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Project\Touche2.0\Assets\_Project_Assets\EXCEL\"/>
    </mc:Choice>
  </mc:AlternateContent>
  <xr:revisionPtr revIDLastSave="0" documentId="13_ncr:1_{46E3B2E5-1E84-48E2-B861-1BDD70598EDA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配置" sheetId="1" r:id="rId1"/>
    <sheet name="战斗中转" sheetId="4" r:id="rId2"/>
    <sheet name="部位中转" sheetId="5" r:id="rId3"/>
    <sheet name="经营中转" sheetId="6" r:id="rId4"/>
    <sheet name="特殊装备" sheetId="7" r:id="rId5"/>
  </sheets>
  <externalReferences>
    <externalReference r:id="rId6"/>
  </externalReferences>
  <definedNames>
    <definedName name="_xlnm._FilterDatabase" localSheetId="0" hidden="1">配置!$A$4:$S$882</definedName>
    <definedName name="攻防比">[1]常量!$D$30</definedName>
    <definedName name="攻血比">[1]常量!$D$28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3" i="4" l="1"/>
  <c r="T33" i="4"/>
  <c r="U33" i="4"/>
  <c r="V33" i="4"/>
  <c r="S34" i="4"/>
  <c r="T34" i="4"/>
  <c r="U34" i="4"/>
  <c r="V34" i="4"/>
  <c r="S35" i="4"/>
  <c r="T35" i="4"/>
  <c r="U35" i="4"/>
  <c r="V35" i="4"/>
  <c r="S36" i="4"/>
  <c r="T36" i="4"/>
  <c r="U36" i="4"/>
  <c r="V36" i="4"/>
  <c r="S37" i="4"/>
  <c r="T37" i="4"/>
  <c r="U37" i="4"/>
  <c r="V37" i="4"/>
  <c r="S38" i="4"/>
  <c r="T38" i="4"/>
  <c r="U38" i="4"/>
  <c r="V38" i="4"/>
  <c r="S39" i="4"/>
  <c r="T39" i="4"/>
  <c r="U39" i="4"/>
  <c r="V39" i="4"/>
  <c r="S40" i="4"/>
  <c r="T40" i="4"/>
  <c r="U40" i="4"/>
  <c r="V40" i="4"/>
  <c r="S41" i="4"/>
  <c r="T41" i="4"/>
  <c r="U41" i="4"/>
  <c r="V41" i="4"/>
  <c r="S42" i="4"/>
  <c r="T42" i="4"/>
  <c r="U42" i="4"/>
  <c r="V42" i="4"/>
  <c r="S43" i="4"/>
  <c r="T43" i="4"/>
  <c r="U43" i="4"/>
  <c r="V43" i="4"/>
  <c r="S44" i="4"/>
  <c r="T44" i="4"/>
  <c r="U44" i="4"/>
  <c r="V44" i="4"/>
  <c r="S45" i="4"/>
  <c r="T45" i="4"/>
  <c r="U45" i="4"/>
  <c r="V45" i="4"/>
  <c r="S46" i="4"/>
  <c r="T46" i="4"/>
  <c r="U46" i="4"/>
  <c r="V46" i="4"/>
  <c r="S47" i="4"/>
  <c r="T47" i="4"/>
  <c r="U47" i="4"/>
  <c r="V47" i="4"/>
  <c r="S48" i="4"/>
  <c r="T48" i="4"/>
  <c r="U48" i="4"/>
  <c r="V48" i="4"/>
  <c r="S49" i="4"/>
  <c r="T49" i="4"/>
  <c r="U49" i="4"/>
  <c r="V49" i="4"/>
  <c r="S50" i="4"/>
  <c r="T50" i="4"/>
  <c r="U50" i="4"/>
  <c r="V50" i="4"/>
  <c r="S51" i="4"/>
  <c r="T51" i="4"/>
  <c r="U51" i="4"/>
  <c r="V51" i="4"/>
  <c r="S52" i="4"/>
  <c r="T52" i="4"/>
  <c r="U52" i="4"/>
  <c r="V52" i="4"/>
  <c r="S53" i="4"/>
  <c r="T53" i="4"/>
  <c r="U53" i="4"/>
  <c r="V53" i="4"/>
  <c r="S54" i="4"/>
  <c r="T54" i="4"/>
  <c r="U54" i="4"/>
  <c r="V54" i="4"/>
  <c r="S55" i="4"/>
  <c r="T55" i="4"/>
  <c r="U55" i="4"/>
  <c r="V55" i="4"/>
  <c r="S56" i="4"/>
  <c r="T56" i="4"/>
  <c r="U56" i="4"/>
  <c r="V56" i="4"/>
  <c r="S57" i="4"/>
  <c r="T57" i="4"/>
  <c r="U57" i="4"/>
  <c r="V57" i="4"/>
  <c r="S58" i="4"/>
  <c r="T58" i="4"/>
  <c r="U58" i="4"/>
  <c r="V58" i="4"/>
  <c r="S59" i="4"/>
  <c r="T59" i="4"/>
  <c r="U59" i="4"/>
  <c r="V59" i="4"/>
  <c r="S60" i="4"/>
  <c r="T60" i="4"/>
  <c r="U60" i="4"/>
  <c r="V60" i="4"/>
  <c r="S61" i="4"/>
  <c r="T61" i="4"/>
  <c r="U61" i="4"/>
  <c r="V61" i="4"/>
  <c r="S62" i="4"/>
  <c r="T62" i="4"/>
  <c r="U62" i="4"/>
  <c r="V62" i="4"/>
  <c r="S63" i="4"/>
  <c r="T63" i="4"/>
  <c r="U63" i="4"/>
  <c r="V63" i="4"/>
  <c r="S64" i="4"/>
  <c r="T64" i="4"/>
  <c r="U64" i="4"/>
  <c r="V64" i="4"/>
  <c r="S65" i="4"/>
  <c r="T65" i="4"/>
  <c r="U65" i="4"/>
  <c r="V65" i="4"/>
  <c r="S66" i="4"/>
  <c r="T66" i="4"/>
  <c r="U66" i="4"/>
  <c r="V66" i="4"/>
  <c r="S67" i="4"/>
  <c r="T67" i="4"/>
  <c r="U67" i="4"/>
  <c r="V67" i="4"/>
  <c r="S68" i="4"/>
  <c r="T68" i="4"/>
  <c r="U68" i="4"/>
  <c r="V68" i="4"/>
  <c r="S69" i="4"/>
  <c r="T69" i="4"/>
  <c r="U69" i="4"/>
  <c r="V69" i="4"/>
  <c r="S70" i="4"/>
  <c r="T70" i="4"/>
  <c r="U70" i="4"/>
  <c r="V70" i="4"/>
  <c r="S71" i="4"/>
  <c r="T71" i="4"/>
  <c r="U71" i="4"/>
  <c r="V71" i="4"/>
  <c r="S72" i="4"/>
  <c r="T72" i="4"/>
  <c r="U72" i="4"/>
  <c r="V72" i="4"/>
  <c r="S73" i="4"/>
  <c r="T73" i="4"/>
  <c r="U73" i="4"/>
  <c r="V73" i="4"/>
  <c r="S74" i="4"/>
  <c r="T74" i="4"/>
  <c r="U74" i="4"/>
  <c r="V74" i="4"/>
  <c r="S75" i="4"/>
  <c r="T75" i="4"/>
  <c r="U75" i="4"/>
  <c r="V75" i="4"/>
  <c r="S76" i="4"/>
  <c r="T76" i="4"/>
  <c r="U76" i="4"/>
  <c r="V76" i="4"/>
  <c r="S77" i="4"/>
  <c r="T77" i="4"/>
  <c r="U77" i="4"/>
  <c r="V77" i="4"/>
  <c r="S78" i="4"/>
  <c r="T78" i="4"/>
  <c r="U78" i="4"/>
  <c r="V78" i="4"/>
  <c r="S79" i="4"/>
  <c r="T79" i="4"/>
  <c r="U79" i="4"/>
  <c r="V79" i="4"/>
  <c r="S80" i="4"/>
  <c r="T80" i="4"/>
  <c r="U80" i="4"/>
  <c r="V80" i="4"/>
  <c r="S81" i="4"/>
  <c r="T81" i="4"/>
  <c r="U81" i="4"/>
  <c r="V81" i="4"/>
  <c r="S82" i="4"/>
  <c r="T82" i="4"/>
  <c r="U82" i="4"/>
  <c r="V82" i="4"/>
  <c r="S83" i="4"/>
  <c r="T83" i="4"/>
  <c r="U83" i="4"/>
  <c r="V83" i="4"/>
  <c r="S84" i="4"/>
  <c r="T84" i="4"/>
  <c r="U84" i="4"/>
  <c r="V84" i="4"/>
  <c r="S85" i="4"/>
  <c r="T85" i="4"/>
  <c r="U85" i="4"/>
  <c r="V85" i="4"/>
  <c r="S86" i="4"/>
  <c r="T86" i="4"/>
  <c r="U86" i="4"/>
  <c r="V86" i="4"/>
  <c r="S87" i="4"/>
  <c r="T87" i="4"/>
  <c r="U87" i="4"/>
  <c r="V87" i="4"/>
  <c r="S88" i="4"/>
  <c r="T88" i="4"/>
  <c r="U88" i="4"/>
  <c r="V88" i="4"/>
  <c r="S89" i="4"/>
  <c r="T89" i="4"/>
  <c r="U89" i="4"/>
  <c r="V89" i="4"/>
  <c r="S90" i="4"/>
  <c r="T90" i="4"/>
  <c r="U90" i="4"/>
  <c r="V90" i="4"/>
  <c r="S91" i="4"/>
  <c r="T91" i="4"/>
  <c r="U91" i="4"/>
  <c r="V91" i="4"/>
  <c r="S92" i="4"/>
  <c r="T92" i="4"/>
  <c r="U92" i="4"/>
  <c r="V92" i="4"/>
  <c r="S93" i="4"/>
  <c r="T93" i="4"/>
  <c r="U93" i="4"/>
  <c r="V93" i="4"/>
  <c r="S94" i="4"/>
  <c r="T94" i="4"/>
  <c r="U94" i="4"/>
  <c r="V94" i="4"/>
  <c r="S95" i="4"/>
  <c r="T95" i="4"/>
  <c r="U95" i="4"/>
  <c r="V95" i="4"/>
  <c r="S96" i="4"/>
  <c r="T96" i="4"/>
  <c r="U96" i="4"/>
  <c r="V96" i="4"/>
  <c r="S97" i="4"/>
  <c r="T97" i="4"/>
  <c r="U97" i="4"/>
  <c r="V97" i="4"/>
  <c r="S98" i="4"/>
  <c r="T98" i="4"/>
  <c r="U98" i="4"/>
  <c r="V98" i="4"/>
  <c r="S99" i="4"/>
  <c r="T99" i="4"/>
  <c r="U99" i="4"/>
  <c r="V99" i="4"/>
  <c r="S100" i="4"/>
  <c r="T100" i="4"/>
  <c r="U100" i="4"/>
  <c r="V100" i="4"/>
  <c r="S101" i="4"/>
  <c r="T101" i="4"/>
  <c r="U101" i="4"/>
  <c r="V101" i="4"/>
  <c r="S102" i="4"/>
  <c r="T102" i="4"/>
  <c r="U102" i="4"/>
  <c r="V102" i="4"/>
  <c r="S103" i="4"/>
  <c r="T103" i="4"/>
  <c r="U103" i="4"/>
  <c r="V103" i="4"/>
  <c r="S104" i="4"/>
  <c r="T104" i="4"/>
  <c r="U104" i="4"/>
  <c r="V104" i="4"/>
  <c r="S105" i="4"/>
  <c r="T105" i="4"/>
  <c r="U105" i="4"/>
  <c r="V105" i="4"/>
  <c r="S106" i="4"/>
  <c r="T106" i="4"/>
  <c r="U106" i="4"/>
  <c r="V106" i="4"/>
  <c r="S107" i="4"/>
  <c r="T107" i="4"/>
  <c r="U107" i="4"/>
  <c r="V107" i="4"/>
  <c r="S108" i="4"/>
  <c r="T108" i="4"/>
  <c r="U108" i="4"/>
  <c r="V108" i="4"/>
  <c r="S109" i="4"/>
  <c r="T109" i="4"/>
  <c r="U109" i="4"/>
  <c r="V109" i="4"/>
  <c r="S110" i="4"/>
  <c r="T110" i="4"/>
  <c r="U110" i="4"/>
  <c r="V110" i="4"/>
  <c r="S111" i="4"/>
  <c r="T111" i="4"/>
  <c r="U111" i="4"/>
  <c r="V111" i="4"/>
  <c r="S112" i="4"/>
  <c r="T112" i="4"/>
  <c r="U112" i="4"/>
  <c r="V112" i="4"/>
  <c r="S113" i="4"/>
  <c r="T113" i="4"/>
  <c r="U113" i="4"/>
  <c r="V113" i="4"/>
  <c r="S114" i="4"/>
  <c r="T114" i="4"/>
  <c r="U114" i="4"/>
  <c r="V114" i="4"/>
  <c r="S115" i="4"/>
  <c r="T115" i="4"/>
  <c r="U115" i="4"/>
  <c r="V115" i="4"/>
  <c r="S116" i="4"/>
  <c r="T116" i="4"/>
  <c r="U116" i="4"/>
  <c r="V116" i="4"/>
  <c r="S117" i="4"/>
  <c r="T117" i="4"/>
  <c r="U117" i="4"/>
  <c r="V117" i="4"/>
  <c r="S118" i="4"/>
  <c r="T118" i="4"/>
  <c r="U118" i="4"/>
  <c r="V118" i="4"/>
  <c r="S119" i="4"/>
  <c r="T119" i="4"/>
  <c r="U119" i="4"/>
  <c r="V119" i="4"/>
  <c r="S120" i="4"/>
  <c r="T120" i="4"/>
  <c r="U120" i="4"/>
  <c r="V120" i="4"/>
  <c r="S121" i="4"/>
  <c r="T121" i="4"/>
  <c r="U121" i="4"/>
  <c r="V121" i="4"/>
  <c r="S122" i="4"/>
  <c r="T122" i="4"/>
  <c r="U122" i="4"/>
  <c r="V122" i="4"/>
  <c r="S123" i="4"/>
  <c r="T123" i="4"/>
  <c r="U123" i="4"/>
  <c r="V123" i="4"/>
  <c r="S124" i="4"/>
  <c r="T124" i="4"/>
  <c r="U124" i="4"/>
  <c r="V124" i="4"/>
  <c r="S125" i="4"/>
  <c r="T125" i="4"/>
  <c r="U125" i="4"/>
  <c r="V125" i="4"/>
  <c r="S126" i="4"/>
  <c r="T126" i="4"/>
  <c r="U126" i="4"/>
  <c r="V126" i="4"/>
  <c r="S127" i="4"/>
  <c r="T127" i="4"/>
  <c r="U127" i="4"/>
  <c r="V127" i="4"/>
  <c r="S128" i="4"/>
  <c r="T128" i="4"/>
  <c r="U128" i="4"/>
  <c r="V128" i="4"/>
  <c r="S129" i="4"/>
  <c r="T129" i="4"/>
  <c r="U129" i="4"/>
  <c r="V129" i="4"/>
  <c r="S130" i="4"/>
  <c r="T130" i="4"/>
  <c r="U130" i="4"/>
  <c r="V130" i="4"/>
  <c r="S131" i="4"/>
  <c r="T131" i="4"/>
  <c r="U131" i="4"/>
  <c r="V131" i="4"/>
  <c r="S132" i="4"/>
  <c r="T132" i="4"/>
  <c r="U132" i="4"/>
  <c r="V132" i="4"/>
  <c r="S133" i="4"/>
  <c r="T133" i="4"/>
  <c r="U133" i="4"/>
  <c r="V133" i="4"/>
  <c r="S134" i="4"/>
  <c r="T134" i="4"/>
  <c r="U134" i="4"/>
  <c r="V134" i="4"/>
  <c r="S135" i="4"/>
  <c r="T135" i="4"/>
  <c r="U135" i="4"/>
  <c r="V135" i="4"/>
  <c r="S136" i="4"/>
  <c r="T136" i="4"/>
  <c r="U136" i="4"/>
  <c r="V136" i="4"/>
  <c r="S137" i="4"/>
  <c r="T137" i="4"/>
  <c r="U137" i="4"/>
  <c r="V137" i="4"/>
  <c r="S138" i="4"/>
  <c r="T138" i="4"/>
  <c r="U138" i="4"/>
  <c r="V138" i="4"/>
  <c r="S139" i="4"/>
  <c r="T139" i="4"/>
  <c r="U139" i="4"/>
  <c r="V139" i="4"/>
  <c r="S140" i="4"/>
  <c r="T140" i="4"/>
  <c r="U140" i="4"/>
  <c r="V140" i="4"/>
  <c r="S141" i="4"/>
  <c r="T141" i="4"/>
  <c r="U141" i="4"/>
  <c r="V141" i="4"/>
  <c r="S142" i="4"/>
  <c r="T142" i="4"/>
  <c r="U142" i="4"/>
  <c r="V142" i="4"/>
  <c r="S143" i="4"/>
  <c r="T143" i="4"/>
  <c r="U143" i="4"/>
  <c r="V143" i="4"/>
  <c r="S144" i="4"/>
  <c r="T144" i="4"/>
  <c r="U144" i="4"/>
  <c r="V144" i="4"/>
  <c r="S145" i="4"/>
  <c r="T145" i="4"/>
  <c r="U145" i="4"/>
  <c r="V145" i="4"/>
  <c r="S146" i="4"/>
  <c r="T146" i="4"/>
  <c r="U146" i="4"/>
  <c r="V146" i="4"/>
  <c r="S147" i="4"/>
  <c r="T147" i="4"/>
  <c r="U147" i="4"/>
  <c r="V147" i="4"/>
  <c r="S148" i="4"/>
  <c r="T148" i="4"/>
  <c r="U148" i="4"/>
  <c r="V148" i="4"/>
  <c r="S149" i="4"/>
  <c r="T149" i="4"/>
  <c r="U149" i="4"/>
  <c r="V149" i="4"/>
  <c r="S150" i="4"/>
  <c r="T150" i="4"/>
  <c r="U150" i="4"/>
  <c r="V150" i="4"/>
  <c r="S151" i="4"/>
  <c r="T151" i="4"/>
  <c r="U151" i="4"/>
  <c r="V151" i="4"/>
  <c r="S152" i="4"/>
  <c r="T152" i="4"/>
  <c r="U152" i="4"/>
  <c r="V152" i="4"/>
  <c r="S153" i="4"/>
  <c r="T153" i="4"/>
  <c r="U153" i="4"/>
  <c r="V153" i="4"/>
  <c r="S154" i="4"/>
  <c r="T154" i="4"/>
  <c r="U154" i="4"/>
  <c r="V154" i="4"/>
  <c r="S155" i="4"/>
  <c r="T155" i="4"/>
  <c r="U155" i="4"/>
  <c r="V155" i="4"/>
  <c r="S156" i="4"/>
  <c r="T156" i="4"/>
  <c r="U156" i="4"/>
  <c r="V156" i="4"/>
  <c r="S157" i="4"/>
  <c r="T157" i="4"/>
  <c r="U157" i="4"/>
  <c r="V157" i="4"/>
  <c r="S158" i="4"/>
  <c r="T158" i="4"/>
  <c r="U158" i="4"/>
  <c r="V158" i="4"/>
  <c r="S159" i="4"/>
  <c r="T159" i="4"/>
  <c r="U159" i="4"/>
  <c r="V159" i="4"/>
  <c r="S160" i="4"/>
  <c r="T160" i="4"/>
  <c r="U160" i="4"/>
  <c r="V160" i="4"/>
  <c r="S161" i="4"/>
  <c r="T161" i="4"/>
  <c r="U161" i="4"/>
  <c r="V161" i="4"/>
  <c r="S162" i="4"/>
  <c r="T162" i="4"/>
  <c r="U162" i="4"/>
  <c r="V162" i="4"/>
  <c r="S163" i="4"/>
  <c r="T163" i="4"/>
  <c r="U163" i="4"/>
  <c r="V163" i="4"/>
  <c r="S164" i="4"/>
  <c r="T164" i="4"/>
  <c r="U164" i="4"/>
  <c r="V164" i="4"/>
  <c r="S165" i="4"/>
  <c r="T165" i="4"/>
  <c r="U165" i="4"/>
  <c r="V165" i="4"/>
  <c r="S166" i="4"/>
  <c r="T166" i="4"/>
  <c r="U166" i="4"/>
  <c r="V166" i="4"/>
  <c r="S167" i="4"/>
  <c r="T167" i="4"/>
  <c r="U167" i="4"/>
  <c r="V167" i="4"/>
  <c r="S168" i="4"/>
  <c r="T168" i="4"/>
  <c r="U168" i="4"/>
  <c r="V168" i="4"/>
  <c r="S169" i="4"/>
  <c r="T169" i="4"/>
  <c r="U169" i="4"/>
  <c r="V169" i="4"/>
  <c r="S170" i="4"/>
  <c r="T170" i="4"/>
  <c r="U170" i="4"/>
  <c r="V170" i="4"/>
  <c r="S171" i="4"/>
  <c r="T171" i="4"/>
  <c r="U171" i="4"/>
  <c r="V171" i="4"/>
  <c r="S172" i="4"/>
  <c r="T172" i="4"/>
  <c r="U172" i="4"/>
  <c r="V172" i="4"/>
  <c r="S173" i="4"/>
  <c r="T173" i="4"/>
  <c r="U173" i="4"/>
  <c r="V173" i="4"/>
  <c r="S174" i="4"/>
  <c r="T174" i="4"/>
  <c r="U174" i="4"/>
  <c r="V174" i="4"/>
  <c r="S175" i="4"/>
  <c r="T175" i="4"/>
  <c r="U175" i="4"/>
  <c r="V175" i="4"/>
  <c r="S176" i="4"/>
  <c r="T176" i="4"/>
  <c r="U176" i="4"/>
  <c r="V176" i="4"/>
  <c r="S177" i="4"/>
  <c r="T177" i="4"/>
  <c r="U177" i="4"/>
  <c r="V177" i="4"/>
  <c r="S178" i="4"/>
  <c r="T178" i="4"/>
  <c r="U178" i="4"/>
  <c r="V178" i="4"/>
  <c r="S179" i="4"/>
  <c r="T179" i="4"/>
  <c r="U179" i="4"/>
  <c r="V179" i="4"/>
  <c r="S180" i="4"/>
  <c r="T180" i="4"/>
  <c r="U180" i="4"/>
  <c r="V180" i="4"/>
  <c r="S181" i="4"/>
  <c r="T181" i="4"/>
  <c r="U181" i="4"/>
  <c r="V181" i="4"/>
  <c r="S182" i="4"/>
  <c r="T182" i="4"/>
  <c r="U182" i="4"/>
  <c r="V182" i="4"/>
  <c r="S183" i="4"/>
  <c r="T183" i="4"/>
  <c r="U183" i="4"/>
  <c r="V183" i="4"/>
  <c r="S184" i="4"/>
  <c r="T184" i="4"/>
  <c r="U184" i="4"/>
  <c r="V184" i="4"/>
  <c r="S185" i="4"/>
  <c r="T185" i="4"/>
  <c r="U185" i="4"/>
  <c r="V185" i="4"/>
  <c r="S186" i="4"/>
  <c r="T186" i="4"/>
  <c r="U186" i="4"/>
  <c r="V186" i="4"/>
  <c r="S187" i="4"/>
  <c r="T187" i="4"/>
  <c r="U187" i="4"/>
  <c r="V187" i="4"/>
  <c r="S188" i="4"/>
  <c r="T188" i="4"/>
  <c r="U188" i="4"/>
  <c r="V188" i="4"/>
  <c r="S189" i="4"/>
  <c r="T189" i="4"/>
  <c r="U189" i="4"/>
  <c r="V189" i="4"/>
  <c r="S190" i="4"/>
  <c r="T190" i="4"/>
  <c r="U190" i="4"/>
  <c r="V190" i="4"/>
  <c r="S191" i="4"/>
  <c r="T191" i="4"/>
  <c r="U191" i="4"/>
  <c r="V191" i="4"/>
  <c r="S192" i="4"/>
  <c r="T192" i="4"/>
  <c r="U192" i="4"/>
  <c r="V192" i="4"/>
  <c r="S193" i="4"/>
  <c r="T193" i="4"/>
  <c r="U193" i="4"/>
  <c r="V193" i="4"/>
  <c r="S194" i="4"/>
  <c r="T194" i="4"/>
  <c r="U194" i="4"/>
  <c r="V194" i="4"/>
  <c r="S195" i="4"/>
  <c r="T195" i="4"/>
  <c r="U195" i="4"/>
  <c r="V195" i="4"/>
  <c r="S196" i="4"/>
  <c r="T196" i="4"/>
  <c r="U196" i="4"/>
  <c r="V196" i="4"/>
  <c r="S197" i="4"/>
  <c r="T197" i="4"/>
  <c r="U197" i="4"/>
  <c r="V197" i="4"/>
  <c r="S198" i="4"/>
  <c r="T198" i="4"/>
  <c r="U198" i="4"/>
  <c r="V198" i="4"/>
  <c r="S199" i="4"/>
  <c r="T199" i="4"/>
  <c r="U199" i="4"/>
  <c r="V199" i="4"/>
  <c r="S200" i="4"/>
  <c r="T200" i="4"/>
  <c r="U200" i="4"/>
  <c r="V200" i="4"/>
  <c r="S201" i="4"/>
  <c r="T201" i="4"/>
  <c r="U201" i="4"/>
  <c r="V201" i="4"/>
  <c r="S202" i="4"/>
  <c r="T202" i="4"/>
  <c r="U202" i="4"/>
  <c r="V202" i="4"/>
  <c r="S203" i="4"/>
  <c r="T203" i="4"/>
  <c r="U203" i="4"/>
  <c r="V203" i="4"/>
  <c r="S204" i="4"/>
  <c r="T204" i="4"/>
  <c r="U204" i="4"/>
  <c r="V204" i="4"/>
  <c r="S205" i="4"/>
  <c r="T205" i="4"/>
  <c r="U205" i="4"/>
  <c r="V205" i="4"/>
  <c r="S206" i="4"/>
  <c r="T206" i="4"/>
  <c r="U206" i="4"/>
  <c r="V206" i="4"/>
  <c r="S207" i="4"/>
  <c r="T207" i="4"/>
  <c r="U207" i="4"/>
  <c r="V207" i="4"/>
  <c r="S208" i="4"/>
  <c r="T208" i="4"/>
  <c r="U208" i="4"/>
  <c r="V208" i="4"/>
  <c r="S209" i="4"/>
  <c r="T209" i="4"/>
  <c r="U209" i="4"/>
  <c r="V209" i="4"/>
  <c r="S210" i="4"/>
  <c r="T210" i="4"/>
  <c r="U210" i="4"/>
  <c r="V210" i="4"/>
  <c r="S211" i="4"/>
  <c r="T211" i="4"/>
  <c r="U211" i="4"/>
  <c r="V211" i="4"/>
  <c r="S212" i="4"/>
  <c r="T212" i="4"/>
  <c r="U212" i="4"/>
  <c r="V212" i="4"/>
  <c r="S213" i="4"/>
  <c r="T213" i="4"/>
  <c r="U213" i="4"/>
  <c r="V213" i="4"/>
  <c r="S214" i="4"/>
  <c r="T214" i="4"/>
  <c r="U214" i="4"/>
  <c r="V214" i="4"/>
  <c r="S215" i="4"/>
  <c r="T215" i="4"/>
  <c r="U215" i="4"/>
  <c r="V215" i="4"/>
  <c r="S216" i="4"/>
  <c r="T216" i="4"/>
  <c r="U216" i="4"/>
  <c r="V216" i="4"/>
  <c r="S217" i="4"/>
  <c r="T217" i="4"/>
  <c r="U217" i="4"/>
  <c r="V217" i="4"/>
  <c r="S218" i="4"/>
  <c r="T218" i="4"/>
  <c r="U218" i="4"/>
  <c r="V218" i="4"/>
  <c r="S219" i="4"/>
  <c r="T219" i="4"/>
  <c r="U219" i="4"/>
  <c r="V219" i="4"/>
  <c r="S220" i="4"/>
  <c r="T220" i="4"/>
  <c r="U220" i="4"/>
  <c r="V220" i="4"/>
  <c r="S221" i="4"/>
  <c r="T221" i="4"/>
  <c r="U221" i="4"/>
  <c r="V221" i="4"/>
  <c r="S222" i="4"/>
  <c r="T222" i="4"/>
  <c r="U222" i="4"/>
  <c r="V222" i="4"/>
  <c r="S223" i="4"/>
  <c r="T223" i="4"/>
  <c r="U223" i="4"/>
  <c r="V223" i="4"/>
  <c r="S224" i="4"/>
  <c r="T224" i="4"/>
  <c r="U224" i="4"/>
  <c r="V224" i="4"/>
  <c r="S225" i="4"/>
  <c r="T225" i="4"/>
  <c r="U225" i="4"/>
  <c r="V225" i="4"/>
  <c r="S226" i="4"/>
  <c r="T226" i="4"/>
  <c r="U226" i="4"/>
  <c r="V226" i="4"/>
  <c r="S227" i="4"/>
  <c r="T227" i="4"/>
  <c r="U227" i="4"/>
  <c r="V227" i="4"/>
  <c r="S228" i="4"/>
  <c r="T228" i="4"/>
  <c r="U228" i="4"/>
  <c r="V228" i="4"/>
  <c r="S229" i="4"/>
  <c r="T229" i="4"/>
  <c r="U229" i="4"/>
  <c r="V229" i="4"/>
  <c r="S230" i="4"/>
  <c r="T230" i="4"/>
  <c r="U230" i="4"/>
  <c r="V230" i="4"/>
  <c r="S231" i="4"/>
  <c r="T231" i="4"/>
  <c r="U231" i="4"/>
  <c r="V231" i="4"/>
  <c r="S232" i="4"/>
  <c r="T232" i="4"/>
  <c r="U232" i="4"/>
  <c r="V232" i="4"/>
  <c r="S233" i="4"/>
  <c r="T233" i="4"/>
  <c r="U233" i="4"/>
  <c r="V233" i="4"/>
  <c r="S234" i="4"/>
  <c r="T234" i="4"/>
  <c r="U234" i="4"/>
  <c r="V234" i="4"/>
  <c r="S235" i="4"/>
  <c r="T235" i="4"/>
  <c r="U235" i="4"/>
  <c r="V235" i="4"/>
  <c r="S236" i="4"/>
  <c r="T236" i="4"/>
  <c r="U236" i="4"/>
  <c r="V236" i="4"/>
  <c r="S237" i="4"/>
  <c r="T237" i="4"/>
  <c r="U237" i="4"/>
  <c r="V237" i="4"/>
  <c r="S238" i="4"/>
  <c r="T238" i="4"/>
  <c r="U238" i="4"/>
  <c r="V238" i="4"/>
  <c r="S239" i="4"/>
  <c r="T239" i="4"/>
  <c r="U239" i="4"/>
  <c r="V239" i="4"/>
  <c r="S240" i="4"/>
  <c r="T240" i="4"/>
  <c r="U240" i="4"/>
  <c r="V240" i="4"/>
  <c r="S241" i="4"/>
  <c r="T241" i="4"/>
  <c r="U241" i="4"/>
  <c r="V241" i="4"/>
  <c r="S242" i="4"/>
  <c r="T242" i="4"/>
  <c r="U242" i="4"/>
  <c r="V242" i="4"/>
  <c r="S243" i="4"/>
  <c r="T243" i="4"/>
  <c r="U243" i="4"/>
  <c r="V243" i="4"/>
  <c r="S244" i="4"/>
  <c r="T244" i="4"/>
  <c r="U244" i="4"/>
  <c r="V244" i="4"/>
  <c r="S245" i="4"/>
  <c r="T245" i="4"/>
  <c r="U245" i="4"/>
  <c r="V245" i="4"/>
  <c r="S246" i="4"/>
  <c r="T246" i="4"/>
  <c r="U246" i="4"/>
  <c r="V246" i="4"/>
  <c r="S247" i="4"/>
  <c r="T247" i="4"/>
  <c r="U247" i="4"/>
  <c r="V247" i="4"/>
  <c r="S248" i="4"/>
  <c r="T248" i="4"/>
  <c r="U248" i="4"/>
  <c r="V248" i="4"/>
  <c r="S249" i="4"/>
  <c r="T249" i="4"/>
  <c r="U249" i="4"/>
  <c r="V249" i="4"/>
  <c r="S250" i="4"/>
  <c r="T250" i="4"/>
  <c r="U250" i="4"/>
  <c r="V250" i="4"/>
  <c r="S251" i="4"/>
  <c r="T251" i="4"/>
  <c r="U251" i="4"/>
  <c r="V251" i="4"/>
  <c r="S252" i="4"/>
  <c r="T252" i="4"/>
  <c r="U252" i="4"/>
  <c r="V252" i="4"/>
  <c r="S253" i="4"/>
  <c r="T253" i="4"/>
  <c r="U253" i="4"/>
  <c r="V253" i="4"/>
  <c r="S254" i="4"/>
  <c r="T254" i="4"/>
  <c r="U254" i="4"/>
  <c r="V254" i="4"/>
  <c r="S255" i="4"/>
  <c r="T255" i="4"/>
  <c r="U255" i="4"/>
  <c r="V255" i="4"/>
  <c r="S256" i="4"/>
  <c r="T256" i="4"/>
  <c r="U256" i="4"/>
  <c r="V256" i="4"/>
  <c r="S257" i="4"/>
  <c r="T257" i="4"/>
  <c r="U257" i="4"/>
  <c r="V257" i="4"/>
  <c r="S258" i="4"/>
  <c r="T258" i="4"/>
  <c r="U258" i="4"/>
  <c r="V258" i="4"/>
  <c r="S259" i="4"/>
  <c r="T259" i="4"/>
  <c r="U259" i="4"/>
  <c r="V259" i="4"/>
  <c r="S260" i="4"/>
  <c r="T260" i="4"/>
  <c r="U260" i="4"/>
  <c r="V260" i="4"/>
  <c r="S261" i="4"/>
  <c r="T261" i="4"/>
  <c r="U261" i="4"/>
  <c r="V261" i="4"/>
  <c r="S262" i="4"/>
  <c r="T262" i="4"/>
  <c r="U262" i="4"/>
  <c r="V262" i="4"/>
  <c r="S263" i="4"/>
  <c r="T263" i="4"/>
  <c r="U263" i="4"/>
  <c r="V263" i="4"/>
  <c r="S264" i="4"/>
  <c r="T264" i="4"/>
  <c r="U264" i="4"/>
  <c r="V264" i="4"/>
  <c r="S265" i="4"/>
  <c r="T265" i="4"/>
  <c r="U265" i="4"/>
  <c r="V265" i="4"/>
  <c r="S266" i="4"/>
  <c r="T266" i="4"/>
  <c r="U266" i="4"/>
  <c r="V266" i="4"/>
  <c r="S267" i="4"/>
  <c r="T267" i="4"/>
  <c r="U267" i="4"/>
  <c r="V267" i="4"/>
  <c r="S268" i="4"/>
  <c r="T268" i="4"/>
  <c r="U268" i="4"/>
  <c r="V268" i="4"/>
  <c r="S269" i="4"/>
  <c r="T269" i="4"/>
  <c r="U269" i="4"/>
  <c r="V269" i="4"/>
  <c r="S270" i="4"/>
  <c r="T270" i="4"/>
  <c r="U270" i="4"/>
  <c r="V270" i="4"/>
  <c r="S271" i="4"/>
  <c r="T271" i="4"/>
  <c r="U271" i="4"/>
  <c r="V271" i="4"/>
  <c r="S272" i="4"/>
  <c r="T272" i="4"/>
  <c r="U272" i="4"/>
  <c r="V272" i="4"/>
  <c r="S273" i="4"/>
  <c r="T273" i="4"/>
  <c r="U273" i="4"/>
  <c r="V273" i="4"/>
  <c r="S274" i="4"/>
  <c r="T274" i="4"/>
  <c r="U274" i="4"/>
  <c r="V274" i="4"/>
  <c r="S275" i="4"/>
  <c r="T275" i="4"/>
  <c r="U275" i="4"/>
  <c r="V275" i="4"/>
  <c r="S276" i="4"/>
  <c r="T276" i="4"/>
  <c r="U276" i="4"/>
  <c r="V276" i="4"/>
  <c r="S277" i="4"/>
  <c r="T277" i="4"/>
  <c r="U277" i="4"/>
  <c r="V277" i="4"/>
  <c r="S278" i="4"/>
  <c r="T278" i="4"/>
  <c r="U278" i="4"/>
  <c r="V278" i="4"/>
  <c r="S279" i="4"/>
  <c r="T279" i="4"/>
  <c r="U279" i="4"/>
  <c r="V279" i="4"/>
  <c r="S280" i="4"/>
  <c r="T280" i="4"/>
  <c r="U280" i="4"/>
  <c r="V280" i="4"/>
  <c r="S281" i="4"/>
  <c r="T281" i="4"/>
  <c r="U281" i="4"/>
  <c r="V281" i="4"/>
  <c r="T32" i="4"/>
  <c r="U32" i="4"/>
  <c r="V32" i="4"/>
  <c r="S32" i="4"/>
  <c r="AG19" i="7"/>
  <c r="AG18" i="7"/>
  <c r="AG17" i="7"/>
  <c r="AG16" i="7"/>
  <c r="AG14" i="7"/>
  <c r="AG13" i="7"/>
  <c r="AG12" i="7"/>
  <c r="AG11" i="7"/>
  <c r="AG9" i="7"/>
  <c r="AG8" i="7"/>
  <c r="AG7" i="7"/>
  <c r="AG6" i="7"/>
  <c r="B20" i="1" l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19" i="1"/>
  <c r="B7" i="1"/>
  <c r="B8" i="1"/>
  <c r="B9" i="1"/>
  <c r="B10" i="1"/>
  <c r="B11" i="1"/>
  <c r="B12" i="1"/>
  <c r="B13" i="1"/>
  <c r="B14" i="1"/>
  <c r="B15" i="1"/>
  <c r="B16" i="1"/>
  <c r="B17" i="1"/>
  <c r="B6" i="1"/>
  <c r="Y19" i="7" l="1" a="1"/>
  <c r="Y19" i="7" s="1"/>
  <c r="AU19" i="7" s="1"/>
  <c r="Y18" i="7" a="1"/>
  <c r="Y18" i="7" s="1"/>
  <c r="AU18" i="7" s="1"/>
  <c r="AA14" i="7" a="1"/>
  <c r="AA14" i="7" s="1"/>
  <c r="AW14" i="7" s="1"/>
  <c r="AA13" i="7" a="1"/>
  <c r="AA13" i="7" s="1"/>
  <c r="AW13" i="7" s="1"/>
  <c r="AU14" i="7"/>
  <c r="AU13" i="7"/>
  <c r="AS18" i="7"/>
  <c r="U19" i="7" a="1"/>
  <c r="U19" i="7" s="1"/>
  <c r="AQ19" i="7" s="1"/>
  <c r="S17" i="7" a="1"/>
  <c r="S17" i="7" s="1"/>
  <c r="AO17" i="7" s="1"/>
  <c r="Q16" i="7" a="1"/>
  <c r="Q16" i="7" s="1"/>
  <c r="AM16" i="7" s="1"/>
  <c r="O19" i="7" a="1"/>
  <c r="O19" i="7" s="1"/>
  <c r="AK19" i="7" s="1"/>
  <c r="U14" i="7" a="1"/>
  <c r="U14" i="7" s="1"/>
  <c r="AQ14" i="7" s="1"/>
  <c r="AS13" i="7"/>
  <c r="S12" i="7" a="1"/>
  <c r="S12" i="7" s="1"/>
  <c r="AO12" i="7" s="1"/>
  <c r="Q11" i="7" a="1"/>
  <c r="Q11" i="7" s="1"/>
  <c r="AM11" i="7" s="1"/>
  <c r="O14" i="7" a="1"/>
  <c r="O14" i="7" s="1"/>
  <c r="AK14" i="7" s="1"/>
  <c r="AW19" i="7"/>
  <c r="AS19" i="7"/>
  <c r="AO19" i="7"/>
  <c r="AM19" i="7"/>
  <c r="AI19" i="7"/>
  <c r="AE19" i="7"/>
  <c r="AC19" i="7"/>
  <c r="AW18" i="7"/>
  <c r="AQ18" i="7"/>
  <c r="AO18" i="7"/>
  <c r="AM18" i="7"/>
  <c r="AK18" i="7"/>
  <c r="AE18" i="7"/>
  <c r="AC18" i="7"/>
  <c r="AW17" i="7"/>
  <c r="AU17" i="7"/>
  <c r="AS17" i="7"/>
  <c r="AQ17" i="7"/>
  <c r="AM17" i="7"/>
  <c r="AK17" i="7"/>
  <c r="AI17" i="7"/>
  <c r="AE17" i="7"/>
  <c r="AW16" i="7"/>
  <c r="AU16" i="7"/>
  <c r="AS16" i="7"/>
  <c r="AQ16" i="7"/>
  <c r="AO16" i="7"/>
  <c r="AK16" i="7"/>
  <c r="AI16" i="7"/>
  <c r="AE16" i="7"/>
  <c r="AS14" i="7"/>
  <c r="AO14" i="7"/>
  <c r="AM14" i="7"/>
  <c r="AI14" i="7"/>
  <c r="AE14" i="7"/>
  <c r="AC14" i="7"/>
  <c r="AQ13" i="7"/>
  <c r="AO13" i="7"/>
  <c r="AM13" i="7"/>
  <c r="AK13" i="7"/>
  <c r="AE13" i="7"/>
  <c r="AC13" i="7"/>
  <c r="AW12" i="7"/>
  <c r="AU12" i="7"/>
  <c r="AS12" i="7"/>
  <c r="AQ12" i="7"/>
  <c r="AM12" i="7"/>
  <c r="AK12" i="7"/>
  <c r="AI12" i="7"/>
  <c r="AE12" i="7"/>
  <c r="AW11" i="7"/>
  <c r="AU11" i="7"/>
  <c r="AS11" i="7"/>
  <c r="AQ11" i="7"/>
  <c r="AO11" i="7"/>
  <c r="AK11" i="7"/>
  <c r="AI11" i="7"/>
  <c r="AE11" i="7"/>
  <c r="AE7" i="7"/>
  <c r="AI7" i="7"/>
  <c r="AK7" i="7"/>
  <c r="AM7" i="7"/>
  <c r="AQ7" i="7"/>
  <c r="AS7" i="7"/>
  <c r="AU7" i="7"/>
  <c r="AW7" i="7"/>
  <c r="AC8" i="7"/>
  <c r="AE8" i="7"/>
  <c r="AK8" i="7"/>
  <c r="AM8" i="7"/>
  <c r="AO8" i="7"/>
  <c r="AQ8" i="7"/>
  <c r="AU8" i="7"/>
  <c r="AW8" i="7"/>
  <c r="AC9" i="7"/>
  <c r="AE9" i="7"/>
  <c r="AI9" i="7"/>
  <c r="AM9" i="7"/>
  <c r="AO9" i="7"/>
  <c r="AS9" i="7"/>
  <c r="AU9" i="7"/>
  <c r="AW9" i="7"/>
  <c r="AW6" i="7"/>
  <c r="AU6" i="7"/>
  <c r="AS6" i="7"/>
  <c r="AQ6" i="7"/>
  <c r="AO6" i="7"/>
  <c r="AK6" i="7"/>
  <c r="AI6" i="7"/>
  <c r="AE6" i="7"/>
  <c r="U9" i="7" a="1"/>
  <c r="U9" i="7" s="1"/>
  <c r="AQ9" i="7" s="1"/>
  <c r="O9" i="7" a="1"/>
  <c r="O9" i="7" s="1"/>
  <c r="AK9" i="7" s="1"/>
  <c r="Q6" i="7" a="1"/>
  <c r="Q6" i="7" s="1"/>
  <c r="AM6" i="7" s="1"/>
  <c r="S7" i="7" a="1"/>
  <c r="S7" i="7" s="1"/>
  <c r="AO7" i="7" s="1"/>
  <c r="W8" i="7" a="1"/>
  <c r="W8" i="7" s="1"/>
  <c r="AS8" i="7" s="1"/>
  <c r="AB9" i="7" l="1"/>
  <c r="R9" i="1" s="1"/>
  <c r="AB14" i="7"/>
  <c r="R13" i="1" s="1"/>
  <c r="AB19" i="7"/>
  <c r="R17" i="1" s="1"/>
  <c r="M4" i="7"/>
  <c r="G4" i="7"/>
  <c r="G17" i="7" l="1" a="1"/>
  <c r="G17" i="7" s="1"/>
  <c r="AC17" i="7" s="1"/>
  <c r="AB17" i="7" s="1"/>
  <c r="R15" i="1" s="1"/>
  <c r="G11" i="7" a="1"/>
  <c r="G11" i="7" s="1"/>
  <c r="AC11" i="7" s="1"/>
  <c r="AB11" i="7" s="1"/>
  <c r="R10" i="1" s="1"/>
  <c r="G16" i="7" a="1"/>
  <c r="G16" i="7" s="1"/>
  <c r="AC16" i="7" s="1"/>
  <c r="AB16" i="7" s="1"/>
  <c r="R14" i="1" s="1"/>
  <c r="G12" i="7" a="1"/>
  <c r="G12" i="7" s="1"/>
  <c r="AC12" i="7" s="1"/>
  <c r="AB12" i="7" s="1"/>
  <c r="R11" i="1" s="1"/>
  <c r="M8" i="7" a="1"/>
  <c r="M8" i="7" s="1"/>
  <c r="AI8" i="7" s="1"/>
  <c r="AB8" i="7" s="1"/>
  <c r="R8" i="1" s="1"/>
  <c r="M18" i="7" a="1"/>
  <c r="M18" i="7" s="1"/>
  <c r="AI18" i="7" s="1"/>
  <c r="AB18" i="7" s="1"/>
  <c r="R16" i="1" s="1"/>
  <c r="M13" i="7" a="1"/>
  <c r="M13" i="7" s="1"/>
  <c r="AI13" i="7" s="1"/>
  <c r="AB13" i="7" s="1"/>
  <c r="R12" i="1" s="1"/>
  <c r="G6" i="7" a="1"/>
  <c r="G6" i="7" s="1"/>
  <c r="AC6" i="7" s="1"/>
  <c r="AB6" i="7" s="1"/>
  <c r="R6" i="1" s="1"/>
  <c r="G7" i="7" a="1"/>
  <c r="G7" i="7" s="1"/>
  <c r="AC7" i="7" s="1"/>
  <c r="AB7" i="7" s="1"/>
  <c r="R7" i="1" s="1"/>
  <c r="M7" i="1" l="1"/>
  <c r="P17" i="1" l="1"/>
  <c r="L17" i="1"/>
  <c r="K17" i="1" s="1"/>
  <c r="E17" i="1"/>
  <c r="D17" i="1"/>
  <c r="F17" i="1" s="1"/>
  <c r="A17" i="1"/>
  <c r="P16" i="1"/>
  <c r="L16" i="1"/>
  <c r="K16" i="1" s="1"/>
  <c r="E16" i="1"/>
  <c r="D16" i="1"/>
  <c r="F16" i="1" s="1"/>
  <c r="A16" i="1"/>
  <c r="P15" i="1"/>
  <c r="L15" i="1"/>
  <c r="K15" i="1" s="1"/>
  <c r="E15" i="1"/>
  <c r="D15" i="1"/>
  <c r="F15" i="1" s="1"/>
  <c r="M15" i="1"/>
  <c r="P14" i="1"/>
  <c r="L14" i="1"/>
  <c r="K14" i="1" s="1"/>
  <c r="E14" i="1"/>
  <c r="D14" i="1"/>
  <c r="F14" i="1" s="1"/>
  <c r="M14" i="1"/>
  <c r="P13" i="1"/>
  <c r="L13" i="1"/>
  <c r="K13" i="1" s="1"/>
  <c r="E13" i="1"/>
  <c r="D13" i="1"/>
  <c r="F13" i="1" s="1"/>
  <c r="A13" i="1"/>
  <c r="P12" i="1"/>
  <c r="L12" i="1"/>
  <c r="K12" i="1" s="1"/>
  <c r="E12" i="1"/>
  <c r="D12" i="1"/>
  <c r="F12" i="1" s="1"/>
  <c r="M12" i="1"/>
  <c r="P11" i="1"/>
  <c r="L11" i="1"/>
  <c r="K11" i="1" s="1"/>
  <c r="E11" i="1"/>
  <c r="D11" i="1"/>
  <c r="F11" i="1" s="1"/>
  <c r="M11" i="1"/>
  <c r="P10" i="1"/>
  <c r="L10" i="1"/>
  <c r="K10" i="1" s="1"/>
  <c r="E10" i="1"/>
  <c r="D10" i="1"/>
  <c r="F10" i="1" s="1"/>
  <c r="M10" i="1"/>
  <c r="P9" i="1"/>
  <c r="L9" i="1"/>
  <c r="K9" i="1" s="1"/>
  <c r="E9" i="1"/>
  <c r="D9" i="1"/>
  <c r="F9" i="1" s="1"/>
  <c r="A9" i="1"/>
  <c r="P8" i="1"/>
  <c r="L8" i="1"/>
  <c r="K8" i="1" s="1"/>
  <c r="E8" i="1"/>
  <c r="D8" i="1"/>
  <c r="F8" i="1" s="1"/>
  <c r="M8" i="1"/>
  <c r="P7" i="1"/>
  <c r="L7" i="1"/>
  <c r="K7" i="1" s="1"/>
  <c r="E7" i="1"/>
  <c r="D7" i="1"/>
  <c r="F7" i="1" s="1"/>
  <c r="P6" i="1"/>
  <c r="L6" i="1"/>
  <c r="K6" i="1" s="1"/>
  <c r="E6" i="1"/>
  <c r="D6" i="1"/>
  <c r="F6" i="1" s="1"/>
  <c r="A14" i="1" l="1"/>
  <c r="A10" i="1"/>
  <c r="A12" i="1"/>
  <c r="M17" i="1"/>
  <c r="M16" i="1"/>
  <c r="A15" i="1"/>
  <c r="M13" i="1"/>
  <c r="A7" i="1"/>
  <c r="A11" i="1"/>
  <c r="M9" i="1"/>
  <c r="A8" i="1"/>
  <c r="H151" i="1"/>
  <c r="H80" i="1"/>
  <c r="M6" i="1" l="1"/>
  <c r="A6" i="1"/>
  <c r="H81" i="1"/>
  <c r="H82" i="1" s="1"/>
  <c r="H152" i="1"/>
  <c r="H223" i="1"/>
  <c r="R17" i="6"/>
  <c r="R18" i="6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R91" i="6"/>
  <c r="R92" i="6"/>
  <c r="R93" i="6"/>
  <c r="R94" i="6"/>
  <c r="R95" i="6"/>
  <c r="R96" i="6"/>
  <c r="R97" i="6"/>
  <c r="R98" i="6"/>
  <c r="R99" i="6"/>
  <c r="R100" i="6"/>
  <c r="R101" i="6"/>
  <c r="R102" i="6"/>
  <c r="R103" i="6"/>
  <c r="R104" i="6"/>
  <c r="R105" i="6"/>
  <c r="R106" i="6"/>
  <c r="R107" i="6"/>
  <c r="R108" i="6"/>
  <c r="R109" i="6"/>
  <c r="R110" i="6"/>
  <c r="R111" i="6"/>
  <c r="R112" i="6"/>
  <c r="R113" i="6"/>
  <c r="R114" i="6"/>
  <c r="R115" i="6"/>
  <c r="R116" i="6"/>
  <c r="R117" i="6"/>
  <c r="R118" i="6"/>
  <c r="R119" i="6"/>
  <c r="R120" i="6"/>
  <c r="R121" i="6"/>
  <c r="R122" i="6"/>
  <c r="R123" i="6"/>
  <c r="R124" i="6"/>
  <c r="R125" i="6"/>
  <c r="R126" i="6"/>
  <c r="R127" i="6"/>
  <c r="R128" i="6"/>
  <c r="R129" i="6"/>
  <c r="R130" i="6"/>
  <c r="R131" i="6"/>
  <c r="R132" i="6"/>
  <c r="R133" i="6"/>
  <c r="R134" i="6"/>
  <c r="R135" i="6"/>
  <c r="R136" i="6"/>
  <c r="R137" i="6"/>
  <c r="R138" i="6"/>
  <c r="R139" i="6"/>
  <c r="R140" i="6"/>
  <c r="R141" i="6"/>
  <c r="R142" i="6"/>
  <c r="R143" i="6"/>
  <c r="R144" i="6"/>
  <c r="R145" i="6"/>
  <c r="R146" i="6"/>
  <c r="R147" i="6"/>
  <c r="R148" i="6"/>
  <c r="R149" i="6"/>
  <c r="R150" i="6"/>
  <c r="R151" i="6"/>
  <c r="R152" i="6"/>
  <c r="R153" i="6"/>
  <c r="R154" i="6"/>
  <c r="R155" i="6"/>
  <c r="R156" i="6"/>
  <c r="R157" i="6"/>
  <c r="R158" i="6"/>
  <c r="R159" i="6"/>
  <c r="R160" i="6"/>
  <c r="R161" i="6"/>
  <c r="R162" i="6"/>
  <c r="R163" i="6"/>
  <c r="R164" i="6"/>
  <c r="R165" i="6"/>
  <c r="R166" i="6"/>
  <c r="R167" i="6"/>
  <c r="R168" i="6"/>
  <c r="R169" i="6"/>
  <c r="R170" i="6"/>
  <c r="R171" i="6"/>
  <c r="R172" i="6"/>
  <c r="R173" i="6"/>
  <c r="R174" i="6"/>
  <c r="R175" i="6"/>
  <c r="R176" i="6"/>
  <c r="R177" i="6"/>
  <c r="R178" i="6"/>
  <c r="R179" i="6"/>
  <c r="R180" i="6"/>
  <c r="R181" i="6"/>
  <c r="R182" i="6"/>
  <c r="R183" i="6"/>
  <c r="R184" i="6"/>
  <c r="R185" i="6"/>
  <c r="R186" i="6"/>
  <c r="R187" i="6"/>
  <c r="R188" i="6"/>
  <c r="R189" i="6"/>
  <c r="R190" i="6"/>
  <c r="R191" i="6"/>
  <c r="R192" i="6"/>
  <c r="R193" i="6"/>
  <c r="R194" i="6"/>
  <c r="R195" i="6"/>
  <c r="R196" i="6"/>
  <c r="R197" i="6"/>
  <c r="R198" i="6"/>
  <c r="R199" i="6"/>
  <c r="R200" i="6"/>
  <c r="R201" i="6"/>
  <c r="R202" i="6"/>
  <c r="R203" i="6"/>
  <c r="R204" i="6"/>
  <c r="R205" i="6"/>
  <c r="R206" i="6"/>
  <c r="R207" i="6"/>
  <c r="R208" i="6"/>
  <c r="R209" i="6"/>
  <c r="R210" i="6"/>
  <c r="R211" i="6"/>
  <c r="R212" i="6"/>
  <c r="R213" i="6"/>
  <c r="R214" i="6"/>
  <c r="R215" i="6"/>
  <c r="R216" i="6"/>
  <c r="R217" i="6"/>
  <c r="R218" i="6"/>
  <c r="R219" i="6"/>
  <c r="R220" i="6"/>
  <c r="R221" i="6"/>
  <c r="R222" i="6"/>
  <c r="R223" i="6"/>
  <c r="R224" i="6"/>
  <c r="R225" i="6"/>
  <c r="R226" i="6"/>
  <c r="R227" i="6"/>
  <c r="R228" i="6"/>
  <c r="R229" i="6"/>
  <c r="R230" i="6"/>
  <c r="R231" i="6"/>
  <c r="R232" i="6"/>
  <c r="R233" i="6"/>
  <c r="R234" i="6"/>
  <c r="R235" i="6"/>
  <c r="R236" i="6"/>
  <c r="R237" i="6"/>
  <c r="R238" i="6"/>
  <c r="R239" i="6"/>
  <c r="R240" i="6"/>
  <c r="R241" i="6"/>
  <c r="R242" i="6"/>
  <c r="R243" i="6"/>
  <c r="R244" i="6"/>
  <c r="R245" i="6"/>
  <c r="R246" i="6"/>
  <c r="R247" i="6"/>
  <c r="R248" i="6"/>
  <c r="R249" i="6"/>
  <c r="R250" i="6"/>
  <c r="R251" i="6"/>
  <c r="R252" i="6"/>
  <c r="R253" i="6"/>
  <c r="R254" i="6"/>
  <c r="R255" i="6"/>
  <c r="R256" i="6"/>
  <c r="R257" i="6"/>
  <c r="R258" i="6"/>
  <c r="R259" i="6"/>
  <c r="R260" i="6"/>
  <c r="R261" i="6"/>
  <c r="R262" i="6"/>
  <c r="R263" i="6"/>
  <c r="R264" i="6"/>
  <c r="R265" i="6"/>
  <c r="R16" i="6"/>
  <c r="P17" i="6"/>
  <c r="P18" i="6"/>
  <c r="P19" i="6"/>
  <c r="P20" i="6"/>
  <c r="Q20" i="6" s="1"/>
  <c r="P21" i="6"/>
  <c r="P22" i="6"/>
  <c r="P23" i="6"/>
  <c r="Q23" i="6" s="1"/>
  <c r="P24" i="6"/>
  <c r="P25" i="6"/>
  <c r="P26" i="6"/>
  <c r="Q26" i="6" s="1"/>
  <c r="P27" i="6"/>
  <c r="P28" i="6"/>
  <c r="P29" i="6"/>
  <c r="P30" i="6"/>
  <c r="P31" i="6"/>
  <c r="Q31" i="6" s="1"/>
  <c r="P32" i="6"/>
  <c r="Q32" i="6" s="1"/>
  <c r="P33" i="6"/>
  <c r="P34" i="6"/>
  <c r="P35" i="6"/>
  <c r="P36" i="6"/>
  <c r="P37" i="6"/>
  <c r="P38" i="6"/>
  <c r="P39" i="6"/>
  <c r="P40" i="6"/>
  <c r="Q40" i="6" s="1"/>
  <c r="P41" i="6"/>
  <c r="P42" i="6"/>
  <c r="P43" i="6"/>
  <c r="Q43" i="6" s="1"/>
  <c r="P44" i="6"/>
  <c r="P45" i="6"/>
  <c r="P46" i="6"/>
  <c r="P47" i="6"/>
  <c r="P48" i="6"/>
  <c r="P49" i="6"/>
  <c r="P50" i="6"/>
  <c r="Q50" i="6" s="1"/>
  <c r="P51" i="6"/>
  <c r="P52" i="6"/>
  <c r="Q52" i="6" s="1"/>
  <c r="P53" i="6"/>
  <c r="P54" i="6"/>
  <c r="P55" i="6"/>
  <c r="P56" i="6"/>
  <c r="Q56" i="6" s="1"/>
  <c r="P57" i="6"/>
  <c r="P58" i="6"/>
  <c r="P59" i="6"/>
  <c r="P60" i="6"/>
  <c r="P61" i="6"/>
  <c r="P62" i="6"/>
  <c r="P63" i="6"/>
  <c r="P64" i="6"/>
  <c r="P65" i="6"/>
  <c r="P66" i="6"/>
  <c r="P67" i="6"/>
  <c r="P68" i="6"/>
  <c r="P69" i="6"/>
  <c r="P70" i="6"/>
  <c r="P71" i="6"/>
  <c r="P72" i="6"/>
  <c r="P73" i="6"/>
  <c r="P74" i="6"/>
  <c r="P75" i="6"/>
  <c r="P76" i="6"/>
  <c r="P77" i="6"/>
  <c r="P78" i="6"/>
  <c r="P79" i="6"/>
  <c r="P80" i="6"/>
  <c r="P81" i="6"/>
  <c r="P82" i="6"/>
  <c r="P83" i="6"/>
  <c r="P84" i="6"/>
  <c r="P85" i="6"/>
  <c r="P86" i="6"/>
  <c r="P87" i="6"/>
  <c r="P88" i="6"/>
  <c r="P89" i="6"/>
  <c r="P90" i="6"/>
  <c r="P91" i="6"/>
  <c r="P92" i="6"/>
  <c r="P93" i="6"/>
  <c r="P94" i="6"/>
  <c r="P95" i="6"/>
  <c r="P96" i="6"/>
  <c r="P97" i="6"/>
  <c r="P98" i="6"/>
  <c r="P99" i="6"/>
  <c r="P100" i="6"/>
  <c r="P101" i="6"/>
  <c r="P102" i="6"/>
  <c r="P103" i="6"/>
  <c r="P104" i="6"/>
  <c r="P105" i="6"/>
  <c r="P106" i="6"/>
  <c r="P107" i="6"/>
  <c r="P108" i="6"/>
  <c r="P109" i="6"/>
  <c r="P110" i="6"/>
  <c r="P111" i="6"/>
  <c r="P112" i="6"/>
  <c r="P113" i="6"/>
  <c r="P114" i="6"/>
  <c r="P115" i="6"/>
  <c r="P116" i="6"/>
  <c r="P117" i="6"/>
  <c r="P118" i="6"/>
  <c r="P119" i="6"/>
  <c r="P120" i="6"/>
  <c r="P121" i="6"/>
  <c r="P122" i="6"/>
  <c r="P123" i="6"/>
  <c r="P124" i="6"/>
  <c r="P125" i="6"/>
  <c r="P126" i="6"/>
  <c r="P127" i="6"/>
  <c r="P128" i="6"/>
  <c r="P129" i="6"/>
  <c r="P130" i="6"/>
  <c r="P131" i="6"/>
  <c r="P132" i="6"/>
  <c r="P133" i="6"/>
  <c r="P134" i="6"/>
  <c r="P135" i="6"/>
  <c r="P136" i="6"/>
  <c r="P137" i="6"/>
  <c r="P138" i="6"/>
  <c r="P139" i="6"/>
  <c r="P140" i="6"/>
  <c r="P141" i="6"/>
  <c r="P142" i="6"/>
  <c r="P143" i="6"/>
  <c r="P144" i="6"/>
  <c r="P145" i="6"/>
  <c r="P146" i="6"/>
  <c r="P147" i="6"/>
  <c r="P148" i="6"/>
  <c r="P149" i="6"/>
  <c r="P150" i="6"/>
  <c r="P151" i="6"/>
  <c r="P152" i="6"/>
  <c r="P153" i="6"/>
  <c r="P154" i="6"/>
  <c r="P155" i="6"/>
  <c r="P156" i="6"/>
  <c r="P157" i="6"/>
  <c r="P158" i="6"/>
  <c r="P159" i="6"/>
  <c r="P160" i="6"/>
  <c r="P161" i="6"/>
  <c r="P162" i="6"/>
  <c r="P163" i="6"/>
  <c r="P164" i="6"/>
  <c r="P165" i="6"/>
  <c r="P166" i="6"/>
  <c r="P167" i="6"/>
  <c r="P168" i="6"/>
  <c r="P169" i="6"/>
  <c r="P170" i="6"/>
  <c r="P171" i="6"/>
  <c r="P172" i="6"/>
  <c r="P173" i="6"/>
  <c r="P174" i="6"/>
  <c r="P175" i="6"/>
  <c r="P176" i="6"/>
  <c r="P177" i="6"/>
  <c r="P178" i="6"/>
  <c r="P179" i="6"/>
  <c r="P180" i="6"/>
  <c r="P181" i="6"/>
  <c r="P182" i="6"/>
  <c r="P183" i="6"/>
  <c r="P184" i="6"/>
  <c r="P185" i="6"/>
  <c r="P186" i="6"/>
  <c r="P187" i="6"/>
  <c r="P188" i="6"/>
  <c r="P189" i="6"/>
  <c r="P190" i="6"/>
  <c r="P191" i="6"/>
  <c r="P192" i="6"/>
  <c r="P193" i="6"/>
  <c r="P194" i="6"/>
  <c r="P195" i="6"/>
  <c r="P196" i="6"/>
  <c r="P197" i="6"/>
  <c r="P198" i="6"/>
  <c r="P199" i="6"/>
  <c r="P200" i="6"/>
  <c r="P201" i="6"/>
  <c r="P202" i="6"/>
  <c r="P203" i="6"/>
  <c r="P204" i="6"/>
  <c r="P205" i="6"/>
  <c r="P206" i="6"/>
  <c r="P207" i="6"/>
  <c r="P208" i="6"/>
  <c r="P209" i="6"/>
  <c r="P210" i="6"/>
  <c r="P211" i="6"/>
  <c r="P212" i="6"/>
  <c r="P213" i="6"/>
  <c r="P214" i="6"/>
  <c r="P215" i="6"/>
  <c r="P216" i="6"/>
  <c r="P217" i="6"/>
  <c r="P218" i="6"/>
  <c r="P219" i="6"/>
  <c r="P220" i="6"/>
  <c r="P221" i="6"/>
  <c r="P222" i="6"/>
  <c r="P223" i="6"/>
  <c r="P224" i="6"/>
  <c r="P225" i="6"/>
  <c r="P226" i="6"/>
  <c r="P227" i="6"/>
  <c r="P228" i="6"/>
  <c r="P229" i="6"/>
  <c r="P230" i="6"/>
  <c r="P231" i="6"/>
  <c r="P232" i="6"/>
  <c r="P233" i="6"/>
  <c r="P234" i="6"/>
  <c r="P235" i="6"/>
  <c r="P236" i="6"/>
  <c r="P237" i="6"/>
  <c r="P238" i="6"/>
  <c r="P239" i="6"/>
  <c r="P240" i="6"/>
  <c r="P241" i="6"/>
  <c r="P242" i="6"/>
  <c r="P243" i="6"/>
  <c r="P244" i="6"/>
  <c r="P245" i="6"/>
  <c r="P246" i="6"/>
  <c r="P247" i="6"/>
  <c r="P248" i="6"/>
  <c r="P249" i="6"/>
  <c r="P250" i="6"/>
  <c r="P251" i="6"/>
  <c r="P252" i="6"/>
  <c r="P253" i="6"/>
  <c r="P254" i="6"/>
  <c r="P255" i="6"/>
  <c r="P256" i="6"/>
  <c r="P257" i="6"/>
  <c r="P258" i="6"/>
  <c r="P259" i="6"/>
  <c r="P260" i="6"/>
  <c r="P261" i="6"/>
  <c r="P262" i="6"/>
  <c r="P263" i="6"/>
  <c r="P264" i="6"/>
  <c r="P265" i="6"/>
  <c r="P16" i="6"/>
  <c r="L17" i="6"/>
  <c r="L18" i="6"/>
  <c r="L19" i="6"/>
  <c r="L20" i="6"/>
  <c r="L21" i="6"/>
  <c r="L22" i="6"/>
  <c r="M22" i="6" s="1"/>
  <c r="L23" i="6"/>
  <c r="L24" i="6"/>
  <c r="M24" i="6" s="1"/>
  <c r="L25" i="6"/>
  <c r="L26" i="6"/>
  <c r="L27" i="6"/>
  <c r="M27" i="6" s="1"/>
  <c r="L28" i="6"/>
  <c r="M28" i="6" s="1"/>
  <c r="L29" i="6"/>
  <c r="L30" i="6"/>
  <c r="L31" i="6"/>
  <c r="L32" i="6"/>
  <c r="L33" i="6"/>
  <c r="L34" i="6"/>
  <c r="L35" i="6"/>
  <c r="L36" i="6"/>
  <c r="L37" i="6"/>
  <c r="M37" i="6" s="1"/>
  <c r="L38" i="6"/>
  <c r="L39" i="6"/>
  <c r="M39" i="6" s="1"/>
  <c r="L40" i="6"/>
  <c r="M40" i="6" s="1"/>
  <c r="L41" i="6"/>
  <c r="L42" i="6"/>
  <c r="L43" i="6"/>
  <c r="L44" i="6"/>
  <c r="L45" i="6"/>
  <c r="L46" i="6"/>
  <c r="M46" i="6" s="1"/>
  <c r="L47" i="6"/>
  <c r="L48" i="6"/>
  <c r="L49" i="6"/>
  <c r="L50" i="6"/>
  <c r="L51" i="6"/>
  <c r="M51" i="6" s="1"/>
  <c r="L52" i="6"/>
  <c r="M52" i="6" s="1"/>
  <c r="L53" i="6"/>
  <c r="L54" i="6"/>
  <c r="L55" i="6"/>
  <c r="L56" i="6"/>
  <c r="L57" i="6"/>
  <c r="L58" i="6"/>
  <c r="L59" i="6"/>
  <c r="L60" i="6"/>
  <c r="M60" i="6" s="1"/>
  <c r="L61" i="6"/>
  <c r="L62" i="6"/>
  <c r="L63" i="6"/>
  <c r="L64" i="6"/>
  <c r="L65" i="6"/>
  <c r="L66" i="6"/>
  <c r="L67" i="6"/>
  <c r="L68" i="6"/>
  <c r="L69" i="6"/>
  <c r="L70" i="6"/>
  <c r="L71" i="6"/>
  <c r="L72" i="6"/>
  <c r="L73" i="6"/>
  <c r="L74" i="6"/>
  <c r="M74" i="6" s="1"/>
  <c r="L75" i="6"/>
  <c r="L76" i="6"/>
  <c r="L77" i="6"/>
  <c r="L78" i="6"/>
  <c r="L79" i="6"/>
  <c r="L80" i="6"/>
  <c r="L81" i="6"/>
  <c r="L82" i="6"/>
  <c r="L83" i="6"/>
  <c r="L84" i="6"/>
  <c r="L85" i="6"/>
  <c r="L86" i="6"/>
  <c r="L87" i="6"/>
  <c r="L88" i="6"/>
  <c r="L89" i="6"/>
  <c r="L90" i="6"/>
  <c r="L91" i="6"/>
  <c r="L92" i="6"/>
  <c r="L93" i="6"/>
  <c r="L94" i="6"/>
  <c r="L95" i="6"/>
  <c r="L96" i="6"/>
  <c r="L97" i="6"/>
  <c r="L98" i="6"/>
  <c r="L99" i="6"/>
  <c r="L100" i="6"/>
  <c r="L101" i="6"/>
  <c r="L102" i="6"/>
  <c r="L103" i="6"/>
  <c r="L104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L120" i="6"/>
  <c r="L121" i="6"/>
  <c r="L122" i="6"/>
  <c r="L123" i="6"/>
  <c r="L124" i="6"/>
  <c r="L125" i="6"/>
  <c r="L126" i="6"/>
  <c r="L127" i="6"/>
  <c r="L128" i="6"/>
  <c r="L129" i="6"/>
  <c r="L130" i="6"/>
  <c r="L131" i="6"/>
  <c r="L132" i="6"/>
  <c r="L133" i="6"/>
  <c r="L134" i="6"/>
  <c r="L135" i="6"/>
  <c r="L136" i="6"/>
  <c r="L137" i="6"/>
  <c r="L138" i="6"/>
  <c r="L139" i="6"/>
  <c r="L140" i="6"/>
  <c r="L141" i="6"/>
  <c r="L142" i="6"/>
  <c r="L143" i="6"/>
  <c r="L144" i="6"/>
  <c r="L145" i="6"/>
  <c r="L146" i="6"/>
  <c r="L147" i="6"/>
  <c r="L148" i="6"/>
  <c r="L149" i="6"/>
  <c r="L150" i="6"/>
  <c r="L151" i="6"/>
  <c r="L152" i="6"/>
  <c r="L153" i="6"/>
  <c r="L154" i="6"/>
  <c r="L155" i="6"/>
  <c r="L156" i="6"/>
  <c r="L157" i="6"/>
  <c r="L158" i="6"/>
  <c r="L159" i="6"/>
  <c r="L160" i="6"/>
  <c r="L161" i="6"/>
  <c r="L162" i="6"/>
  <c r="L163" i="6"/>
  <c r="L164" i="6"/>
  <c r="L165" i="6"/>
  <c r="L166" i="6"/>
  <c r="L167" i="6"/>
  <c r="L168" i="6"/>
  <c r="L169" i="6"/>
  <c r="L170" i="6"/>
  <c r="L171" i="6"/>
  <c r="L172" i="6"/>
  <c r="L173" i="6"/>
  <c r="L174" i="6"/>
  <c r="L175" i="6"/>
  <c r="L176" i="6"/>
  <c r="L177" i="6"/>
  <c r="L178" i="6"/>
  <c r="L179" i="6"/>
  <c r="L180" i="6"/>
  <c r="L181" i="6"/>
  <c r="L182" i="6"/>
  <c r="L183" i="6"/>
  <c r="L184" i="6"/>
  <c r="L185" i="6"/>
  <c r="L186" i="6"/>
  <c r="L187" i="6"/>
  <c r="L188" i="6"/>
  <c r="L189" i="6"/>
  <c r="L190" i="6"/>
  <c r="L191" i="6"/>
  <c r="L192" i="6"/>
  <c r="L193" i="6"/>
  <c r="L194" i="6"/>
  <c r="L195" i="6"/>
  <c r="L196" i="6"/>
  <c r="L197" i="6"/>
  <c r="L198" i="6"/>
  <c r="L199" i="6"/>
  <c r="L200" i="6"/>
  <c r="L201" i="6"/>
  <c r="L202" i="6"/>
  <c r="L203" i="6"/>
  <c r="L204" i="6"/>
  <c r="L205" i="6"/>
  <c r="L206" i="6"/>
  <c r="L207" i="6"/>
  <c r="L208" i="6"/>
  <c r="L209" i="6"/>
  <c r="L210" i="6"/>
  <c r="L211" i="6"/>
  <c r="L212" i="6"/>
  <c r="L213" i="6"/>
  <c r="L214" i="6"/>
  <c r="L215" i="6"/>
  <c r="L216" i="6"/>
  <c r="L217" i="6"/>
  <c r="L218" i="6"/>
  <c r="L219" i="6"/>
  <c r="L220" i="6"/>
  <c r="L221" i="6"/>
  <c r="L222" i="6"/>
  <c r="L223" i="6"/>
  <c r="L224" i="6"/>
  <c r="L225" i="6"/>
  <c r="L226" i="6"/>
  <c r="L227" i="6"/>
  <c r="L228" i="6"/>
  <c r="L229" i="6"/>
  <c r="L230" i="6"/>
  <c r="L231" i="6"/>
  <c r="L232" i="6"/>
  <c r="L233" i="6"/>
  <c r="L234" i="6"/>
  <c r="L235" i="6"/>
  <c r="L236" i="6"/>
  <c r="L237" i="6"/>
  <c r="L238" i="6"/>
  <c r="L239" i="6"/>
  <c r="L240" i="6"/>
  <c r="L241" i="6"/>
  <c r="L242" i="6"/>
  <c r="L243" i="6"/>
  <c r="L244" i="6"/>
  <c r="L245" i="6"/>
  <c r="L246" i="6"/>
  <c r="L247" i="6"/>
  <c r="L248" i="6"/>
  <c r="L249" i="6"/>
  <c r="L250" i="6"/>
  <c r="L251" i="6"/>
  <c r="L252" i="6"/>
  <c r="L253" i="6"/>
  <c r="L254" i="6"/>
  <c r="L255" i="6"/>
  <c r="L256" i="6"/>
  <c r="L257" i="6"/>
  <c r="L258" i="6"/>
  <c r="L259" i="6"/>
  <c r="L260" i="6"/>
  <c r="L261" i="6"/>
  <c r="L262" i="6"/>
  <c r="L263" i="6"/>
  <c r="L264" i="6"/>
  <c r="L265" i="6"/>
  <c r="L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O63" i="6" s="1"/>
  <c r="N64" i="6"/>
  <c r="N65" i="6"/>
  <c r="N66" i="6"/>
  <c r="N67" i="6"/>
  <c r="N68" i="6"/>
  <c r="N69" i="6"/>
  <c r="N70" i="6"/>
  <c r="N71" i="6"/>
  <c r="N72" i="6"/>
  <c r="O72" i="6" s="1"/>
  <c r="N73" i="6"/>
  <c r="N74" i="6"/>
  <c r="N75" i="6"/>
  <c r="N76" i="6"/>
  <c r="N77" i="6"/>
  <c r="N78" i="6"/>
  <c r="N79" i="6"/>
  <c r="N80" i="6"/>
  <c r="N81" i="6"/>
  <c r="N82" i="6"/>
  <c r="N83" i="6"/>
  <c r="N84" i="6"/>
  <c r="N85" i="6"/>
  <c r="N86" i="6"/>
  <c r="N87" i="6"/>
  <c r="N88" i="6"/>
  <c r="N89" i="6"/>
  <c r="N90" i="6"/>
  <c r="N91" i="6"/>
  <c r="N92" i="6"/>
  <c r="N93" i="6"/>
  <c r="N94" i="6"/>
  <c r="N95" i="6"/>
  <c r="N96" i="6"/>
  <c r="N97" i="6"/>
  <c r="N98" i="6"/>
  <c r="N99" i="6"/>
  <c r="N100" i="6"/>
  <c r="N101" i="6"/>
  <c r="N102" i="6"/>
  <c r="N103" i="6"/>
  <c r="N104" i="6"/>
  <c r="N105" i="6"/>
  <c r="N106" i="6"/>
  <c r="N107" i="6"/>
  <c r="N108" i="6"/>
  <c r="N109" i="6"/>
  <c r="N110" i="6"/>
  <c r="N111" i="6"/>
  <c r="N112" i="6"/>
  <c r="N113" i="6"/>
  <c r="N114" i="6"/>
  <c r="N115" i="6"/>
  <c r="N116" i="6"/>
  <c r="N117" i="6"/>
  <c r="N118" i="6"/>
  <c r="N119" i="6"/>
  <c r="N120" i="6"/>
  <c r="N121" i="6"/>
  <c r="N122" i="6"/>
  <c r="N123" i="6"/>
  <c r="N124" i="6"/>
  <c r="N125" i="6"/>
  <c r="N126" i="6"/>
  <c r="N127" i="6"/>
  <c r="N128" i="6"/>
  <c r="N129" i="6"/>
  <c r="N130" i="6"/>
  <c r="N131" i="6"/>
  <c r="N132" i="6"/>
  <c r="N133" i="6"/>
  <c r="N134" i="6"/>
  <c r="N135" i="6"/>
  <c r="N136" i="6"/>
  <c r="N137" i="6"/>
  <c r="N138" i="6"/>
  <c r="N139" i="6"/>
  <c r="N140" i="6"/>
  <c r="N141" i="6"/>
  <c r="N142" i="6"/>
  <c r="N143" i="6"/>
  <c r="N144" i="6"/>
  <c r="N145" i="6"/>
  <c r="N146" i="6"/>
  <c r="N147" i="6"/>
  <c r="N148" i="6"/>
  <c r="N149" i="6"/>
  <c r="N150" i="6"/>
  <c r="N151" i="6"/>
  <c r="N152" i="6"/>
  <c r="N153" i="6"/>
  <c r="N154" i="6"/>
  <c r="N155" i="6"/>
  <c r="N156" i="6"/>
  <c r="N157" i="6"/>
  <c r="N158" i="6"/>
  <c r="N159" i="6"/>
  <c r="N160" i="6"/>
  <c r="N161" i="6"/>
  <c r="N162" i="6"/>
  <c r="N163" i="6"/>
  <c r="N164" i="6"/>
  <c r="N165" i="6"/>
  <c r="N166" i="6"/>
  <c r="N167" i="6"/>
  <c r="N168" i="6"/>
  <c r="N169" i="6"/>
  <c r="N170" i="6"/>
  <c r="N171" i="6"/>
  <c r="N172" i="6"/>
  <c r="N173" i="6"/>
  <c r="N174" i="6"/>
  <c r="N175" i="6"/>
  <c r="N176" i="6"/>
  <c r="N177" i="6"/>
  <c r="N178" i="6"/>
  <c r="N179" i="6"/>
  <c r="N180" i="6"/>
  <c r="N181" i="6"/>
  <c r="N182" i="6"/>
  <c r="N183" i="6"/>
  <c r="N184" i="6"/>
  <c r="N185" i="6"/>
  <c r="N186" i="6"/>
  <c r="N187" i="6"/>
  <c r="N188" i="6"/>
  <c r="N189" i="6"/>
  <c r="N190" i="6"/>
  <c r="N191" i="6"/>
  <c r="N192" i="6"/>
  <c r="N193" i="6"/>
  <c r="N194" i="6"/>
  <c r="N195" i="6"/>
  <c r="N196" i="6"/>
  <c r="N197" i="6"/>
  <c r="N198" i="6"/>
  <c r="N199" i="6"/>
  <c r="N200" i="6"/>
  <c r="N201" i="6"/>
  <c r="N202" i="6"/>
  <c r="N203" i="6"/>
  <c r="N204" i="6"/>
  <c r="N205" i="6"/>
  <c r="N206" i="6"/>
  <c r="N207" i="6"/>
  <c r="N208" i="6"/>
  <c r="N209" i="6"/>
  <c r="N210" i="6"/>
  <c r="N211" i="6"/>
  <c r="N212" i="6"/>
  <c r="N213" i="6"/>
  <c r="N214" i="6"/>
  <c r="N215" i="6"/>
  <c r="N216" i="6"/>
  <c r="N217" i="6"/>
  <c r="N218" i="6"/>
  <c r="N219" i="6"/>
  <c r="N220" i="6"/>
  <c r="N221" i="6"/>
  <c r="N222" i="6"/>
  <c r="N223" i="6"/>
  <c r="N224" i="6"/>
  <c r="N225" i="6"/>
  <c r="N226" i="6"/>
  <c r="N227" i="6"/>
  <c r="N228" i="6"/>
  <c r="N229" i="6"/>
  <c r="N230" i="6"/>
  <c r="N231" i="6"/>
  <c r="N232" i="6"/>
  <c r="N233" i="6"/>
  <c r="N234" i="6"/>
  <c r="N235" i="6"/>
  <c r="N236" i="6"/>
  <c r="N237" i="6"/>
  <c r="N238" i="6"/>
  <c r="N239" i="6"/>
  <c r="N240" i="6"/>
  <c r="N241" i="6"/>
  <c r="N242" i="6"/>
  <c r="N243" i="6"/>
  <c r="N244" i="6"/>
  <c r="N245" i="6"/>
  <c r="N246" i="6"/>
  <c r="N247" i="6"/>
  <c r="N248" i="6"/>
  <c r="N249" i="6"/>
  <c r="N250" i="6"/>
  <c r="N251" i="6"/>
  <c r="N252" i="6"/>
  <c r="N253" i="6"/>
  <c r="N254" i="6"/>
  <c r="N255" i="6"/>
  <c r="N256" i="6"/>
  <c r="N257" i="6"/>
  <c r="N258" i="6"/>
  <c r="N259" i="6"/>
  <c r="N260" i="6"/>
  <c r="N261" i="6"/>
  <c r="N262" i="6"/>
  <c r="N263" i="6"/>
  <c r="N264" i="6"/>
  <c r="N265" i="6"/>
  <c r="N16" i="6"/>
  <c r="M16" i="6"/>
  <c r="M36" i="6"/>
  <c r="M18" i="6"/>
  <c r="M21" i="6"/>
  <c r="Q25" i="6"/>
  <c r="M42" i="6"/>
  <c r="M45" i="6"/>
  <c r="M48" i="6"/>
  <c r="Q49" i="6"/>
  <c r="Q61" i="6"/>
  <c r="S66" i="6"/>
  <c r="Q70" i="6"/>
  <c r="Q46" i="6"/>
  <c r="Q41" i="6"/>
  <c r="M30" i="6"/>
  <c r="Q22" i="6"/>
  <c r="P19" i="1"/>
  <c r="P31" i="1"/>
  <c r="BK31" i="4" a="1"/>
  <c r="BK31" i="4" s="1"/>
  <c r="L19" i="1"/>
  <c r="K19" i="1" s="1"/>
  <c r="J94" i="1"/>
  <c r="J166" i="1" s="1"/>
  <c r="J238" i="1" s="1"/>
  <c r="J310" i="1" s="1"/>
  <c r="J382" i="1" s="1"/>
  <c r="J454" i="1" s="1"/>
  <c r="J526" i="1" s="1"/>
  <c r="J598" i="1" s="1"/>
  <c r="J670" i="1" s="1"/>
  <c r="J742" i="1" s="1"/>
  <c r="J814" i="1" s="1"/>
  <c r="J93" i="1"/>
  <c r="J165" i="1" s="1"/>
  <c r="J237" i="1" s="1"/>
  <c r="J309" i="1" s="1"/>
  <c r="J381" i="1" s="1"/>
  <c r="J453" i="1" s="1"/>
  <c r="J525" i="1" s="1"/>
  <c r="J597" i="1" s="1"/>
  <c r="J669" i="1" s="1"/>
  <c r="J741" i="1" s="1"/>
  <c r="J813" i="1" s="1"/>
  <c r="J92" i="1"/>
  <c r="J164" i="1" s="1"/>
  <c r="J236" i="1" s="1"/>
  <c r="J308" i="1" s="1"/>
  <c r="J380" i="1" s="1"/>
  <c r="J452" i="1" s="1"/>
  <c r="J524" i="1" s="1"/>
  <c r="J596" i="1" s="1"/>
  <c r="J668" i="1" s="1"/>
  <c r="J740" i="1" s="1"/>
  <c r="J812" i="1" s="1"/>
  <c r="J91" i="1"/>
  <c r="J163" i="1" s="1"/>
  <c r="J235" i="1" s="1"/>
  <c r="J307" i="1" s="1"/>
  <c r="J379" i="1" s="1"/>
  <c r="J451" i="1" s="1"/>
  <c r="J523" i="1" s="1"/>
  <c r="J595" i="1" s="1"/>
  <c r="J667" i="1" s="1"/>
  <c r="J739" i="1" s="1"/>
  <c r="J811" i="1" s="1"/>
  <c r="I91" i="1"/>
  <c r="I163" i="1" s="1"/>
  <c r="I235" i="1" s="1"/>
  <c r="I307" i="1" s="1"/>
  <c r="I379" i="1" s="1"/>
  <c r="I451" i="1" s="1"/>
  <c r="I523" i="1" s="1"/>
  <c r="I595" i="1" s="1"/>
  <c r="I667" i="1" s="1"/>
  <c r="I739" i="1" s="1"/>
  <c r="I811" i="1" s="1"/>
  <c r="H91" i="1"/>
  <c r="G91" i="1"/>
  <c r="H31" i="1"/>
  <c r="J26" i="1"/>
  <c r="J25" i="1"/>
  <c r="J24" i="1"/>
  <c r="J96" i="1" s="1"/>
  <c r="J168" i="1" s="1"/>
  <c r="J240" i="1" s="1"/>
  <c r="J312" i="1" s="1"/>
  <c r="J384" i="1" s="1"/>
  <c r="J456" i="1" s="1"/>
  <c r="J528" i="1" s="1"/>
  <c r="J600" i="1" s="1"/>
  <c r="J672" i="1" s="1"/>
  <c r="J744" i="1" s="1"/>
  <c r="J816" i="1" s="1"/>
  <c r="J23" i="1"/>
  <c r="J27" i="1" s="1"/>
  <c r="J99" i="1" s="1"/>
  <c r="J171" i="1" s="1"/>
  <c r="J243" i="1" s="1"/>
  <c r="J315" i="1" s="1"/>
  <c r="J387" i="1" s="1"/>
  <c r="J459" i="1" s="1"/>
  <c r="J531" i="1" s="1"/>
  <c r="J603" i="1" s="1"/>
  <c r="J675" i="1" s="1"/>
  <c r="J747" i="1" s="1"/>
  <c r="J819" i="1" s="1"/>
  <c r="I23" i="1"/>
  <c r="I27" i="1" s="1"/>
  <c r="I99" i="1" s="1"/>
  <c r="I171" i="1" s="1"/>
  <c r="I243" i="1" s="1"/>
  <c r="I315" i="1" s="1"/>
  <c r="I387" i="1" s="1"/>
  <c r="I459" i="1" s="1"/>
  <c r="I531" i="1" s="1"/>
  <c r="I603" i="1" s="1"/>
  <c r="I675" i="1" s="1"/>
  <c r="I747" i="1" s="1"/>
  <c r="I819" i="1" s="1"/>
  <c r="I20" i="1"/>
  <c r="I24" i="1" s="1"/>
  <c r="I28" i="1" s="1"/>
  <c r="I100" i="1" s="1"/>
  <c r="I172" i="1" s="1"/>
  <c r="I244" i="1" s="1"/>
  <c r="I316" i="1" s="1"/>
  <c r="I388" i="1" s="1"/>
  <c r="I460" i="1" s="1"/>
  <c r="I532" i="1" s="1"/>
  <c r="I604" i="1" s="1"/>
  <c r="I676" i="1" s="1"/>
  <c r="I748" i="1" s="1"/>
  <c r="I820" i="1" s="1"/>
  <c r="H20" i="1"/>
  <c r="G20" i="1"/>
  <c r="G92" i="1" s="1"/>
  <c r="E19" i="1"/>
  <c r="D19" i="1"/>
  <c r="F19" i="1" s="1"/>
  <c r="C19" i="1"/>
  <c r="AF31" i="4" a="1"/>
  <c r="AF31" i="4" s="1"/>
  <c r="AF32" i="4" s="1" a="1"/>
  <c r="AF32" i="4" s="1"/>
  <c r="AF33" i="4" s="1" a="1"/>
  <c r="AF33" i="4" s="1"/>
  <c r="AF34" i="4" s="1" a="1"/>
  <c r="AF34" i="4" s="1"/>
  <c r="AF35" i="4" s="1" a="1"/>
  <c r="AF35" i="4" s="1"/>
  <c r="AF36" i="4" s="1" a="1"/>
  <c r="AF36" i="4" s="1"/>
  <c r="AF37" i="4" s="1" a="1"/>
  <c r="AF37" i="4" s="1"/>
  <c r="AF38" i="4" s="1" a="1"/>
  <c r="AF38" i="4" s="1"/>
  <c r="AF39" i="4" s="1" a="1"/>
  <c r="AF39" i="4" s="1"/>
  <c r="AF40" i="4" s="1" a="1"/>
  <c r="AF40" i="4" s="1"/>
  <c r="AF41" i="4" s="1" a="1"/>
  <c r="AF41" i="4" s="1"/>
  <c r="AF42" i="4" s="1" a="1"/>
  <c r="AF42" i="4" s="1"/>
  <c r="AF43" i="4" s="1" a="1"/>
  <c r="AF43" i="4" s="1"/>
  <c r="AF44" i="4" s="1" a="1"/>
  <c r="AF44" i="4" s="1"/>
  <c r="AF45" i="4" s="1" a="1"/>
  <c r="AF45" i="4" s="1"/>
  <c r="AF46" i="4" s="1" a="1"/>
  <c r="AF46" i="4" s="1"/>
  <c r="AF47" i="4" s="1" a="1"/>
  <c r="AF47" i="4" s="1"/>
  <c r="AF48" i="4" s="1" a="1"/>
  <c r="AF48" i="4" s="1"/>
  <c r="AF49" i="4" s="1" a="1"/>
  <c r="AF49" i="4" s="1"/>
  <c r="AF50" i="4" s="1" a="1"/>
  <c r="AF50" i="4" s="1"/>
  <c r="AF51" i="4" s="1" a="1"/>
  <c r="AF51" i="4" s="1"/>
  <c r="AF52" i="4" s="1" a="1"/>
  <c r="AF52" i="4" s="1"/>
  <c r="AF53" i="4" s="1" a="1"/>
  <c r="AF53" i="4" s="1"/>
  <c r="AF54" i="4" s="1" a="1"/>
  <c r="AF54" i="4" s="1"/>
  <c r="AF55" i="4" s="1" a="1"/>
  <c r="AF55" i="4" s="1"/>
  <c r="AF56" i="4" s="1" a="1"/>
  <c r="AF56" i="4" s="1"/>
  <c r="AF57" i="4" s="1" a="1"/>
  <c r="AF57" i="4" s="1"/>
  <c r="AF58" i="4" s="1" a="1"/>
  <c r="AF58" i="4" s="1"/>
  <c r="AF59" i="4" s="1" a="1"/>
  <c r="AF59" i="4" s="1"/>
  <c r="AF60" i="4" s="1" a="1"/>
  <c r="AF60" i="4" s="1"/>
  <c r="AF61" i="4" s="1" a="1"/>
  <c r="AF61" i="4" s="1"/>
  <c r="AF62" i="4" s="1" a="1"/>
  <c r="AF62" i="4" s="1"/>
  <c r="AF63" i="4" s="1" a="1"/>
  <c r="AF63" i="4" s="1"/>
  <c r="AF64" i="4" s="1" a="1"/>
  <c r="AF64" i="4" s="1"/>
  <c r="AF65" i="4" s="1" a="1"/>
  <c r="AF65" i="4" s="1"/>
  <c r="AF66" i="4" s="1" a="1"/>
  <c r="AF66" i="4" s="1"/>
  <c r="AF67" i="4" s="1" a="1"/>
  <c r="AF67" i="4" s="1"/>
  <c r="AF68" i="4" s="1" a="1"/>
  <c r="AF68" i="4" s="1"/>
  <c r="AF69" i="4" s="1" a="1"/>
  <c r="AF69" i="4" s="1"/>
  <c r="AF70" i="4" s="1" a="1"/>
  <c r="AF70" i="4" s="1"/>
  <c r="AF71" i="4" s="1" a="1"/>
  <c r="AF71" i="4" s="1"/>
  <c r="AF72" i="4" s="1" a="1"/>
  <c r="AF72" i="4" s="1"/>
  <c r="AF73" i="4" s="1" a="1"/>
  <c r="AF73" i="4" s="1"/>
  <c r="AF74" i="4" s="1" a="1"/>
  <c r="AF74" i="4" s="1"/>
  <c r="AF75" i="4" s="1" a="1"/>
  <c r="AF75" i="4" s="1"/>
  <c r="AF76" i="4" s="1" a="1"/>
  <c r="AF76" i="4" s="1"/>
  <c r="AF77" i="4" s="1" a="1"/>
  <c r="AF77" i="4" s="1"/>
  <c r="AF78" i="4" s="1" a="1"/>
  <c r="AF78" i="4" s="1"/>
  <c r="AF79" i="4" s="1" a="1"/>
  <c r="AF79" i="4" s="1"/>
  <c r="AF80" i="4" s="1" a="1"/>
  <c r="AF80" i="4" s="1"/>
  <c r="AF81" i="4" s="1" a="1"/>
  <c r="AF81" i="4" s="1"/>
  <c r="AF82" i="4" s="1" a="1"/>
  <c r="AF82" i="4" s="1"/>
  <c r="AF83" i="4" s="1" a="1"/>
  <c r="AF83" i="4" s="1"/>
  <c r="AF84" i="4" s="1" a="1"/>
  <c r="AF84" i="4" s="1"/>
  <c r="AF85" i="4" s="1" a="1"/>
  <c r="AF85" i="4" s="1"/>
  <c r="AF86" i="4" s="1" a="1"/>
  <c r="AF86" i="4" s="1"/>
  <c r="AF87" i="4" s="1" a="1"/>
  <c r="AF87" i="4" s="1"/>
  <c r="AF88" i="4" s="1" a="1"/>
  <c r="AF88" i="4" s="1"/>
  <c r="AF89" i="4" s="1" a="1"/>
  <c r="AF89" i="4" s="1"/>
  <c r="AF90" i="4" s="1" a="1"/>
  <c r="AF90" i="4" s="1"/>
  <c r="AF91" i="4" s="1" a="1"/>
  <c r="AF91" i="4" s="1"/>
  <c r="AF92" i="4" s="1" a="1"/>
  <c r="AF92" i="4" s="1"/>
  <c r="AF93" i="4" s="1" a="1"/>
  <c r="AF93" i="4" s="1"/>
  <c r="AF94" i="4" s="1" a="1"/>
  <c r="AF94" i="4" s="1"/>
  <c r="AF95" i="4" s="1" a="1"/>
  <c r="AF95" i="4" s="1"/>
  <c r="AF96" i="4" s="1" a="1"/>
  <c r="AF96" i="4" s="1"/>
  <c r="AF97" i="4" s="1" a="1"/>
  <c r="AF97" i="4" s="1"/>
  <c r="AF98" i="4" s="1" a="1"/>
  <c r="AF98" i="4" s="1"/>
  <c r="AF99" i="4" s="1" a="1"/>
  <c r="AF99" i="4" s="1"/>
  <c r="AF100" i="4" s="1" a="1"/>
  <c r="AF100" i="4" s="1"/>
  <c r="AF101" i="4" s="1" a="1"/>
  <c r="AF101" i="4" s="1"/>
  <c r="AF102" i="4" s="1" a="1"/>
  <c r="AF102" i="4" s="1"/>
  <c r="AF103" i="4" s="1" a="1"/>
  <c r="AF103" i="4" s="1"/>
  <c r="AF104" i="4" s="1" a="1"/>
  <c r="AF104" i="4" s="1"/>
  <c r="AF105" i="4" s="1" a="1"/>
  <c r="AF105" i="4" s="1"/>
  <c r="AF106" i="4" s="1" a="1"/>
  <c r="AF106" i="4" s="1"/>
  <c r="AF107" i="4" s="1" a="1"/>
  <c r="AF107" i="4" s="1"/>
  <c r="AF108" i="4" s="1" a="1"/>
  <c r="AF108" i="4" s="1"/>
  <c r="AF109" i="4" s="1" a="1"/>
  <c r="AF109" i="4" s="1"/>
  <c r="AF110" i="4" s="1" a="1"/>
  <c r="AF110" i="4" s="1"/>
  <c r="AF111" i="4" s="1" a="1"/>
  <c r="AF111" i="4" s="1"/>
  <c r="AF112" i="4" s="1" a="1"/>
  <c r="AF112" i="4" s="1"/>
  <c r="AF113" i="4" s="1" a="1"/>
  <c r="AF113" i="4" s="1"/>
  <c r="AF114" i="4" s="1" a="1"/>
  <c r="AF114" i="4" s="1"/>
  <c r="AF115" i="4" s="1" a="1"/>
  <c r="AF115" i="4" s="1"/>
  <c r="AF116" i="4" s="1" a="1"/>
  <c r="AF116" i="4" s="1"/>
  <c r="AF117" i="4" s="1" a="1"/>
  <c r="AF117" i="4" s="1"/>
  <c r="AF118" i="4" s="1" a="1"/>
  <c r="AF118" i="4" s="1"/>
  <c r="AF119" i="4" s="1" a="1"/>
  <c r="AF119" i="4" s="1"/>
  <c r="AF120" i="4" s="1" a="1"/>
  <c r="AF120" i="4" s="1"/>
  <c r="AF121" i="4" s="1" a="1"/>
  <c r="AF121" i="4" s="1"/>
  <c r="AF122" i="4" s="1" a="1"/>
  <c r="AF122" i="4" s="1"/>
  <c r="AF123" i="4" s="1" a="1"/>
  <c r="AF123" i="4" s="1"/>
  <c r="AF124" i="4" s="1" a="1"/>
  <c r="AF124" i="4" s="1"/>
  <c r="AF125" i="4" s="1" a="1"/>
  <c r="AF125" i="4" s="1"/>
  <c r="AF126" i="4" s="1" a="1"/>
  <c r="AF126" i="4" s="1"/>
  <c r="AF127" i="4" s="1" a="1"/>
  <c r="AF127" i="4" s="1"/>
  <c r="AF128" i="4" s="1" a="1"/>
  <c r="AF128" i="4" s="1"/>
  <c r="AF129" i="4" s="1" a="1"/>
  <c r="AF129" i="4" s="1"/>
  <c r="AF130" i="4" s="1" a="1"/>
  <c r="AF130" i="4" s="1"/>
  <c r="AF131" i="4" s="1" a="1"/>
  <c r="AF131" i="4" s="1"/>
  <c r="AF132" i="4" s="1" a="1"/>
  <c r="AF132" i="4" s="1"/>
  <c r="AF133" i="4" s="1" a="1"/>
  <c r="AF133" i="4" s="1"/>
  <c r="AF134" i="4" s="1" a="1"/>
  <c r="AF134" i="4" s="1"/>
  <c r="AF135" i="4" s="1" a="1"/>
  <c r="AF135" i="4" s="1"/>
  <c r="AF136" i="4" s="1" a="1"/>
  <c r="AF136" i="4" s="1"/>
  <c r="AF137" i="4" s="1" a="1"/>
  <c r="AF137" i="4" s="1"/>
  <c r="AF138" i="4" s="1" a="1"/>
  <c r="AF138" i="4" s="1"/>
  <c r="AF139" i="4" s="1" a="1"/>
  <c r="AF139" i="4" s="1"/>
  <c r="AF140" i="4" s="1" a="1"/>
  <c r="AF140" i="4" s="1"/>
  <c r="AF141" i="4" s="1" a="1"/>
  <c r="AF141" i="4" s="1"/>
  <c r="AF142" i="4" s="1" a="1"/>
  <c r="AF142" i="4" s="1"/>
  <c r="AF143" i="4" s="1" a="1"/>
  <c r="AF143" i="4" s="1"/>
  <c r="AF144" i="4" s="1" a="1"/>
  <c r="AF144" i="4" s="1"/>
  <c r="AF145" i="4" s="1" a="1"/>
  <c r="AF145" i="4" s="1"/>
  <c r="AF146" i="4" s="1" a="1"/>
  <c r="AF146" i="4" s="1"/>
  <c r="AF147" i="4" s="1" a="1"/>
  <c r="AF147" i="4" s="1"/>
  <c r="AF148" i="4" s="1" a="1"/>
  <c r="AF148" i="4" s="1"/>
  <c r="AF149" i="4" s="1" a="1"/>
  <c r="AF149" i="4" s="1"/>
  <c r="AF150" i="4" s="1" a="1"/>
  <c r="AF150" i="4" s="1"/>
  <c r="AF151" i="4" s="1" a="1"/>
  <c r="AF151" i="4" s="1"/>
  <c r="AF152" i="4" s="1" a="1"/>
  <c r="AF152" i="4" s="1"/>
  <c r="AF153" i="4" s="1" a="1"/>
  <c r="AF153" i="4" s="1"/>
  <c r="AF154" i="4" s="1" a="1"/>
  <c r="AF154" i="4" s="1"/>
  <c r="AF155" i="4" s="1" a="1"/>
  <c r="AF155" i="4" s="1"/>
  <c r="AF156" i="4" s="1" a="1"/>
  <c r="AF156" i="4" s="1"/>
  <c r="AF157" i="4" s="1" a="1"/>
  <c r="AF157" i="4" s="1"/>
  <c r="AF158" i="4" s="1" a="1"/>
  <c r="AF158" i="4" s="1"/>
  <c r="AF159" i="4" s="1" a="1"/>
  <c r="AF159" i="4" s="1"/>
  <c r="AF160" i="4" s="1" a="1"/>
  <c r="AF160" i="4" s="1"/>
  <c r="AF161" i="4" s="1" a="1"/>
  <c r="AF161" i="4" s="1"/>
  <c r="AF162" i="4" s="1" a="1"/>
  <c r="AF162" i="4" s="1"/>
  <c r="AF163" i="4" s="1" a="1"/>
  <c r="AF163" i="4" s="1"/>
  <c r="AF164" i="4" s="1" a="1"/>
  <c r="AF164" i="4" s="1"/>
  <c r="AF165" i="4" s="1" a="1"/>
  <c r="AF165" i="4" s="1"/>
  <c r="AF166" i="4" s="1" a="1"/>
  <c r="AF166" i="4" s="1"/>
  <c r="AF167" i="4" s="1" a="1"/>
  <c r="AF167" i="4" s="1"/>
  <c r="AF168" i="4" s="1" a="1"/>
  <c r="AF168" i="4" s="1"/>
  <c r="AF169" i="4" s="1" a="1"/>
  <c r="AF169" i="4" s="1"/>
  <c r="AF170" i="4" s="1" a="1"/>
  <c r="AF170" i="4" s="1"/>
  <c r="AF171" i="4" s="1" a="1"/>
  <c r="AF171" i="4" s="1"/>
  <c r="AF172" i="4" s="1" a="1"/>
  <c r="AF172" i="4" s="1"/>
  <c r="AF173" i="4" s="1" a="1"/>
  <c r="AF173" i="4" s="1"/>
  <c r="AF174" i="4" s="1" a="1"/>
  <c r="AF174" i="4" s="1"/>
  <c r="AF175" i="4" s="1" a="1"/>
  <c r="AF175" i="4" s="1"/>
  <c r="AF176" i="4" s="1" a="1"/>
  <c r="AF176" i="4" s="1"/>
  <c r="AF177" i="4" s="1" a="1"/>
  <c r="AF177" i="4" s="1"/>
  <c r="AF178" i="4" s="1" a="1"/>
  <c r="AF178" i="4" s="1"/>
  <c r="AF179" i="4" s="1" a="1"/>
  <c r="AF179" i="4" s="1"/>
  <c r="AF180" i="4" s="1" a="1"/>
  <c r="AF180" i="4" s="1"/>
  <c r="AF181" i="4" s="1" a="1"/>
  <c r="AF181" i="4" s="1"/>
  <c r="AF182" i="4" s="1" a="1"/>
  <c r="AF182" i="4" s="1"/>
  <c r="AF183" i="4" s="1" a="1"/>
  <c r="AF183" i="4" s="1"/>
  <c r="AF184" i="4" s="1" a="1"/>
  <c r="AF184" i="4" s="1"/>
  <c r="AF185" i="4" s="1" a="1"/>
  <c r="AF185" i="4" s="1"/>
  <c r="AF186" i="4" s="1" a="1"/>
  <c r="AF186" i="4" s="1"/>
  <c r="AF187" i="4" s="1" a="1"/>
  <c r="AF187" i="4" s="1"/>
  <c r="AF188" i="4" s="1" a="1"/>
  <c r="AF188" i="4" s="1"/>
  <c r="AF189" i="4" s="1" a="1"/>
  <c r="AF189" i="4" s="1"/>
  <c r="AF190" i="4" s="1" a="1"/>
  <c r="AF190" i="4" s="1"/>
  <c r="AF191" i="4" s="1" a="1"/>
  <c r="AF191" i="4" s="1"/>
  <c r="AF192" i="4" s="1" a="1"/>
  <c r="AF192" i="4" s="1"/>
  <c r="AF193" i="4" s="1" a="1"/>
  <c r="AF193" i="4" s="1"/>
  <c r="AF194" i="4" s="1" a="1"/>
  <c r="AF194" i="4" s="1"/>
  <c r="AF195" i="4" s="1" a="1"/>
  <c r="AF195" i="4" s="1"/>
  <c r="AF196" i="4" s="1" a="1"/>
  <c r="AF196" i="4" s="1"/>
  <c r="AF197" i="4" s="1" a="1"/>
  <c r="AF197" i="4" s="1"/>
  <c r="AF198" i="4" s="1" a="1"/>
  <c r="AF198" i="4" s="1"/>
  <c r="AF199" i="4" s="1" a="1"/>
  <c r="AF199" i="4" s="1"/>
  <c r="AF200" i="4" s="1" a="1"/>
  <c r="AF200" i="4" s="1"/>
  <c r="AF201" i="4" s="1" a="1"/>
  <c r="AF201" i="4" s="1"/>
  <c r="AF202" i="4" s="1" a="1"/>
  <c r="AF202" i="4" s="1"/>
  <c r="AF203" i="4" s="1" a="1"/>
  <c r="AF203" i="4" s="1"/>
  <c r="AF204" i="4" s="1" a="1"/>
  <c r="AF204" i="4" s="1"/>
  <c r="AF205" i="4" s="1" a="1"/>
  <c r="AF205" i="4" s="1"/>
  <c r="AF206" i="4" s="1" a="1"/>
  <c r="AF206" i="4" s="1"/>
  <c r="AF207" i="4" s="1" a="1"/>
  <c r="AF207" i="4" s="1"/>
  <c r="AF208" i="4" s="1" a="1"/>
  <c r="AF208" i="4" s="1"/>
  <c r="AF209" i="4" s="1" a="1"/>
  <c r="AF209" i="4" s="1"/>
  <c r="AF210" i="4" s="1" a="1"/>
  <c r="AF210" i="4" s="1"/>
  <c r="AF211" i="4" s="1" a="1"/>
  <c r="AF211" i="4" s="1"/>
  <c r="AF212" i="4" s="1" a="1"/>
  <c r="AF212" i="4" s="1"/>
  <c r="AF213" i="4" s="1" a="1"/>
  <c r="AF213" i="4" s="1"/>
  <c r="AF214" i="4" s="1" a="1"/>
  <c r="AF214" i="4" s="1"/>
  <c r="AF215" i="4" s="1" a="1"/>
  <c r="AF215" i="4" s="1"/>
  <c r="AF216" i="4" s="1" a="1"/>
  <c r="AF216" i="4" s="1"/>
  <c r="AF217" i="4" s="1" a="1"/>
  <c r="AF217" i="4" s="1"/>
  <c r="AF218" i="4" s="1" a="1"/>
  <c r="AF218" i="4" s="1"/>
  <c r="AF219" i="4" s="1" a="1"/>
  <c r="AF219" i="4" s="1"/>
  <c r="AF220" i="4" s="1" a="1"/>
  <c r="AF220" i="4" s="1"/>
  <c r="AF221" i="4" s="1" a="1"/>
  <c r="AF221" i="4" s="1"/>
  <c r="AF222" i="4" s="1" a="1"/>
  <c r="AF222" i="4" s="1"/>
  <c r="AF223" i="4" s="1" a="1"/>
  <c r="AF223" i="4" s="1"/>
  <c r="AF224" i="4" s="1" a="1"/>
  <c r="AF224" i="4" s="1"/>
  <c r="AF225" i="4" s="1" a="1"/>
  <c r="AF225" i="4" s="1"/>
  <c r="AF226" i="4" s="1" a="1"/>
  <c r="AF226" i="4" s="1"/>
  <c r="AF227" i="4" s="1" a="1"/>
  <c r="AF227" i="4" s="1"/>
  <c r="AF228" i="4" s="1" a="1"/>
  <c r="AF228" i="4" s="1"/>
  <c r="AF229" i="4" s="1" a="1"/>
  <c r="AF229" i="4" s="1"/>
  <c r="AF230" i="4" s="1" a="1"/>
  <c r="AF230" i="4" s="1"/>
  <c r="AF231" i="4" s="1" a="1"/>
  <c r="AF231" i="4" s="1"/>
  <c r="AF232" i="4" s="1" a="1"/>
  <c r="AF232" i="4" s="1"/>
  <c r="AF233" i="4" s="1" a="1"/>
  <c r="AF233" i="4" s="1"/>
  <c r="AF234" i="4" s="1" a="1"/>
  <c r="AF234" i="4" s="1"/>
  <c r="AF235" i="4" s="1" a="1"/>
  <c r="AF235" i="4" s="1"/>
  <c r="AF236" i="4" s="1" a="1"/>
  <c r="AF236" i="4" s="1"/>
  <c r="AF237" i="4" s="1" a="1"/>
  <c r="AF237" i="4" s="1"/>
  <c r="AF238" i="4" s="1" a="1"/>
  <c r="AF238" i="4" s="1"/>
  <c r="AF239" i="4" s="1" a="1"/>
  <c r="AF239" i="4" s="1"/>
  <c r="AF240" i="4" s="1" a="1"/>
  <c r="AF240" i="4" s="1"/>
  <c r="AF241" i="4" s="1" a="1"/>
  <c r="AF241" i="4" s="1"/>
  <c r="AF242" i="4" s="1" a="1"/>
  <c r="AF242" i="4" s="1"/>
  <c r="AF243" i="4" s="1" a="1"/>
  <c r="AF243" i="4" s="1"/>
  <c r="AF244" i="4" s="1" a="1"/>
  <c r="AF244" i="4" s="1"/>
  <c r="AF245" i="4" s="1" a="1"/>
  <c r="AF245" i="4" s="1"/>
  <c r="AF246" i="4" s="1" a="1"/>
  <c r="AF246" i="4" s="1"/>
  <c r="AF247" i="4" s="1" a="1"/>
  <c r="AF247" i="4" s="1"/>
  <c r="AF248" i="4" s="1" a="1"/>
  <c r="AF248" i="4" s="1"/>
  <c r="AF249" i="4" s="1" a="1"/>
  <c r="AF249" i="4" s="1"/>
  <c r="AF250" i="4" s="1" a="1"/>
  <c r="AF250" i="4" s="1"/>
  <c r="AF251" i="4" s="1" a="1"/>
  <c r="AF251" i="4" s="1"/>
  <c r="AF252" i="4" s="1" a="1"/>
  <c r="AF252" i="4" s="1"/>
  <c r="AF253" i="4" s="1" a="1"/>
  <c r="AF253" i="4" s="1"/>
  <c r="AF254" i="4" s="1" a="1"/>
  <c r="AF254" i="4" s="1"/>
  <c r="AF255" i="4" s="1" a="1"/>
  <c r="AF255" i="4" s="1"/>
  <c r="AF256" i="4" s="1" a="1"/>
  <c r="AF256" i="4" s="1"/>
  <c r="AF257" i="4" s="1" a="1"/>
  <c r="AF257" i="4" s="1"/>
  <c r="AF258" i="4" s="1" a="1"/>
  <c r="AF258" i="4" s="1"/>
  <c r="AF259" i="4" s="1" a="1"/>
  <c r="AF259" i="4" s="1"/>
  <c r="AF260" i="4" s="1" a="1"/>
  <c r="AF260" i="4" s="1"/>
  <c r="AF261" i="4" s="1" a="1"/>
  <c r="AF261" i="4" s="1"/>
  <c r="AF262" i="4" s="1" a="1"/>
  <c r="AF262" i="4" s="1"/>
  <c r="AF263" i="4" s="1" a="1"/>
  <c r="AF263" i="4" s="1"/>
  <c r="AF264" i="4" s="1" a="1"/>
  <c r="AF264" i="4" s="1"/>
  <c r="AF265" i="4" s="1" a="1"/>
  <c r="AF265" i="4" s="1"/>
  <c r="AF266" i="4" s="1" a="1"/>
  <c r="AF266" i="4" s="1"/>
  <c r="AF267" i="4" s="1" a="1"/>
  <c r="AF267" i="4" s="1"/>
  <c r="AF268" i="4" s="1" a="1"/>
  <c r="AF268" i="4" s="1"/>
  <c r="AF269" i="4" s="1" a="1"/>
  <c r="AF269" i="4" s="1"/>
  <c r="AF270" i="4" s="1" a="1"/>
  <c r="AF270" i="4" s="1"/>
  <c r="AF271" i="4" s="1" a="1"/>
  <c r="AF271" i="4" s="1"/>
  <c r="AF272" i="4" s="1" a="1"/>
  <c r="AF272" i="4" s="1"/>
  <c r="AF273" i="4" s="1" a="1"/>
  <c r="AF273" i="4" s="1"/>
  <c r="AF274" i="4" s="1" a="1"/>
  <c r="AF274" i="4" s="1"/>
  <c r="AF275" i="4" s="1" a="1"/>
  <c r="AF275" i="4" s="1"/>
  <c r="AF276" i="4" s="1" a="1"/>
  <c r="AF276" i="4" s="1"/>
  <c r="AF277" i="4" s="1" a="1"/>
  <c r="AF277" i="4" s="1"/>
  <c r="AF278" i="4" s="1" a="1"/>
  <c r="AF278" i="4" s="1"/>
  <c r="AF279" i="4" s="1" a="1"/>
  <c r="AF279" i="4" s="1"/>
  <c r="AF280" i="4" s="1" a="1"/>
  <c r="AF280" i="4" s="1"/>
  <c r="AF281" i="4" s="1" a="1"/>
  <c r="AF281" i="4" s="1"/>
  <c r="S114" i="6"/>
  <c r="M101" i="6"/>
  <c r="M65" i="6"/>
  <c r="M55" i="6"/>
  <c r="Q53" i="6"/>
  <c r="Q47" i="6"/>
  <c r="Q44" i="6"/>
  <c r="M43" i="6"/>
  <c r="Q38" i="6"/>
  <c r="Q37" i="6"/>
  <c r="Q35" i="6"/>
  <c r="Q34" i="6"/>
  <c r="M34" i="6"/>
  <c r="M33" i="6"/>
  <c r="M31" i="6"/>
  <c r="Q29" i="6"/>
  <c r="Q28" i="6"/>
  <c r="Q19" i="6"/>
  <c r="M19" i="6"/>
  <c r="Q17" i="6"/>
  <c r="Q16" i="6"/>
  <c r="R14" i="6"/>
  <c r="P14" i="6"/>
  <c r="N14" i="6"/>
  <c r="L14" i="6"/>
  <c r="B39" i="5"/>
  <c r="B38" i="5"/>
  <c r="B37" i="5"/>
  <c r="B36" i="5"/>
  <c r="B28" i="5"/>
  <c r="B27" i="5"/>
  <c r="B26" i="5"/>
  <c r="B25" i="5"/>
  <c r="B17" i="5"/>
  <c r="B16" i="5"/>
  <c r="B15" i="5"/>
  <c r="B14" i="5"/>
  <c r="BX31" i="4" a="1"/>
  <c r="BX31" i="4" s="1"/>
  <c r="BW31" i="4" a="1"/>
  <c r="BW31" i="4" s="1"/>
  <c r="BV31" i="4" a="1"/>
  <c r="BV31" i="4" s="1"/>
  <c r="BT31" i="4" a="1"/>
  <c r="BT31" i="4" s="1"/>
  <c r="BT32" i="4" s="1" a="1"/>
  <c r="BT32" i="4" s="1"/>
  <c r="BT33" i="4" s="1" a="1"/>
  <c r="BT33" i="4" s="1"/>
  <c r="BT34" i="4" s="1" a="1"/>
  <c r="BT34" i="4" s="1"/>
  <c r="BT35" i="4" s="1" a="1"/>
  <c r="BT35" i="4" s="1"/>
  <c r="BT36" i="4" s="1" a="1"/>
  <c r="BT36" i="4" s="1"/>
  <c r="BT37" i="4" s="1" a="1"/>
  <c r="BT37" i="4" s="1"/>
  <c r="BT38" i="4" s="1" a="1"/>
  <c r="BT38" i="4" s="1"/>
  <c r="BT39" i="4" s="1" a="1"/>
  <c r="BT39" i="4" s="1"/>
  <c r="BT40" i="4" s="1" a="1"/>
  <c r="BT40" i="4" s="1"/>
  <c r="BT41" i="4" s="1" a="1"/>
  <c r="BT41" i="4" s="1"/>
  <c r="BT42" i="4" s="1" a="1"/>
  <c r="BT42" i="4" s="1"/>
  <c r="BT43" i="4" s="1" a="1"/>
  <c r="BT43" i="4" s="1"/>
  <c r="BT44" i="4" s="1" a="1"/>
  <c r="BT44" i="4" s="1"/>
  <c r="BT45" i="4" s="1" a="1"/>
  <c r="BT45" i="4" s="1"/>
  <c r="BT46" i="4" s="1" a="1"/>
  <c r="BT46" i="4" s="1"/>
  <c r="BT47" i="4" s="1" a="1"/>
  <c r="BT47" i="4" s="1"/>
  <c r="BT48" i="4" s="1" a="1"/>
  <c r="BT48" i="4" s="1"/>
  <c r="BT49" i="4" s="1" a="1"/>
  <c r="BT49" i="4" s="1"/>
  <c r="BT50" i="4" s="1" a="1"/>
  <c r="BT50" i="4" s="1"/>
  <c r="BT51" i="4" s="1" a="1"/>
  <c r="BT51" i="4" s="1"/>
  <c r="BT52" i="4" s="1" a="1"/>
  <c r="BT52" i="4" s="1"/>
  <c r="BT53" i="4" s="1" a="1"/>
  <c r="BT53" i="4" s="1"/>
  <c r="BT54" i="4" s="1" a="1"/>
  <c r="BT54" i="4" s="1"/>
  <c r="BT55" i="4" s="1" a="1"/>
  <c r="BT55" i="4" s="1"/>
  <c r="BT56" i="4" s="1" a="1"/>
  <c r="BT56" i="4" s="1"/>
  <c r="BT57" i="4" s="1" a="1"/>
  <c r="BT57" i="4" s="1"/>
  <c r="BT58" i="4" s="1" a="1"/>
  <c r="BT58" i="4" s="1"/>
  <c r="BT59" i="4" s="1" a="1"/>
  <c r="BT59" i="4" s="1"/>
  <c r="BT60" i="4" s="1" a="1"/>
  <c r="BT60" i="4" s="1"/>
  <c r="BT61" i="4" s="1" a="1"/>
  <c r="BT61" i="4" s="1"/>
  <c r="BT62" i="4" s="1" a="1"/>
  <c r="BT62" i="4" s="1"/>
  <c r="BT63" i="4" s="1" a="1"/>
  <c r="BT63" i="4" s="1"/>
  <c r="BT64" i="4" s="1" a="1"/>
  <c r="BT64" i="4" s="1"/>
  <c r="BT65" i="4" s="1" a="1"/>
  <c r="BT65" i="4" s="1"/>
  <c r="BT66" i="4" s="1" a="1"/>
  <c r="BT66" i="4" s="1"/>
  <c r="BT67" i="4" s="1" a="1"/>
  <c r="BT67" i="4" s="1"/>
  <c r="BT68" i="4" s="1" a="1"/>
  <c r="BT68" i="4" s="1"/>
  <c r="BT69" i="4" s="1" a="1"/>
  <c r="BT69" i="4" s="1"/>
  <c r="BT70" i="4" s="1" a="1"/>
  <c r="BT70" i="4" s="1"/>
  <c r="BT71" i="4" s="1" a="1"/>
  <c r="BT71" i="4" s="1"/>
  <c r="BT72" i="4" s="1" a="1"/>
  <c r="BT72" i="4" s="1"/>
  <c r="BT73" i="4" s="1" a="1"/>
  <c r="BT73" i="4" s="1"/>
  <c r="BT74" i="4" s="1" a="1"/>
  <c r="BT74" i="4" s="1"/>
  <c r="BT75" i="4" s="1" a="1"/>
  <c r="BT75" i="4" s="1"/>
  <c r="BT76" i="4" s="1" a="1"/>
  <c r="BT76" i="4" s="1"/>
  <c r="BT77" i="4" s="1" a="1"/>
  <c r="BT77" i="4" s="1"/>
  <c r="BT78" i="4" s="1" a="1"/>
  <c r="BT78" i="4" s="1"/>
  <c r="BT79" i="4" s="1" a="1"/>
  <c r="BT79" i="4" s="1"/>
  <c r="BT80" i="4" s="1" a="1"/>
  <c r="BT80" i="4" s="1"/>
  <c r="BT81" i="4" s="1" a="1"/>
  <c r="BT81" i="4" s="1"/>
  <c r="BT82" i="4" s="1" a="1"/>
  <c r="BT82" i="4" s="1"/>
  <c r="BT83" i="4" s="1" a="1"/>
  <c r="BT83" i="4" s="1"/>
  <c r="BT84" i="4" s="1" a="1"/>
  <c r="BT84" i="4" s="1"/>
  <c r="BT85" i="4" s="1" a="1"/>
  <c r="BT85" i="4" s="1"/>
  <c r="BT86" i="4" s="1" a="1"/>
  <c r="BT86" i="4" s="1"/>
  <c r="BT87" i="4" s="1" a="1"/>
  <c r="BT87" i="4" s="1"/>
  <c r="BT88" i="4" s="1" a="1"/>
  <c r="BT88" i="4" s="1"/>
  <c r="BT89" i="4" s="1" a="1"/>
  <c r="BT89" i="4" s="1"/>
  <c r="BT90" i="4" s="1" a="1"/>
  <c r="BT90" i="4" s="1"/>
  <c r="BT91" i="4" s="1" a="1"/>
  <c r="BT91" i="4" s="1"/>
  <c r="BT92" i="4" s="1" a="1"/>
  <c r="BT92" i="4" s="1"/>
  <c r="BT93" i="4" s="1" a="1"/>
  <c r="BT93" i="4" s="1"/>
  <c r="BT94" i="4" s="1" a="1"/>
  <c r="BT94" i="4" s="1"/>
  <c r="BT95" i="4" s="1" a="1"/>
  <c r="BT95" i="4" s="1"/>
  <c r="BT96" i="4" s="1" a="1"/>
  <c r="BT96" i="4" s="1"/>
  <c r="BT97" i="4" s="1" a="1"/>
  <c r="BT97" i="4" s="1"/>
  <c r="BT98" i="4" s="1" a="1"/>
  <c r="BT98" i="4" s="1"/>
  <c r="BT99" i="4" s="1" a="1"/>
  <c r="BT99" i="4" s="1"/>
  <c r="BT100" i="4" s="1" a="1"/>
  <c r="BT100" i="4" s="1"/>
  <c r="BT101" i="4" s="1" a="1"/>
  <c r="BT101" i="4" s="1"/>
  <c r="BT102" i="4" s="1" a="1"/>
  <c r="BT102" i="4" s="1"/>
  <c r="BT103" i="4" s="1" a="1"/>
  <c r="BT103" i="4" s="1"/>
  <c r="BT104" i="4" s="1" a="1"/>
  <c r="BT104" i="4" s="1"/>
  <c r="BT105" i="4" s="1" a="1"/>
  <c r="BT105" i="4" s="1"/>
  <c r="BT106" i="4" s="1" a="1"/>
  <c r="BT106" i="4" s="1"/>
  <c r="BT107" i="4" s="1" a="1"/>
  <c r="BT107" i="4" s="1"/>
  <c r="BT108" i="4" s="1" a="1"/>
  <c r="BT108" i="4" s="1"/>
  <c r="BT109" i="4" s="1" a="1"/>
  <c r="BT109" i="4" s="1"/>
  <c r="BT110" i="4" s="1" a="1"/>
  <c r="BT110" i="4" s="1"/>
  <c r="BT111" i="4" s="1" a="1"/>
  <c r="BT111" i="4" s="1"/>
  <c r="BT112" i="4" s="1" a="1"/>
  <c r="BT112" i="4" s="1"/>
  <c r="BT113" i="4" s="1" a="1"/>
  <c r="BT113" i="4" s="1"/>
  <c r="BT114" i="4" s="1" a="1"/>
  <c r="BT114" i="4" s="1"/>
  <c r="BT115" i="4" s="1" a="1"/>
  <c r="BT115" i="4" s="1"/>
  <c r="BT116" i="4" s="1" a="1"/>
  <c r="BT116" i="4" s="1"/>
  <c r="BT117" i="4" s="1" a="1"/>
  <c r="BT117" i="4" s="1"/>
  <c r="BT118" i="4" s="1" a="1"/>
  <c r="BT118" i="4" s="1"/>
  <c r="BT119" i="4" s="1" a="1"/>
  <c r="BT119" i="4" s="1"/>
  <c r="BT120" i="4" s="1" a="1"/>
  <c r="BT120" i="4" s="1"/>
  <c r="BT121" i="4" s="1" a="1"/>
  <c r="BT121" i="4" s="1"/>
  <c r="BT122" i="4" s="1" a="1"/>
  <c r="BT122" i="4" s="1"/>
  <c r="BT123" i="4" s="1" a="1"/>
  <c r="BT123" i="4" s="1"/>
  <c r="BT124" i="4" s="1" a="1"/>
  <c r="BT124" i="4" s="1"/>
  <c r="BT125" i="4" s="1" a="1"/>
  <c r="BT125" i="4" s="1"/>
  <c r="BT126" i="4" s="1" a="1"/>
  <c r="BT126" i="4" s="1"/>
  <c r="BT127" i="4" s="1" a="1"/>
  <c r="BT127" i="4" s="1"/>
  <c r="BT128" i="4" s="1" a="1"/>
  <c r="BT128" i="4" s="1"/>
  <c r="BT129" i="4" s="1" a="1"/>
  <c r="BT129" i="4" s="1"/>
  <c r="BT130" i="4" s="1" a="1"/>
  <c r="BT130" i="4" s="1"/>
  <c r="BT131" i="4" s="1" a="1"/>
  <c r="BT131" i="4" s="1"/>
  <c r="BT132" i="4" s="1" a="1"/>
  <c r="BT132" i="4" s="1"/>
  <c r="BT133" i="4" s="1" a="1"/>
  <c r="BT133" i="4" s="1"/>
  <c r="BT134" i="4" s="1" a="1"/>
  <c r="BT134" i="4" s="1"/>
  <c r="BT135" i="4" s="1" a="1"/>
  <c r="BT135" i="4" s="1"/>
  <c r="BT136" i="4" s="1" a="1"/>
  <c r="BT136" i="4" s="1"/>
  <c r="BT137" i="4" s="1" a="1"/>
  <c r="BT137" i="4" s="1"/>
  <c r="BT138" i="4" s="1" a="1"/>
  <c r="BT138" i="4" s="1"/>
  <c r="BT139" i="4" s="1" a="1"/>
  <c r="BT139" i="4" s="1"/>
  <c r="BT140" i="4" s="1" a="1"/>
  <c r="BT140" i="4" s="1"/>
  <c r="BT141" i="4" s="1" a="1"/>
  <c r="BT141" i="4" s="1"/>
  <c r="BT142" i="4" s="1" a="1"/>
  <c r="BT142" i="4" s="1"/>
  <c r="BT143" i="4" s="1" a="1"/>
  <c r="BT143" i="4" s="1"/>
  <c r="BT144" i="4" s="1" a="1"/>
  <c r="BT144" i="4" s="1"/>
  <c r="BT145" i="4" s="1" a="1"/>
  <c r="BT145" i="4" s="1"/>
  <c r="BT146" i="4" s="1" a="1"/>
  <c r="BT146" i="4" s="1"/>
  <c r="BT147" i="4" s="1" a="1"/>
  <c r="BT147" i="4" s="1"/>
  <c r="BT148" i="4" s="1" a="1"/>
  <c r="BT148" i="4" s="1"/>
  <c r="BT149" i="4" s="1" a="1"/>
  <c r="BT149" i="4" s="1"/>
  <c r="BT150" i="4" s="1" a="1"/>
  <c r="BT150" i="4" s="1"/>
  <c r="BT151" i="4" s="1" a="1"/>
  <c r="BT151" i="4" s="1"/>
  <c r="BT152" i="4" s="1" a="1"/>
  <c r="BT152" i="4" s="1"/>
  <c r="BT153" i="4" s="1" a="1"/>
  <c r="BT153" i="4" s="1"/>
  <c r="BT154" i="4" s="1" a="1"/>
  <c r="BT154" i="4" s="1"/>
  <c r="BT155" i="4" s="1" a="1"/>
  <c r="BT155" i="4" s="1"/>
  <c r="BT156" i="4" s="1" a="1"/>
  <c r="BT156" i="4" s="1"/>
  <c r="BT157" i="4" s="1" a="1"/>
  <c r="BT157" i="4" s="1"/>
  <c r="BT158" i="4" s="1" a="1"/>
  <c r="BT158" i="4" s="1"/>
  <c r="BT159" i="4" s="1" a="1"/>
  <c r="BT159" i="4" s="1"/>
  <c r="BT160" i="4" s="1" a="1"/>
  <c r="BT160" i="4" s="1"/>
  <c r="BT161" i="4" s="1" a="1"/>
  <c r="BT161" i="4" s="1"/>
  <c r="BT162" i="4" s="1" a="1"/>
  <c r="BT162" i="4" s="1"/>
  <c r="BT163" i="4" s="1" a="1"/>
  <c r="BT163" i="4" s="1"/>
  <c r="BT164" i="4" s="1" a="1"/>
  <c r="BT164" i="4" s="1"/>
  <c r="BT165" i="4" s="1" a="1"/>
  <c r="BT165" i="4" s="1"/>
  <c r="BT166" i="4" s="1" a="1"/>
  <c r="BT166" i="4" s="1"/>
  <c r="BT167" i="4" s="1" a="1"/>
  <c r="BT167" i="4" s="1"/>
  <c r="BT168" i="4" s="1" a="1"/>
  <c r="BT168" i="4" s="1"/>
  <c r="BT169" i="4" s="1" a="1"/>
  <c r="BT169" i="4" s="1"/>
  <c r="BT170" i="4" s="1" a="1"/>
  <c r="BT170" i="4" s="1"/>
  <c r="BT171" i="4" s="1" a="1"/>
  <c r="BT171" i="4" s="1"/>
  <c r="BT172" i="4" s="1" a="1"/>
  <c r="BT172" i="4" s="1"/>
  <c r="BT173" i="4" s="1" a="1"/>
  <c r="BT173" i="4" s="1"/>
  <c r="BT174" i="4" s="1" a="1"/>
  <c r="BT174" i="4" s="1"/>
  <c r="BT175" i="4" s="1" a="1"/>
  <c r="BT175" i="4" s="1"/>
  <c r="BT176" i="4" s="1" a="1"/>
  <c r="BT176" i="4" s="1"/>
  <c r="BT177" i="4" s="1" a="1"/>
  <c r="BT177" i="4" s="1"/>
  <c r="BT178" i="4" s="1" a="1"/>
  <c r="BT178" i="4" s="1"/>
  <c r="BT179" i="4" s="1" a="1"/>
  <c r="BT179" i="4" s="1"/>
  <c r="BT180" i="4" s="1" a="1"/>
  <c r="BT180" i="4" s="1"/>
  <c r="BT181" i="4" s="1" a="1"/>
  <c r="BT181" i="4" s="1"/>
  <c r="BT182" i="4" s="1" a="1"/>
  <c r="BT182" i="4" s="1"/>
  <c r="BT183" i="4" s="1" a="1"/>
  <c r="BT183" i="4" s="1"/>
  <c r="BT184" i="4" s="1" a="1"/>
  <c r="BT184" i="4" s="1"/>
  <c r="BT185" i="4" s="1" a="1"/>
  <c r="BT185" i="4" s="1"/>
  <c r="BT186" i="4" s="1" a="1"/>
  <c r="BT186" i="4" s="1"/>
  <c r="BT187" i="4" s="1" a="1"/>
  <c r="BT187" i="4" s="1"/>
  <c r="BT188" i="4" s="1" a="1"/>
  <c r="BT188" i="4" s="1"/>
  <c r="BT189" i="4" s="1" a="1"/>
  <c r="BT189" i="4" s="1"/>
  <c r="BT190" i="4" s="1" a="1"/>
  <c r="BT190" i="4" s="1"/>
  <c r="BT191" i="4" s="1" a="1"/>
  <c r="BT191" i="4" s="1"/>
  <c r="BT192" i="4" s="1" a="1"/>
  <c r="BT192" i="4" s="1"/>
  <c r="BT193" i="4" s="1" a="1"/>
  <c r="BT193" i="4" s="1"/>
  <c r="BT194" i="4" s="1" a="1"/>
  <c r="BT194" i="4" s="1"/>
  <c r="BT195" i="4" s="1" a="1"/>
  <c r="BT195" i="4" s="1"/>
  <c r="BT196" i="4" s="1" a="1"/>
  <c r="BT196" i="4" s="1"/>
  <c r="BT197" i="4" s="1" a="1"/>
  <c r="BT197" i="4" s="1"/>
  <c r="BT198" i="4" s="1" a="1"/>
  <c r="BT198" i="4" s="1"/>
  <c r="BT199" i="4" s="1" a="1"/>
  <c r="BT199" i="4" s="1"/>
  <c r="BT200" i="4" s="1" a="1"/>
  <c r="BT200" i="4" s="1"/>
  <c r="BT201" i="4" s="1" a="1"/>
  <c r="BT201" i="4" s="1"/>
  <c r="BT202" i="4" s="1" a="1"/>
  <c r="BT202" i="4" s="1"/>
  <c r="BT203" i="4" s="1" a="1"/>
  <c r="BT203" i="4" s="1"/>
  <c r="BT204" i="4" s="1" a="1"/>
  <c r="BT204" i="4" s="1"/>
  <c r="BT205" i="4" s="1" a="1"/>
  <c r="BT205" i="4" s="1"/>
  <c r="BT206" i="4" s="1" a="1"/>
  <c r="BT206" i="4" s="1"/>
  <c r="BT207" i="4" s="1" a="1"/>
  <c r="BT207" i="4" s="1"/>
  <c r="BT208" i="4" s="1" a="1"/>
  <c r="BT208" i="4" s="1"/>
  <c r="BT209" i="4" s="1" a="1"/>
  <c r="BT209" i="4" s="1"/>
  <c r="BT210" i="4" s="1" a="1"/>
  <c r="BT210" i="4" s="1"/>
  <c r="BT211" i="4" s="1" a="1"/>
  <c r="BT211" i="4" s="1"/>
  <c r="BT212" i="4" s="1" a="1"/>
  <c r="BT212" i="4" s="1"/>
  <c r="BT213" i="4" s="1" a="1"/>
  <c r="BT213" i="4" s="1"/>
  <c r="BT214" i="4" s="1" a="1"/>
  <c r="BT214" i="4" s="1"/>
  <c r="BT215" i="4" s="1" a="1"/>
  <c r="BT215" i="4" s="1"/>
  <c r="BT216" i="4" s="1" a="1"/>
  <c r="BT216" i="4" s="1"/>
  <c r="BT217" i="4" s="1" a="1"/>
  <c r="BT217" i="4" s="1"/>
  <c r="BT218" i="4" s="1" a="1"/>
  <c r="BT218" i="4" s="1"/>
  <c r="BT219" i="4" s="1" a="1"/>
  <c r="BT219" i="4" s="1"/>
  <c r="BT220" i="4" s="1" a="1"/>
  <c r="BT220" i="4" s="1"/>
  <c r="BT221" i="4" s="1" a="1"/>
  <c r="BT221" i="4" s="1"/>
  <c r="BT222" i="4" s="1" a="1"/>
  <c r="BT222" i="4" s="1"/>
  <c r="BT223" i="4" s="1" a="1"/>
  <c r="BT223" i="4" s="1"/>
  <c r="BT224" i="4" s="1" a="1"/>
  <c r="BT224" i="4" s="1"/>
  <c r="BT225" i="4" s="1" a="1"/>
  <c r="BT225" i="4" s="1"/>
  <c r="BT226" i="4" s="1" a="1"/>
  <c r="BT226" i="4" s="1"/>
  <c r="BT227" i="4" s="1" a="1"/>
  <c r="BT227" i="4" s="1"/>
  <c r="BT228" i="4" s="1" a="1"/>
  <c r="BT228" i="4" s="1"/>
  <c r="BT229" i="4" s="1" a="1"/>
  <c r="BT229" i="4" s="1"/>
  <c r="BT230" i="4" s="1" a="1"/>
  <c r="BT230" i="4" s="1"/>
  <c r="BT231" i="4" s="1" a="1"/>
  <c r="BT231" i="4" s="1"/>
  <c r="BT232" i="4" s="1" a="1"/>
  <c r="BT232" i="4" s="1"/>
  <c r="BT233" i="4" s="1" a="1"/>
  <c r="BT233" i="4" s="1"/>
  <c r="BT234" i="4" s="1" a="1"/>
  <c r="BT234" i="4" s="1"/>
  <c r="BT235" i="4" s="1" a="1"/>
  <c r="BT235" i="4" s="1"/>
  <c r="BT236" i="4" s="1" a="1"/>
  <c r="BT236" i="4" s="1"/>
  <c r="BT237" i="4" s="1" a="1"/>
  <c r="BT237" i="4" s="1"/>
  <c r="BT238" i="4" s="1" a="1"/>
  <c r="BT238" i="4" s="1"/>
  <c r="BT239" i="4" s="1" a="1"/>
  <c r="BT239" i="4" s="1"/>
  <c r="BT240" i="4" s="1" a="1"/>
  <c r="BT240" i="4" s="1"/>
  <c r="BT241" i="4" s="1" a="1"/>
  <c r="BT241" i="4" s="1"/>
  <c r="BT242" i="4" s="1" a="1"/>
  <c r="BT242" i="4" s="1"/>
  <c r="BT243" i="4" s="1" a="1"/>
  <c r="BT243" i="4" s="1"/>
  <c r="BT244" i="4" s="1" a="1"/>
  <c r="BT244" i="4" s="1"/>
  <c r="BT245" i="4" s="1" a="1"/>
  <c r="BT245" i="4" s="1"/>
  <c r="BT246" i="4" s="1" a="1"/>
  <c r="BT246" i="4" s="1"/>
  <c r="BT247" i="4" s="1" a="1"/>
  <c r="BT247" i="4" s="1"/>
  <c r="BT248" i="4" s="1" a="1"/>
  <c r="BT248" i="4" s="1"/>
  <c r="BT249" i="4" s="1" a="1"/>
  <c r="BT249" i="4" s="1"/>
  <c r="BT250" i="4" s="1" a="1"/>
  <c r="BT250" i="4" s="1"/>
  <c r="BT251" i="4" s="1" a="1"/>
  <c r="BT251" i="4" s="1"/>
  <c r="BT252" i="4" s="1" a="1"/>
  <c r="BT252" i="4" s="1"/>
  <c r="BT253" i="4" s="1" a="1"/>
  <c r="BT253" i="4" s="1"/>
  <c r="BT254" i="4" s="1" a="1"/>
  <c r="BT254" i="4" s="1"/>
  <c r="BT255" i="4" s="1" a="1"/>
  <c r="BT255" i="4" s="1"/>
  <c r="BT256" i="4" s="1" a="1"/>
  <c r="BT256" i="4" s="1"/>
  <c r="BT257" i="4" s="1" a="1"/>
  <c r="BT257" i="4" s="1"/>
  <c r="BT258" i="4" s="1" a="1"/>
  <c r="BT258" i="4" s="1"/>
  <c r="BT259" i="4" s="1" a="1"/>
  <c r="BT259" i="4" s="1"/>
  <c r="BT260" i="4" s="1" a="1"/>
  <c r="BT260" i="4" s="1"/>
  <c r="BT261" i="4" s="1" a="1"/>
  <c r="BT261" i="4" s="1"/>
  <c r="BT262" i="4" s="1" a="1"/>
  <c r="BT262" i="4" s="1"/>
  <c r="BT263" i="4" s="1" a="1"/>
  <c r="BT263" i="4" s="1"/>
  <c r="BT264" i="4" s="1" a="1"/>
  <c r="BT264" i="4" s="1"/>
  <c r="BT265" i="4" s="1" a="1"/>
  <c r="BT265" i="4" s="1"/>
  <c r="BT266" i="4" s="1" a="1"/>
  <c r="BT266" i="4" s="1"/>
  <c r="BT267" i="4" s="1" a="1"/>
  <c r="BT267" i="4" s="1"/>
  <c r="BT268" i="4" s="1" a="1"/>
  <c r="BT268" i="4" s="1"/>
  <c r="BT269" i="4" s="1" a="1"/>
  <c r="BT269" i="4" s="1"/>
  <c r="BT270" i="4" s="1" a="1"/>
  <c r="BT270" i="4" s="1"/>
  <c r="BT271" i="4" s="1" a="1"/>
  <c r="BT271" i="4" s="1"/>
  <c r="BT272" i="4" s="1" a="1"/>
  <c r="BT272" i="4" s="1"/>
  <c r="BT273" i="4" s="1" a="1"/>
  <c r="BT273" i="4" s="1"/>
  <c r="BT274" i="4" s="1" a="1"/>
  <c r="BT274" i="4" s="1"/>
  <c r="BT275" i="4" s="1" a="1"/>
  <c r="BT275" i="4" s="1"/>
  <c r="BT276" i="4" s="1" a="1"/>
  <c r="BT276" i="4" s="1"/>
  <c r="BT277" i="4" s="1" a="1"/>
  <c r="BT277" i="4" s="1"/>
  <c r="BT278" i="4" s="1" a="1"/>
  <c r="BT278" i="4" s="1"/>
  <c r="BT279" i="4" s="1" a="1"/>
  <c r="BT279" i="4" s="1"/>
  <c r="BT280" i="4" s="1" a="1"/>
  <c r="BT280" i="4" s="1"/>
  <c r="BT281" i="4" s="1" a="1"/>
  <c r="BT281" i="4" s="1"/>
  <c r="BS31" i="4" a="1"/>
  <c r="BS31" i="4" s="1"/>
  <c r="BR31" i="4" a="1"/>
  <c r="BR31" i="4" s="1"/>
  <c r="BP31" i="4" a="1"/>
  <c r="BP31" i="4" s="1"/>
  <c r="BP32" i="4" s="1" a="1"/>
  <c r="BP32" i="4" s="1"/>
  <c r="BO31" i="4" a="1"/>
  <c r="BO31" i="4" s="1"/>
  <c r="BN31" i="4" a="1"/>
  <c r="BN31" i="4" s="1"/>
  <c r="BN32" i="4" s="1" a="1"/>
  <c r="BN32" i="4" s="1"/>
  <c r="BL31" i="4" a="1"/>
  <c r="BL31" i="4" s="1"/>
  <c r="BL32" i="4" s="1" a="1"/>
  <c r="BL32" i="4" s="1"/>
  <c r="BL33" i="4" s="1" a="1"/>
  <c r="BL33" i="4" s="1"/>
  <c r="BL34" i="4" s="1" a="1"/>
  <c r="BL34" i="4" s="1"/>
  <c r="BL35" i="4" s="1" a="1"/>
  <c r="BL35" i="4" s="1"/>
  <c r="BL36" i="4" s="1" a="1"/>
  <c r="BL36" i="4" s="1"/>
  <c r="BL37" i="4" s="1" a="1"/>
  <c r="BL37" i="4" s="1"/>
  <c r="BL38" i="4" s="1" a="1"/>
  <c r="BL38" i="4" s="1"/>
  <c r="BL39" i="4" s="1" a="1"/>
  <c r="BL39" i="4" s="1"/>
  <c r="BL40" i="4" s="1" a="1"/>
  <c r="BL40" i="4" s="1"/>
  <c r="BL41" i="4" s="1" a="1"/>
  <c r="BL41" i="4" s="1"/>
  <c r="BL42" i="4" s="1" a="1"/>
  <c r="BL42" i="4" s="1"/>
  <c r="BL43" i="4" s="1" a="1"/>
  <c r="BL43" i="4" s="1"/>
  <c r="BL44" i="4" s="1" a="1"/>
  <c r="BL44" i="4" s="1"/>
  <c r="BL45" i="4" s="1" a="1"/>
  <c r="BL45" i="4" s="1"/>
  <c r="BL46" i="4" s="1" a="1"/>
  <c r="BL46" i="4" s="1"/>
  <c r="BL47" i="4" s="1" a="1"/>
  <c r="BL47" i="4" s="1"/>
  <c r="BL48" i="4" s="1" a="1"/>
  <c r="BL48" i="4" s="1"/>
  <c r="BL49" i="4" s="1" a="1"/>
  <c r="BL49" i="4" s="1"/>
  <c r="BL50" i="4" s="1" a="1"/>
  <c r="BL50" i="4" s="1"/>
  <c r="BL51" i="4" s="1" a="1"/>
  <c r="BL51" i="4" s="1"/>
  <c r="BL52" i="4" s="1" a="1"/>
  <c r="BL52" i="4" s="1"/>
  <c r="BL53" i="4" s="1" a="1"/>
  <c r="BL53" i="4" s="1"/>
  <c r="BL54" i="4" s="1" a="1"/>
  <c r="BL54" i="4" s="1"/>
  <c r="BL55" i="4" s="1" a="1"/>
  <c r="BL55" i="4" s="1"/>
  <c r="BL56" i="4" s="1" a="1"/>
  <c r="BL56" i="4" s="1"/>
  <c r="BL57" i="4" s="1" a="1"/>
  <c r="BL57" i="4" s="1"/>
  <c r="BL58" i="4" s="1" a="1"/>
  <c r="BL58" i="4" s="1"/>
  <c r="BL59" i="4" s="1" a="1"/>
  <c r="BL59" i="4" s="1"/>
  <c r="BL60" i="4" s="1" a="1"/>
  <c r="BL60" i="4" s="1"/>
  <c r="BL61" i="4" s="1" a="1"/>
  <c r="BL61" i="4" s="1"/>
  <c r="BL62" i="4" s="1" a="1"/>
  <c r="BL62" i="4" s="1"/>
  <c r="BL63" i="4" s="1" a="1"/>
  <c r="BL63" i="4" s="1"/>
  <c r="BL64" i="4" s="1" a="1"/>
  <c r="BL64" i="4" s="1"/>
  <c r="BL65" i="4" s="1" a="1"/>
  <c r="BL65" i="4" s="1"/>
  <c r="BL66" i="4" s="1" a="1"/>
  <c r="BL66" i="4" s="1"/>
  <c r="BL67" i="4" s="1" a="1"/>
  <c r="BL67" i="4" s="1"/>
  <c r="BL68" i="4" s="1" a="1"/>
  <c r="BL68" i="4" s="1"/>
  <c r="BL69" i="4" s="1" a="1"/>
  <c r="BL69" i="4" s="1"/>
  <c r="BL70" i="4" s="1" a="1"/>
  <c r="BL70" i="4" s="1"/>
  <c r="BL71" i="4" s="1" a="1"/>
  <c r="BL71" i="4" s="1"/>
  <c r="BL72" i="4" s="1" a="1"/>
  <c r="BL72" i="4" s="1"/>
  <c r="BL73" i="4" s="1" a="1"/>
  <c r="BL73" i="4" s="1"/>
  <c r="BL74" i="4" s="1" a="1"/>
  <c r="BL74" i="4" s="1"/>
  <c r="BL75" i="4" s="1" a="1"/>
  <c r="BL75" i="4" s="1"/>
  <c r="BL76" i="4" s="1" a="1"/>
  <c r="BL76" i="4" s="1"/>
  <c r="BL77" i="4" s="1" a="1"/>
  <c r="BL77" i="4" s="1"/>
  <c r="BL78" i="4" s="1" a="1"/>
  <c r="BL78" i="4" s="1"/>
  <c r="BL79" i="4" s="1" a="1"/>
  <c r="BL79" i="4" s="1"/>
  <c r="BL80" i="4" s="1" a="1"/>
  <c r="BL80" i="4" s="1"/>
  <c r="BL81" i="4" s="1" a="1"/>
  <c r="BL81" i="4" s="1"/>
  <c r="BL82" i="4" s="1" a="1"/>
  <c r="BL82" i="4" s="1"/>
  <c r="BL83" i="4" s="1" a="1"/>
  <c r="BL83" i="4" s="1"/>
  <c r="BL84" i="4" s="1" a="1"/>
  <c r="BL84" i="4" s="1"/>
  <c r="BL85" i="4" s="1" a="1"/>
  <c r="BL85" i="4" s="1"/>
  <c r="BL86" i="4" s="1" a="1"/>
  <c r="BL86" i="4" s="1"/>
  <c r="BL87" i="4" s="1" a="1"/>
  <c r="BL87" i="4" s="1"/>
  <c r="BL88" i="4" s="1" a="1"/>
  <c r="BL88" i="4" s="1"/>
  <c r="BL89" i="4" s="1" a="1"/>
  <c r="BL89" i="4" s="1"/>
  <c r="BL90" i="4" s="1" a="1"/>
  <c r="BL90" i="4" s="1"/>
  <c r="BL91" i="4" s="1" a="1"/>
  <c r="BL91" i="4" s="1"/>
  <c r="BL92" i="4" s="1" a="1"/>
  <c r="BL92" i="4" s="1"/>
  <c r="BL93" i="4" s="1" a="1"/>
  <c r="BL93" i="4" s="1"/>
  <c r="BL94" i="4" s="1" a="1"/>
  <c r="BL94" i="4" s="1"/>
  <c r="BL95" i="4" s="1" a="1"/>
  <c r="BL95" i="4" s="1"/>
  <c r="BL96" i="4" s="1" a="1"/>
  <c r="BL96" i="4" s="1"/>
  <c r="BL97" i="4" s="1" a="1"/>
  <c r="BL97" i="4" s="1"/>
  <c r="BL98" i="4" s="1" a="1"/>
  <c r="BL98" i="4" s="1"/>
  <c r="BL99" i="4" s="1" a="1"/>
  <c r="BL99" i="4" s="1"/>
  <c r="BL100" i="4" s="1" a="1"/>
  <c r="BL100" i="4" s="1"/>
  <c r="BL101" i="4" s="1" a="1"/>
  <c r="BL101" i="4" s="1"/>
  <c r="BL102" i="4" s="1" a="1"/>
  <c r="BL102" i="4" s="1"/>
  <c r="BL103" i="4" s="1" a="1"/>
  <c r="BL103" i="4" s="1"/>
  <c r="BL104" i="4" s="1" a="1"/>
  <c r="BL104" i="4" s="1"/>
  <c r="BL105" i="4" s="1" a="1"/>
  <c r="BL105" i="4" s="1"/>
  <c r="BL106" i="4" s="1" a="1"/>
  <c r="BL106" i="4" s="1"/>
  <c r="BL107" i="4" s="1" a="1"/>
  <c r="BL107" i="4" s="1"/>
  <c r="BL108" i="4" s="1" a="1"/>
  <c r="BL108" i="4" s="1"/>
  <c r="BL109" i="4" s="1" a="1"/>
  <c r="BL109" i="4" s="1"/>
  <c r="BL110" i="4" s="1" a="1"/>
  <c r="BL110" i="4" s="1"/>
  <c r="BL111" i="4" s="1" a="1"/>
  <c r="BL111" i="4" s="1"/>
  <c r="BL112" i="4" s="1" a="1"/>
  <c r="BL112" i="4" s="1"/>
  <c r="BL113" i="4" s="1" a="1"/>
  <c r="BL113" i="4" s="1"/>
  <c r="BL114" i="4" s="1" a="1"/>
  <c r="BL114" i="4" s="1"/>
  <c r="BL115" i="4" s="1" a="1"/>
  <c r="BL115" i="4" s="1"/>
  <c r="BL116" i="4" s="1" a="1"/>
  <c r="BL116" i="4" s="1"/>
  <c r="BL117" i="4" s="1" a="1"/>
  <c r="BL117" i="4" s="1"/>
  <c r="BL118" i="4" s="1" a="1"/>
  <c r="BL118" i="4" s="1"/>
  <c r="BL119" i="4" s="1" a="1"/>
  <c r="BL119" i="4" s="1"/>
  <c r="BL120" i="4" s="1" a="1"/>
  <c r="BL120" i="4" s="1"/>
  <c r="BL121" i="4" s="1" a="1"/>
  <c r="BL121" i="4" s="1"/>
  <c r="BL122" i="4" s="1" a="1"/>
  <c r="BL122" i="4" s="1"/>
  <c r="BL123" i="4" s="1" a="1"/>
  <c r="BL123" i="4" s="1"/>
  <c r="BL124" i="4" s="1" a="1"/>
  <c r="BL124" i="4" s="1"/>
  <c r="BL125" i="4" s="1" a="1"/>
  <c r="BL125" i="4" s="1"/>
  <c r="BL126" i="4" s="1" a="1"/>
  <c r="BL126" i="4" s="1"/>
  <c r="BL127" i="4" s="1" a="1"/>
  <c r="BL127" i="4" s="1"/>
  <c r="BL128" i="4" s="1" a="1"/>
  <c r="BL128" i="4" s="1"/>
  <c r="BL129" i="4" s="1" a="1"/>
  <c r="BL129" i="4" s="1"/>
  <c r="BL130" i="4" s="1" a="1"/>
  <c r="BL130" i="4" s="1"/>
  <c r="BL131" i="4" s="1" a="1"/>
  <c r="BL131" i="4" s="1"/>
  <c r="BL132" i="4" s="1" a="1"/>
  <c r="BL132" i="4" s="1"/>
  <c r="BL133" i="4" s="1" a="1"/>
  <c r="BL133" i="4" s="1"/>
  <c r="BL134" i="4" s="1" a="1"/>
  <c r="BL134" i="4" s="1"/>
  <c r="BL135" i="4" s="1" a="1"/>
  <c r="BL135" i="4" s="1"/>
  <c r="BL136" i="4" s="1" a="1"/>
  <c r="BL136" i="4" s="1"/>
  <c r="BL137" i="4" s="1" a="1"/>
  <c r="BL137" i="4" s="1"/>
  <c r="BL138" i="4" s="1" a="1"/>
  <c r="BL138" i="4" s="1"/>
  <c r="BL139" i="4" s="1" a="1"/>
  <c r="BL139" i="4" s="1"/>
  <c r="BL140" i="4" s="1" a="1"/>
  <c r="BL140" i="4" s="1"/>
  <c r="BL141" i="4" s="1" a="1"/>
  <c r="BL141" i="4" s="1"/>
  <c r="BL142" i="4" s="1" a="1"/>
  <c r="BL142" i="4" s="1"/>
  <c r="BL143" i="4" s="1" a="1"/>
  <c r="BL143" i="4" s="1"/>
  <c r="BL144" i="4" s="1" a="1"/>
  <c r="BL144" i="4" s="1"/>
  <c r="BL145" i="4" s="1" a="1"/>
  <c r="BL145" i="4" s="1"/>
  <c r="BL146" i="4" s="1" a="1"/>
  <c r="BL146" i="4" s="1"/>
  <c r="BL147" i="4" s="1" a="1"/>
  <c r="BL147" i="4" s="1"/>
  <c r="BL148" i="4" s="1" a="1"/>
  <c r="BL148" i="4" s="1"/>
  <c r="BL149" i="4" s="1" a="1"/>
  <c r="BL149" i="4" s="1"/>
  <c r="BL150" i="4" s="1" a="1"/>
  <c r="BL150" i="4" s="1"/>
  <c r="BL151" i="4" s="1" a="1"/>
  <c r="BL151" i="4" s="1"/>
  <c r="BL152" i="4" s="1" a="1"/>
  <c r="BL152" i="4" s="1"/>
  <c r="BL153" i="4" s="1" a="1"/>
  <c r="BL153" i="4" s="1"/>
  <c r="BL154" i="4" s="1" a="1"/>
  <c r="BL154" i="4" s="1"/>
  <c r="BL155" i="4" s="1" a="1"/>
  <c r="BL155" i="4" s="1"/>
  <c r="BL156" i="4" s="1" a="1"/>
  <c r="BL156" i="4" s="1"/>
  <c r="BL157" i="4" s="1" a="1"/>
  <c r="BL157" i="4" s="1"/>
  <c r="BL158" i="4" s="1" a="1"/>
  <c r="BL158" i="4" s="1"/>
  <c r="BL159" i="4" s="1" a="1"/>
  <c r="BL159" i="4" s="1"/>
  <c r="BL160" i="4" s="1" a="1"/>
  <c r="BL160" i="4" s="1"/>
  <c r="BL161" i="4" s="1" a="1"/>
  <c r="BL161" i="4" s="1"/>
  <c r="BL162" i="4" s="1" a="1"/>
  <c r="BL162" i="4" s="1"/>
  <c r="BL163" i="4" s="1" a="1"/>
  <c r="BL163" i="4" s="1"/>
  <c r="BL164" i="4" s="1" a="1"/>
  <c r="BL164" i="4" s="1"/>
  <c r="BL165" i="4" s="1" a="1"/>
  <c r="BL165" i="4" s="1"/>
  <c r="BL166" i="4" s="1" a="1"/>
  <c r="BL166" i="4" s="1"/>
  <c r="BL167" i="4" s="1" a="1"/>
  <c r="BL167" i="4" s="1"/>
  <c r="BL168" i="4" s="1" a="1"/>
  <c r="BL168" i="4" s="1"/>
  <c r="BL169" i="4" s="1" a="1"/>
  <c r="BL169" i="4" s="1"/>
  <c r="BL170" i="4" s="1" a="1"/>
  <c r="BL170" i="4" s="1"/>
  <c r="BL171" i="4" s="1" a="1"/>
  <c r="BL171" i="4" s="1"/>
  <c r="BL172" i="4" s="1" a="1"/>
  <c r="BL172" i="4" s="1"/>
  <c r="BL173" i="4" s="1" a="1"/>
  <c r="BL173" i="4" s="1"/>
  <c r="BL174" i="4" s="1" a="1"/>
  <c r="BL174" i="4" s="1"/>
  <c r="BL175" i="4" s="1" a="1"/>
  <c r="BL175" i="4" s="1"/>
  <c r="BL176" i="4" s="1" a="1"/>
  <c r="BL176" i="4" s="1"/>
  <c r="BL177" i="4" s="1" a="1"/>
  <c r="BL177" i="4" s="1"/>
  <c r="BL178" i="4" s="1" a="1"/>
  <c r="BL178" i="4" s="1"/>
  <c r="BL179" i="4" s="1" a="1"/>
  <c r="BL179" i="4" s="1"/>
  <c r="BL180" i="4" s="1" a="1"/>
  <c r="BL180" i="4" s="1"/>
  <c r="BL181" i="4" s="1" a="1"/>
  <c r="BL181" i="4" s="1"/>
  <c r="BL182" i="4" s="1" a="1"/>
  <c r="BL182" i="4" s="1"/>
  <c r="BL183" i="4" s="1" a="1"/>
  <c r="BL183" i="4" s="1"/>
  <c r="BL184" i="4" s="1" a="1"/>
  <c r="BL184" i="4" s="1"/>
  <c r="BL185" i="4" s="1" a="1"/>
  <c r="BL185" i="4" s="1"/>
  <c r="BL186" i="4" s="1" a="1"/>
  <c r="BL186" i="4" s="1"/>
  <c r="BL187" i="4" s="1" a="1"/>
  <c r="BL187" i="4" s="1"/>
  <c r="BL188" i="4" s="1" a="1"/>
  <c r="BL188" i="4" s="1"/>
  <c r="BL189" i="4" s="1" a="1"/>
  <c r="BL189" i="4" s="1"/>
  <c r="BL190" i="4" s="1" a="1"/>
  <c r="BL190" i="4" s="1"/>
  <c r="BL191" i="4" s="1" a="1"/>
  <c r="BL191" i="4" s="1"/>
  <c r="BL192" i="4" s="1" a="1"/>
  <c r="BL192" i="4" s="1"/>
  <c r="BL193" i="4" s="1" a="1"/>
  <c r="BL193" i="4" s="1"/>
  <c r="BL194" i="4" s="1" a="1"/>
  <c r="BL194" i="4" s="1"/>
  <c r="BL195" i="4" s="1" a="1"/>
  <c r="BL195" i="4" s="1"/>
  <c r="BL196" i="4" s="1" a="1"/>
  <c r="BL196" i="4" s="1"/>
  <c r="BL197" i="4" s="1" a="1"/>
  <c r="BL197" i="4" s="1"/>
  <c r="BL198" i="4" s="1" a="1"/>
  <c r="BL198" i="4" s="1"/>
  <c r="BL199" i="4" s="1" a="1"/>
  <c r="BL199" i="4" s="1"/>
  <c r="BL200" i="4" s="1" a="1"/>
  <c r="BL200" i="4" s="1"/>
  <c r="BL201" i="4" s="1" a="1"/>
  <c r="BL201" i="4" s="1"/>
  <c r="BL202" i="4" s="1" a="1"/>
  <c r="BL202" i="4" s="1"/>
  <c r="BL203" i="4" s="1" a="1"/>
  <c r="BL203" i="4" s="1"/>
  <c r="BL204" i="4" s="1" a="1"/>
  <c r="BL204" i="4" s="1"/>
  <c r="BL205" i="4" s="1" a="1"/>
  <c r="BL205" i="4" s="1"/>
  <c r="BL206" i="4" s="1" a="1"/>
  <c r="BL206" i="4" s="1"/>
  <c r="BL207" i="4" s="1" a="1"/>
  <c r="BL207" i="4" s="1"/>
  <c r="BL208" i="4" s="1" a="1"/>
  <c r="BL208" i="4" s="1"/>
  <c r="BL209" i="4" s="1" a="1"/>
  <c r="BL209" i="4" s="1"/>
  <c r="BL210" i="4" s="1" a="1"/>
  <c r="BL210" i="4" s="1"/>
  <c r="BL211" i="4" s="1" a="1"/>
  <c r="BL211" i="4" s="1"/>
  <c r="BL212" i="4" s="1" a="1"/>
  <c r="BL212" i="4" s="1"/>
  <c r="BL213" i="4" s="1" a="1"/>
  <c r="BL213" i="4" s="1"/>
  <c r="BL214" i="4" s="1" a="1"/>
  <c r="BL214" i="4" s="1"/>
  <c r="BL215" i="4" s="1" a="1"/>
  <c r="BL215" i="4" s="1"/>
  <c r="BL216" i="4" s="1" a="1"/>
  <c r="BL216" i="4" s="1"/>
  <c r="BL217" i="4" s="1" a="1"/>
  <c r="BL217" i="4" s="1"/>
  <c r="BL218" i="4" s="1" a="1"/>
  <c r="BL218" i="4" s="1"/>
  <c r="BL219" i="4" s="1" a="1"/>
  <c r="BL219" i="4" s="1"/>
  <c r="BL220" i="4" s="1" a="1"/>
  <c r="BL220" i="4" s="1"/>
  <c r="BL221" i="4" s="1" a="1"/>
  <c r="BL221" i="4" s="1"/>
  <c r="BL222" i="4" s="1" a="1"/>
  <c r="BL222" i="4" s="1"/>
  <c r="BL223" i="4" s="1" a="1"/>
  <c r="BL223" i="4" s="1"/>
  <c r="BL224" i="4" s="1" a="1"/>
  <c r="BL224" i="4" s="1"/>
  <c r="BL225" i="4" s="1" a="1"/>
  <c r="BL225" i="4" s="1"/>
  <c r="BL226" i="4" s="1" a="1"/>
  <c r="BL226" i="4" s="1"/>
  <c r="BL227" i="4" s="1" a="1"/>
  <c r="BL227" i="4" s="1"/>
  <c r="BL228" i="4" s="1" a="1"/>
  <c r="BL228" i="4" s="1"/>
  <c r="BL229" i="4" s="1" a="1"/>
  <c r="BL229" i="4" s="1"/>
  <c r="BL230" i="4" s="1" a="1"/>
  <c r="BL230" i="4" s="1"/>
  <c r="BL231" i="4" s="1" a="1"/>
  <c r="BL231" i="4" s="1"/>
  <c r="BL232" i="4" s="1" a="1"/>
  <c r="BL232" i="4" s="1"/>
  <c r="BL233" i="4" s="1" a="1"/>
  <c r="BL233" i="4" s="1"/>
  <c r="BL234" i="4" s="1" a="1"/>
  <c r="BL234" i="4" s="1"/>
  <c r="BL235" i="4" s="1" a="1"/>
  <c r="BL235" i="4" s="1"/>
  <c r="BL236" i="4" s="1" a="1"/>
  <c r="BL236" i="4" s="1"/>
  <c r="BL237" i="4" s="1" a="1"/>
  <c r="BL237" i="4" s="1"/>
  <c r="BL238" i="4" s="1" a="1"/>
  <c r="BL238" i="4" s="1"/>
  <c r="BL239" i="4" s="1" a="1"/>
  <c r="BL239" i="4" s="1"/>
  <c r="BL240" i="4" s="1" a="1"/>
  <c r="BL240" i="4" s="1"/>
  <c r="BL241" i="4" s="1" a="1"/>
  <c r="BL241" i="4" s="1"/>
  <c r="BL242" i="4" s="1" a="1"/>
  <c r="BL242" i="4" s="1"/>
  <c r="BL243" i="4" s="1" a="1"/>
  <c r="BL243" i="4" s="1"/>
  <c r="BL244" i="4" s="1" a="1"/>
  <c r="BL244" i="4" s="1"/>
  <c r="BL245" i="4" s="1" a="1"/>
  <c r="BL245" i="4" s="1"/>
  <c r="BL246" i="4" s="1" a="1"/>
  <c r="BL246" i="4" s="1"/>
  <c r="BL247" i="4" s="1" a="1"/>
  <c r="BL247" i="4" s="1"/>
  <c r="BL248" i="4" s="1" a="1"/>
  <c r="BL248" i="4" s="1"/>
  <c r="BL249" i="4" s="1" a="1"/>
  <c r="BL249" i="4" s="1"/>
  <c r="BL250" i="4" s="1" a="1"/>
  <c r="BL250" i="4" s="1"/>
  <c r="BL251" i="4" s="1" a="1"/>
  <c r="BL251" i="4" s="1"/>
  <c r="BL252" i="4" s="1" a="1"/>
  <c r="BL252" i="4" s="1"/>
  <c r="BL253" i="4" s="1" a="1"/>
  <c r="BL253" i="4" s="1"/>
  <c r="BL254" i="4" s="1" a="1"/>
  <c r="BL254" i="4" s="1"/>
  <c r="BL255" i="4" s="1" a="1"/>
  <c r="BL255" i="4" s="1"/>
  <c r="BL256" i="4" s="1" a="1"/>
  <c r="BL256" i="4" s="1"/>
  <c r="BL257" i="4" s="1" a="1"/>
  <c r="BL257" i="4" s="1"/>
  <c r="BL258" i="4" s="1" a="1"/>
  <c r="BL258" i="4" s="1"/>
  <c r="BL259" i="4" s="1" a="1"/>
  <c r="BL259" i="4" s="1"/>
  <c r="BL260" i="4" s="1" a="1"/>
  <c r="BL260" i="4" s="1"/>
  <c r="BL261" i="4" s="1" a="1"/>
  <c r="BL261" i="4" s="1"/>
  <c r="BL262" i="4" s="1" a="1"/>
  <c r="BL262" i="4" s="1"/>
  <c r="BL263" i="4" s="1" a="1"/>
  <c r="BL263" i="4" s="1"/>
  <c r="BL264" i="4" s="1" a="1"/>
  <c r="BL264" i="4" s="1"/>
  <c r="BL265" i="4" s="1" a="1"/>
  <c r="BL265" i="4" s="1"/>
  <c r="BL266" i="4" s="1" a="1"/>
  <c r="BL266" i="4" s="1"/>
  <c r="BL267" i="4" s="1" a="1"/>
  <c r="BL267" i="4" s="1"/>
  <c r="BL268" i="4" s="1" a="1"/>
  <c r="BL268" i="4" s="1"/>
  <c r="BL269" i="4" s="1" a="1"/>
  <c r="BL269" i="4" s="1"/>
  <c r="BL270" i="4" s="1" a="1"/>
  <c r="BL270" i="4" s="1"/>
  <c r="BL271" i="4" s="1" a="1"/>
  <c r="BL271" i="4" s="1"/>
  <c r="BL272" i="4" s="1" a="1"/>
  <c r="BL272" i="4" s="1"/>
  <c r="BL273" i="4" s="1" a="1"/>
  <c r="BL273" i="4" s="1"/>
  <c r="BL274" i="4" s="1" a="1"/>
  <c r="BL274" i="4" s="1"/>
  <c r="BL275" i="4" s="1" a="1"/>
  <c r="BL275" i="4" s="1"/>
  <c r="BL276" i="4" s="1" a="1"/>
  <c r="BL276" i="4" s="1"/>
  <c r="BL277" i="4" s="1" a="1"/>
  <c r="BL277" i="4" s="1"/>
  <c r="BL278" i="4" s="1" a="1"/>
  <c r="BL278" i="4" s="1"/>
  <c r="BL279" i="4" s="1" a="1"/>
  <c r="BL279" i="4" s="1"/>
  <c r="BL280" i="4" s="1" a="1"/>
  <c r="BL280" i="4" s="1"/>
  <c r="BL281" i="4" s="1" a="1"/>
  <c r="BL281" i="4" s="1"/>
  <c r="BJ31" i="4" a="1"/>
  <c r="BJ31" i="4" s="1"/>
  <c r="BJ32" i="4" s="1" a="1"/>
  <c r="BJ32" i="4" s="1"/>
  <c r="BJ33" i="4" s="1" a="1"/>
  <c r="BJ33" i="4" s="1"/>
  <c r="BH31" i="4" a="1"/>
  <c r="BH31" i="4" s="1"/>
  <c r="BG31" i="4" a="1"/>
  <c r="BG31" i="4" s="1"/>
  <c r="BF31" i="4" a="1"/>
  <c r="BF31" i="4" s="1"/>
  <c r="BD31" i="4" a="1"/>
  <c r="BD31" i="4" s="1"/>
  <c r="BD32" i="4" s="1" a="1"/>
  <c r="BD32" i="4" s="1"/>
  <c r="BD33" i="4" s="1" a="1"/>
  <c r="BD33" i="4" s="1"/>
  <c r="BD34" i="4" s="1" a="1"/>
  <c r="BD34" i="4" s="1"/>
  <c r="BD35" i="4" s="1" a="1"/>
  <c r="BD35" i="4" s="1"/>
  <c r="BD36" i="4" s="1" a="1"/>
  <c r="BD36" i="4" s="1"/>
  <c r="BD37" i="4" s="1" a="1"/>
  <c r="BD37" i="4" s="1"/>
  <c r="BD38" i="4" s="1" a="1"/>
  <c r="BD38" i="4" s="1"/>
  <c r="BD39" i="4" s="1" a="1"/>
  <c r="BD39" i="4" s="1"/>
  <c r="BD40" i="4" s="1" a="1"/>
  <c r="BD40" i="4" s="1"/>
  <c r="BD41" i="4" s="1" a="1"/>
  <c r="BD41" i="4" s="1"/>
  <c r="BD42" i="4" s="1" a="1"/>
  <c r="BD42" i="4" s="1"/>
  <c r="BD43" i="4" s="1" a="1"/>
  <c r="BD43" i="4" s="1"/>
  <c r="BD44" i="4" s="1" a="1"/>
  <c r="BD44" i="4" s="1"/>
  <c r="BD45" i="4" s="1" a="1"/>
  <c r="BD45" i="4" s="1"/>
  <c r="BD46" i="4" s="1" a="1"/>
  <c r="BD46" i="4" s="1"/>
  <c r="BD47" i="4" s="1" a="1"/>
  <c r="BD47" i="4" s="1"/>
  <c r="BD48" i="4" s="1" a="1"/>
  <c r="BD48" i="4" s="1"/>
  <c r="BD49" i="4" s="1" a="1"/>
  <c r="BD49" i="4" s="1"/>
  <c r="BD50" i="4" s="1" a="1"/>
  <c r="BD50" i="4" s="1"/>
  <c r="BD51" i="4" s="1" a="1"/>
  <c r="BD51" i="4" s="1"/>
  <c r="BD52" i="4" s="1" a="1"/>
  <c r="BD52" i="4" s="1"/>
  <c r="BD53" i="4" s="1" a="1"/>
  <c r="BD53" i="4" s="1"/>
  <c r="BD54" i="4" s="1" a="1"/>
  <c r="BD54" i="4" s="1"/>
  <c r="BD55" i="4" s="1" a="1"/>
  <c r="BD55" i="4" s="1"/>
  <c r="BD56" i="4" s="1" a="1"/>
  <c r="BD56" i="4" s="1"/>
  <c r="BD57" i="4" s="1" a="1"/>
  <c r="BD57" i="4" s="1"/>
  <c r="BD58" i="4" s="1" a="1"/>
  <c r="BD58" i="4" s="1"/>
  <c r="BD59" i="4" s="1" a="1"/>
  <c r="BD59" i="4" s="1"/>
  <c r="BD60" i="4" s="1" a="1"/>
  <c r="BD60" i="4" s="1"/>
  <c r="BD61" i="4" s="1" a="1"/>
  <c r="BD61" i="4" s="1"/>
  <c r="BD62" i="4" s="1" a="1"/>
  <c r="BD62" i="4" s="1"/>
  <c r="BD63" i="4" s="1" a="1"/>
  <c r="BD63" i="4" s="1"/>
  <c r="BD64" i="4" s="1" a="1"/>
  <c r="BD64" i="4" s="1"/>
  <c r="BD65" i="4" s="1" a="1"/>
  <c r="BD65" i="4" s="1"/>
  <c r="BD66" i="4" s="1" a="1"/>
  <c r="BD66" i="4" s="1"/>
  <c r="BD67" i="4" s="1" a="1"/>
  <c r="BD67" i="4" s="1"/>
  <c r="BD68" i="4" s="1" a="1"/>
  <c r="BD68" i="4" s="1"/>
  <c r="BD69" i="4" s="1" a="1"/>
  <c r="BD69" i="4" s="1"/>
  <c r="BD70" i="4" s="1" a="1"/>
  <c r="BD70" i="4" s="1"/>
  <c r="BD71" i="4" s="1" a="1"/>
  <c r="BD71" i="4" s="1"/>
  <c r="BD72" i="4" s="1" a="1"/>
  <c r="BD72" i="4" s="1"/>
  <c r="BD73" i="4" s="1" a="1"/>
  <c r="BD73" i="4" s="1"/>
  <c r="BD74" i="4" s="1" a="1"/>
  <c r="BD74" i="4" s="1"/>
  <c r="BD75" i="4" s="1" a="1"/>
  <c r="BD75" i="4" s="1"/>
  <c r="BD76" i="4" s="1" a="1"/>
  <c r="BD76" i="4" s="1"/>
  <c r="BD77" i="4" s="1" a="1"/>
  <c r="BD77" i="4" s="1"/>
  <c r="BD78" i="4" s="1" a="1"/>
  <c r="BD78" i="4" s="1"/>
  <c r="BD79" i="4" s="1" a="1"/>
  <c r="BD79" i="4" s="1"/>
  <c r="BD80" i="4" s="1" a="1"/>
  <c r="BD80" i="4" s="1"/>
  <c r="BD81" i="4" s="1" a="1"/>
  <c r="BD81" i="4" s="1"/>
  <c r="BD82" i="4" s="1" a="1"/>
  <c r="BD82" i="4" s="1"/>
  <c r="BD83" i="4" s="1" a="1"/>
  <c r="BD83" i="4" s="1"/>
  <c r="BD84" i="4" s="1" a="1"/>
  <c r="BD84" i="4" s="1"/>
  <c r="BD85" i="4" s="1" a="1"/>
  <c r="BD85" i="4" s="1"/>
  <c r="BD86" i="4" s="1" a="1"/>
  <c r="BD86" i="4" s="1"/>
  <c r="BD87" i="4" s="1" a="1"/>
  <c r="BD87" i="4" s="1"/>
  <c r="BD88" i="4" s="1" a="1"/>
  <c r="BD88" i="4" s="1"/>
  <c r="BD89" i="4" s="1" a="1"/>
  <c r="BD89" i="4" s="1"/>
  <c r="BD90" i="4" s="1" a="1"/>
  <c r="BD90" i="4" s="1"/>
  <c r="BD91" i="4" s="1" a="1"/>
  <c r="BD91" i="4" s="1"/>
  <c r="BD92" i="4" s="1" a="1"/>
  <c r="BD92" i="4" s="1"/>
  <c r="BD93" i="4" s="1" a="1"/>
  <c r="BD93" i="4" s="1"/>
  <c r="BD94" i="4" s="1" a="1"/>
  <c r="BD94" i="4" s="1"/>
  <c r="BD95" i="4" s="1" a="1"/>
  <c r="BD95" i="4" s="1"/>
  <c r="BD96" i="4" s="1" a="1"/>
  <c r="BD96" i="4" s="1"/>
  <c r="BD97" i="4" s="1" a="1"/>
  <c r="BD97" i="4" s="1"/>
  <c r="BD98" i="4" s="1" a="1"/>
  <c r="BD98" i="4" s="1"/>
  <c r="BD99" i="4" s="1" a="1"/>
  <c r="BD99" i="4" s="1"/>
  <c r="BD100" i="4" s="1" a="1"/>
  <c r="BD100" i="4" s="1"/>
  <c r="BD101" i="4" s="1" a="1"/>
  <c r="BD101" i="4" s="1"/>
  <c r="BD102" i="4" s="1" a="1"/>
  <c r="BD102" i="4" s="1"/>
  <c r="BD103" i="4" s="1" a="1"/>
  <c r="BD103" i="4" s="1"/>
  <c r="BD104" i="4" s="1" a="1"/>
  <c r="BD104" i="4" s="1"/>
  <c r="BD105" i="4" s="1" a="1"/>
  <c r="BD105" i="4" s="1"/>
  <c r="BD106" i="4" s="1" a="1"/>
  <c r="BD106" i="4" s="1"/>
  <c r="BD107" i="4" s="1" a="1"/>
  <c r="BD107" i="4" s="1"/>
  <c r="BD108" i="4" s="1" a="1"/>
  <c r="BD108" i="4" s="1"/>
  <c r="BD109" i="4" s="1" a="1"/>
  <c r="BD109" i="4" s="1"/>
  <c r="BD110" i="4" s="1" a="1"/>
  <c r="BD110" i="4" s="1"/>
  <c r="BD111" i="4" s="1" a="1"/>
  <c r="BD111" i="4" s="1"/>
  <c r="BD112" i="4" s="1" a="1"/>
  <c r="BD112" i="4" s="1"/>
  <c r="BD113" i="4" s="1" a="1"/>
  <c r="BD113" i="4" s="1"/>
  <c r="BD114" i="4" s="1" a="1"/>
  <c r="BD114" i="4" s="1"/>
  <c r="BD115" i="4" s="1" a="1"/>
  <c r="BD115" i="4" s="1"/>
  <c r="BD116" i="4" s="1" a="1"/>
  <c r="BD116" i="4" s="1"/>
  <c r="BD117" i="4" s="1" a="1"/>
  <c r="BD117" i="4" s="1"/>
  <c r="BD118" i="4" s="1" a="1"/>
  <c r="BD118" i="4" s="1"/>
  <c r="BD119" i="4" s="1" a="1"/>
  <c r="BD119" i="4" s="1"/>
  <c r="BD120" i="4" s="1" a="1"/>
  <c r="BD120" i="4" s="1"/>
  <c r="BD121" i="4" s="1" a="1"/>
  <c r="BD121" i="4" s="1"/>
  <c r="BD122" i="4" s="1" a="1"/>
  <c r="BD122" i="4" s="1"/>
  <c r="BD123" i="4" s="1" a="1"/>
  <c r="BD123" i="4" s="1"/>
  <c r="BD124" i="4" s="1" a="1"/>
  <c r="BD124" i="4" s="1"/>
  <c r="BD125" i="4" s="1" a="1"/>
  <c r="BD125" i="4" s="1"/>
  <c r="BD126" i="4" s="1" a="1"/>
  <c r="BD126" i="4" s="1"/>
  <c r="BD127" i="4" s="1" a="1"/>
  <c r="BD127" i="4" s="1"/>
  <c r="BD128" i="4" s="1" a="1"/>
  <c r="BD128" i="4" s="1"/>
  <c r="BD129" i="4" s="1" a="1"/>
  <c r="BD129" i="4" s="1"/>
  <c r="BD130" i="4" s="1" a="1"/>
  <c r="BD130" i="4" s="1"/>
  <c r="BD131" i="4" s="1" a="1"/>
  <c r="BD131" i="4" s="1"/>
  <c r="BD132" i="4" s="1" a="1"/>
  <c r="BD132" i="4" s="1"/>
  <c r="BD133" i="4" s="1" a="1"/>
  <c r="BD133" i="4" s="1"/>
  <c r="BD134" i="4" s="1" a="1"/>
  <c r="BD134" i="4" s="1"/>
  <c r="BD135" i="4" s="1" a="1"/>
  <c r="BD135" i="4" s="1"/>
  <c r="BD136" i="4" s="1" a="1"/>
  <c r="BD136" i="4" s="1"/>
  <c r="BD137" i="4" s="1" a="1"/>
  <c r="BD137" i="4" s="1"/>
  <c r="BD138" i="4" s="1" a="1"/>
  <c r="BD138" i="4" s="1"/>
  <c r="BD139" i="4" s="1" a="1"/>
  <c r="BD139" i="4" s="1"/>
  <c r="BD140" i="4" s="1" a="1"/>
  <c r="BD140" i="4" s="1"/>
  <c r="BD141" i="4" s="1" a="1"/>
  <c r="BD141" i="4" s="1"/>
  <c r="BD142" i="4" s="1" a="1"/>
  <c r="BD142" i="4" s="1"/>
  <c r="BD143" i="4" s="1" a="1"/>
  <c r="BD143" i="4" s="1"/>
  <c r="BD144" i="4" s="1" a="1"/>
  <c r="BD144" i="4" s="1"/>
  <c r="BD145" i="4" s="1" a="1"/>
  <c r="BD145" i="4" s="1"/>
  <c r="BD146" i="4" s="1" a="1"/>
  <c r="BD146" i="4" s="1"/>
  <c r="BD147" i="4" s="1" a="1"/>
  <c r="BD147" i="4" s="1"/>
  <c r="BD148" i="4" s="1" a="1"/>
  <c r="BD148" i="4" s="1"/>
  <c r="BD149" i="4" s="1" a="1"/>
  <c r="BD149" i="4" s="1"/>
  <c r="BD150" i="4" s="1" a="1"/>
  <c r="BD150" i="4" s="1"/>
  <c r="BD151" i="4" s="1" a="1"/>
  <c r="BD151" i="4" s="1"/>
  <c r="BD152" i="4" s="1" a="1"/>
  <c r="BD152" i="4" s="1"/>
  <c r="BD153" i="4" s="1" a="1"/>
  <c r="BD153" i="4" s="1"/>
  <c r="BD154" i="4" s="1" a="1"/>
  <c r="BD154" i="4" s="1"/>
  <c r="BD155" i="4" s="1" a="1"/>
  <c r="BD155" i="4" s="1"/>
  <c r="BD156" i="4" s="1" a="1"/>
  <c r="BD156" i="4" s="1"/>
  <c r="BD157" i="4" s="1" a="1"/>
  <c r="BD157" i="4" s="1"/>
  <c r="BD158" i="4" s="1" a="1"/>
  <c r="BD158" i="4" s="1"/>
  <c r="BD159" i="4" s="1" a="1"/>
  <c r="BD159" i="4" s="1"/>
  <c r="BD160" i="4" s="1" a="1"/>
  <c r="BD160" i="4" s="1"/>
  <c r="BD161" i="4" s="1" a="1"/>
  <c r="BD161" i="4" s="1"/>
  <c r="BD162" i="4" s="1" a="1"/>
  <c r="BD162" i="4" s="1"/>
  <c r="BD163" i="4" s="1" a="1"/>
  <c r="BD163" i="4" s="1"/>
  <c r="BD164" i="4" s="1" a="1"/>
  <c r="BD164" i="4" s="1"/>
  <c r="BD165" i="4" s="1" a="1"/>
  <c r="BD165" i="4" s="1"/>
  <c r="BD166" i="4" s="1" a="1"/>
  <c r="BD166" i="4" s="1"/>
  <c r="BD167" i="4" s="1" a="1"/>
  <c r="BD167" i="4" s="1"/>
  <c r="BD168" i="4" s="1" a="1"/>
  <c r="BD168" i="4" s="1"/>
  <c r="BD169" i="4" s="1" a="1"/>
  <c r="BD169" i="4" s="1"/>
  <c r="BD170" i="4" s="1" a="1"/>
  <c r="BD170" i="4" s="1"/>
  <c r="BD171" i="4" s="1" a="1"/>
  <c r="BD171" i="4" s="1"/>
  <c r="BD172" i="4" s="1" a="1"/>
  <c r="BD172" i="4" s="1"/>
  <c r="BD173" i="4" s="1" a="1"/>
  <c r="BD173" i="4" s="1"/>
  <c r="BD174" i="4" s="1" a="1"/>
  <c r="BD174" i="4" s="1"/>
  <c r="BD175" i="4" s="1" a="1"/>
  <c r="BD175" i="4" s="1"/>
  <c r="BD176" i="4" s="1" a="1"/>
  <c r="BD176" i="4" s="1"/>
  <c r="BD177" i="4" s="1" a="1"/>
  <c r="BD177" i="4" s="1"/>
  <c r="BD178" i="4" s="1" a="1"/>
  <c r="BD178" i="4" s="1"/>
  <c r="BD179" i="4" s="1" a="1"/>
  <c r="BD179" i="4" s="1"/>
  <c r="BD180" i="4" s="1" a="1"/>
  <c r="BD180" i="4" s="1"/>
  <c r="BD181" i="4" s="1" a="1"/>
  <c r="BD181" i="4" s="1"/>
  <c r="BD182" i="4" s="1" a="1"/>
  <c r="BD182" i="4" s="1"/>
  <c r="BD183" i="4" s="1" a="1"/>
  <c r="BD183" i="4" s="1"/>
  <c r="BD184" i="4" s="1" a="1"/>
  <c r="BD184" i="4" s="1"/>
  <c r="BD185" i="4" s="1" a="1"/>
  <c r="BD185" i="4" s="1"/>
  <c r="BD186" i="4" s="1" a="1"/>
  <c r="BD186" i="4" s="1"/>
  <c r="BD187" i="4" s="1" a="1"/>
  <c r="BD187" i="4" s="1"/>
  <c r="BD188" i="4" s="1" a="1"/>
  <c r="BD188" i="4" s="1"/>
  <c r="BD189" i="4" s="1" a="1"/>
  <c r="BD189" i="4" s="1"/>
  <c r="BD190" i="4" s="1" a="1"/>
  <c r="BD190" i="4" s="1"/>
  <c r="BD191" i="4" s="1" a="1"/>
  <c r="BD191" i="4" s="1"/>
  <c r="BD192" i="4" s="1" a="1"/>
  <c r="BD192" i="4" s="1"/>
  <c r="BD193" i="4" s="1" a="1"/>
  <c r="BD193" i="4" s="1"/>
  <c r="BD194" i="4" s="1" a="1"/>
  <c r="BD194" i="4" s="1"/>
  <c r="BD195" i="4" s="1" a="1"/>
  <c r="BD195" i="4" s="1"/>
  <c r="BD196" i="4" s="1" a="1"/>
  <c r="BD196" i="4" s="1"/>
  <c r="BD197" i="4" s="1" a="1"/>
  <c r="BD197" i="4" s="1"/>
  <c r="BD198" i="4" s="1" a="1"/>
  <c r="BD198" i="4" s="1"/>
  <c r="BD199" i="4" s="1" a="1"/>
  <c r="BD199" i="4" s="1"/>
  <c r="BD200" i="4" s="1" a="1"/>
  <c r="BD200" i="4" s="1"/>
  <c r="BD201" i="4" s="1" a="1"/>
  <c r="BD201" i="4" s="1"/>
  <c r="BD202" i="4" s="1" a="1"/>
  <c r="BD202" i="4" s="1"/>
  <c r="BD203" i="4" s="1" a="1"/>
  <c r="BD203" i="4" s="1"/>
  <c r="BD204" i="4" s="1" a="1"/>
  <c r="BD204" i="4" s="1"/>
  <c r="BD205" i="4" s="1" a="1"/>
  <c r="BD205" i="4" s="1"/>
  <c r="BD206" i="4" s="1" a="1"/>
  <c r="BD206" i="4" s="1"/>
  <c r="BD207" i="4" s="1" a="1"/>
  <c r="BD207" i="4" s="1"/>
  <c r="BD208" i="4" s="1" a="1"/>
  <c r="BD208" i="4" s="1"/>
  <c r="BD209" i="4" s="1" a="1"/>
  <c r="BD209" i="4" s="1"/>
  <c r="BD210" i="4" s="1" a="1"/>
  <c r="BD210" i="4" s="1"/>
  <c r="BD211" i="4" s="1" a="1"/>
  <c r="BD211" i="4" s="1"/>
  <c r="BD212" i="4" s="1" a="1"/>
  <c r="BD212" i="4" s="1"/>
  <c r="BD213" i="4" s="1" a="1"/>
  <c r="BD213" i="4" s="1"/>
  <c r="BD214" i="4" s="1" a="1"/>
  <c r="BD214" i="4" s="1"/>
  <c r="BD215" i="4" s="1" a="1"/>
  <c r="BD215" i="4" s="1"/>
  <c r="BD216" i="4" s="1" a="1"/>
  <c r="BD216" i="4" s="1"/>
  <c r="BD217" i="4" s="1" a="1"/>
  <c r="BD217" i="4" s="1"/>
  <c r="BD218" i="4" s="1" a="1"/>
  <c r="BD218" i="4" s="1"/>
  <c r="BD219" i="4" s="1" a="1"/>
  <c r="BD219" i="4" s="1"/>
  <c r="BD220" i="4" s="1" a="1"/>
  <c r="BD220" i="4" s="1"/>
  <c r="BD221" i="4" s="1" a="1"/>
  <c r="BD221" i="4" s="1"/>
  <c r="BD222" i="4" s="1" a="1"/>
  <c r="BD222" i="4" s="1"/>
  <c r="BD223" i="4" s="1" a="1"/>
  <c r="BD223" i="4" s="1"/>
  <c r="BD224" i="4" s="1" a="1"/>
  <c r="BD224" i="4" s="1"/>
  <c r="BD225" i="4" s="1" a="1"/>
  <c r="BD225" i="4" s="1"/>
  <c r="BD226" i="4" s="1" a="1"/>
  <c r="BD226" i="4" s="1"/>
  <c r="BD227" i="4" s="1" a="1"/>
  <c r="BD227" i="4" s="1"/>
  <c r="BD228" i="4" s="1" a="1"/>
  <c r="BD228" i="4" s="1"/>
  <c r="BD229" i="4" s="1" a="1"/>
  <c r="BD229" i="4" s="1"/>
  <c r="BD230" i="4" s="1" a="1"/>
  <c r="BD230" i="4" s="1"/>
  <c r="BD231" i="4" s="1" a="1"/>
  <c r="BD231" i="4" s="1"/>
  <c r="BD232" i="4" s="1" a="1"/>
  <c r="BD232" i="4" s="1"/>
  <c r="BD233" i="4" s="1" a="1"/>
  <c r="BD233" i="4" s="1"/>
  <c r="BD234" i="4" s="1" a="1"/>
  <c r="BD234" i="4" s="1"/>
  <c r="BD235" i="4" s="1" a="1"/>
  <c r="BD235" i="4" s="1"/>
  <c r="BD236" i="4" s="1" a="1"/>
  <c r="BD236" i="4" s="1"/>
  <c r="BD237" i="4" s="1" a="1"/>
  <c r="BD237" i="4" s="1"/>
  <c r="BD238" i="4" s="1" a="1"/>
  <c r="BD238" i="4" s="1"/>
  <c r="BD239" i="4" s="1" a="1"/>
  <c r="BD239" i="4" s="1"/>
  <c r="BD240" i="4" s="1" a="1"/>
  <c r="BD240" i="4" s="1"/>
  <c r="BD241" i="4" s="1" a="1"/>
  <c r="BD241" i="4" s="1"/>
  <c r="BD242" i="4" s="1" a="1"/>
  <c r="BD242" i="4" s="1"/>
  <c r="BD243" i="4" s="1" a="1"/>
  <c r="BD243" i="4" s="1"/>
  <c r="BD244" i="4" s="1" a="1"/>
  <c r="BD244" i="4" s="1"/>
  <c r="BD245" i="4" s="1" a="1"/>
  <c r="BD245" i="4" s="1"/>
  <c r="BD246" i="4" s="1" a="1"/>
  <c r="BD246" i="4" s="1"/>
  <c r="BD247" i="4" s="1" a="1"/>
  <c r="BD247" i="4" s="1"/>
  <c r="BD248" i="4" s="1" a="1"/>
  <c r="BD248" i="4" s="1"/>
  <c r="BD249" i="4" s="1" a="1"/>
  <c r="BD249" i="4" s="1"/>
  <c r="BD250" i="4" s="1" a="1"/>
  <c r="BD250" i="4" s="1"/>
  <c r="BD251" i="4" s="1" a="1"/>
  <c r="BD251" i="4" s="1"/>
  <c r="BD252" i="4" s="1" a="1"/>
  <c r="BD252" i="4" s="1"/>
  <c r="BD253" i="4" s="1" a="1"/>
  <c r="BD253" i="4" s="1"/>
  <c r="BD254" i="4" s="1" a="1"/>
  <c r="BD254" i="4" s="1"/>
  <c r="BD255" i="4" s="1" a="1"/>
  <c r="BD255" i="4" s="1"/>
  <c r="BD256" i="4" s="1" a="1"/>
  <c r="BD256" i="4" s="1"/>
  <c r="BD257" i="4" s="1" a="1"/>
  <c r="BD257" i="4" s="1"/>
  <c r="BD258" i="4" s="1" a="1"/>
  <c r="BD258" i="4" s="1"/>
  <c r="BD259" i="4" s="1" a="1"/>
  <c r="BD259" i="4" s="1"/>
  <c r="BD260" i="4" s="1" a="1"/>
  <c r="BD260" i="4" s="1"/>
  <c r="BD261" i="4" s="1" a="1"/>
  <c r="BD261" i="4" s="1"/>
  <c r="BD262" i="4" s="1" a="1"/>
  <c r="BD262" i="4" s="1"/>
  <c r="BD263" i="4" s="1" a="1"/>
  <c r="BD263" i="4" s="1"/>
  <c r="BD264" i="4" s="1" a="1"/>
  <c r="BD264" i="4" s="1"/>
  <c r="BD265" i="4" s="1" a="1"/>
  <c r="BD265" i="4" s="1"/>
  <c r="BD266" i="4" s="1" a="1"/>
  <c r="BD266" i="4" s="1"/>
  <c r="BD267" i="4" s="1" a="1"/>
  <c r="BD267" i="4" s="1"/>
  <c r="BD268" i="4" s="1" a="1"/>
  <c r="BD268" i="4" s="1"/>
  <c r="BD269" i="4" s="1" a="1"/>
  <c r="BD269" i="4" s="1"/>
  <c r="BD270" i="4" s="1" a="1"/>
  <c r="BD270" i="4" s="1"/>
  <c r="BD271" i="4" s="1" a="1"/>
  <c r="BD271" i="4" s="1"/>
  <c r="BD272" i="4" s="1" a="1"/>
  <c r="BD272" i="4" s="1"/>
  <c r="BD273" i="4" s="1" a="1"/>
  <c r="BD273" i="4" s="1"/>
  <c r="BD274" i="4" s="1" a="1"/>
  <c r="BD274" i="4" s="1"/>
  <c r="BD275" i="4" s="1" a="1"/>
  <c r="BD275" i="4" s="1"/>
  <c r="BD276" i="4" s="1" a="1"/>
  <c r="BD276" i="4" s="1"/>
  <c r="BD277" i="4" s="1" a="1"/>
  <c r="BD277" i="4" s="1"/>
  <c r="BD278" i="4" s="1" a="1"/>
  <c r="BD278" i="4" s="1"/>
  <c r="BD279" i="4" s="1" a="1"/>
  <c r="BD279" i="4" s="1"/>
  <c r="BD280" i="4" s="1" a="1"/>
  <c r="BD280" i="4" s="1"/>
  <c r="BD281" i="4" s="1" a="1"/>
  <c r="BD281" i="4" s="1"/>
  <c r="BC31" i="4" a="1"/>
  <c r="BC31" i="4" s="1"/>
  <c r="BB31" i="4" a="1"/>
  <c r="BB31" i="4" s="1"/>
  <c r="AZ31" i="4" a="1"/>
  <c r="AZ31" i="4" s="1"/>
  <c r="AZ32" i="4" s="1" a="1"/>
  <c r="AZ32" i="4" s="1"/>
  <c r="AZ33" i="4" s="1" a="1"/>
  <c r="AZ33" i="4" s="1"/>
  <c r="AZ34" i="4" s="1" a="1"/>
  <c r="AZ34" i="4" s="1"/>
  <c r="AZ35" i="4" s="1" a="1"/>
  <c r="AZ35" i="4" s="1"/>
  <c r="AZ36" i="4" s="1" a="1"/>
  <c r="AZ36" i="4" s="1"/>
  <c r="AZ37" i="4" s="1" a="1"/>
  <c r="AZ37" i="4" s="1"/>
  <c r="AZ38" i="4" s="1" a="1"/>
  <c r="AZ38" i="4" s="1"/>
  <c r="AZ39" i="4" s="1" a="1"/>
  <c r="AZ39" i="4" s="1"/>
  <c r="AZ40" i="4" s="1" a="1"/>
  <c r="AZ40" i="4" s="1"/>
  <c r="AZ41" i="4" s="1" a="1"/>
  <c r="AZ41" i="4" s="1"/>
  <c r="AZ42" i="4" s="1" a="1"/>
  <c r="AZ42" i="4" s="1"/>
  <c r="AZ43" i="4" s="1" a="1"/>
  <c r="AZ43" i="4" s="1"/>
  <c r="AZ44" i="4" s="1" a="1"/>
  <c r="AZ44" i="4" s="1"/>
  <c r="AZ45" i="4" s="1" a="1"/>
  <c r="AZ45" i="4" s="1"/>
  <c r="AZ46" i="4" s="1" a="1"/>
  <c r="AZ46" i="4" s="1"/>
  <c r="AZ47" i="4" s="1" a="1"/>
  <c r="AZ47" i="4" s="1"/>
  <c r="AZ48" i="4" s="1" a="1"/>
  <c r="AZ48" i="4" s="1"/>
  <c r="AZ49" i="4" s="1" a="1"/>
  <c r="AZ49" i="4" s="1"/>
  <c r="AZ50" i="4" s="1" a="1"/>
  <c r="AZ50" i="4" s="1"/>
  <c r="AZ51" i="4" s="1" a="1"/>
  <c r="AZ51" i="4" s="1"/>
  <c r="AZ52" i="4" s="1" a="1"/>
  <c r="AZ52" i="4" s="1"/>
  <c r="AZ53" i="4" s="1" a="1"/>
  <c r="AZ53" i="4" s="1"/>
  <c r="AZ54" i="4" s="1" a="1"/>
  <c r="AZ54" i="4" s="1"/>
  <c r="AZ55" i="4" s="1" a="1"/>
  <c r="AZ55" i="4" s="1"/>
  <c r="AZ56" i="4" s="1" a="1"/>
  <c r="AZ56" i="4" s="1"/>
  <c r="AZ57" i="4" s="1" a="1"/>
  <c r="AZ57" i="4" s="1"/>
  <c r="AZ58" i="4" s="1" a="1"/>
  <c r="AZ58" i="4" s="1"/>
  <c r="AZ59" i="4" s="1" a="1"/>
  <c r="AZ59" i="4" s="1"/>
  <c r="AZ60" i="4" s="1" a="1"/>
  <c r="AZ60" i="4" s="1"/>
  <c r="AZ61" i="4" s="1" a="1"/>
  <c r="AZ61" i="4" s="1"/>
  <c r="AZ62" i="4" s="1" a="1"/>
  <c r="AZ62" i="4" s="1"/>
  <c r="AZ63" i="4" s="1" a="1"/>
  <c r="AZ63" i="4" s="1"/>
  <c r="AZ64" i="4" s="1" a="1"/>
  <c r="AZ64" i="4" s="1"/>
  <c r="AZ65" i="4" s="1" a="1"/>
  <c r="AZ65" i="4" s="1"/>
  <c r="AZ66" i="4" s="1" a="1"/>
  <c r="AZ66" i="4" s="1"/>
  <c r="AZ67" i="4" s="1" a="1"/>
  <c r="AZ67" i="4" s="1"/>
  <c r="AZ68" i="4" s="1" a="1"/>
  <c r="AZ68" i="4" s="1"/>
  <c r="AZ69" i="4" s="1" a="1"/>
  <c r="AZ69" i="4" s="1"/>
  <c r="AZ70" i="4" s="1" a="1"/>
  <c r="AZ70" i="4" s="1"/>
  <c r="AZ71" i="4" s="1" a="1"/>
  <c r="AZ71" i="4" s="1"/>
  <c r="AZ72" i="4" s="1" a="1"/>
  <c r="AZ72" i="4" s="1"/>
  <c r="AZ73" i="4" s="1" a="1"/>
  <c r="AZ73" i="4" s="1"/>
  <c r="AZ74" i="4" s="1" a="1"/>
  <c r="AZ74" i="4" s="1"/>
  <c r="AZ75" i="4" s="1" a="1"/>
  <c r="AZ75" i="4" s="1"/>
  <c r="AZ76" i="4" s="1" a="1"/>
  <c r="AZ76" i="4" s="1"/>
  <c r="AZ77" i="4" s="1" a="1"/>
  <c r="AZ77" i="4" s="1"/>
  <c r="AZ78" i="4" s="1" a="1"/>
  <c r="AZ78" i="4" s="1"/>
  <c r="AZ79" i="4" s="1" a="1"/>
  <c r="AZ79" i="4" s="1"/>
  <c r="AZ80" i="4" s="1" a="1"/>
  <c r="AZ80" i="4" s="1"/>
  <c r="AZ81" i="4" s="1" a="1"/>
  <c r="AZ81" i="4" s="1"/>
  <c r="AZ82" i="4" s="1" a="1"/>
  <c r="AZ82" i="4" s="1"/>
  <c r="AZ83" i="4" s="1" a="1"/>
  <c r="AZ83" i="4" s="1"/>
  <c r="AZ84" i="4" s="1" a="1"/>
  <c r="AZ84" i="4" s="1"/>
  <c r="AZ85" i="4" s="1" a="1"/>
  <c r="AZ85" i="4" s="1"/>
  <c r="AZ86" i="4" s="1" a="1"/>
  <c r="AZ86" i="4" s="1"/>
  <c r="AZ87" i="4" s="1" a="1"/>
  <c r="AZ87" i="4" s="1"/>
  <c r="AZ88" i="4" s="1" a="1"/>
  <c r="AZ88" i="4" s="1"/>
  <c r="AZ89" i="4" s="1" a="1"/>
  <c r="AZ89" i="4" s="1"/>
  <c r="AZ90" i="4" s="1" a="1"/>
  <c r="AZ90" i="4" s="1"/>
  <c r="AZ91" i="4" s="1" a="1"/>
  <c r="AZ91" i="4" s="1"/>
  <c r="AZ92" i="4" s="1" a="1"/>
  <c r="AZ92" i="4" s="1"/>
  <c r="AZ93" i="4" s="1" a="1"/>
  <c r="AZ93" i="4" s="1"/>
  <c r="AZ94" i="4" s="1" a="1"/>
  <c r="AZ94" i="4" s="1"/>
  <c r="AZ95" i="4" s="1" a="1"/>
  <c r="AZ95" i="4" s="1"/>
  <c r="AZ96" i="4" s="1" a="1"/>
  <c r="AZ96" i="4" s="1"/>
  <c r="AZ97" i="4" s="1" a="1"/>
  <c r="AZ97" i="4" s="1"/>
  <c r="AZ98" i="4" s="1" a="1"/>
  <c r="AZ98" i="4" s="1"/>
  <c r="AZ99" i="4" s="1" a="1"/>
  <c r="AZ99" i="4" s="1"/>
  <c r="AZ100" i="4" s="1" a="1"/>
  <c r="AZ100" i="4" s="1"/>
  <c r="AZ101" i="4" s="1" a="1"/>
  <c r="AZ101" i="4" s="1"/>
  <c r="AZ102" i="4" s="1" a="1"/>
  <c r="AZ102" i="4" s="1"/>
  <c r="AZ103" i="4" s="1" a="1"/>
  <c r="AZ103" i="4" s="1"/>
  <c r="AZ104" i="4" s="1" a="1"/>
  <c r="AZ104" i="4" s="1"/>
  <c r="AZ105" i="4" s="1" a="1"/>
  <c r="AZ105" i="4" s="1"/>
  <c r="AZ106" i="4" s="1" a="1"/>
  <c r="AZ106" i="4" s="1"/>
  <c r="AZ107" i="4" s="1" a="1"/>
  <c r="AZ107" i="4" s="1"/>
  <c r="AZ108" i="4" s="1" a="1"/>
  <c r="AZ108" i="4" s="1"/>
  <c r="AZ109" i="4" s="1" a="1"/>
  <c r="AZ109" i="4" s="1"/>
  <c r="AZ110" i="4" s="1" a="1"/>
  <c r="AZ110" i="4" s="1"/>
  <c r="AZ111" i="4" s="1" a="1"/>
  <c r="AZ111" i="4" s="1"/>
  <c r="AZ112" i="4" s="1" a="1"/>
  <c r="AZ112" i="4" s="1"/>
  <c r="AZ113" i="4" s="1" a="1"/>
  <c r="AZ113" i="4" s="1"/>
  <c r="AZ114" i="4" s="1" a="1"/>
  <c r="AZ114" i="4" s="1"/>
  <c r="AZ115" i="4" s="1" a="1"/>
  <c r="AZ115" i="4" s="1"/>
  <c r="AZ116" i="4" s="1" a="1"/>
  <c r="AZ116" i="4" s="1"/>
  <c r="AZ117" i="4" s="1" a="1"/>
  <c r="AZ117" i="4" s="1"/>
  <c r="AZ118" i="4" s="1" a="1"/>
  <c r="AZ118" i="4" s="1"/>
  <c r="AZ119" i="4" s="1" a="1"/>
  <c r="AZ119" i="4" s="1"/>
  <c r="AZ120" i="4" s="1" a="1"/>
  <c r="AZ120" i="4" s="1"/>
  <c r="AZ121" i="4" s="1" a="1"/>
  <c r="AZ121" i="4" s="1"/>
  <c r="AZ122" i="4" s="1" a="1"/>
  <c r="AZ122" i="4" s="1"/>
  <c r="AZ123" i="4" s="1" a="1"/>
  <c r="AZ123" i="4" s="1"/>
  <c r="AZ124" i="4" s="1" a="1"/>
  <c r="AZ124" i="4" s="1"/>
  <c r="AZ125" i="4" s="1" a="1"/>
  <c r="AZ125" i="4" s="1"/>
  <c r="AZ126" i="4" s="1" a="1"/>
  <c r="AZ126" i="4" s="1"/>
  <c r="AZ127" i="4" s="1" a="1"/>
  <c r="AZ127" i="4" s="1"/>
  <c r="AZ128" i="4" s="1" a="1"/>
  <c r="AZ128" i="4" s="1"/>
  <c r="AZ129" i="4" s="1" a="1"/>
  <c r="AZ129" i="4" s="1"/>
  <c r="AZ130" i="4" s="1" a="1"/>
  <c r="AZ130" i="4" s="1"/>
  <c r="AZ131" i="4" s="1" a="1"/>
  <c r="AZ131" i="4" s="1"/>
  <c r="AZ132" i="4" s="1" a="1"/>
  <c r="AZ132" i="4" s="1"/>
  <c r="AZ133" i="4" s="1" a="1"/>
  <c r="AZ133" i="4" s="1"/>
  <c r="AZ134" i="4" s="1" a="1"/>
  <c r="AZ134" i="4" s="1"/>
  <c r="AZ135" i="4" s="1" a="1"/>
  <c r="AZ135" i="4" s="1"/>
  <c r="AZ136" i="4" s="1" a="1"/>
  <c r="AZ136" i="4" s="1"/>
  <c r="AZ137" i="4" s="1" a="1"/>
  <c r="AZ137" i="4" s="1"/>
  <c r="AZ138" i="4" s="1" a="1"/>
  <c r="AZ138" i="4" s="1"/>
  <c r="AZ139" i="4" s="1" a="1"/>
  <c r="AZ139" i="4" s="1"/>
  <c r="AZ140" i="4" s="1" a="1"/>
  <c r="AZ140" i="4" s="1"/>
  <c r="AZ141" i="4" s="1" a="1"/>
  <c r="AZ141" i="4" s="1"/>
  <c r="AZ142" i="4" s="1" a="1"/>
  <c r="AZ142" i="4" s="1"/>
  <c r="AZ143" i="4" s="1" a="1"/>
  <c r="AZ143" i="4" s="1"/>
  <c r="AZ144" i="4" s="1" a="1"/>
  <c r="AZ144" i="4" s="1"/>
  <c r="AZ145" i="4" s="1" a="1"/>
  <c r="AZ145" i="4" s="1"/>
  <c r="AZ146" i="4" s="1" a="1"/>
  <c r="AZ146" i="4" s="1"/>
  <c r="AZ147" i="4" s="1" a="1"/>
  <c r="AZ147" i="4" s="1"/>
  <c r="AZ148" i="4" s="1" a="1"/>
  <c r="AZ148" i="4" s="1"/>
  <c r="AZ149" i="4" s="1" a="1"/>
  <c r="AZ149" i="4" s="1"/>
  <c r="AZ150" i="4" s="1" a="1"/>
  <c r="AZ150" i="4" s="1"/>
  <c r="AZ151" i="4" s="1" a="1"/>
  <c r="AZ151" i="4" s="1"/>
  <c r="AZ152" i="4" s="1" a="1"/>
  <c r="AZ152" i="4" s="1"/>
  <c r="AZ153" i="4" s="1" a="1"/>
  <c r="AZ153" i="4" s="1"/>
  <c r="AZ154" i="4" s="1" a="1"/>
  <c r="AZ154" i="4" s="1"/>
  <c r="AZ155" i="4" s="1" a="1"/>
  <c r="AZ155" i="4" s="1"/>
  <c r="AZ156" i="4" s="1" a="1"/>
  <c r="AZ156" i="4" s="1"/>
  <c r="AZ157" i="4" s="1" a="1"/>
  <c r="AZ157" i="4" s="1"/>
  <c r="AZ158" i="4" s="1" a="1"/>
  <c r="AZ158" i="4" s="1"/>
  <c r="AZ159" i="4" s="1" a="1"/>
  <c r="AZ159" i="4" s="1"/>
  <c r="AZ160" i="4" s="1" a="1"/>
  <c r="AZ160" i="4" s="1"/>
  <c r="AZ161" i="4" s="1" a="1"/>
  <c r="AZ161" i="4" s="1"/>
  <c r="AZ162" i="4" s="1" a="1"/>
  <c r="AZ162" i="4" s="1"/>
  <c r="AZ163" i="4" s="1" a="1"/>
  <c r="AZ163" i="4" s="1"/>
  <c r="AZ164" i="4" s="1" a="1"/>
  <c r="AZ164" i="4" s="1"/>
  <c r="AZ165" i="4" s="1" a="1"/>
  <c r="AZ165" i="4" s="1"/>
  <c r="AZ166" i="4" s="1" a="1"/>
  <c r="AZ166" i="4" s="1"/>
  <c r="AZ167" i="4" s="1" a="1"/>
  <c r="AZ167" i="4" s="1"/>
  <c r="AZ168" i="4" s="1" a="1"/>
  <c r="AZ168" i="4" s="1"/>
  <c r="AZ169" i="4" s="1" a="1"/>
  <c r="AZ169" i="4" s="1"/>
  <c r="AZ170" i="4" s="1" a="1"/>
  <c r="AZ170" i="4" s="1"/>
  <c r="AZ171" i="4" s="1" a="1"/>
  <c r="AZ171" i="4" s="1"/>
  <c r="AZ172" i="4" s="1" a="1"/>
  <c r="AZ172" i="4" s="1"/>
  <c r="AZ173" i="4" s="1" a="1"/>
  <c r="AZ173" i="4" s="1"/>
  <c r="AZ174" i="4" s="1" a="1"/>
  <c r="AZ174" i="4" s="1"/>
  <c r="AZ175" i="4" s="1" a="1"/>
  <c r="AZ175" i="4" s="1"/>
  <c r="AZ176" i="4" s="1" a="1"/>
  <c r="AZ176" i="4" s="1"/>
  <c r="AZ177" i="4" s="1" a="1"/>
  <c r="AZ177" i="4" s="1"/>
  <c r="AZ178" i="4" s="1" a="1"/>
  <c r="AZ178" i="4" s="1"/>
  <c r="AZ179" i="4" s="1" a="1"/>
  <c r="AZ179" i="4" s="1"/>
  <c r="AZ180" i="4" s="1" a="1"/>
  <c r="AZ180" i="4" s="1"/>
  <c r="AZ181" i="4" s="1" a="1"/>
  <c r="AZ181" i="4" s="1"/>
  <c r="AZ182" i="4" s="1" a="1"/>
  <c r="AZ182" i="4" s="1"/>
  <c r="AZ183" i="4" s="1" a="1"/>
  <c r="AZ183" i="4" s="1"/>
  <c r="AZ184" i="4" s="1" a="1"/>
  <c r="AZ184" i="4" s="1"/>
  <c r="AZ185" i="4" s="1" a="1"/>
  <c r="AZ185" i="4" s="1"/>
  <c r="AZ186" i="4" s="1" a="1"/>
  <c r="AZ186" i="4" s="1"/>
  <c r="AZ187" i="4" s="1" a="1"/>
  <c r="AZ187" i="4" s="1"/>
  <c r="AZ188" i="4" s="1" a="1"/>
  <c r="AZ188" i="4" s="1"/>
  <c r="AZ189" i="4" s="1" a="1"/>
  <c r="AZ189" i="4" s="1"/>
  <c r="AZ190" i="4" s="1" a="1"/>
  <c r="AZ190" i="4" s="1"/>
  <c r="AZ191" i="4" s="1" a="1"/>
  <c r="AZ191" i="4" s="1"/>
  <c r="AZ192" i="4" s="1" a="1"/>
  <c r="AZ192" i="4" s="1"/>
  <c r="AZ193" i="4" s="1" a="1"/>
  <c r="AZ193" i="4" s="1"/>
  <c r="AZ194" i="4" s="1" a="1"/>
  <c r="AZ194" i="4" s="1"/>
  <c r="AZ195" i="4" s="1" a="1"/>
  <c r="AZ195" i="4" s="1"/>
  <c r="AZ196" i="4" s="1" a="1"/>
  <c r="AZ196" i="4" s="1"/>
  <c r="AZ197" i="4" s="1" a="1"/>
  <c r="AZ197" i="4" s="1"/>
  <c r="AZ198" i="4" s="1" a="1"/>
  <c r="AZ198" i="4" s="1"/>
  <c r="AZ199" i="4" s="1" a="1"/>
  <c r="AZ199" i="4" s="1"/>
  <c r="AZ200" i="4" s="1" a="1"/>
  <c r="AZ200" i="4" s="1"/>
  <c r="AZ201" i="4" s="1" a="1"/>
  <c r="AZ201" i="4" s="1"/>
  <c r="AZ202" i="4" s="1" a="1"/>
  <c r="AZ202" i="4" s="1"/>
  <c r="AZ203" i="4" s="1" a="1"/>
  <c r="AZ203" i="4" s="1"/>
  <c r="AZ204" i="4" s="1" a="1"/>
  <c r="AZ204" i="4" s="1"/>
  <c r="AZ205" i="4" s="1" a="1"/>
  <c r="AZ205" i="4" s="1"/>
  <c r="AZ206" i="4" s="1" a="1"/>
  <c r="AZ206" i="4" s="1"/>
  <c r="AZ207" i="4" s="1" a="1"/>
  <c r="AZ207" i="4" s="1"/>
  <c r="AZ208" i="4" s="1" a="1"/>
  <c r="AZ208" i="4" s="1"/>
  <c r="AZ209" i="4" s="1" a="1"/>
  <c r="AZ209" i="4" s="1"/>
  <c r="AZ210" i="4" s="1" a="1"/>
  <c r="AZ210" i="4" s="1"/>
  <c r="AZ211" i="4" s="1" a="1"/>
  <c r="AZ211" i="4" s="1"/>
  <c r="AZ212" i="4" s="1" a="1"/>
  <c r="AZ212" i="4" s="1"/>
  <c r="AZ213" i="4" s="1" a="1"/>
  <c r="AZ213" i="4" s="1"/>
  <c r="AZ214" i="4" s="1" a="1"/>
  <c r="AZ214" i="4" s="1"/>
  <c r="AZ215" i="4" s="1" a="1"/>
  <c r="AZ215" i="4" s="1"/>
  <c r="AZ216" i="4" s="1" a="1"/>
  <c r="AZ216" i="4" s="1"/>
  <c r="AZ217" i="4" s="1" a="1"/>
  <c r="AZ217" i="4" s="1"/>
  <c r="AZ218" i="4" s="1" a="1"/>
  <c r="AZ218" i="4" s="1"/>
  <c r="AZ219" i="4" s="1" a="1"/>
  <c r="AZ219" i="4" s="1"/>
  <c r="AZ220" i="4" s="1" a="1"/>
  <c r="AZ220" i="4" s="1"/>
  <c r="AZ221" i="4" s="1" a="1"/>
  <c r="AZ221" i="4" s="1"/>
  <c r="AZ222" i="4" s="1" a="1"/>
  <c r="AZ222" i="4" s="1"/>
  <c r="AZ223" i="4" s="1" a="1"/>
  <c r="AZ223" i="4" s="1"/>
  <c r="AZ224" i="4" s="1" a="1"/>
  <c r="AZ224" i="4" s="1"/>
  <c r="AZ225" i="4" s="1" a="1"/>
  <c r="AZ225" i="4" s="1"/>
  <c r="AZ226" i="4" s="1" a="1"/>
  <c r="AZ226" i="4" s="1"/>
  <c r="AZ227" i="4" s="1" a="1"/>
  <c r="AZ227" i="4" s="1"/>
  <c r="AZ228" i="4" s="1" a="1"/>
  <c r="AZ228" i="4" s="1"/>
  <c r="AZ229" i="4" s="1" a="1"/>
  <c r="AZ229" i="4" s="1"/>
  <c r="AZ230" i="4" s="1" a="1"/>
  <c r="AZ230" i="4" s="1"/>
  <c r="AZ231" i="4" s="1" a="1"/>
  <c r="AZ231" i="4" s="1"/>
  <c r="AZ232" i="4" s="1" a="1"/>
  <c r="AZ232" i="4" s="1"/>
  <c r="AZ233" i="4" s="1" a="1"/>
  <c r="AZ233" i="4" s="1"/>
  <c r="AZ234" i="4" s="1" a="1"/>
  <c r="AZ234" i="4" s="1"/>
  <c r="AZ235" i="4" s="1" a="1"/>
  <c r="AZ235" i="4" s="1"/>
  <c r="AZ236" i="4" s="1" a="1"/>
  <c r="AZ236" i="4" s="1"/>
  <c r="AZ237" i="4" s="1" a="1"/>
  <c r="AZ237" i="4" s="1"/>
  <c r="AZ238" i="4" s="1" a="1"/>
  <c r="AZ238" i="4" s="1"/>
  <c r="AZ239" i="4" s="1" a="1"/>
  <c r="AZ239" i="4" s="1"/>
  <c r="AZ240" i="4" s="1" a="1"/>
  <c r="AZ240" i="4" s="1"/>
  <c r="AZ241" i="4" s="1" a="1"/>
  <c r="AZ241" i="4" s="1"/>
  <c r="AZ242" i="4" s="1" a="1"/>
  <c r="AZ242" i="4" s="1"/>
  <c r="AZ243" i="4" s="1" a="1"/>
  <c r="AZ243" i="4" s="1"/>
  <c r="AZ244" i="4" s="1" a="1"/>
  <c r="AZ244" i="4" s="1"/>
  <c r="AZ245" i="4" s="1" a="1"/>
  <c r="AZ245" i="4" s="1"/>
  <c r="AZ246" i="4" s="1" a="1"/>
  <c r="AZ246" i="4" s="1"/>
  <c r="AZ247" i="4" s="1" a="1"/>
  <c r="AZ247" i="4" s="1"/>
  <c r="AZ248" i="4" s="1" a="1"/>
  <c r="AZ248" i="4" s="1"/>
  <c r="AZ249" i="4" s="1" a="1"/>
  <c r="AZ249" i="4" s="1"/>
  <c r="AZ250" i="4" s="1" a="1"/>
  <c r="AZ250" i="4" s="1"/>
  <c r="AZ251" i="4" s="1" a="1"/>
  <c r="AZ251" i="4" s="1"/>
  <c r="AZ252" i="4" s="1" a="1"/>
  <c r="AZ252" i="4" s="1"/>
  <c r="AZ253" i="4" s="1" a="1"/>
  <c r="AZ253" i="4" s="1"/>
  <c r="AZ254" i="4" s="1" a="1"/>
  <c r="AZ254" i="4" s="1"/>
  <c r="AZ255" i="4" s="1" a="1"/>
  <c r="AZ255" i="4" s="1"/>
  <c r="AZ256" i="4" s="1" a="1"/>
  <c r="AZ256" i="4" s="1"/>
  <c r="AZ257" i="4" s="1" a="1"/>
  <c r="AZ257" i="4" s="1"/>
  <c r="AZ258" i="4" s="1" a="1"/>
  <c r="AZ258" i="4" s="1"/>
  <c r="AZ259" i="4" s="1" a="1"/>
  <c r="AZ259" i="4" s="1"/>
  <c r="AZ260" i="4" s="1" a="1"/>
  <c r="AZ260" i="4" s="1"/>
  <c r="AZ261" i="4" s="1" a="1"/>
  <c r="AZ261" i="4" s="1"/>
  <c r="AZ262" i="4" s="1" a="1"/>
  <c r="AZ262" i="4" s="1"/>
  <c r="AZ263" i="4" s="1" a="1"/>
  <c r="AZ263" i="4" s="1"/>
  <c r="AZ264" i="4" s="1" a="1"/>
  <c r="AZ264" i="4" s="1"/>
  <c r="AZ265" i="4" s="1" a="1"/>
  <c r="AZ265" i="4" s="1"/>
  <c r="AZ266" i="4" s="1" a="1"/>
  <c r="AZ266" i="4" s="1"/>
  <c r="AZ267" i="4" s="1" a="1"/>
  <c r="AZ267" i="4" s="1"/>
  <c r="AZ268" i="4" s="1" a="1"/>
  <c r="AZ268" i="4" s="1"/>
  <c r="AZ269" i="4" s="1" a="1"/>
  <c r="AZ269" i="4" s="1"/>
  <c r="AZ270" i="4" s="1" a="1"/>
  <c r="AZ270" i="4" s="1"/>
  <c r="AZ271" i="4" s="1" a="1"/>
  <c r="AZ271" i="4" s="1"/>
  <c r="AZ272" i="4" s="1" a="1"/>
  <c r="AZ272" i="4" s="1"/>
  <c r="AZ273" i="4" s="1" a="1"/>
  <c r="AZ273" i="4" s="1"/>
  <c r="AZ274" i="4" s="1" a="1"/>
  <c r="AZ274" i="4" s="1"/>
  <c r="AZ275" i="4" s="1" a="1"/>
  <c r="AZ275" i="4" s="1"/>
  <c r="AZ276" i="4" s="1" a="1"/>
  <c r="AZ276" i="4" s="1"/>
  <c r="AZ277" i="4" s="1" a="1"/>
  <c r="AZ277" i="4" s="1"/>
  <c r="AZ278" i="4" s="1" a="1"/>
  <c r="AZ278" i="4" s="1"/>
  <c r="AZ279" i="4" s="1" a="1"/>
  <c r="AZ279" i="4" s="1"/>
  <c r="AZ280" i="4" s="1" a="1"/>
  <c r="AZ280" i="4" s="1"/>
  <c r="AZ281" i="4" s="1" a="1"/>
  <c r="AZ281" i="4" s="1"/>
  <c r="AY31" i="4" a="1"/>
  <c r="AY31" i="4" s="1"/>
  <c r="AX31" i="4" a="1"/>
  <c r="AX31" i="4" s="1"/>
  <c r="AV31" i="4" a="1"/>
  <c r="AV31" i="4" s="1"/>
  <c r="AV32" i="4" s="1" a="1"/>
  <c r="AV32" i="4" s="1"/>
  <c r="AV33" i="4" s="1" a="1"/>
  <c r="AV33" i="4" s="1"/>
  <c r="AV34" i="4" s="1" a="1"/>
  <c r="AV34" i="4" s="1"/>
  <c r="AV35" i="4" s="1" a="1"/>
  <c r="AV35" i="4" s="1"/>
  <c r="AV36" i="4" s="1" a="1"/>
  <c r="AV36" i="4" s="1"/>
  <c r="AV37" i="4" s="1" a="1"/>
  <c r="AV37" i="4" s="1"/>
  <c r="AV38" i="4" s="1" a="1"/>
  <c r="AV38" i="4" s="1"/>
  <c r="AV39" i="4" s="1" a="1"/>
  <c r="AV39" i="4" s="1"/>
  <c r="AV40" i="4" s="1" a="1"/>
  <c r="AV40" i="4" s="1"/>
  <c r="AV41" i="4" s="1" a="1"/>
  <c r="AV41" i="4" s="1"/>
  <c r="AV42" i="4" s="1" a="1"/>
  <c r="AV42" i="4" s="1"/>
  <c r="AV43" i="4" s="1" a="1"/>
  <c r="AV43" i="4" s="1"/>
  <c r="AV44" i="4" s="1" a="1"/>
  <c r="AV44" i="4" s="1"/>
  <c r="AV45" i="4" s="1" a="1"/>
  <c r="AV45" i="4" s="1"/>
  <c r="AV46" i="4" s="1" a="1"/>
  <c r="AV46" i="4" s="1"/>
  <c r="AV47" i="4" s="1" a="1"/>
  <c r="AV47" i="4" s="1"/>
  <c r="AV48" i="4" s="1" a="1"/>
  <c r="AV48" i="4" s="1"/>
  <c r="AV49" i="4" s="1" a="1"/>
  <c r="AV49" i="4" s="1"/>
  <c r="AV50" i="4" s="1" a="1"/>
  <c r="AV50" i="4" s="1"/>
  <c r="AV51" i="4" s="1" a="1"/>
  <c r="AV51" i="4" s="1"/>
  <c r="AV52" i="4" s="1" a="1"/>
  <c r="AV52" i="4" s="1"/>
  <c r="AV53" i="4" s="1" a="1"/>
  <c r="AV53" i="4" s="1"/>
  <c r="AV54" i="4" s="1" a="1"/>
  <c r="AV54" i="4" s="1"/>
  <c r="AV55" i="4" s="1" a="1"/>
  <c r="AV55" i="4" s="1"/>
  <c r="AV56" i="4" s="1" a="1"/>
  <c r="AV56" i="4" s="1"/>
  <c r="AV57" i="4" s="1" a="1"/>
  <c r="AV57" i="4" s="1"/>
  <c r="AV58" i="4" s="1" a="1"/>
  <c r="AV58" i="4" s="1"/>
  <c r="AV59" i="4" s="1" a="1"/>
  <c r="AV59" i="4" s="1"/>
  <c r="AV60" i="4" s="1" a="1"/>
  <c r="AV60" i="4" s="1"/>
  <c r="AV61" i="4" s="1" a="1"/>
  <c r="AV61" i="4" s="1"/>
  <c r="AV62" i="4" s="1" a="1"/>
  <c r="AV62" i="4" s="1"/>
  <c r="AV63" i="4" s="1" a="1"/>
  <c r="AV63" i="4" s="1"/>
  <c r="AV64" i="4" s="1" a="1"/>
  <c r="AV64" i="4" s="1"/>
  <c r="AV65" i="4" s="1" a="1"/>
  <c r="AV65" i="4" s="1"/>
  <c r="AV66" i="4" s="1" a="1"/>
  <c r="AV66" i="4" s="1"/>
  <c r="AV67" i="4" s="1" a="1"/>
  <c r="AV67" i="4" s="1"/>
  <c r="AV68" i="4" s="1" a="1"/>
  <c r="AV68" i="4" s="1"/>
  <c r="AV69" i="4" s="1" a="1"/>
  <c r="AV69" i="4" s="1"/>
  <c r="AV70" i="4" s="1" a="1"/>
  <c r="AV70" i="4" s="1"/>
  <c r="AV71" i="4" s="1" a="1"/>
  <c r="AV71" i="4" s="1"/>
  <c r="AV72" i="4" s="1" a="1"/>
  <c r="AV72" i="4" s="1"/>
  <c r="AV73" i="4" s="1" a="1"/>
  <c r="AV73" i="4" s="1"/>
  <c r="AV74" i="4" s="1" a="1"/>
  <c r="AV74" i="4" s="1"/>
  <c r="AV75" i="4" s="1" a="1"/>
  <c r="AV75" i="4" s="1"/>
  <c r="AV76" i="4" s="1" a="1"/>
  <c r="AV76" i="4" s="1"/>
  <c r="AV77" i="4" s="1" a="1"/>
  <c r="AV77" i="4" s="1"/>
  <c r="AV78" i="4" s="1" a="1"/>
  <c r="AV78" i="4" s="1"/>
  <c r="AV79" i="4" s="1" a="1"/>
  <c r="AV79" i="4" s="1"/>
  <c r="AV80" i="4" s="1" a="1"/>
  <c r="AV80" i="4" s="1"/>
  <c r="AV81" i="4" s="1" a="1"/>
  <c r="AV81" i="4" s="1"/>
  <c r="AV82" i="4" s="1" a="1"/>
  <c r="AV82" i="4" s="1"/>
  <c r="AV83" i="4" s="1" a="1"/>
  <c r="AV83" i="4" s="1"/>
  <c r="AV84" i="4" s="1" a="1"/>
  <c r="AV84" i="4" s="1"/>
  <c r="AV85" i="4" s="1" a="1"/>
  <c r="AV85" i="4" s="1"/>
  <c r="AV86" i="4" s="1" a="1"/>
  <c r="AV86" i="4" s="1"/>
  <c r="AV87" i="4" s="1" a="1"/>
  <c r="AV87" i="4" s="1"/>
  <c r="AV88" i="4" s="1" a="1"/>
  <c r="AV88" i="4" s="1"/>
  <c r="AV89" i="4" s="1" a="1"/>
  <c r="AV89" i="4" s="1"/>
  <c r="AV90" i="4" s="1" a="1"/>
  <c r="AV90" i="4" s="1"/>
  <c r="AV91" i="4" s="1" a="1"/>
  <c r="AV91" i="4" s="1"/>
  <c r="AV92" i="4" s="1" a="1"/>
  <c r="AV92" i="4" s="1"/>
  <c r="AV93" i="4" s="1" a="1"/>
  <c r="AV93" i="4" s="1"/>
  <c r="AV94" i="4" s="1" a="1"/>
  <c r="AV94" i="4" s="1"/>
  <c r="AV95" i="4" s="1" a="1"/>
  <c r="AV95" i="4" s="1"/>
  <c r="AV96" i="4" s="1" a="1"/>
  <c r="AV96" i="4" s="1"/>
  <c r="AV97" i="4" s="1" a="1"/>
  <c r="AV97" i="4" s="1"/>
  <c r="AV98" i="4" s="1" a="1"/>
  <c r="AV98" i="4" s="1"/>
  <c r="AV99" i="4" s="1" a="1"/>
  <c r="AV99" i="4" s="1"/>
  <c r="AV100" i="4" s="1" a="1"/>
  <c r="AV100" i="4" s="1"/>
  <c r="AV101" i="4" s="1" a="1"/>
  <c r="AV101" i="4" s="1"/>
  <c r="AV102" i="4" s="1" a="1"/>
  <c r="AV102" i="4" s="1"/>
  <c r="AV103" i="4" s="1" a="1"/>
  <c r="AV103" i="4" s="1"/>
  <c r="AV104" i="4" s="1" a="1"/>
  <c r="AV104" i="4" s="1"/>
  <c r="AV105" i="4" s="1" a="1"/>
  <c r="AV105" i="4" s="1"/>
  <c r="AV106" i="4" s="1" a="1"/>
  <c r="AV106" i="4" s="1"/>
  <c r="AV107" i="4" s="1" a="1"/>
  <c r="AV107" i="4" s="1"/>
  <c r="AV108" i="4" s="1" a="1"/>
  <c r="AV108" i="4" s="1"/>
  <c r="AV109" i="4" s="1" a="1"/>
  <c r="AV109" i="4" s="1"/>
  <c r="AV110" i="4" s="1" a="1"/>
  <c r="AV110" i="4" s="1"/>
  <c r="AV111" i="4" s="1" a="1"/>
  <c r="AV111" i="4" s="1"/>
  <c r="AV112" i="4" s="1" a="1"/>
  <c r="AV112" i="4" s="1"/>
  <c r="AV113" i="4" s="1" a="1"/>
  <c r="AV113" i="4" s="1"/>
  <c r="AV114" i="4" s="1" a="1"/>
  <c r="AV114" i="4" s="1"/>
  <c r="AV115" i="4" s="1" a="1"/>
  <c r="AV115" i="4" s="1"/>
  <c r="AV116" i="4" s="1" a="1"/>
  <c r="AV116" i="4" s="1"/>
  <c r="AV117" i="4" s="1" a="1"/>
  <c r="AV117" i="4" s="1"/>
  <c r="AV118" i="4" s="1" a="1"/>
  <c r="AV118" i="4" s="1"/>
  <c r="AV119" i="4" s="1" a="1"/>
  <c r="AV119" i="4" s="1"/>
  <c r="AV120" i="4" s="1" a="1"/>
  <c r="AV120" i="4" s="1"/>
  <c r="AV121" i="4" s="1" a="1"/>
  <c r="AV121" i="4" s="1"/>
  <c r="AV122" i="4" s="1" a="1"/>
  <c r="AV122" i="4" s="1"/>
  <c r="AV123" i="4" s="1" a="1"/>
  <c r="AV123" i="4" s="1"/>
  <c r="AV124" i="4" s="1" a="1"/>
  <c r="AV124" i="4" s="1"/>
  <c r="AV125" i="4" s="1" a="1"/>
  <c r="AV125" i="4" s="1"/>
  <c r="AV126" i="4" s="1" a="1"/>
  <c r="AV126" i="4" s="1"/>
  <c r="AV127" i="4" s="1" a="1"/>
  <c r="AV127" i="4" s="1"/>
  <c r="AV128" i="4" s="1" a="1"/>
  <c r="AV128" i="4" s="1"/>
  <c r="AV129" i="4" s="1" a="1"/>
  <c r="AV129" i="4" s="1"/>
  <c r="AV130" i="4" s="1" a="1"/>
  <c r="AV130" i="4" s="1"/>
  <c r="AV131" i="4" s="1" a="1"/>
  <c r="AV131" i="4" s="1"/>
  <c r="AV132" i="4" s="1" a="1"/>
  <c r="AV132" i="4" s="1"/>
  <c r="AV133" i="4" s="1" a="1"/>
  <c r="AV133" i="4" s="1"/>
  <c r="AV134" i="4" s="1" a="1"/>
  <c r="AV134" i="4" s="1"/>
  <c r="AV135" i="4" s="1" a="1"/>
  <c r="AV135" i="4" s="1"/>
  <c r="AV136" i="4" s="1" a="1"/>
  <c r="AV136" i="4" s="1"/>
  <c r="AV137" i="4" s="1" a="1"/>
  <c r="AV137" i="4" s="1"/>
  <c r="AV138" i="4" s="1" a="1"/>
  <c r="AV138" i="4" s="1"/>
  <c r="AV139" i="4" s="1" a="1"/>
  <c r="AV139" i="4" s="1"/>
  <c r="AV140" i="4" s="1" a="1"/>
  <c r="AV140" i="4" s="1"/>
  <c r="AV141" i="4" s="1" a="1"/>
  <c r="AV141" i="4" s="1"/>
  <c r="AV142" i="4" s="1" a="1"/>
  <c r="AV142" i="4" s="1"/>
  <c r="AV143" i="4" s="1" a="1"/>
  <c r="AV143" i="4" s="1"/>
  <c r="AV144" i="4" s="1" a="1"/>
  <c r="AV144" i="4" s="1"/>
  <c r="AV145" i="4" s="1" a="1"/>
  <c r="AV145" i="4" s="1"/>
  <c r="AV146" i="4" s="1" a="1"/>
  <c r="AV146" i="4" s="1"/>
  <c r="AV147" i="4" s="1" a="1"/>
  <c r="AV147" i="4" s="1"/>
  <c r="AV148" i="4" s="1" a="1"/>
  <c r="AV148" i="4" s="1"/>
  <c r="AV149" i="4" s="1" a="1"/>
  <c r="AV149" i="4" s="1"/>
  <c r="AV150" i="4" s="1" a="1"/>
  <c r="AV150" i="4" s="1"/>
  <c r="AV151" i="4" s="1" a="1"/>
  <c r="AV151" i="4" s="1"/>
  <c r="AV152" i="4" s="1" a="1"/>
  <c r="AV152" i="4" s="1"/>
  <c r="AV153" i="4" s="1" a="1"/>
  <c r="AV153" i="4" s="1"/>
  <c r="AV154" i="4" s="1" a="1"/>
  <c r="AV154" i="4" s="1"/>
  <c r="AV155" i="4" s="1" a="1"/>
  <c r="AV155" i="4" s="1"/>
  <c r="AV156" i="4" s="1" a="1"/>
  <c r="AV156" i="4" s="1"/>
  <c r="AV157" i="4" s="1" a="1"/>
  <c r="AV157" i="4" s="1"/>
  <c r="AV158" i="4" s="1" a="1"/>
  <c r="AV158" i="4" s="1"/>
  <c r="AV159" i="4" s="1" a="1"/>
  <c r="AV159" i="4" s="1"/>
  <c r="AV160" i="4" s="1" a="1"/>
  <c r="AV160" i="4" s="1"/>
  <c r="AV161" i="4" s="1" a="1"/>
  <c r="AV161" i="4" s="1"/>
  <c r="AV162" i="4" s="1" a="1"/>
  <c r="AV162" i="4" s="1"/>
  <c r="AV163" i="4" s="1" a="1"/>
  <c r="AV163" i="4" s="1"/>
  <c r="AV164" i="4" s="1" a="1"/>
  <c r="AV164" i="4" s="1"/>
  <c r="AV165" i="4" s="1" a="1"/>
  <c r="AV165" i="4" s="1"/>
  <c r="AV166" i="4" s="1" a="1"/>
  <c r="AV166" i="4" s="1"/>
  <c r="AV167" i="4" s="1" a="1"/>
  <c r="AV167" i="4" s="1"/>
  <c r="AV168" i="4" s="1" a="1"/>
  <c r="AV168" i="4" s="1"/>
  <c r="AV169" i="4" s="1" a="1"/>
  <c r="AV169" i="4" s="1"/>
  <c r="AV170" i="4" s="1" a="1"/>
  <c r="AV170" i="4" s="1"/>
  <c r="AV171" i="4" s="1" a="1"/>
  <c r="AV171" i="4" s="1"/>
  <c r="AV172" i="4" s="1" a="1"/>
  <c r="AV172" i="4" s="1"/>
  <c r="AV173" i="4" s="1" a="1"/>
  <c r="AV173" i="4" s="1"/>
  <c r="AV174" i="4" s="1" a="1"/>
  <c r="AV174" i="4" s="1"/>
  <c r="AV175" i="4" s="1" a="1"/>
  <c r="AV175" i="4" s="1"/>
  <c r="AV176" i="4" s="1" a="1"/>
  <c r="AV176" i="4" s="1"/>
  <c r="AV177" i="4" s="1" a="1"/>
  <c r="AV177" i="4" s="1"/>
  <c r="AV178" i="4" s="1" a="1"/>
  <c r="AV178" i="4" s="1"/>
  <c r="AV179" i="4" s="1" a="1"/>
  <c r="AV179" i="4" s="1"/>
  <c r="AV180" i="4" s="1" a="1"/>
  <c r="AV180" i="4" s="1"/>
  <c r="AV181" i="4" s="1" a="1"/>
  <c r="AV181" i="4" s="1"/>
  <c r="AV182" i="4" s="1" a="1"/>
  <c r="AV182" i="4" s="1"/>
  <c r="AV183" i="4" s="1" a="1"/>
  <c r="AV183" i="4" s="1"/>
  <c r="AV184" i="4" s="1" a="1"/>
  <c r="AV184" i="4" s="1"/>
  <c r="AV185" i="4" s="1" a="1"/>
  <c r="AV185" i="4" s="1"/>
  <c r="AV186" i="4" s="1" a="1"/>
  <c r="AV186" i="4" s="1"/>
  <c r="AV187" i="4" s="1" a="1"/>
  <c r="AV187" i="4" s="1"/>
  <c r="AV188" i="4" s="1" a="1"/>
  <c r="AV188" i="4" s="1"/>
  <c r="AV189" i="4" s="1" a="1"/>
  <c r="AV189" i="4" s="1"/>
  <c r="AV190" i="4" s="1" a="1"/>
  <c r="AV190" i="4" s="1"/>
  <c r="AV191" i="4" s="1" a="1"/>
  <c r="AV191" i="4" s="1"/>
  <c r="AV192" i="4" s="1" a="1"/>
  <c r="AV192" i="4" s="1"/>
  <c r="AV193" i="4" s="1" a="1"/>
  <c r="AV193" i="4" s="1"/>
  <c r="AV194" i="4" s="1" a="1"/>
  <c r="AV194" i="4" s="1"/>
  <c r="AV195" i="4" s="1" a="1"/>
  <c r="AV195" i="4" s="1"/>
  <c r="AV196" i="4" s="1" a="1"/>
  <c r="AV196" i="4" s="1"/>
  <c r="AV197" i="4" s="1" a="1"/>
  <c r="AV197" i="4" s="1"/>
  <c r="AV198" i="4" s="1" a="1"/>
  <c r="AV198" i="4" s="1"/>
  <c r="AV199" i="4" s="1" a="1"/>
  <c r="AV199" i="4" s="1"/>
  <c r="AV200" i="4" s="1" a="1"/>
  <c r="AV200" i="4" s="1"/>
  <c r="AV201" i="4" s="1" a="1"/>
  <c r="AV201" i="4" s="1"/>
  <c r="AV202" i="4" s="1" a="1"/>
  <c r="AV202" i="4" s="1"/>
  <c r="AV203" i="4" s="1" a="1"/>
  <c r="AV203" i="4" s="1"/>
  <c r="AV204" i="4" s="1" a="1"/>
  <c r="AV204" i="4" s="1"/>
  <c r="AV205" i="4" s="1" a="1"/>
  <c r="AV205" i="4" s="1"/>
  <c r="AV206" i="4" s="1" a="1"/>
  <c r="AV206" i="4" s="1"/>
  <c r="AV207" i="4" s="1" a="1"/>
  <c r="AV207" i="4" s="1"/>
  <c r="AV208" i="4" s="1" a="1"/>
  <c r="AV208" i="4" s="1"/>
  <c r="AV209" i="4" s="1" a="1"/>
  <c r="AV209" i="4" s="1"/>
  <c r="AV210" i="4" s="1" a="1"/>
  <c r="AV210" i="4" s="1"/>
  <c r="AV211" i="4" s="1" a="1"/>
  <c r="AV211" i="4" s="1"/>
  <c r="AV212" i="4" s="1" a="1"/>
  <c r="AV212" i="4" s="1"/>
  <c r="AV213" i="4" s="1" a="1"/>
  <c r="AV213" i="4" s="1"/>
  <c r="AV214" i="4" s="1" a="1"/>
  <c r="AV214" i="4" s="1"/>
  <c r="AV215" i="4" s="1" a="1"/>
  <c r="AV215" i="4" s="1"/>
  <c r="AV216" i="4" s="1" a="1"/>
  <c r="AV216" i="4" s="1"/>
  <c r="AV217" i="4" s="1" a="1"/>
  <c r="AV217" i="4" s="1"/>
  <c r="AV218" i="4" s="1" a="1"/>
  <c r="AV218" i="4" s="1"/>
  <c r="AV219" i="4" s="1" a="1"/>
  <c r="AV219" i="4" s="1"/>
  <c r="AV220" i="4" s="1" a="1"/>
  <c r="AV220" i="4" s="1"/>
  <c r="AV221" i="4" s="1" a="1"/>
  <c r="AV221" i="4" s="1"/>
  <c r="AV222" i="4" s="1" a="1"/>
  <c r="AV222" i="4" s="1"/>
  <c r="AV223" i="4" s="1" a="1"/>
  <c r="AV223" i="4" s="1"/>
  <c r="AV224" i="4" s="1" a="1"/>
  <c r="AV224" i="4" s="1"/>
  <c r="AV225" i="4" s="1" a="1"/>
  <c r="AV225" i="4" s="1"/>
  <c r="AV226" i="4" s="1" a="1"/>
  <c r="AV226" i="4" s="1"/>
  <c r="AV227" i="4" s="1" a="1"/>
  <c r="AV227" i="4" s="1"/>
  <c r="AV228" i="4" s="1" a="1"/>
  <c r="AV228" i="4" s="1"/>
  <c r="AV229" i="4" s="1" a="1"/>
  <c r="AV229" i="4" s="1"/>
  <c r="AV230" i="4" s="1" a="1"/>
  <c r="AV230" i="4" s="1"/>
  <c r="AV231" i="4" s="1" a="1"/>
  <c r="AV231" i="4" s="1"/>
  <c r="AV232" i="4" s="1" a="1"/>
  <c r="AV232" i="4" s="1"/>
  <c r="AV233" i="4" s="1" a="1"/>
  <c r="AV233" i="4" s="1"/>
  <c r="AV234" i="4" s="1" a="1"/>
  <c r="AV234" i="4" s="1"/>
  <c r="AV235" i="4" s="1" a="1"/>
  <c r="AV235" i="4" s="1"/>
  <c r="AV236" i="4" s="1" a="1"/>
  <c r="AV236" i="4" s="1"/>
  <c r="AV237" i="4" s="1" a="1"/>
  <c r="AV237" i="4" s="1"/>
  <c r="AV238" i="4" s="1" a="1"/>
  <c r="AV238" i="4" s="1"/>
  <c r="AV239" i="4" s="1" a="1"/>
  <c r="AV239" i="4" s="1"/>
  <c r="AV240" i="4" s="1" a="1"/>
  <c r="AV240" i="4" s="1"/>
  <c r="AV241" i="4" s="1" a="1"/>
  <c r="AV241" i="4" s="1"/>
  <c r="AV242" i="4" s="1" a="1"/>
  <c r="AV242" i="4" s="1"/>
  <c r="AV243" i="4" s="1" a="1"/>
  <c r="AV243" i="4" s="1"/>
  <c r="AV244" i="4" s="1" a="1"/>
  <c r="AV244" i="4" s="1"/>
  <c r="AV245" i="4" s="1" a="1"/>
  <c r="AV245" i="4" s="1"/>
  <c r="AV246" i="4" s="1" a="1"/>
  <c r="AV246" i="4" s="1"/>
  <c r="AV247" i="4" s="1" a="1"/>
  <c r="AV247" i="4" s="1"/>
  <c r="AV248" i="4" s="1" a="1"/>
  <c r="AV248" i="4" s="1"/>
  <c r="AV249" i="4" s="1" a="1"/>
  <c r="AV249" i="4" s="1"/>
  <c r="AV250" i="4" s="1" a="1"/>
  <c r="AV250" i="4" s="1"/>
  <c r="AV251" i="4" s="1" a="1"/>
  <c r="AV251" i="4" s="1"/>
  <c r="AV252" i="4" s="1" a="1"/>
  <c r="AV252" i="4" s="1"/>
  <c r="AV253" i="4" s="1" a="1"/>
  <c r="AV253" i="4" s="1"/>
  <c r="AV254" i="4" s="1" a="1"/>
  <c r="AV254" i="4" s="1"/>
  <c r="AV255" i="4" s="1" a="1"/>
  <c r="AV255" i="4" s="1"/>
  <c r="AV256" i="4" s="1" a="1"/>
  <c r="AV256" i="4" s="1"/>
  <c r="AV257" i="4" s="1" a="1"/>
  <c r="AV257" i="4" s="1"/>
  <c r="AV258" i="4" s="1" a="1"/>
  <c r="AV258" i="4" s="1"/>
  <c r="AV259" i="4" s="1" a="1"/>
  <c r="AV259" i="4" s="1"/>
  <c r="AV260" i="4" s="1" a="1"/>
  <c r="AV260" i="4" s="1"/>
  <c r="AV261" i="4" s="1" a="1"/>
  <c r="AV261" i="4" s="1"/>
  <c r="AV262" i="4" s="1" a="1"/>
  <c r="AV262" i="4" s="1"/>
  <c r="AV263" i="4" s="1" a="1"/>
  <c r="AV263" i="4" s="1"/>
  <c r="AV264" i="4" s="1" a="1"/>
  <c r="AV264" i="4" s="1"/>
  <c r="AV265" i="4" s="1" a="1"/>
  <c r="AV265" i="4" s="1"/>
  <c r="AV266" i="4" s="1" a="1"/>
  <c r="AV266" i="4" s="1"/>
  <c r="AV267" i="4" s="1" a="1"/>
  <c r="AV267" i="4" s="1"/>
  <c r="AV268" i="4" s="1" a="1"/>
  <c r="AV268" i="4" s="1"/>
  <c r="AV269" i="4" s="1" a="1"/>
  <c r="AV269" i="4" s="1"/>
  <c r="AV270" i="4" s="1" a="1"/>
  <c r="AV270" i="4" s="1"/>
  <c r="AV271" i="4" s="1" a="1"/>
  <c r="AV271" i="4" s="1"/>
  <c r="AV272" i="4" s="1" a="1"/>
  <c r="AV272" i="4" s="1"/>
  <c r="AV273" i="4" s="1" a="1"/>
  <c r="AV273" i="4" s="1"/>
  <c r="AV274" i="4" s="1" a="1"/>
  <c r="AV274" i="4" s="1"/>
  <c r="AV275" i="4" s="1" a="1"/>
  <c r="AV275" i="4" s="1"/>
  <c r="AV276" i="4" s="1" a="1"/>
  <c r="AV276" i="4" s="1"/>
  <c r="AV277" i="4" s="1" a="1"/>
  <c r="AV277" i="4" s="1"/>
  <c r="AV278" i="4" s="1" a="1"/>
  <c r="AV278" i="4" s="1"/>
  <c r="AV279" i="4" s="1" a="1"/>
  <c r="AV279" i="4" s="1"/>
  <c r="AV280" i="4" s="1" a="1"/>
  <c r="AV280" i="4" s="1"/>
  <c r="AV281" i="4" s="1" a="1"/>
  <c r="AV281" i="4" s="1"/>
  <c r="AT31" i="4" a="1"/>
  <c r="AT31" i="4" s="1"/>
  <c r="AT32" i="4" s="1" a="1"/>
  <c r="AT32" i="4" s="1"/>
  <c r="AT33" i="4" s="1" a="1"/>
  <c r="AT33" i="4" s="1"/>
  <c r="AR31" i="4" a="1"/>
  <c r="AR31" i="4" s="1"/>
  <c r="AQ31" i="4" a="1"/>
  <c r="AQ31" i="4" s="1"/>
  <c r="AP31" i="4" a="1"/>
  <c r="AP31" i="4" s="1"/>
  <c r="AN31" i="4" a="1"/>
  <c r="AN31" i="4" s="1"/>
  <c r="AN32" i="4" s="1" a="1"/>
  <c r="AN32" i="4" s="1"/>
  <c r="AN33" i="4" s="1" a="1"/>
  <c r="AN33" i="4" s="1"/>
  <c r="AN34" i="4" s="1" a="1"/>
  <c r="AN34" i="4" s="1"/>
  <c r="AN35" i="4" s="1" a="1"/>
  <c r="AN35" i="4" s="1"/>
  <c r="AN36" i="4" s="1" a="1"/>
  <c r="AN36" i="4" s="1"/>
  <c r="AN37" i="4" s="1" a="1"/>
  <c r="AN37" i="4" s="1"/>
  <c r="AN38" i="4" s="1" a="1"/>
  <c r="AN38" i="4" s="1"/>
  <c r="AN39" i="4" s="1" a="1"/>
  <c r="AN39" i="4" s="1"/>
  <c r="AN40" i="4" s="1" a="1"/>
  <c r="AN40" i="4" s="1"/>
  <c r="AN41" i="4" s="1" a="1"/>
  <c r="AN41" i="4" s="1"/>
  <c r="AN42" i="4" s="1" a="1"/>
  <c r="AN42" i="4" s="1"/>
  <c r="AN43" i="4" s="1" a="1"/>
  <c r="AN43" i="4" s="1"/>
  <c r="AN44" i="4" s="1" a="1"/>
  <c r="AN44" i="4" s="1"/>
  <c r="AN45" i="4" s="1" a="1"/>
  <c r="AN45" i="4" s="1"/>
  <c r="AN46" i="4" s="1" a="1"/>
  <c r="AN46" i="4" s="1"/>
  <c r="AN47" i="4" s="1" a="1"/>
  <c r="AN47" i="4" s="1"/>
  <c r="AN48" i="4" s="1" a="1"/>
  <c r="AN48" i="4" s="1"/>
  <c r="AN49" i="4" s="1" a="1"/>
  <c r="AN49" i="4" s="1"/>
  <c r="AN50" i="4" s="1" a="1"/>
  <c r="AN50" i="4" s="1"/>
  <c r="AN51" i="4" s="1" a="1"/>
  <c r="AN51" i="4" s="1"/>
  <c r="AN52" i="4" s="1" a="1"/>
  <c r="AN52" i="4" s="1"/>
  <c r="AN53" i="4" s="1" a="1"/>
  <c r="AN53" i="4" s="1"/>
  <c r="AN54" i="4" s="1" a="1"/>
  <c r="AN54" i="4" s="1"/>
  <c r="AN55" i="4" s="1" a="1"/>
  <c r="AN55" i="4" s="1"/>
  <c r="AN56" i="4" s="1" a="1"/>
  <c r="AN56" i="4" s="1"/>
  <c r="AN57" i="4" s="1" a="1"/>
  <c r="AN57" i="4" s="1"/>
  <c r="AN58" i="4" s="1" a="1"/>
  <c r="AN58" i="4" s="1"/>
  <c r="AN59" i="4" s="1" a="1"/>
  <c r="AN59" i="4" s="1"/>
  <c r="AN60" i="4" s="1" a="1"/>
  <c r="AN60" i="4" s="1"/>
  <c r="AN61" i="4" s="1" a="1"/>
  <c r="AN61" i="4" s="1"/>
  <c r="AN62" i="4" s="1" a="1"/>
  <c r="AN62" i="4" s="1"/>
  <c r="AN63" i="4" s="1" a="1"/>
  <c r="AN63" i="4" s="1"/>
  <c r="AN64" i="4" s="1" a="1"/>
  <c r="AN64" i="4" s="1"/>
  <c r="AN65" i="4" s="1" a="1"/>
  <c r="AN65" i="4" s="1"/>
  <c r="AN66" i="4" s="1" a="1"/>
  <c r="AN66" i="4" s="1"/>
  <c r="AN67" i="4" s="1" a="1"/>
  <c r="AN67" i="4" s="1"/>
  <c r="AN68" i="4" s="1" a="1"/>
  <c r="AN68" i="4" s="1"/>
  <c r="AN69" i="4" s="1" a="1"/>
  <c r="AN69" i="4" s="1"/>
  <c r="AN70" i="4" s="1" a="1"/>
  <c r="AN70" i="4" s="1"/>
  <c r="AN71" i="4" s="1" a="1"/>
  <c r="AN71" i="4" s="1"/>
  <c r="AN72" i="4" s="1" a="1"/>
  <c r="AN72" i="4" s="1"/>
  <c r="AN73" i="4" s="1" a="1"/>
  <c r="AN73" i="4" s="1"/>
  <c r="AN74" i="4" s="1" a="1"/>
  <c r="AN74" i="4" s="1"/>
  <c r="AN75" i="4" s="1" a="1"/>
  <c r="AN75" i="4" s="1"/>
  <c r="AN76" i="4" s="1" a="1"/>
  <c r="AN76" i="4" s="1"/>
  <c r="AN77" i="4" s="1" a="1"/>
  <c r="AN77" i="4" s="1"/>
  <c r="AN78" i="4" s="1" a="1"/>
  <c r="AN78" i="4" s="1"/>
  <c r="AN79" i="4" s="1" a="1"/>
  <c r="AN79" i="4" s="1"/>
  <c r="AN80" i="4" s="1" a="1"/>
  <c r="AN80" i="4" s="1"/>
  <c r="AN81" i="4" s="1" a="1"/>
  <c r="AN81" i="4" s="1"/>
  <c r="AN82" i="4" s="1" a="1"/>
  <c r="AN82" i="4" s="1"/>
  <c r="AN83" i="4" s="1" a="1"/>
  <c r="AN83" i="4" s="1"/>
  <c r="AN84" i="4" s="1" a="1"/>
  <c r="AN84" i="4" s="1"/>
  <c r="AN85" i="4" s="1" a="1"/>
  <c r="AN85" i="4" s="1"/>
  <c r="AN86" i="4" s="1" a="1"/>
  <c r="AN86" i="4" s="1"/>
  <c r="AN87" i="4" s="1" a="1"/>
  <c r="AN87" i="4" s="1"/>
  <c r="AN88" i="4" s="1" a="1"/>
  <c r="AN88" i="4" s="1"/>
  <c r="AN89" i="4" s="1" a="1"/>
  <c r="AN89" i="4" s="1"/>
  <c r="AN90" i="4" s="1" a="1"/>
  <c r="AN90" i="4" s="1"/>
  <c r="AN91" i="4" s="1" a="1"/>
  <c r="AN91" i="4" s="1"/>
  <c r="AN92" i="4" s="1" a="1"/>
  <c r="AN92" i="4" s="1"/>
  <c r="AN93" i="4" s="1" a="1"/>
  <c r="AN93" i="4" s="1"/>
  <c r="AN94" i="4" s="1" a="1"/>
  <c r="AN94" i="4" s="1"/>
  <c r="AN95" i="4" s="1" a="1"/>
  <c r="AN95" i="4" s="1"/>
  <c r="AN96" i="4" s="1" a="1"/>
  <c r="AN96" i="4" s="1"/>
  <c r="AN97" i="4" s="1" a="1"/>
  <c r="AN97" i="4" s="1"/>
  <c r="AN98" i="4" s="1" a="1"/>
  <c r="AN98" i="4" s="1"/>
  <c r="AN99" i="4" s="1" a="1"/>
  <c r="AN99" i="4" s="1"/>
  <c r="AN100" i="4" s="1" a="1"/>
  <c r="AN100" i="4" s="1"/>
  <c r="AN101" i="4" s="1" a="1"/>
  <c r="AN101" i="4" s="1"/>
  <c r="AN102" i="4" s="1" a="1"/>
  <c r="AN102" i="4" s="1"/>
  <c r="AN103" i="4" s="1" a="1"/>
  <c r="AN103" i="4" s="1"/>
  <c r="AN104" i="4" s="1" a="1"/>
  <c r="AN104" i="4" s="1"/>
  <c r="AN105" i="4" s="1" a="1"/>
  <c r="AN105" i="4" s="1"/>
  <c r="AN106" i="4" s="1" a="1"/>
  <c r="AN106" i="4" s="1"/>
  <c r="AN107" i="4" s="1" a="1"/>
  <c r="AN107" i="4" s="1"/>
  <c r="AN108" i="4" s="1" a="1"/>
  <c r="AN108" i="4" s="1"/>
  <c r="AN109" i="4" s="1" a="1"/>
  <c r="AN109" i="4" s="1"/>
  <c r="AN110" i="4" s="1" a="1"/>
  <c r="AN110" i="4" s="1"/>
  <c r="AN111" i="4" s="1" a="1"/>
  <c r="AN111" i="4" s="1"/>
  <c r="AN112" i="4" s="1" a="1"/>
  <c r="AN112" i="4" s="1"/>
  <c r="AN113" i="4" s="1" a="1"/>
  <c r="AN113" i="4" s="1"/>
  <c r="AN114" i="4" s="1" a="1"/>
  <c r="AN114" i="4" s="1"/>
  <c r="AN115" i="4" s="1" a="1"/>
  <c r="AN115" i="4" s="1"/>
  <c r="AN116" i="4" s="1" a="1"/>
  <c r="AN116" i="4" s="1"/>
  <c r="AN117" i="4" s="1" a="1"/>
  <c r="AN117" i="4" s="1"/>
  <c r="AN118" i="4" s="1" a="1"/>
  <c r="AN118" i="4" s="1"/>
  <c r="AN119" i="4" s="1" a="1"/>
  <c r="AN119" i="4" s="1"/>
  <c r="AN120" i="4" s="1" a="1"/>
  <c r="AN120" i="4" s="1"/>
  <c r="AN121" i="4" s="1" a="1"/>
  <c r="AN121" i="4" s="1"/>
  <c r="AN122" i="4" s="1" a="1"/>
  <c r="AN122" i="4" s="1"/>
  <c r="AN123" i="4" s="1" a="1"/>
  <c r="AN123" i="4" s="1"/>
  <c r="AN124" i="4" s="1" a="1"/>
  <c r="AN124" i="4" s="1"/>
  <c r="AN125" i="4" s="1" a="1"/>
  <c r="AN125" i="4" s="1"/>
  <c r="AN126" i="4" s="1" a="1"/>
  <c r="AN126" i="4" s="1"/>
  <c r="AN127" i="4" s="1" a="1"/>
  <c r="AN127" i="4" s="1"/>
  <c r="AN128" i="4" s="1" a="1"/>
  <c r="AN128" i="4" s="1"/>
  <c r="AN129" i="4" s="1" a="1"/>
  <c r="AN129" i="4" s="1"/>
  <c r="AN130" i="4" s="1" a="1"/>
  <c r="AN130" i="4" s="1"/>
  <c r="AN131" i="4" s="1" a="1"/>
  <c r="AN131" i="4" s="1"/>
  <c r="AN132" i="4" s="1" a="1"/>
  <c r="AN132" i="4" s="1"/>
  <c r="AN133" i="4" s="1" a="1"/>
  <c r="AN133" i="4" s="1"/>
  <c r="AN134" i="4" s="1" a="1"/>
  <c r="AN134" i="4" s="1"/>
  <c r="AN135" i="4" s="1" a="1"/>
  <c r="AN135" i="4" s="1"/>
  <c r="AN136" i="4" s="1" a="1"/>
  <c r="AN136" i="4" s="1"/>
  <c r="AN137" i="4" s="1" a="1"/>
  <c r="AN137" i="4" s="1"/>
  <c r="AN138" i="4" s="1" a="1"/>
  <c r="AN138" i="4" s="1"/>
  <c r="AN139" i="4" s="1" a="1"/>
  <c r="AN139" i="4" s="1"/>
  <c r="AN140" i="4" s="1" a="1"/>
  <c r="AN140" i="4" s="1"/>
  <c r="AN141" i="4" s="1" a="1"/>
  <c r="AN141" i="4" s="1"/>
  <c r="AN142" i="4" s="1" a="1"/>
  <c r="AN142" i="4" s="1"/>
  <c r="AN143" i="4" s="1" a="1"/>
  <c r="AN143" i="4" s="1"/>
  <c r="AN144" i="4" s="1" a="1"/>
  <c r="AN144" i="4" s="1"/>
  <c r="AN145" i="4" s="1" a="1"/>
  <c r="AN145" i="4" s="1"/>
  <c r="AN146" i="4" s="1" a="1"/>
  <c r="AN146" i="4" s="1"/>
  <c r="AN147" i="4" s="1" a="1"/>
  <c r="AN147" i="4" s="1"/>
  <c r="AN148" i="4" s="1" a="1"/>
  <c r="AN148" i="4" s="1"/>
  <c r="AN149" i="4" s="1" a="1"/>
  <c r="AN149" i="4" s="1"/>
  <c r="AN150" i="4" s="1" a="1"/>
  <c r="AN150" i="4" s="1"/>
  <c r="AN151" i="4" s="1" a="1"/>
  <c r="AN151" i="4" s="1"/>
  <c r="AN152" i="4" s="1" a="1"/>
  <c r="AN152" i="4" s="1"/>
  <c r="AN153" i="4" s="1" a="1"/>
  <c r="AN153" i="4" s="1"/>
  <c r="AN154" i="4" s="1" a="1"/>
  <c r="AN154" i="4" s="1"/>
  <c r="AN155" i="4" s="1" a="1"/>
  <c r="AN155" i="4" s="1"/>
  <c r="AN156" i="4" s="1" a="1"/>
  <c r="AN156" i="4" s="1"/>
  <c r="AN157" i="4" s="1" a="1"/>
  <c r="AN157" i="4" s="1"/>
  <c r="AN158" i="4" s="1" a="1"/>
  <c r="AN158" i="4" s="1"/>
  <c r="AN159" i="4" s="1" a="1"/>
  <c r="AN159" i="4" s="1"/>
  <c r="AN160" i="4" s="1" a="1"/>
  <c r="AN160" i="4" s="1"/>
  <c r="AN161" i="4" s="1" a="1"/>
  <c r="AN161" i="4" s="1"/>
  <c r="AN162" i="4" s="1" a="1"/>
  <c r="AN162" i="4" s="1"/>
  <c r="AN163" i="4" s="1" a="1"/>
  <c r="AN163" i="4" s="1"/>
  <c r="AN164" i="4" s="1" a="1"/>
  <c r="AN164" i="4" s="1"/>
  <c r="AN165" i="4" s="1" a="1"/>
  <c r="AN165" i="4" s="1"/>
  <c r="AN166" i="4" s="1" a="1"/>
  <c r="AN166" i="4" s="1"/>
  <c r="AN167" i="4" s="1" a="1"/>
  <c r="AN167" i="4" s="1"/>
  <c r="AN168" i="4" s="1" a="1"/>
  <c r="AN168" i="4" s="1"/>
  <c r="AN169" i="4" s="1" a="1"/>
  <c r="AN169" i="4" s="1"/>
  <c r="AN170" i="4" s="1" a="1"/>
  <c r="AN170" i="4" s="1"/>
  <c r="AN171" i="4" s="1" a="1"/>
  <c r="AN171" i="4" s="1"/>
  <c r="AN172" i="4" s="1" a="1"/>
  <c r="AN172" i="4" s="1"/>
  <c r="AN173" i="4" s="1" a="1"/>
  <c r="AN173" i="4" s="1"/>
  <c r="AN174" i="4" s="1" a="1"/>
  <c r="AN174" i="4" s="1"/>
  <c r="AN175" i="4" s="1" a="1"/>
  <c r="AN175" i="4" s="1"/>
  <c r="AN176" i="4" s="1" a="1"/>
  <c r="AN176" i="4" s="1"/>
  <c r="AN177" i="4" s="1" a="1"/>
  <c r="AN177" i="4" s="1"/>
  <c r="AN178" i="4" s="1" a="1"/>
  <c r="AN178" i="4" s="1"/>
  <c r="AN179" i="4" s="1" a="1"/>
  <c r="AN179" i="4" s="1"/>
  <c r="AN180" i="4" s="1" a="1"/>
  <c r="AN180" i="4" s="1"/>
  <c r="AN181" i="4" s="1" a="1"/>
  <c r="AN181" i="4" s="1"/>
  <c r="AN182" i="4" s="1" a="1"/>
  <c r="AN182" i="4" s="1"/>
  <c r="AN183" i="4" s="1" a="1"/>
  <c r="AN183" i="4" s="1"/>
  <c r="AN184" i="4" s="1" a="1"/>
  <c r="AN184" i="4" s="1"/>
  <c r="AN185" i="4" s="1" a="1"/>
  <c r="AN185" i="4" s="1"/>
  <c r="AN186" i="4" s="1" a="1"/>
  <c r="AN186" i="4" s="1"/>
  <c r="AN187" i="4" s="1" a="1"/>
  <c r="AN187" i="4" s="1"/>
  <c r="AN188" i="4" s="1" a="1"/>
  <c r="AN188" i="4" s="1"/>
  <c r="AN189" i="4" s="1" a="1"/>
  <c r="AN189" i="4" s="1"/>
  <c r="AN190" i="4" s="1" a="1"/>
  <c r="AN190" i="4" s="1"/>
  <c r="AN191" i="4" s="1" a="1"/>
  <c r="AN191" i="4" s="1"/>
  <c r="AN192" i="4" s="1" a="1"/>
  <c r="AN192" i="4" s="1"/>
  <c r="AN193" i="4" s="1" a="1"/>
  <c r="AN193" i="4" s="1"/>
  <c r="AN194" i="4" s="1" a="1"/>
  <c r="AN194" i="4" s="1"/>
  <c r="AN195" i="4" s="1" a="1"/>
  <c r="AN195" i="4" s="1"/>
  <c r="AN196" i="4" s="1" a="1"/>
  <c r="AN196" i="4" s="1"/>
  <c r="AN197" i="4" s="1" a="1"/>
  <c r="AN197" i="4" s="1"/>
  <c r="AN198" i="4" s="1" a="1"/>
  <c r="AN198" i="4" s="1"/>
  <c r="AN199" i="4" s="1" a="1"/>
  <c r="AN199" i="4" s="1"/>
  <c r="AN200" i="4" s="1" a="1"/>
  <c r="AN200" i="4" s="1"/>
  <c r="AN201" i="4" s="1" a="1"/>
  <c r="AN201" i="4" s="1"/>
  <c r="AN202" i="4" s="1" a="1"/>
  <c r="AN202" i="4" s="1"/>
  <c r="AN203" i="4" s="1" a="1"/>
  <c r="AN203" i="4" s="1"/>
  <c r="AN204" i="4" s="1" a="1"/>
  <c r="AN204" i="4" s="1"/>
  <c r="AN205" i="4" s="1" a="1"/>
  <c r="AN205" i="4" s="1"/>
  <c r="AN206" i="4" s="1" a="1"/>
  <c r="AN206" i="4" s="1"/>
  <c r="AN207" i="4" s="1" a="1"/>
  <c r="AN207" i="4" s="1"/>
  <c r="AN208" i="4" s="1" a="1"/>
  <c r="AN208" i="4" s="1"/>
  <c r="AN209" i="4" s="1" a="1"/>
  <c r="AN209" i="4" s="1"/>
  <c r="AN210" i="4" s="1" a="1"/>
  <c r="AN210" i="4" s="1"/>
  <c r="AN211" i="4" s="1" a="1"/>
  <c r="AN211" i="4" s="1"/>
  <c r="AN212" i="4" s="1" a="1"/>
  <c r="AN212" i="4" s="1"/>
  <c r="AN213" i="4" s="1" a="1"/>
  <c r="AN213" i="4" s="1"/>
  <c r="AN214" i="4" s="1" a="1"/>
  <c r="AN214" i="4" s="1"/>
  <c r="AN215" i="4" s="1" a="1"/>
  <c r="AN215" i="4" s="1"/>
  <c r="AN216" i="4" s="1" a="1"/>
  <c r="AN216" i="4" s="1"/>
  <c r="AN217" i="4" s="1" a="1"/>
  <c r="AN217" i="4" s="1"/>
  <c r="AN218" i="4" s="1" a="1"/>
  <c r="AN218" i="4" s="1"/>
  <c r="AN219" i="4" s="1" a="1"/>
  <c r="AN219" i="4" s="1"/>
  <c r="AN220" i="4" s="1" a="1"/>
  <c r="AN220" i="4" s="1"/>
  <c r="AN221" i="4" s="1" a="1"/>
  <c r="AN221" i="4" s="1"/>
  <c r="AN222" i="4" s="1" a="1"/>
  <c r="AN222" i="4" s="1"/>
  <c r="AN223" i="4" s="1" a="1"/>
  <c r="AN223" i="4" s="1"/>
  <c r="AN224" i="4" s="1" a="1"/>
  <c r="AN224" i="4" s="1"/>
  <c r="AN225" i="4" s="1" a="1"/>
  <c r="AN225" i="4" s="1"/>
  <c r="AN226" i="4" s="1" a="1"/>
  <c r="AN226" i="4" s="1"/>
  <c r="AN227" i="4" s="1" a="1"/>
  <c r="AN227" i="4" s="1"/>
  <c r="AN228" i="4" s="1" a="1"/>
  <c r="AN228" i="4" s="1"/>
  <c r="AN229" i="4" s="1" a="1"/>
  <c r="AN229" i="4" s="1"/>
  <c r="AN230" i="4" s="1" a="1"/>
  <c r="AN230" i="4" s="1"/>
  <c r="AN231" i="4" s="1" a="1"/>
  <c r="AN231" i="4" s="1"/>
  <c r="AN232" i="4" s="1" a="1"/>
  <c r="AN232" i="4" s="1"/>
  <c r="AN233" i="4" s="1" a="1"/>
  <c r="AN233" i="4" s="1"/>
  <c r="AN234" i="4" s="1" a="1"/>
  <c r="AN234" i="4" s="1"/>
  <c r="AN235" i="4" s="1" a="1"/>
  <c r="AN235" i="4" s="1"/>
  <c r="AN236" i="4" s="1" a="1"/>
  <c r="AN236" i="4" s="1"/>
  <c r="AN237" i="4" s="1" a="1"/>
  <c r="AN237" i="4" s="1"/>
  <c r="AN238" i="4" s="1" a="1"/>
  <c r="AN238" i="4" s="1"/>
  <c r="AN239" i="4" s="1" a="1"/>
  <c r="AN239" i="4" s="1"/>
  <c r="AN240" i="4" s="1" a="1"/>
  <c r="AN240" i="4" s="1"/>
  <c r="AN241" i="4" s="1" a="1"/>
  <c r="AN241" i="4" s="1"/>
  <c r="AN242" i="4" s="1" a="1"/>
  <c r="AN242" i="4" s="1"/>
  <c r="AN243" i="4" s="1" a="1"/>
  <c r="AN243" i="4" s="1"/>
  <c r="AN244" i="4" s="1" a="1"/>
  <c r="AN244" i="4" s="1"/>
  <c r="AN245" i="4" s="1" a="1"/>
  <c r="AN245" i="4" s="1"/>
  <c r="AN246" i="4" s="1" a="1"/>
  <c r="AN246" i="4" s="1"/>
  <c r="AN247" i="4" s="1" a="1"/>
  <c r="AN247" i="4" s="1"/>
  <c r="AN248" i="4" s="1" a="1"/>
  <c r="AN248" i="4" s="1"/>
  <c r="AN249" i="4" s="1" a="1"/>
  <c r="AN249" i="4" s="1"/>
  <c r="AN250" i="4" s="1" a="1"/>
  <c r="AN250" i="4" s="1"/>
  <c r="AN251" i="4" s="1" a="1"/>
  <c r="AN251" i="4" s="1"/>
  <c r="AN252" i="4" s="1" a="1"/>
  <c r="AN252" i="4" s="1"/>
  <c r="AN253" i="4" s="1" a="1"/>
  <c r="AN253" i="4" s="1"/>
  <c r="AN254" i="4" s="1" a="1"/>
  <c r="AN254" i="4" s="1"/>
  <c r="AN255" i="4" s="1" a="1"/>
  <c r="AN255" i="4" s="1"/>
  <c r="AN256" i="4" s="1" a="1"/>
  <c r="AN256" i="4" s="1"/>
  <c r="AN257" i="4" s="1" a="1"/>
  <c r="AN257" i="4" s="1"/>
  <c r="AN258" i="4" s="1" a="1"/>
  <c r="AN258" i="4" s="1"/>
  <c r="AN259" i="4" s="1" a="1"/>
  <c r="AN259" i="4" s="1"/>
  <c r="AN260" i="4" s="1" a="1"/>
  <c r="AN260" i="4" s="1"/>
  <c r="AN261" i="4" s="1" a="1"/>
  <c r="AN261" i="4" s="1"/>
  <c r="AN262" i="4" s="1" a="1"/>
  <c r="AN262" i="4" s="1"/>
  <c r="AN263" i="4" s="1" a="1"/>
  <c r="AN263" i="4" s="1"/>
  <c r="AN264" i="4" s="1" a="1"/>
  <c r="AN264" i="4" s="1"/>
  <c r="AN265" i="4" s="1" a="1"/>
  <c r="AN265" i="4" s="1"/>
  <c r="AN266" i="4" s="1" a="1"/>
  <c r="AN266" i="4" s="1"/>
  <c r="AN267" i="4" s="1" a="1"/>
  <c r="AN267" i="4" s="1"/>
  <c r="AN268" i="4" s="1" a="1"/>
  <c r="AN268" i="4" s="1"/>
  <c r="AN269" i="4" s="1" a="1"/>
  <c r="AN269" i="4" s="1"/>
  <c r="AN270" i="4" s="1" a="1"/>
  <c r="AN270" i="4" s="1"/>
  <c r="AN271" i="4" s="1" a="1"/>
  <c r="AN271" i="4" s="1"/>
  <c r="AN272" i="4" s="1" a="1"/>
  <c r="AN272" i="4" s="1"/>
  <c r="AN273" i="4" s="1" a="1"/>
  <c r="AN273" i="4" s="1"/>
  <c r="AN274" i="4" s="1" a="1"/>
  <c r="AN274" i="4" s="1"/>
  <c r="AN275" i="4" s="1" a="1"/>
  <c r="AN275" i="4" s="1"/>
  <c r="AN276" i="4" s="1" a="1"/>
  <c r="AN276" i="4" s="1"/>
  <c r="AN277" i="4" s="1" a="1"/>
  <c r="AN277" i="4" s="1"/>
  <c r="AN278" i="4" s="1" a="1"/>
  <c r="AN278" i="4" s="1"/>
  <c r="AN279" i="4" s="1" a="1"/>
  <c r="AN279" i="4" s="1"/>
  <c r="AN280" i="4" s="1" a="1"/>
  <c r="AN280" i="4" s="1"/>
  <c r="AN281" i="4" s="1" a="1"/>
  <c r="AN281" i="4" s="1"/>
  <c r="AM31" i="4" a="1"/>
  <c r="AM31" i="4" s="1"/>
  <c r="AL31" i="4" a="1"/>
  <c r="AL31" i="4" s="1"/>
  <c r="AJ31" i="4" a="1"/>
  <c r="AJ31" i="4" s="1"/>
  <c r="AJ32" i="4" s="1" a="1"/>
  <c r="AJ32" i="4" s="1"/>
  <c r="AJ33" i="4" s="1" a="1"/>
  <c r="AJ33" i="4" s="1"/>
  <c r="AJ34" i="4" s="1" a="1"/>
  <c r="AJ34" i="4" s="1"/>
  <c r="AJ35" i="4" s="1" a="1"/>
  <c r="AJ35" i="4" s="1"/>
  <c r="AJ36" i="4" s="1" a="1"/>
  <c r="AJ36" i="4" s="1"/>
  <c r="AJ37" i="4" s="1" a="1"/>
  <c r="AJ37" i="4" s="1"/>
  <c r="AJ38" i="4" s="1" a="1"/>
  <c r="AJ38" i="4" s="1"/>
  <c r="AJ39" i="4" s="1" a="1"/>
  <c r="AJ39" i="4" s="1"/>
  <c r="AJ40" i="4" s="1" a="1"/>
  <c r="AJ40" i="4" s="1"/>
  <c r="AJ41" i="4" s="1" a="1"/>
  <c r="AJ41" i="4" s="1"/>
  <c r="AJ42" i="4" s="1" a="1"/>
  <c r="AJ42" i="4" s="1"/>
  <c r="AJ43" i="4" s="1" a="1"/>
  <c r="AJ43" i="4" s="1"/>
  <c r="AJ44" i="4" s="1" a="1"/>
  <c r="AJ44" i="4" s="1"/>
  <c r="AJ45" i="4" s="1" a="1"/>
  <c r="AJ45" i="4" s="1"/>
  <c r="AJ46" i="4" s="1" a="1"/>
  <c r="AJ46" i="4" s="1"/>
  <c r="AJ47" i="4" s="1" a="1"/>
  <c r="AJ47" i="4" s="1"/>
  <c r="AJ48" i="4" s="1" a="1"/>
  <c r="AJ48" i="4" s="1"/>
  <c r="AJ49" i="4" s="1" a="1"/>
  <c r="AJ49" i="4" s="1"/>
  <c r="AJ50" i="4" s="1" a="1"/>
  <c r="AJ50" i="4" s="1"/>
  <c r="AJ51" i="4" s="1" a="1"/>
  <c r="AJ51" i="4" s="1"/>
  <c r="AJ52" i="4" s="1" a="1"/>
  <c r="AJ52" i="4" s="1"/>
  <c r="AJ53" i="4" s="1" a="1"/>
  <c r="AJ53" i="4" s="1"/>
  <c r="AJ54" i="4" s="1" a="1"/>
  <c r="AJ54" i="4" s="1"/>
  <c r="AJ55" i="4" s="1" a="1"/>
  <c r="AJ55" i="4" s="1"/>
  <c r="AJ56" i="4" s="1" a="1"/>
  <c r="AJ56" i="4" s="1"/>
  <c r="AJ57" i="4" s="1" a="1"/>
  <c r="AJ57" i="4" s="1"/>
  <c r="AJ58" i="4" s="1" a="1"/>
  <c r="AJ58" i="4" s="1"/>
  <c r="AJ59" i="4" s="1" a="1"/>
  <c r="AJ59" i="4" s="1"/>
  <c r="AJ60" i="4" s="1" a="1"/>
  <c r="AJ60" i="4" s="1"/>
  <c r="AJ61" i="4" s="1" a="1"/>
  <c r="AJ61" i="4" s="1"/>
  <c r="AJ62" i="4" s="1" a="1"/>
  <c r="AJ62" i="4" s="1"/>
  <c r="AJ63" i="4" s="1" a="1"/>
  <c r="AJ63" i="4" s="1"/>
  <c r="AJ64" i="4" s="1" a="1"/>
  <c r="AJ64" i="4" s="1"/>
  <c r="AJ65" i="4" s="1" a="1"/>
  <c r="AJ65" i="4" s="1"/>
  <c r="AJ66" i="4" s="1" a="1"/>
  <c r="AJ66" i="4" s="1"/>
  <c r="AJ67" i="4" s="1" a="1"/>
  <c r="AJ67" i="4" s="1"/>
  <c r="AJ68" i="4" s="1" a="1"/>
  <c r="AJ68" i="4" s="1"/>
  <c r="AJ69" i="4" s="1" a="1"/>
  <c r="AJ69" i="4" s="1"/>
  <c r="AJ70" i="4" s="1" a="1"/>
  <c r="AJ70" i="4" s="1"/>
  <c r="AJ71" i="4" s="1" a="1"/>
  <c r="AJ71" i="4" s="1"/>
  <c r="AJ72" i="4" s="1" a="1"/>
  <c r="AJ72" i="4" s="1"/>
  <c r="AJ73" i="4" s="1" a="1"/>
  <c r="AJ73" i="4" s="1"/>
  <c r="AJ74" i="4" s="1" a="1"/>
  <c r="AJ74" i="4" s="1"/>
  <c r="AJ75" i="4" s="1" a="1"/>
  <c r="AJ75" i="4" s="1"/>
  <c r="AJ76" i="4" s="1" a="1"/>
  <c r="AJ76" i="4" s="1"/>
  <c r="AJ77" i="4" s="1" a="1"/>
  <c r="AJ77" i="4" s="1"/>
  <c r="AJ78" i="4" s="1" a="1"/>
  <c r="AJ78" i="4" s="1"/>
  <c r="AJ79" i="4" s="1" a="1"/>
  <c r="AJ79" i="4" s="1"/>
  <c r="AJ80" i="4" s="1" a="1"/>
  <c r="AJ80" i="4" s="1"/>
  <c r="AJ81" i="4" s="1" a="1"/>
  <c r="AJ81" i="4" s="1"/>
  <c r="AJ82" i="4" s="1" a="1"/>
  <c r="AJ82" i="4" s="1"/>
  <c r="AJ83" i="4" s="1" a="1"/>
  <c r="AJ83" i="4" s="1"/>
  <c r="AJ84" i="4" s="1" a="1"/>
  <c r="AJ84" i="4" s="1"/>
  <c r="AJ85" i="4" s="1" a="1"/>
  <c r="AJ85" i="4" s="1"/>
  <c r="AJ86" i="4" s="1" a="1"/>
  <c r="AJ86" i="4" s="1"/>
  <c r="AJ87" i="4" s="1" a="1"/>
  <c r="AJ87" i="4" s="1"/>
  <c r="AJ88" i="4" s="1" a="1"/>
  <c r="AJ88" i="4" s="1"/>
  <c r="AJ89" i="4" s="1" a="1"/>
  <c r="AJ89" i="4" s="1"/>
  <c r="AJ90" i="4" s="1" a="1"/>
  <c r="AJ90" i="4" s="1"/>
  <c r="AJ91" i="4" s="1" a="1"/>
  <c r="AJ91" i="4" s="1"/>
  <c r="AJ92" i="4" s="1" a="1"/>
  <c r="AJ92" i="4" s="1"/>
  <c r="AJ93" i="4" s="1" a="1"/>
  <c r="AJ93" i="4" s="1"/>
  <c r="AJ94" i="4" s="1" a="1"/>
  <c r="AJ94" i="4" s="1"/>
  <c r="AJ95" i="4" s="1" a="1"/>
  <c r="AJ95" i="4" s="1"/>
  <c r="AJ96" i="4" s="1" a="1"/>
  <c r="AJ96" i="4" s="1"/>
  <c r="AJ97" i="4" s="1" a="1"/>
  <c r="AJ97" i="4" s="1"/>
  <c r="AJ98" i="4" s="1" a="1"/>
  <c r="AJ98" i="4" s="1"/>
  <c r="AJ99" i="4" s="1" a="1"/>
  <c r="AJ99" i="4" s="1"/>
  <c r="AJ100" i="4" s="1" a="1"/>
  <c r="AJ100" i="4" s="1"/>
  <c r="AJ101" i="4" s="1" a="1"/>
  <c r="AJ101" i="4" s="1"/>
  <c r="AJ102" i="4" s="1" a="1"/>
  <c r="AJ102" i="4" s="1"/>
  <c r="AJ103" i="4" s="1" a="1"/>
  <c r="AJ103" i="4" s="1"/>
  <c r="AJ104" i="4" s="1" a="1"/>
  <c r="AJ104" i="4" s="1"/>
  <c r="AJ105" i="4" s="1" a="1"/>
  <c r="AJ105" i="4" s="1"/>
  <c r="AJ106" i="4" s="1" a="1"/>
  <c r="AJ106" i="4" s="1"/>
  <c r="AJ107" i="4" s="1" a="1"/>
  <c r="AJ107" i="4" s="1"/>
  <c r="AJ108" i="4" s="1" a="1"/>
  <c r="AJ108" i="4" s="1"/>
  <c r="AJ109" i="4" s="1" a="1"/>
  <c r="AJ109" i="4" s="1"/>
  <c r="AJ110" i="4" s="1" a="1"/>
  <c r="AJ110" i="4" s="1"/>
  <c r="AJ111" i="4" s="1" a="1"/>
  <c r="AJ111" i="4" s="1"/>
  <c r="AJ112" i="4" s="1" a="1"/>
  <c r="AJ112" i="4" s="1"/>
  <c r="AJ113" i="4" s="1" a="1"/>
  <c r="AJ113" i="4" s="1"/>
  <c r="AJ114" i="4" s="1" a="1"/>
  <c r="AJ114" i="4" s="1"/>
  <c r="AJ115" i="4" s="1" a="1"/>
  <c r="AJ115" i="4" s="1"/>
  <c r="AJ116" i="4" s="1" a="1"/>
  <c r="AJ116" i="4" s="1"/>
  <c r="AJ117" i="4" s="1" a="1"/>
  <c r="AJ117" i="4" s="1"/>
  <c r="AJ118" i="4" s="1" a="1"/>
  <c r="AJ118" i="4" s="1"/>
  <c r="AJ119" i="4" s="1" a="1"/>
  <c r="AJ119" i="4" s="1"/>
  <c r="AJ120" i="4" s="1" a="1"/>
  <c r="AJ120" i="4" s="1"/>
  <c r="AJ121" i="4" s="1" a="1"/>
  <c r="AJ121" i="4" s="1"/>
  <c r="AJ122" i="4" s="1" a="1"/>
  <c r="AJ122" i="4" s="1"/>
  <c r="AJ123" i="4" s="1" a="1"/>
  <c r="AJ123" i="4" s="1"/>
  <c r="AJ124" i="4" s="1" a="1"/>
  <c r="AJ124" i="4" s="1"/>
  <c r="AJ125" i="4" s="1" a="1"/>
  <c r="AJ125" i="4" s="1"/>
  <c r="AJ126" i="4" s="1" a="1"/>
  <c r="AJ126" i="4" s="1"/>
  <c r="AJ127" i="4" s="1" a="1"/>
  <c r="AJ127" i="4" s="1"/>
  <c r="AJ128" i="4" s="1" a="1"/>
  <c r="AJ128" i="4" s="1"/>
  <c r="AJ129" i="4" s="1" a="1"/>
  <c r="AJ129" i="4" s="1"/>
  <c r="AJ130" i="4" s="1" a="1"/>
  <c r="AJ130" i="4" s="1"/>
  <c r="AJ131" i="4" s="1" a="1"/>
  <c r="AJ131" i="4" s="1"/>
  <c r="AJ132" i="4" s="1" a="1"/>
  <c r="AJ132" i="4" s="1"/>
  <c r="AJ133" i="4" s="1" a="1"/>
  <c r="AJ133" i="4" s="1"/>
  <c r="AJ134" i="4" s="1" a="1"/>
  <c r="AJ134" i="4" s="1"/>
  <c r="AJ135" i="4" s="1" a="1"/>
  <c r="AJ135" i="4" s="1"/>
  <c r="AJ136" i="4" s="1" a="1"/>
  <c r="AJ136" i="4" s="1"/>
  <c r="AJ137" i="4" s="1" a="1"/>
  <c r="AJ137" i="4" s="1"/>
  <c r="AJ138" i="4" s="1" a="1"/>
  <c r="AJ138" i="4" s="1"/>
  <c r="AJ139" i="4" s="1" a="1"/>
  <c r="AJ139" i="4" s="1"/>
  <c r="AJ140" i="4" s="1" a="1"/>
  <c r="AJ140" i="4" s="1"/>
  <c r="AJ141" i="4" s="1" a="1"/>
  <c r="AJ141" i="4" s="1"/>
  <c r="AJ142" i="4" s="1" a="1"/>
  <c r="AJ142" i="4" s="1"/>
  <c r="AJ143" i="4" s="1" a="1"/>
  <c r="AJ143" i="4" s="1"/>
  <c r="AJ144" i="4" s="1" a="1"/>
  <c r="AJ144" i="4" s="1"/>
  <c r="AJ145" i="4" s="1" a="1"/>
  <c r="AJ145" i="4" s="1"/>
  <c r="AJ146" i="4" s="1" a="1"/>
  <c r="AJ146" i="4" s="1"/>
  <c r="AJ147" i="4" s="1" a="1"/>
  <c r="AJ147" i="4" s="1"/>
  <c r="AJ148" i="4" s="1" a="1"/>
  <c r="AJ148" i="4" s="1"/>
  <c r="AJ149" i="4" s="1" a="1"/>
  <c r="AJ149" i="4" s="1"/>
  <c r="AJ150" i="4" s="1" a="1"/>
  <c r="AJ150" i="4" s="1"/>
  <c r="AJ151" i="4" s="1" a="1"/>
  <c r="AJ151" i="4" s="1"/>
  <c r="AJ152" i="4" s="1" a="1"/>
  <c r="AJ152" i="4" s="1"/>
  <c r="AJ153" i="4" s="1" a="1"/>
  <c r="AJ153" i="4" s="1"/>
  <c r="AJ154" i="4" s="1" a="1"/>
  <c r="AJ154" i="4" s="1"/>
  <c r="AJ155" i="4" s="1" a="1"/>
  <c r="AJ155" i="4" s="1"/>
  <c r="AJ156" i="4" s="1" a="1"/>
  <c r="AJ156" i="4" s="1"/>
  <c r="AJ157" i="4" s="1" a="1"/>
  <c r="AJ157" i="4" s="1"/>
  <c r="AJ158" i="4" s="1" a="1"/>
  <c r="AJ158" i="4" s="1"/>
  <c r="AJ159" i="4" s="1" a="1"/>
  <c r="AJ159" i="4" s="1"/>
  <c r="AJ160" i="4" s="1" a="1"/>
  <c r="AJ160" i="4" s="1"/>
  <c r="AJ161" i="4" s="1" a="1"/>
  <c r="AJ161" i="4" s="1"/>
  <c r="AJ162" i="4" s="1" a="1"/>
  <c r="AJ162" i="4" s="1"/>
  <c r="AJ163" i="4" s="1" a="1"/>
  <c r="AJ163" i="4" s="1"/>
  <c r="AJ164" i="4" s="1" a="1"/>
  <c r="AJ164" i="4" s="1"/>
  <c r="AJ165" i="4" s="1" a="1"/>
  <c r="AJ165" i="4" s="1"/>
  <c r="AJ166" i="4" s="1" a="1"/>
  <c r="AJ166" i="4" s="1"/>
  <c r="AJ167" i="4" s="1" a="1"/>
  <c r="AJ167" i="4" s="1"/>
  <c r="AJ168" i="4" s="1" a="1"/>
  <c r="AJ168" i="4" s="1"/>
  <c r="AJ169" i="4" s="1" a="1"/>
  <c r="AJ169" i="4" s="1"/>
  <c r="AJ170" i="4" s="1" a="1"/>
  <c r="AJ170" i="4" s="1"/>
  <c r="AJ171" i="4" s="1" a="1"/>
  <c r="AJ171" i="4" s="1"/>
  <c r="AJ172" i="4" s="1" a="1"/>
  <c r="AJ172" i="4" s="1"/>
  <c r="AJ173" i="4" s="1" a="1"/>
  <c r="AJ173" i="4" s="1"/>
  <c r="AJ174" i="4" s="1" a="1"/>
  <c r="AJ174" i="4" s="1"/>
  <c r="AJ175" i="4" s="1" a="1"/>
  <c r="AJ175" i="4" s="1"/>
  <c r="AJ176" i="4" s="1" a="1"/>
  <c r="AJ176" i="4" s="1"/>
  <c r="AJ177" i="4" s="1" a="1"/>
  <c r="AJ177" i="4" s="1"/>
  <c r="AJ178" i="4" s="1" a="1"/>
  <c r="AJ178" i="4" s="1"/>
  <c r="AJ179" i="4" s="1" a="1"/>
  <c r="AJ179" i="4" s="1"/>
  <c r="AJ180" i="4" s="1" a="1"/>
  <c r="AJ180" i="4" s="1"/>
  <c r="AJ181" i="4" s="1" a="1"/>
  <c r="AJ181" i="4" s="1"/>
  <c r="AJ182" i="4" s="1" a="1"/>
  <c r="AJ182" i="4" s="1"/>
  <c r="AJ183" i="4" s="1" a="1"/>
  <c r="AJ183" i="4" s="1"/>
  <c r="AJ184" i="4" s="1" a="1"/>
  <c r="AJ184" i="4" s="1"/>
  <c r="AJ185" i="4" s="1" a="1"/>
  <c r="AJ185" i="4" s="1"/>
  <c r="AJ186" i="4" s="1" a="1"/>
  <c r="AJ186" i="4" s="1"/>
  <c r="AJ187" i="4" s="1" a="1"/>
  <c r="AJ187" i="4" s="1"/>
  <c r="AJ188" i="4" s="1" a="1"/>
  <c r="AJ188" i="4" s="1"/>
  <c r="AJ189" i="4" s="1" a="1"/>
  <c r="AJ189" i="4" s="1"/>
  <c r="AJ190" i="4" s="1" a="1"/>
  <c r="AJ190" i="4" s="1"/>
  <c r="AJ191" i="4" s="1" a="1"/>
  <c r="AJ191" i="4" s="1"/>
  <c r="AJ192" i="4" s="1" a="1"/>
  <c r="AJ192" i="4" s="1"/>
  <c r="AJ193" i="4" s="1" a="1"/>
  <c r="AJ193" i="4" s="1"/>
  <c r="AJ194" i="4" s="1" a="1"/>
  <c r="AJ194" i="4" s="1"/>
  <c r="AJ195" i="4" s="1" a="1"/>
  <c r="AJ195" i="4" s="1"/>
  <c r="AJ196" i="4" s="1" a="1"/>
  <c r="AJ196" i="4" s="1"/>
  <c r="AJ197" i="4" s="1" a="1"/>
  <c r="AJ197" i="4" s="1"/>
  <c r="AJ198" i="4" s="1" a="1"/>
  <c r="AJ198" i="4" s="1"/>
  <c r="AJ199" i="4" s="1" a="1"/>
  <c r="AJ199" i="4" s="1"/>
  <c r="AJ200" i="4" s="1" a="1"/>
  <c r="AJ200" i="4" s="1"/>
  <c r="AJ201" i="4" s="1" a="1"/>
  <c r="AJ201" i="4" s="1"/>
  <c r="AJ202" i="4" s="1" a="1"/>
  <c r="AJ202" i="4" s="1"/>
  <c r="AJ203" i="4" s="1" a="1"/>
  <c r="AJ203" i="4" s="1"/>
  <c r="AJ204" i="4" s="1" a="1"/>
  <c r="AJ204" i="4" s="1"/>
  <c r="AJ205" i="4" s="1" a="1"/>
  <c r="AJ205" i="4" s="1"/>
  <c r="AJ206" i="4" s="1" a="1"/>
  <c r="AJ206" i="4" s="1"/>
  <c r="AJ207" i="4" s="1" a="1"/>
  <c r="AJ207" i="4" s="1"/>
  <c r="AJ208" i="4" s="1" a="1"/>
  <c r="AJ208" i="4" s="1"/>
  <c r="AJ209" i="4" s="1" a="1"/>
  <c r="AJ209" i="4" s="1"/>
  <c r="AJ210" i="4" s="1" a="1"/>
  <c r="AJ210" i="4" s="1"/>
  <c r="AJ211" i="4" s="1" a="1"/>
  <c r="AJ211" i="4" s="1"/>
  <c r="AJ212" i="4" s="1" a="1"/>
  <c r="AJ212" i="4" s="1"/>
  <c r="AJ213" i="4" s="1" a="1"/>
  <c r="AJ213" i="4" s="1"/>
  <c r="AJ214" i="4" s="1" a="1"/>
  <c r="AJ214" i="4" s="1"/>
  <c r="AJ215" i="4" s="1" a="1"/>
  <c r="AJ215" i="4" s="1"/>
  <c r="AJ216" i="4" s="1" a="1"/>
  <c r="AJ216" i="4" s="1"/>
  <c r="AJ217" i="4" s="1" a="1"/>
  <c r="AJ217" i="4" s="1"/>
  <c r="AJ218" i="4" s="1" a="1"/>
  <c r="AJ218" i="4" s="1"/>
  <c r="AJ219" i="4" s="1" a="1"/>
  <c r="AJ219" i="4" s="1"/>
  <c r="AJ220" i="4" s="1" a="1"/>
  <c r="AJ220" i="4" s="1"/>
  <c r="AJ221" i="4" s="1" a="1"/>
  <c r="AJ221" i="4" s="1"/>
  <c r="AJ222" i="4" s="1" a="1"/>
  <c r="AJ222" i="4" s="1"/>
  <c r="AJ223" i="4" s="1" a="1"/>
  <c r="AJ223" i="4" s="1"/>
  <c r="AJ224" i="4" s="1" a="1"/>
  <c r="AJ224" i="4" s="1"/>
  <c r="AJ225" i="4" s="1" a="1"/>
  <c r="AJ225" i="4" s="1"/>
  <c r="AJ226" i="4" s="1" a="1"/>
  <c r="AJ226" i="4" s="1"/>
  <c r="AJ227" i="4" s="1" a="1"/>
  <c r="AJ227" i="4" s="1"/>
  <c r="AJ228" i="4" s="1" a="1"/>
  <c r="AJ228" i="4" s="1"/>
  <c r="AJ229" i="4" s="1" a="1"/>
  <c r="AJ229" i="4" s="1"/>
  <c r="AJ230" i="4" s="1" a="1"/>
  <c r="AJ230" i="4" s="1"/>
  <c r="AJ231" i="4" s="1" a="1"/>
  <c r="AJ231" i="4" s="1"/>
  <c r="AJ232" i="4" s="1" a="1"/>
  <c r="AJ232" i="4" s="1"/>
  <c r="AJ233" i="4" s="1" a="1"/>
  <c r="AJ233" i="4" s="1"/>
  <c r="AJ234" i="4" s="1" a="1"/>
  <c r="AJ234" i="4" s="1"/>
  <c r="AJ235" i="4" s="1" a="1"/>
  <c r="AJ235" i="4" s="1"/>
  <c r="AJ236" i="4" s="1" a="1"/>
  <c r="AJ236" i="4" s="1"/>
  <c r="AJ237" i="4" s="1" a="1"/>
  <c r="AJ237" i="4" s="1"/>
  <c r="AJ238" i="4" s="1" a="1"/>
  <c r="AJ238" i="4" s="1"/>
  <c r="AJ239" i="4" s="1" a="1"/>
  <c r="AJ239" i="4" s="1"/>
  <c r="AJ240" i="4" s="1" a="1"/>
  <c r="AJ240" i="4" s="1"/>
  <c r="AJ241" i="4" s="1" a="1"/>
  <c r="AJ241" i="4" s="1"/>
  <c r="AJ242" i="4" s="1" a="1"/>
  <c r="AJ242" i="4" s="1"/>
  <c r="AJ243" i="4" s="1" a="1"/>
  <c r="AJ243" i="4" s="1"/>
  <c r="AJ244" i="4" s="1" a="1"/>
  <c r="AJ244" i="4" s="1"/>
  <c r="AJ245" i="4" s="1" a="1"/>
  <c r="AJ245" i="4" s="1"/>
  <c r="AJ246" i="4" s="1" a="1"/>
  <c r="AJ246" i="4" s="1"/>
  <c r="AJ247" i="4" s="1" a="1"/>
  <c r="AJ247" i="4" s="1"/>
  <c r="AJ248" i="4" s="1" a="1"/>
  <c r="AJ248" i="4" s="1"/>
  <c r="AJ249" i="4" s="1" a="1"/>
  <c r="AJ249" i="4" s="1"/>
  <c r="AJ250" i="4" s="1" a="1"/>
  <c r="AJ250" i="4" s="1"/>
  <c r="AJ251" i="4" s="1" a="1"/>
  <c r="AJ251" i="4" s="1"/>
  <c r="AJ252" i="4" s="1" a="1"/>
  <c r="AJ252" i="4" s="1"/>
  <c r="AJ253" i="4" s="1" a="1"/>
  <c r="AJ253" i="4" s="1"/>
  <c r="AJ254" i="4" s="1" a="1"/>
  <c r="AJ254" i="4" s="1"/>
  <c r="AJ255" i="4" s="1" a="1"/>
  <c r="AJ255" i="4" s="1"/>
  <c r="AJ256" i="4" s="1" a="1"/>
  <c r="AJ256" i="4" s="1"/>
  <c r="AJ257" i="4" s="1" a="1"/>
  <c r="AJ257" i="4" s="1"/>
  <c r="AJ258" i="4" s="1" a="1"/>
  <c r="AJ258" i="4" s="1"/>
  <c r="AJ259" i="4" s="1" a="1"/>
  <c r="AJ259" i="4" s="1"/>
  <c r="AJ260" i="4" s="1" a="1"/>
  <c r="AJ260" i="4" s="1"/>
  <c r="AJ261" i="4" s="1" a="1"/>
  <c r="AJ261" i="4" s="1"/>
  <c r="AJ262" i="4" s="1" a="1"/>
  <c r="AJ262" i="4" s="1"/>
  <c r="AJ263" i="4" s="1" a="1"/>
  <c r="AJ263" i="4" s="1"/>
  <c r="AJ264" i="4" s="1" a="1"/>
  <c r="AJ264" i="4" s="1"/>
  <c r="AJ265" i="4" s="1" a="1"/>
  <c r="AJ265" i="4" s="1"/>
  <c r="AJ266" i="4" s="1" a="1"/>
  <c r="AJ266" i="4" s="1"/>
  <c r="AJ267" i="4" s="1" a="1"/>
  <c r="AJ267" i="4" s="1"/>
  <c r="AJ268" i="4" s="1" a="1"/>
  <c r="AJ268" i="4" s="1"/>
  <c r="AJ269" i="4" s="1" a="1"/>
  <c r="AJ269" i="4" s="1"/>
  <c r="AJ270" i="4" s="1" a="1"/>
  <c r="AJ270" i="4" s="1"/>
  <c r="AJ271" i="4" s="1" a="1"/>
  <c r="AJ271" i="4" s="1"/>
  <c r="AJ272" i="4" s="1" a="1"/>
  <c r="AJ272" i="4" s="1"/>
  <c r="AJ273" i="4" s="1" a="1"/>
  <c r="AJ273" i="4" s="1"/>
  <c r="AJ274" i="4" s="1" a="1"/>
  <c r="AJ274" i="4" s="1"/>
  <c r="AJ275" i="4" s="1" a="1"/>
  <c r="AJ275" i="4" s="1"/>
  <c r="AJ276" i="4" s="1" a="1"/>
  <c r="AJ276" i="4" s="1"/>
  <c r="AJ277" i="4" s="1" a="1"/>
  <c r="AJ277" i="4" s="1"/>
  <c r="AJ278" i="4" s="1" a="1"/>
  <c r="AJ278" i="4" s="1"/>
  <c r="AJ279" i="4" s="1" a="1"/>
  <c r="AJ279" i="4" s="1"/>
  <c r="AJ280" i="4" s="1" a="1"/>
  <c r="AJ280" i="4" s="1"/>
  <c r="AJ281" i="4" s="1" a="1"/>
  <c r="AJ281" i="4" s="1"/>
  <c r="AI31" i="4" a="1"/>
  <c r="AI31" i="4" s="1"/>
  <c r="AH31" i="4" a="1"/>
  <c r="AH31" i="4" s="1"/>
  <c r="AE31" i="4" a="1"/>
  <c r="AE31" i="4" s="1"/>
  <c r="AD31" i="4" a="1"/>
  <c r="AD31" i="4" s="1"/>
  <c r="BX29" i="4"/>
  <c r="BW29" i="4"/>
  <c r="BV29" i="4"/>
  <c r="BT29" i="4"/>
  <c r="BS29" i="4"/>
  <c r="BR29" i="4"/>
  <c r="BP29" i="4"/>
  <c r="BO29" i="4"/>
  <c r="BN29" i="4"/>
  <c r="BL29" i="4"/>
  <c r="BK29" i="4"/>
  <c r="BJ29" i="4"/>
  <c r="BH29" i="4"/>
  <c r="BG29" i="4"/>
  <c r="BF29" i="4"/>
  <c r="BD29" i="4"/>
  <c r="BC29" i="4"/>
  <c r="BB29" i="4"/>
  <c r="AZ29" i="4"/>
  <c r="AY29" i="4"/>
  <c r="AX29" i="4"/>
  <c r="AV29" i="4"/>
  <c r="AU29" i="4"/>
  <c r="AT29" i="4"/>
  <c r="AR29" i="4"/>
  <c r="AQ29" i="4"/>
  <c r="AP29" i="4"/>
  <c r="AN29" i="4"/>
  <c r="AM29" i="4"/>
  <c r="AL29" i="4"/>
  <c r="AJ29" i="4"/>
  <c r="AI29" i="4"/>
  <c r="AH29" i="4"/>
  <c r="AF29" i="4"/>
  <c r="AE29" i="4"/>
  <c r="AD29" i="4"/>
  <c r="Z4" i="4"/>
  <c r="X4" i="4"/>
  <c r="W4" i="4"/>
  <c r="V4" i="4"/>
  <c r="U4" i="4"/>
  <c r="J106" i="1"/>
  <c r="J178" i="1" s="1"/>
  <c r="J250" i="1" s="1"/>
  <c r="J322" i="1" s="1"/>
  <c r="J394" i="1" s="1"/>
  <c r="J466" i="1" s="1"/>
  <c r="J538" i="1" s="1"/>
  <c r="J610" i="1" s="1"/>
  <c r="J682" i="1" s="1"/>
  <c r="J754" i="1" s="1"/>
  <c r="J826" i="1" s="1"/>
  <c r="J105" i="1"/>
  <c r="J177" i="1" s="1"/>
  <c r="J249" i="1" s="1"/>
  <c r="J321" i="1" s="1"/>
  <c r="J393" i="1" s="1"/>
  <c r="J465" i="1" s="1"/>
  <c r="J537" i="1" s="1"/>
  <c r="J609" i="1" s="1"/>
  <c r="J681" i="1" s="1"/>
  <c r="J753" i="1" s="1"/>
  <c r="J825" i="1" s="1"/>
  <c r="J104" i="1"/>
  <c r="J176" i="1" s="1"/>
  <c r="J248" i="1" s="1"/>
  <c r="J320" i="1" s="1"/>
  <c r="J392" i="1" s="1"/>
  <c r="J464" i="1" s="1"/>
  <c r="J536" i="1" s="1"/>
  <c r="J608" i="1" s="1"/>
  <c r="J680" i="1" s="1"/>
  <c r="J752" i="1" s="1"/>
  <c r="J824" i="1" s="1"/>
  <c r="J103" i="1"/>
  <c r="J175" i="1" s="1"/>
  <c r="J247" i="1" s="1"/>
  <c r="J319" i="1" s="1"/>
  <c r="J391" i="1" s="1"/>
  <c r="J463" i="1" s="1"/>
  <c r="J535" i="1" s="1"/>
  <c r="J607" i="1" s="1"/>
  <c r="J679" i="1" s="1"/>
  <c r="J751" i="1" s="1"/>
  <c r="J823" i="1" s="1"/>
  <c r="I103" i="1"/>
  <c r="I175" i="1" s="1"/>
  <c r="I247" i="1" s="1"/>
  <c r="I319" i="1" s="1"/>
  <c r="I391" i="1" s="1"/>
  <c r="I463" i="1" s="1"/>
  <c r="I535" i="1" s="1"/>
  <c r="I607" i="1" s="1"/>
  <c r="I679" i="1" s="1"/>
  <c r="I751" i="1" s="1"/>
  <c r="I823" i="1" s="1"/>
  <c r="G103" i="1"/>
  <c r="D103" i="1" s="1"/>
  <c r="F103" i="1" s="1"/>
  <c r="I43" i="1"/>
  <c r="I115" i="1" s="1"/>
  <c r="I187" i="1" s="1"/>
  <c r="I259" i="1" s="1"/>
  <c r="I331" i="1" s="1"/>
  <c r="I403" i="1" s="1"/>
  <c r="I475" i="1" s="1"/>
  <c r="I547" i="1" s="1"/>
  <c r="I619" i="1" s="1"/>
  <c r="I691" i="1" s="1"/>
  <c r="I763" i="1" s="1"/>
  <c r="I835" i="1" s="1"/>
  <c r="J38" i="1"/>
  <c r="J37" i="1"/>
  <c r="J36" i="1"/>
  <c r="J35" i="1"/>
  <c r="I35" i="1"/>
  <c r="I47" i="1" s="1"/>
  <c r="I119" i="1" s="1"/>
  <c r="I191" i="1" s="1"/>
  <c r="I263" i="1" s="1"/>
  <c r="I335" i="1" s="1"/>
  <c r="I407" i="1" s="1"/>
  <c r="I479" i="1" s="1"/>
  <c r="I551" i="1" s="1"/>
  <c r="I623" i="1" s="1"/>
  <c r="I695" i="1" s="1"/>
  <c r="I767" i="1" s="1"/>
  <c r="I839" i="1" s="1"/>
  <c r="I32" i="1"/>
  <c r="I36" i="1" s="1"/>
  <c r="G32" i="1"/>
  <c r="D32" i="1" s="1"/>
  <c r="F32" i="1" s="1"/>
  <c r="E31" i="1"/>
  <c r="D31" i="1"/>
  <c r="F31" i="1" s="1"/>
  <c r="C31" i="1"/>
  <c r="S31" i="1" s="1" a="1"/>
  <c r="S31" i="1" s="1"/>
  <c r="BP33" i="4" l="1" a="1"/>
  <c r="BP33" i="4" s="1"/>
  <c r="S19" i="1" a="1"/>
  <c r="S19" i="1" s="1"/>
  <c r="H154" i="1"/>
  <c r="A31" i="1"/>
  <c r="H295" i="1"/>
  <c r="H224" i="1"/>
  <c r="H153" i="1"/>
  <c r="BF32" i="4" a="1"/>
  <c r="BF32" i="4" s="1"/>
  <c r="BF33" i="4" s="1" a="1"/>
  <c r="BF33" i="4" s="1"/>
  <c r="BF34" i="4" s="1" a="1"/>
  <c r="BF34" i="4" s="1"/>
  <c r="BF35" i="4" s="1" a="1"/>
  <c r="BF35" i="4" s="1"/>
  <c r="BF36" i="4" s="1" a="1"/>
  <c r="BF36" i="4" s="1"/>
  <c r="BF37" i="4" s="1" a="1"/>
  <c r="BF37" i="4" s="1"/>
  <c r="BF38" i="4" s="1" a="1"/>
  <c r="BF38" i="4" s="1"/>
  <c r="BF39" i="4" s="1" a="1"/>
  <c r="BF39" i="4" s="1"/>
  <c r="BF40" i="4" s="1" a="1"/>
  <c r="BF40" i="4" s="1"/>
  <c r="BF41" i="4" s="1" a="1"/>
  <c r="BF41" i="4" s="1"/>
  <c r="BF42" i="4" s="1" a="1"/>
  <c r="BF42" i="4" s="1"/>
  <c r="BF43" i="4" s="1" a="1"/>
  <c r="BF43" i="4" s="1"/>
  <c r="BF44" i="4" s="1" a="1"/>
  <c r="BF44" i="4" s="1"/>
  <c r="BF45" i="4" s="1" a="1"/>
  <c r="BF45" i="4" s="1"/>
  <c r="BF46" i="4" s="1" a="1"/>
  <c r="BF46" i="4" s="1"/>
  <c r="BF47" i="4" s="1" a="1"/>
  <c r="BF47" i="4" s="1"/>
  <c r="BF48" i="4" s="1" a="1"/>
  <c r="BF48" i="4" s="1"/>
  <c r="BF49" i="4" s="1" a="1"/>
  <c r="BF49" i="4" s="1"/>
  <c r="BF50" i="4" s="1" a="1"/>
  <c r="BF50" i="4" s="1"/>
  <c r="BF51" i="4" s="1" a="1"/>
  <c r="BF51" i="4" s="1"/>
  <c r="BF52" i="4" s="1" a="1"/>
  <c r="BF52" i="4" s="1"/>
  <c r="BF53" i="4" s="1" a="1"/>
  <c r="BF53" i="4" s="1"/>
  <c r="BF54" i="4" s="1" a="1"/>
  <c r="BF54" i="4" s="1"/>
  <c r="BF55" i="4" s="1" a="1"/>
  <c r="BF55" i="4" s="1"/>
  <c r="BF56" i="4" s="1" a="1"/>
  <c r="BF56" i="4" s="1"/>
  <c r="BF57" i="4" s="1" a="1"/>
  <c r="BF57" i="4" s="1"/>
  <c r="BF58" i="4" s="1" a="1"/>
  <c r="BF58" i="4" s="1"/>
  <c r="BF59" i="4" s="1" a="1"/>
  <c r="BF59" i="4" s="1"/>
  <c r="BF60" i="4" s="1" a="1"/>
  <c r="BF60" i="4" s="1"/>
  <c r="BF61" i="4" s="1" a="1"/>
  <c r="BF61" i="4" s="1"/>
  <c r="BF62" i="4" s="1" a="1"/>
  <c r="BF62" i="4" s="1"/>
  <c r="BF63" i="4" s="1" a="1"/>
  <c r="BF63" i="4" s="1"/>
  <c r="BF64" i="4" s="1" a="1"/>
  <c r="BF64" i="4" s="1"/>
  <c r="BF65" i="4" s="1" a="1"/>
  <c r="BF65" i="4" s="1"/>
  <c r="BF66" i="4" s="1" a="1"/>
  <c r="BF66" i="4" s="1"/>
  <c r="BF67" i="4" s="1" a="1"/>
  <c r="BF67" i="4" s="1"/>
  <c r="BF68" i="4" s="1" a="1"/>
  <c r="BF68" i="4" s="1"/>
  <c r="BF69" i="4" s="1" a="1"/>
  <c r="BF69" i="4" s="1"/>
  <c r="BF70" i="4" s="1" a="1"/>
  <c r="BF70" i="4" s="1"/>
  <c r="BF71" i="4" s="1" a="1"/>
  <c r="BF71" i="4" s="1"/>
  <c r="BF72" i="4" s="1" a="1"/>
  <c r="BF72" i="4" s="1"/>
  <c r="BF73" i="4" s="1" a="1"/>
  <c r="BF73" i="4" s="1"/>
  <c r="BF74" i="4" s="1" a="1"/>
  <c r="BF74" i="4" s="1"/>
  <c r="BF75" i="4" s="1" a="1"/>
  <c r="BF75" i="4" s="1"/>
  <c r="BF76" i="4" s="1" a="1"/>
  <c r="BF76" i="4" s="1"/>
  <c r="BF77" i="4" s="1" a="1"/>
  <c r="BF77" i="4" s="1"/>
  <c r="BF78" i="4" s="1" a="1"/>
  <c r="BF78" i="4" s="1"/>
  <c r="BF79" i="4" s="1" a="1"/>
  <c r="BF79" i="4" s="1"/>
  <c r="BF80" i="4" s="1" a="1"/>
  <c r="BF80" i="4" s="1"/>
  <c r="BF81" i="4" s="1" a="1"/>
  <c r="BF81" i="4" s="1"/>
  <c r="BF82" i="4" s="1" a="1"/>
  <c r="BF82" i="4" s="1"/>
  <c r="BF83" i="4" s="1" a="1"/>
  <c r="BF83" i="4" s="1"/>
  <c r="BF84" i="4" s="1" a="1"/>
  <c r="BF84" i="4" s="1"/>
  <c r="BF85" i="4" s="1" a="1"/>
  <c r="BF85" i="4" s="1"/>
  <c r="BF86" i="4" s="1" a="1"/>
  <c r="BF86" i="4" s="1"/>
  <c r="BF87" i="4" s="1" a="1"/>
  <c r="BF87" i="4" s="1"/>
  <c r="BF88" i="4" s="1" a="1"/>
  <c r="BF88" i="4" s="1"/>
  <c r="BF89" i="4" s="1" a="1"/>
  <c r="BF89" i="4" s="1"/>
  <c r="BF90" i="4" s="1" a="1"/>
  <c r="BF90" i="4" s="1"/>
  <c r="BF91" i="4" s="1" a="1"/>
  <c r="BF91" i="4" s="1"/>
  <c r="BF92" i="4" s="1" a="1"/>
  <c r="BF92" i="4" s="1"/>
  <c r="BF93" i="4" s="1" a="1"/>
  <c r="BF93" i="4" s="1"/>
  <c r="BF94" i="4" s="1" a="1"/>
  <c r="BF94" i="4" s="1"/>
  <c r="BF95" i="4" s="1" a="1"/>
  <c r="BF95" i="4" s="1"/>
  <c r="BF96" i="4" s="1" a="1"/>
  <c r="BF96" i="4" s="1"/>
  <c r="BF97" i="4" s="1" a="1"/>
  <c r="BF97" i="4" s="1"/>
  <c r="BF98" i="4" s="1" a="1"/>
  <c r="BF98" i="4" s="1"/>
  <c r="BF99" i="4" s="1" a="1"/>
  <c r="BF99" i="4" s="1"/>
  <c r="BF100" i="4" s="1" a="1"/>
  <c r="BF100" i="4" s="1"/>
  <c r="BF101" i="4" s="1" a="1"/>
  <c r="BF101" i="4" s="1"/>
  <c r="BF102" i="4" s="1" a="1"/>
  <c r="BF102" i="4" s="1"/>
  <c r="BF103" i="4" s="1" a="1"/>
  <c r="BF103" i="4" s="1"/>
  <c r="BF104" i="4" s="1" a="1"/>
  <c r="BF104" i="4" s="1"/>
  <c r="BF105" i="4" s="1" a="1"/>
  <c r="BF105" i="4" s="1"/>
  <c r="BF106" i="4" s="1" a="1"/>
  <c r="BF106" i="4" s="1"/>
  <c r="BF107" i="4" s="1" a="1"/>
  <c r="BF107" i="4" s="1"/>
  <c r="BF108" i="4" s="1" a="1"/>
  <c r="BF108" i="4" s="1"/>
  <c r="BF109" i="4" s="1" a="1"/>
  <c r="BF109" i="4" s="1"/>
  <c r="BF110" i="4" s="1" a="1"/>
  <c r="BF110" i="4" s="1"/>
  <c r="BF111" i="4" s="1" a="1"/>
  <c r="BF111" i="4" s="1"/>
  <c r="BF112" i="4" s="1" a="1"/>
  <c r="BF112" i="4" s="1"/>
  <c r="BF113" i="4" s="1" a="1"/>
  <c r="BF113" i="4" s="1"/>
  <c r="BF114" i="4" s="1" a="1"/>
  <c r="BF114" i="4" s="1"/>
  <c r="BF115" i="4" s="1" a="1"/>
  <c r="BF115" i="4" s="1"/>
  <c r="BF116" i="4" s="1" a="1"/>
  <c r="BF116" i="4" s="1"/>
  <c r="BF117" i="4" s="1" a="1"/>
  <c r="BF117" i="4" s="1"/>
  <c r="BF118" i="4" s="1" a="1"/>
  <c r="BF118" i="4" s="1"/>
  <c r="BF119" i="4" s="1" a="1"/>
  <c r="BF119" i="4" s="1"/>
  <c r="BF120" i="4" s="1" a="1"/>
  <c r="BF120" i="4" s="1"/>
  <c r="BF121" i="4" s="1" a="1"/>
  <c r="BF121" i="4" s="1"/>
  <c r="BF122" i="4" s="1" a="1"/>
  <c r="BF122" i="4" s="1"/>
  <c r="BF123" i="4" s="1" a="1"/>
  <c r="BF123" i="4" s="1"/>
  <c r="BF124" i="4" s="1" a="1"/>
  <c r="BF124" i="4" s="1"/>
  <c r="BF125" i="4" s="1" a="1"/>
  <c r="BF125" i="4" s="1"/>
  <c r="BF126" i="4" s="1" a="1"/>
  <c r="BF126" i="4" s="1"/>
  <c r="BF127" i="4" s="1" a="1"/>
  <c r="BF127" i="4" s="1"/>
  <c r="BF128" i="4" s="1" a="1"/>
  <c r="BF128" i="4" s="1"/>
  <c r="BF129" i="4" s="1" a="1"/>
  <c r="BF129" i="4" s="1"/>
  <c r="BF130" i="4" s="1" a="1"/>
  <c r="BF130" i="4" s="1"/>
  <c r="BF131" i="4" s="1" a="1"/>
  <c r="BF131" i="4" s="1"/>
  <c r="BF132" i="4" s="1" a="1"/>
  <c r="BF132" i="4" s="1"/>
  <c r="BF133" i="4" s="1" a="1"/>
  <c r="BF133" i="4" s="1"/>
  <c r="BF134" i="4" s="1" a="1"/>
  <c r="BF134" i="4" s="1"/>
  <c r="BF135" i="4" s="1" a="1"/>
  <c r="BF135" i="4" s="1"/>
  <c r="BF136" i="4" s="1" a="1"/>
  <c r="BF136" i="4" s="1"/>
  <c r="BF137" i="4" s="1" a="1"/>
  <c r="BF137" i="4" s="1"/>
  <c r="BF138" i="4" s="1" a="1"/>
  <c r="BF138" i="4" s="1"/>
  <c r="BF139" i="4" s="1" a="1"/>
  <c r="BF139" i="4" s="1"/>
  <c r="BF140" i="4" s="1" a="1"/>
  <c r="BF140" i="4" s="1"/>
  <c r="BF141" i="4" s="1" a="1"/>
  <c r="BF141" i="4" s="1"/>
  <c r="BF142" i="4" s="1" a="1"/>
  <c r="BF142" i="4" s="1"/>
  <c r="BF143" i="4" s="1" a="1"/>
  <c r="BF143" i="4" s="1"/>
  <c r="BF144" i="4" s="1" a="1"/>
  <c r="BF144" i="4" s="1"/>
  <c r="BF145" i="4" s="1" a="1"/>
  <c r="BF145" i="4" s="1"/>
  <c r="BF146" i="4" s="1" a="1"/>
  <c r="BF146" i="4" s="1"/>
  <c r="BF147" i="4" s="1" a="1"/>
  <c r="BF147" i="4" s="1"/>
  <c r="BF148" i="4" s="1" a="1"/>
  <c r="BF148" i="4" s="1"/>
  <c r="BF149" i="4" s="1" a="1"/>
  <c r="BF149" i="4" s="1"/>
  <c r="BF150" i="4" s="1" a="1"/>
  <c r="BF150" i="4" s="1"/>
  <c r="BF151" i="4" s="1" a="1"/>
  <c r="BF151" i="4" s="1"/>
  <c r="BF152" i="4" s="1" a="1"/>
  <c r="BF152" i="4" s="1"/>
  <c r="BF153" i="4" s="1" a="1"/>
  <c r="BF153" i="4" s="1"/>
  <c r="BF154" i="4" s="1" a="1"/>
  <c r="BF154" i="4" s="1"/>
  <c r="BF155" i="4" s="1" a="1"/>
  <c r="BF155" i="4" s="1"/>
  <c r="BF156" i="4" s="1" a="1"/>
  <c r="BF156" i="4" s="1"/>
  <c r="BF157" i="4" s="1" a="1"/>
  <c r="BF157" i="4" s="1"/>
  <c r="BF158" i="4" s="1" a="1"/>
  <c r="BF158" i="4" s="1"/>
  <c r="BF159" i="4" s="1" a="1"/>
  <c r="BF159" i="4" s="1"/>
  <c r="BF160" i="4" s="1" a="1"/>
  <c r="BF160" i="4" s="1"/>
  <c r="BF161" i="4" s="1" a="1"/>
  <c r="BF161" i="4" s="1"/>
  <c r="BF162" i="4" s="1" a="1"/>
  <c r="BF162" i="4" s="1"/>
  <c r="BF163" i="4" s="1" a="1"/>
  <c r="BF163" i="4" s="1"/>
  <c r="BF164" i="4" s="1" a="1"/>
  <c r="BF164" i="4" s="1"/>
  <c r="BF165" i="4" s="1" a="1"/>
  <c r="BF165" i="4" s="1"/>
  <c r="BF166" i="4" s="1" a="1"/>
  <c r="BF166" i="4" s="1"/>
  <c r="BF167" i="4" s="1" a="1"/>
  <c r="BF167" i="4" s="1"/>
  <c r="BF168" i="4" s="1" a="1"/>
  <c r="BF168" i="4" s="1"/>
  <c r="BF169" i="4" s="1" a="1"/>
  <c r="BF169" i="4" s="1"/>
  <c r="BF170" i="4" s="1" a="1"/>
  <c r="BF170" i="4" s="1"/>
  <c r="BF171" i="4" s="1" a="1"/>
  <c r="BF171" i="4" s="1"/>
  <c r="BF172" i="4" s="1" a="1"/>
  <c r="BF172" i="4" s="1"/>
  <c r="BF173" i="4" s="1" a="1"/>
  <c r="BF173" i="4" s="1"/>
  <c r="BF174" i="4" s="1" a="1"/>
  <c r="BF174" i="4" s="1"/>
  <c r="BF175" i="4" s="1" a="1"/>
  <c r="BF175" i="4" s="1"/>
  <c r="BF176" i="4" s="1" a="1"/>
  <c r="BF176" i="4" s="1"/>
  <c r="BF177" i="4" s="1" a="1"/>
  <c r="BF177" i="4" s="1"/>
  <c r="BF178" i="4" s="1" a="1"/>
  <c r="BF178" i="4" s="1"/>
  <c r="BF179" i="4" s="1" a="1"/>
  <c r="BF179" i="4" s="1"/>
  <c r="BF180" i="4" s="1" a="1"/>
  <c r="BF180" i="4" s="1"/>
  <c r="BF181" i="4" s="1" a="1"/>
  <c r="BF181" i="4" s="1"/>
  <c r="BF182" i="4" s="1" a="1"/>
  <c r="BF182" i="4" s="1"/>
  <c r="BF183" i="4" s="1" a="1"/>
  <c r="BF183" i="4" s="1"/>
  <c r="BF184" i="4" s="1" a="1"/>
  <c r="BF184" i="4" s="1"/>
  <c r="BF185" i="4" s="1" a="1"/>
  <c r="BF185" i="4" s="1"/>
  <c r="BF186" i="4" s="1" a="1"/>
  <c r="BF186" i="4" s="1"/>
  <c r="BF187" i="4" s="1" a="1"/>
  <c r="BF187" i="4" s="1"/>
  <c r="BF188" i="4" s="1" a="1"/>
  <c r="BF188" i="4" s="1"/>
  <c r="BF189" i="4" s="1" a="1"/>
  <c r="BF189" i="4" s="1"/>
  <c r="BF190" i="4" s="1" a="1"/>
  <c r="BF190" i="4" s="1"/>
  <c r="BF191" i="4" s="1" a="1"/>
  <c r="BF191" i="4" s="1"/>
  <c r="BF192" i="4" s="1" a="1"/>
  <c r="BF192" i="4" s="1"/>
  <c r="BF193" i="4" s="1" a="1"/>
  <c r="BF193" i="4" s="1"/>
  <c r="BF194" i="4" s="1" a="1"/>
  <c r="BF194" i="4" s="1"/>
  <c r="BF195" i="4" s="1" a="1"/>
  <c r="BF195" i="4" s="1"/>
  <c r="BF196" i="4" s="1" a="1"/>
  <c r="BF196" i="4" s="1"/>
  <c r="BF197" i="4" s="1" a="1"/>
  <c r="BF197" i="4" s="1"/>
  <c r="BF198" i="4" s="1" a="1"/>
  <c r="BF198" i="4" s="1"/>
  <c r="BF199" i="4" s="1" a="1"/>
  <c r="BF199" i="4" s="1"/>
  <c r="BF200" i="4" s="1" a="1"/>
  <c r="BF200" i="4" s="1"/>
  <c r="BF201" i="4" s="1" a="1"/>
  <c r="BF201" i="4" s="1"/>
  <c r="BF202" i="4" s="1" a="1"/>
  <c r="BF202" i="4" s="1"/>
  <c r="BF203" i="4" s="1" a="1"/>
  <c r="BF203" i="4" s="1"/>
  <c r="BF204" i="4" s="1" a="1"/>
  <c r="BF204" i="4" s="1"/>
  <c r="BF205" i="4" s="1" a="1"/>
  <c r="BF205" i="4" s="1"/>
  <c r="BF206" i="4" s="1" a="1"/>
  <c r="BF206" i="4" s="1"/>
  <c r="BF207" i="4" s="1" a="1"/>
  <c r="BF207" i="4" s="1"/>
  <c r="BF208" i="4" s="1" a="1"/>
  <c r="BF208" i="4" s="1"/>
  <c r="BF209" i="4" s="1" a="1"/>
  <c r="BF209" i="4" s="1"/>
  <c r="BF210" i="4" s="1" a="1"/>
  <c r="BF210" i="4" s="1"/>
  <c r="BF211" i="4" s="1" a="1"/>
  <c r="BF211" i="4" s="1"/>
  <c r="BF212" i="4" s="1" a="1"/>
  <c r="BF212" i="4" s="1"/>
  <c r="BF213" i="4" s="1" a="1"/>
  <c r="BF213" i="4" s="1"/>
  <c r="BF214" i="4" s="1" a="1"/>
  <c r="BF214" i="4" s="1"/>
  <c r="BF215" i="4" s="1" a="1"/>
  <c r="BF215" i="4" s="1"/>
  <c r="BF216" i="4" s="1" a="1"/>
  <c r="BF216" i="4" s="1"/>
  <c r="BF217" i="4" s="1" a="1"/>
  <c r="BF217" i="4" s="1"/>
  <c r="BF218" i="4" s="1" a="1"/>
  <c r="BF218" i="4" s="1"/>
  <c r="BF219" i="4" s="1" a="1"/>
  <c r="BF219" i="4" s="1"/>
  <c r="BF220" i="4" s="1" a="1"/>
  <c r="BF220" i="4" s="1"/>
  <c r="BF221" i="4" s="1" a="1"/>
  <c r="BF221" i="4" s="1"/>
  <c r="BF222" i="4" s="1" a="1"/>
  <c r="BF222" i="4" s="1"/>
  <c r="BF223" i="4" s="1" a="1"/>
  <c r="BF223" i="4" s="1"/>
  <c r="BF224" i="4" s="1" a="1"/>
  <c r="BF224" i="4" s="1"/>
  <c r="BF225" i="4" s="1" a="1"/>
  <c r="BF225" i="4" s="1"/>
  <c r="BF226" i="4" s="1" a="1"/>
  <c r="BF226" i="4" s="1"/>
  <c r="BF227" i="4" s="1" a="1"/>
  <c r="BF227" i="4" s="1"/>
  <c r="BF228" i="4" s="1" a="1"/>
  <c r="BF228" i="4" s="1"/>
  <c r="BF229" i="4" s="1" a="1"/>
  <c r="BF229" i="4" s="1"/>
  <c r="BF230" i="4" s="1" a="1"/>
  <c r="BF230" i="4" s="1"/>
  <c r="BF231" i="4" s="1" a="1"/>
  <c r="BF231" i="4" s="1"/>
  <c r="BF232" i="4" s="1" a="1"/>
  <c r="BF232" i="4" s="1"/>
  <c r="BF233" i="4" s="1" a="1"/>
  <c r="BF233" i="4" s="1"/>
  <c r="BF234" i="4" s="1" a="1"/>
  <c r="BF234" i="4" s="1"/>
  <c r="BF235" i="4" s="1" a="1"/>
  <c r="BF235" i="4" s="1"/>
  <c r="BF236" i="4" s="1" a="1"/>
  <c r="BF236" i="4" s="1"/>
  <c r="BF237" i="4" s="1" a="1"/>
  <c r="BF237" i="4" s="1"/>
  <c r="BF238" i="4" s="1" a="1"/>
  <c r="BF238" i="4" s="1"/>
  <c r="BF239" i="4" s="1" a="1"/>
  <c r="BF239" i="4" s="1"/>
  <c r="BF240" i="4" s="1" a="1"/>
  <c r="BF240" i="4" s="1"/>
  <c r="BF241" i="4" s="1" a="1"/>
  <c r="BF241" i="4" s="1"/>
  <c r="BF242" i="4" s="1" a="1"/>
  <c r="BF242" i="4" s="1"/>
  <c r="BF243" i="4" s="1" a="1"/>
  <c r="BF243" i="4" s="1"/>
  <c r="BF244" i="4" s="1" a="1"/>
  <c r="BF244" i="4" s="1"/>
  <c r="BF245" i="4" s="1" a="1"/>
  <c r="BF245" i="4" s="1"/>
  <c r="BF246" i="4" s="1" a="1"/>
  <c r="BF246" i="4" s="1"/>
  <c r="BF247" i="4" s="1" a="1"/>
  <c r="BF247" i="4" s="1"/>
  <c r="BF248" i="4" s="1" a="1"/>
  <c r="BF248" i="4" s="1"/>
  <c r="BF249" i="4" s="1" a="1"/>
  <c r="BF249" i="4" s="1"/>
  <c r="BF250" i="4" s="1" a="1"/>
  <c r="BF250" i="4" s="1"/>
  <c r="BF251" i="4" s="1" a="1"/>
  <c r="BF251" i="4" s="1"/>
  <c r="BF252" i="4" s="1" a="1"/>
  <c r="BF252" i="4" s="1"/>
  <c r="BF253" i="4" s="1" a="1"/>
  <c r="BF253" i="4" s="1"/>
  <c r="BF254" i="4" s="1" a="1"/>
  <c r="BF254" i="4" s="1"/>
  <c r="BF255" i="4" s="1" a="1"/>
  <c r="BF255" i="4" s="1"/>
  <c r="BF256" i="4" s="1" a="1"/>
  <c r="BF256" i="4" s="1"/>
  <c r="BF257" i="4" s="1" a="1"/>
  <c r="BF257" i="4" s="1"/>
  <c r="BF258" i="4" s="1" a="1"/>
  <c r="BF258" i="4" s="1"/>
  <c r="BF259" i="4" s="1" a="1"/>
  <c r="BF259" i="4" s="1"/>
  <c r="BF260" i="4" s="1" a="1"/>
  <c r="BF260" i="4" s="1"/>
  <c r="BF261" i="4" s="1" a="1"/>
  <c r="BF261" i="4" s="1"/>
  <c r="BF262" i="4" s="1" a="1"/>
  <c r="BF262" i="4" s="1"/>
  <c r="BF263" i="4" s="1" a="1"/>
  <c r="BF263" i="4" s="1"/>
  <c r="BF264" i="4" s="1" a="1"/>
  <c r="BF264" i="4" s="1"/>
  <c r="BF265" i="4" s="1" a="1"/>
  <c r="BF265" i="4" s="1"/>
  <c r="BF266" i="4" s="1" a="1"/>
  <c r="BF266" i="4" s="1"/>
  <c r="BF267" i="4" s="1" a="1"/>
  <c r="BF267" i="4" s="1"/>
  <c r="BF268" i="4" s="1" a="1"/>
  <c r="BF268" i="4" s="1"/>
  <c r="BF269" i="4" s="1" a="1"/>
  <c r="BF269" i="4" s="1"/>
  <c r="BF270" i="4" s="1" a="1"/>
  <c r="BF270" i="4" s="1"/>
  <c r="BF271" i="4" s="1" a="1"/>
  <c r="BF271" i="4" s="1"/>
  <c r="BF272" i="4" s="1" a="1"/>
  <c r="BF272" i="4" s="1"/>
  <c r="BF273" i="4" s="1" a="1"/>
  <c r="BF273" i="4" s="1"/>
  <c r="BF274" i="4" s="1" a="1"/>
  <c r="BF274" i="4" s="1"/>
  <c r="BF275" i="4" s="1" a="1"/>
  <c r="BF275" i="4" s="1"/>
  <c r="BF276" i="4" s="1" a="1"/>
  <c r="BF276" i="4" s="1"/>
  <c r="BF277" i="4" s="1" a="1"/>
  <c r="BF277" i="4" s="1"/>
  <c r="BF278" i="4" s="1" a="1"/>
  <c r="BF278" i="4" s="1"/>
  <c r="BF279" i="4" s="1" a="1"/>
  <c r="BF279" i="4" s="1"/>
  <c r="BF280" i="4" s="1" a="1"/>
  <c r="BF280" i="4" s="1"/>
  <c r="BF281" i="4" s="1" a="1"/>
  <c r="BF281" i="4" s="1"/>
  <c r="AD32" i="4" a="1"/>
  <c r="AD32" i="4" s="1"/>
  <c r="AD33" i="4" s="1" a="1"/>
  <c r="AD33" i="4" s="1"/>
  <c r="AD34" i="4" s="1" a="1"/>
  <c r="AD34" i="4" s="1"/>
  <c r="AD35" i="4" s="1" a="1"/>
  <c r="AD35" i="4" s="1"/>
  <c r="AD36" i="4" s="1" a="1"/>
  <c r="AD36" i="4" s="1"/>
  <c r="AD37" i="4" s="1" a="1"/>
  <c r="AD37" i="4" s="1"/>
  <c r="AD38" i="4" s="1" a="1"/>
  <c r="AD38" i="4" s="1"/>
  <c r="AD39" i="4" s="1" a="1"/>
  <c r="AD39" i="4" s="1"/>
  <c r="H226" i="1"/>
  <c r="P103" i="1"/>
  <c r="P32" i="1"/>
  <c r="H83" i="1"/>
  <c r="P20" i="1"/>
  <c r="J98" i="1"/>
  <c r="J109" i="1"/>
  <c r="L31" i="1"/>
  <c r="K31" i="1" s="1"/>
  <c r="J107" i="1"/>
  <c r="J29" i="1"/>
  <c r="J110" i="1"/>
  <c r="J108" i="1"/>
  <c r="P91" i="1"/>
  <c r="H163" i="1"/>
  <c r="H21" i="1"/>
  <c r="M98" i="6"/>
  <c r="O99" i="6"/>
  <c r="M25" i="6"/>
  <c r="M49" i="6"/>
  <c r="S99" i="6"/>
  <c r="Q75" i="6"/>
  <c r="L20" i="1"/>
  <c r="K20" i="1" s="1"/>
  <c r="L91" i="1"/>
  <c r="K91" i="1" s="1"/>
  <c r="BN33" i="4" a="1"/>
  <c r="BN33" i="4" s="1"/>
  <c r="AH32" i="4" a="1"/>
  <c r="AH32" i="4" s="1"/>
  <c r="AH33" i="4" s="1" a="1"/>
  <c r="AH33" i="4" s="1"/>
  <c r="AP32" i="4" a="1"/>
  <c r="AP32" i="4" s="1"/>
  <c r="AP33" i="4" s="1" a="1"/>
  <c r="AP33" i="4" s="1"/>
  <c r="AP34" i="4" s="1" a="1"/>
  <c r="AP34" i="4" s="1"/>
  <c r="AP35" i="4" s="1" a="1"/>
  <c r="AP35" i="4" s="1"/>
  <c r="AP36" i="4" s="1" a="1"/>
  <c r="AP36" i="4" s="1"/>
  <c r="AP37" i="4" s="1" a="1"/>
  <c r="AP37" i="4" s="1"/>
  <c r="AP38" i="4" s="1" a="1"/>
  <c r="AP38" i="4" s="1"/>
  <c r="AP39" i="4" s="1" a="1"/>
  <c r="AP39" i="4" s="1"/>
  <c r="AP40" i="4" s="1" a="1"/>
  <c r="AP40" i="4" s="1"/>
  <c r="AP41" i="4" s="1" a="1"/>
  <c r="AP41" i="4" s="1"/>
  <c r="AP42" i="4" s="1" a="1"/>
  <c r="AP42" i="4" s="1"/>
  <c r="AP43" i="4" s="1" a="1"/>
  <c r="AP43" i="4" s="1"/>
  <c r="AP44" i="4" s="1" a="1"/>
  <c r="AP44" i="4" s="1"/>
  <c r="AP45" i="4" s="1" a="1"/>
  <c r="AP45" i="4" s="1"/>
  <c r="AP46" i="4" s="1" a="1"/>
  <c r="AP46" i="4" s="1"/>
  <c r="AP47" i="4" s="1" a="1"/>
  <c r="AP47" i="4" s="1"/>
  <c r="AP48" i="4" s="1" a="1"/>
  <c r="AP48" i="4" s="1"/>
  <c r="AP49" i="4" s="1" a="1"/>
  <c r="AP49" i="4" s="1"/>
  <c r="AP50" i="4" s="1" a="1"/>
  <c r="AP50" i="4" s="1"/>
  <c r="AP51" i="4" s="1" a="1"/>
  <c r="AP51" i="4" s="1"/>
  <c r="AP52" i="4" s="1" a="1"/>
  <c r="AP52" i="4" s="1"/>
  <c r="AP53" i="4" s="1" a="1"/>
  <c r="AP53" i="4" s="1"/>
  <c r="AP54" i="4" s="1" a="1"/>
  <c r="AP54" i="4" s="1"/>
  <c r="AP55" i="4" s="1" a="1"/>
  <c r="AP55" i="4" s="1"/>
  <c r="AP56" i="4" s="1" a="1"/>
  <c r="AP56" i="4" s="1"/>
  <c r="AP57" i="4" s="1" a="1"/>
  <c r="AP57" i="4" s="1"/>
  <c r="AP58" i="4" s="1" a="1"/>
  <c r="AP58" i="4" s="1"/>
  <c r="AP59" i="4" s="1" a="1"/>
  <c r="AP59" i="4" s="1"/>
  <c r="AP60" i="4" s="1" a="1"/>
  <c r="AP60" i="4" s="1"/>
  <c r="AP61" i="4" s="1" a="1"/>
  <c r="AP61" i="4" s="1"/>
  <c r="AP62" i="4" s="1" a="1"/>
  <c r="AP62" i="4" s="1"/>
  <c r="AP63" i="4" s="1" a="1"/>
  <c r="AP63" i="4" s="1"/>
  <c r="AP64" i="4" s="1" a="1"/>
  <c r="AP64" i="4" s="1"/>
  <c r="AP65" i="4" s="1" a="1"/>
  <c r="AP65" i="4" s="1"/>
  <c r="AP66" i="4" s="1" a="1"/>
  <c r="AP66" i="4" s="1"/>
  <c r="AP67" i="4" s="1" a="1"/>
  <c r="AP67" i="4" s="1"/>
  <c r="AP68" i="4" s="1" a="1"/>
  <c r="AP68" i="4" s="1"/>
  <c r="AP69" i="4" s="1" a="1"/>
  <c r="AP69" i="4" s="1"/>
  <c r="AP70" i="4" s="1" a="1"/>
  <c r="AP70" i="4" s="1"/>
  <c r="AP71" i="4" s="1" a="1"/>
  <c r="AP71" i="4" s="1"/>
  <c r="AP72" i="4" s="1" a="1"/>
  <c r="AP72" i="4" s="1"/>
  <c r="AP73" i="4" s="1" a="1"/>
  <c r="AP73" i="4" s="1"/>
  <c r="AP74" i="4" s="1" a="1"/>
  <c r="AP74" i="4" s="1"/>
  <c r="AP75" i="4" s="1" a="1"/>
  <c r="AP75" i="4" s="1"/>
  <c r="AP76" i="4" s="1" a="1"/>
  <c r="AP76" i="4" s="1"/>
  <c r="AP77" i="4" s="1" a="1"/>
  <c r="AP77" i="4" s="1"/>
  <c r="AP78" i="4" s="1" a="1"/>
  <c r="AP78" i="4" s="1"/>
  <c r="AP79" i="4" s="1" a="1"/>
  <c r="AP79" i="4" s="1"/>
  <c r="AP80" i="4" s="1" a="1"/>
  <c r="AP80" i="4" s="1"/>
  <c r="AP81" i="4" s="1" a="1"/>
  <c r="AP81" i="4" s="1"/>
  <c r="AP82" i="4" s="1" a="1"/>
  <c r="AP82" i="4" s="1"/>
  <c r="AP83" i="4" s="1" a="1"/>
  <c r="AP83" i="4" s="1"/>
  <c r="AP84" i="4" s="1" a="1"/>
  <c r="AP84" i="4" s="1"/>
  <c r="AP85" i="4" s="1" a="1"/>
  <c r="AP85" i="4" s="1"/>
  <c r="AP86" i="4" s="1" a="1"/>
  <c r="AP86" i="4" s="1"/>
  <c r="AP87" i="4" s="1" a="1"/>
  <c r="AP87" i="4" s="1"/>
  <c r="AP88" i="4" s="1" a="1"/>
  <c r="AP88" i="4" s="1"/>
  <c r="AP89" i="4" s="1" a="1"/>
  <c r="AP89" i="4" s="1"/>
  <c r="AP90" i="4" s="1" a="1"/>
  <c r="AP90" i="4" s="1"/>
  <c r="AP91" i="4" s="1" a="1"/>
  <c r="AP91" i="4" s="1"/>
  <c r="AP92" i="4" s="1" a="1"/>
  <c r="AP92" i="4" s="1"/>
  <c r="AP93" i="4" s="1" a="1"/>
  <c r="AP93" i="4" s="1"/>
  <c r="AP94" i="4" s="1" a="1"/>
  <c r="AP94" i="4" s="1"/>
  <c r="AP95" i="4" s="1" a="1"/>
  <c r="AP95" i="4" s="1"/>
  <c r="AP96" i="4" s="1" a="1"/>
  <c r="AP96" i="4" s="1"/>
  <c r="AP97" i="4" s="1" a="1"/>
  <c r="AP97" i="4" s="1"/>
  <c r="AP98" i="4" s="1" a="1"/>
  <c r="AP98" i="4" s="1"/>
  <c r="AP99" i="4" s="1" a="1"/>
  <c r="AP99" i="4" s="1"/>
  <c r="AP100" i="4" s="1" a="1"/>
  <c r="AP100" i="4" s="1"/>
  <c r="AP101" i="4" s="1" a="1"/>
  <c r="AP101" i="4" s="1"/>
  <c r="AP102" i="4" s="1" a="1"/>
  <c r="AP102" i="4" s="1"/>
  <c r="AP103" i="4" s="1" a="1"/>
  <c r="AP103" i="4" s="1"/>
  <c r="AP104" i="4" s="1" a="1"/>
  <c r="AP104" i="4" s="1"/>
  <c r="AP105" i="4" s="1" a="1"/>
  <c r="AP105" i="4" s="1"/>
  <c r="AP106" i="4" s="1" a="1"/>
  <c r="AP106" i="4" s="1"/>
  <c r="AP107" i="4" s="1" a="1"/>
  <c r="AP107" i="4" s="1"/>
  <c r="AP108" i="4" s="1" a="1"/>
  <c r="AP108" i="4" s="1"/>
  <c r="AP109" i="4" s="1" a="1"/>
  <c r="AP109" i="4" s="1"/>
  <c r="AP110" i="4" s="1" a="1"/>
  <c r="AP110" i="4" s="1"/>
  <c r="AP111" i="4" s="1" a="1"/>
  <c r="AP111" i="4" s="1"/>
  <c r="AP112" i="4" s="1" a="1"/>
  <c r="AP112" i="4" s="1"/>
  <c r="AP113" i="4" s="1" a="1"/>
  <c r="AP113" i="4" s="1"/>
  <c r="AP114" i="4" s="1" a="1"/>
  <c r="AP114" i="4" s="1"/>
  <c r="AP115" i="4" s="1" a="1"/>
  <c r="AP115" i="4" s="1"/>
  <c r="AP116" i="4" s="1" a="1"/>
  <c r="AP116" i="4" s="1"/>
  <c r="AP117" i="4" s="1" a="1"/>
  <c r="AP117" i="4" s="1"/>
  <c r="AP118" i="4" s="1" a="1"/>
  <c r="AP118" i="4" s="1"/>
  <c r="AP119" i="4" s="1" a="1"/>
  <c r="AP119" i="4" s="1"/>
  <c r="AP120" i="4" s="1" a="1"/>
  <c r="AP120" i="4" s="1"/>
  <c r="AP121" i="4" s="1" a="1"/>
  <c r="AP121" i="4" s="1"/>
  <c r="AP122" i="4" s="1" a="1"/>
  <c r="AP122" i="4" s="1"/>
  <c r="AP123" i="4" s="1" a="1"/>
  <c r="AP123" i="4" s="1"/>
  <c r="AP124" i="4" s="1" a="1"/>
  <c r="AP124" i="4" s="1"/>
  <c r="AP125" i="4" s="1" a="1"/>
  <c r="AP125" i="4" s="1"/>
  <c r="AP126" i="4" s="1" a="1"/>
  <c r="AP126" i="4" s="1"/>
  <c r="AP127" i="4" s="1" a="1"/>
  <c r="AP127" i="4" s="1"/>
  <c r="AP128" i="4" s="1" a="1"/>
  <c r="AP128" i="4" s="1"/>
  <c r="AP129" i="4" s="1" a="1"/>
  <c r="AP129" i="4" s="1"/>
  <c r="AP130" i="4" s="1" a="1"/>
  <c r="AP130" i="4" s="1"/>
  <c r="AP131" i="4" s="1" a="1"/>
  <c r="AP131" i="4" s="1"/>
  <c r="AP132" i="4" s="1" a="1"/>
  <c r="AP132" i="4" s="1"/>
  <c r="AP133" i="4" s="1" a="1"/>
  <c r="AP133" i="4" s="1"/>
  <c r="AP134" i="4" s="1" a="1"/>
  <c r="AP134" i="4" s="1"/>
  <c r="AP135" i="4" s="1" a="1"/>
  <c r="AP135" i="4" s="1"/>
  <c r="AP136" i="4" s="1" a="1"/>
  <c r="AP136" i="4" s="1"/>
  <c r="AP137" i="4" s="1" a="1"/>
  <c r="AP137" i="4" s="1"/>
  <c r="AP138" i="4" s="1" a="1"/>
  <c r="AP138" i="4" s="1"/>
  <c r="AP139" i="4" s="1" a="1"/>
  <c r="AP139" i="4" s="1"/>
  <c r="AP140" i="4" s="1" a="1"/>
  <c r="AP140" i="4" s="1"/>
  <c r="AP141" i="4" s="1" a="1"/>
  <c r="AP141" i="4" s="1"/>
  <c r="AP142" i="4" s="1" a="1"/>
  <c r="AP142" i="4" s="1"/>
  <c r="AP143" i="4" s="1" a="1"/>
  <c r="AP143" i="4" s="1"/>
  <c r="AP144" i="4" s="1" a="1"/>
  <c r="AP144" i="4" s="1"/>
  <c r="AP145" i="4" s="1" a="1"/>
  <c r="AP145" i="4" s="1"/>
  <c r="AP146" i="4" s="1" a="1"/>
  <c r="AP146" i="4" s="1"/>
  <c r="AP147" i="4" s="1" a="1"/>
  <c r="AP147" i="4" s="1"/>
  <c r="AP148" i="4" s="1" a="1"/>
  <c r="AP148" i="4" s="1"/>
  <c r="AP149" i="4" s="1" a="1"/>
  <c r="AP149" i="4" s="1"/>
  <c r="AP150" i="4" s="1" a="1"/>
  <c r="AP150" i="4" s="1"/>
  <c r="AP151" i="4" s="1" a="1"/>
  <c r="AP151" i="4" s="1"/>
  <c r="AP152" i="4" s="1" a="1"/>
  <c r="AP152" i="4" s="1"/>
  <c r="AP153" i="4" s="1" a="1"/>
  <c r="AP153" i="4" s="1"/>
  <c r="AP154" i="4" s="1" a="1"/>
  <c r="AP154" i="4" s="1"/>
  <c r="AP155" i="4" s="1" a="1"/>
  <c r="AP155" i="4" s="1"/>
  <c r="AP156" i="4" s="1" a="1"/>
  <c r="AP156" i="4" s="1"/>
  <c r="AP157" i="4" s="1" a="1"/>
  <c r="AP157" i="4" s="1"/>
  <c r="AP158" i="4" s="1" a="1"/>
  <c r="AP158" i="4" s="1"/>
  <c r="AP159" i="4" s="1" a="1"/>
  <c r="AP159" i="4" s="1"/>
  <c r="AP160" i="4" s="1" a="1"/>
  <c r="AP160" i="4" s="1"/>
  <c r="AP161" i="4" s="1" a="1"/>
  <c r="AP161" i="4" s="1"/>
  <c r="AP162" i="4" s="1" a="1"/>
  <c r="AP162" i="4" s="1"/>
  <c r="AP163" i="4" s="1" a="1"/>
  <c r="AP163" i="4" s="1"/>
  <c r="AP164" i="4" s="1" a="1"/>
  <c r="AP164" i="4" s="1"/>
  <c r="AP165" i="4" s="1" a="1"/>
  <c r="AP165" i="4" s="1"/>
  <c r="AP166" i="4" s="1" a="1"/>
  <c r="AP166" i="4" s="1"/>
  <c r="AP167" i="4" s="1" a="1"/>
  <c r="AP167" i="4" s="1"/>
  <c r="AP168" i="4" s="1" a="1"/>
  <c r="AP168" i="4" s="1"/>
  <c r="AP169" i="4" s="1" a="1"/>
  <c r="AP169" i="4" s="1"/>
  <c r="AP170" i="4" s="1" a="1"/>
  <c r="AP170" i="4" s="1"/>
  <c r="AP171" i="4" s="1" a="1"/>
  <c r="AP171" i="4" s="1"/>
  <c r="AP172" i="4" s="1" a="1"/>
  <c r="AP172" i="4" s="1"/>
  <c r="AP173" i="4" s="1" a="1"/>
  <c r="AP173" i="4" s="1"/>
  <c r="AP174" i="4" s="1" a="1"/>
  <c r="AP174" i="4" s="1"/>
  <c r="AP175" i="4" s="1" a="1"/>
  <c r="AP175" i="4" s="1"/>
  <c r="AP176" i="4" s="1" a="1"/>
  <c r="AP176" i="4" s="1"/>
  <c r="AP177" i="4" s="1" a="1"/>
  <c r="AP177" i="4" s="1"/>
  <c r="AP178" i="4" s="1" a="1"/>
  <c r="AP178" i="4" s="1"/>
  <c r="AP179" i="4" s="1" a="1"/>
  <c r="AP179" i="4" s="1"/>
  <c r="AP180" i="4" s="1" a="1"/>
  <c r="AP180" i="4" s="1"/>
  <c r="AP181" i="4" s="1" a="1"/>
  <c r="AP181" i="4" s="1"/>
  <c r="AP182" i="4" s="1" a="1"/>
  <c r="AP182" i="4" s="1"/>
  <c r="AP183" i="4" s="1" a="1"/>
  <c r="AP183" i="4" s="1"/>
  <c r="AP184" i="4" s="1" a="1"/>
  <c r="AP184" i="4" s="1"/>
  <c r="AP185" i="4" s="1" a="1"/>
  <c r="AP185" i="4" s="1"/>
  <c r="AP186" i="4" s="1" a="1"/>
  <c r="AP186" i="4" s="1"/>
  <c r="AP187" i="4" s="1" a="1"/>
  <c r="AP187" i="4" s="1"/>
  <c r="AP188" i="4" s="1" a="1"/>
  <c r="AP188" i="4" s="1"/>
  <c r="AP189" i="4" s="1" a="1"/>
  <c r="AP189" i="4" s="1"/>
  <c r="AP190" i="4" s="1" a="1"/>
  <c r="AP190" i="4" s="1"/>
  <c r="AP191" i="4" s="1" a="1"/>
  <c r="AP191" i="4" s="1"/>
  <c r="AP192" i="4" s="1" a="1"/>
  <c r="AP192" i="4" s="1"/>
  <c r="AP193" i="4" s="1" a="1"/>
  <c r="AP193" i="4" s="1"/>
  <c r="AP194" i="4" s="1" a="1"/>
  <c r="AP194" i="4" s="1"/>
  <c r="AP195" i="4" s="1" a="1"/>
  <c r="AP195" i="4" s="1"/>
  <c r="AP196" i="4" s="1" a="1"/>
  <c r="AP196" i="4" s="1"/>
  <c r="AP197" i="4" s="1" a="1"/>
  <c r="AP197" i="4" s="1"/>
  <c r="AP198" i="4" s="1" a="1"/>
  <c r="AP198" i="4" s="1"/>
  <c r="AP199" i="4" s="1" a="1"/>
  <c r="AP199" i="4" s="1"/>
  <c r="AP200" i="4" s="1" a="1"/>
  <c r="AP200" i="4" s="1"/>
  <c r="AP201" i="4" s="1" a="1"/>
  <c r="AP201" i="4" s="1"/>
  <c r="AP202" i="4" s="1" a="1"/>
  <c r="AP202" i="4" s="1"/>
  <c r="AP203" i="4" s="1" a="1"/>
  <c r="AP203" i="4" s="1"/>
  <c r="AP204" i="4" s="1" a="1"/>
  <c r="AP204" i="4" s="1"/>
  <c r="AP205" i="4" s="1" a="1"/>
  <c r="AP205" i="4" s="1"/>
  <c r="AP206" i="4" s="1" a="1"/>
  <c r="AP206" i="4" s="1"/>
  <c r="AP207" i="4" s="1" a="1"/>
  <c r="AP207" i="4" s="1"/>
  <c r="AP208" i="4" s="1" a="1"/>
  <c r="AP208" i="4" s="1"/>
  <c r="AP209" i="4" s="1" a="1"/>
  <c r="AP209" i="4" s="1"/>
  <c r="AP210" i="4" s="1" a="1"/>
  <c r="AP210" i="4" s="1"/>
  <c r="AP211" i="4" s="1" a="1"/>
  <c r="AP211" i="4" s="1"/>
  <c r="AP212" i="4" s="1" a="1"/>
  <c r="AP212" i="4" s="1"/>
  <c r="AP213" i="4" s="1" a="1"/>
  <c r="AP213" i="4" s="1"/>
  <c r="AP214" i="4" s="1" a="1"/>
  <c r="AP214" i="4" s="1"/>
  <c r="AP215" i="4" s="1" a="1"/>
  <c r="AP215" i="4" s="1"/>
  <c r="AP216" i="4" s="1" a="1"/>
  <c r="AP216" i="4" s="1"/>
  <c r="AP217" i="4" s="1" a="1"/>
  <c r="AP217" i="4" s="1"/>
  <c r="AP218" i="4" s="1" a="1"/>
  <c r="AP218" i="4" s="1"/>
  <c r="AP219" i="4" s="1" a="1"/>
  <c r="AP219" i="4" s="1"/>
  <c r="AP220" i="4" s="1" a="1"/>
  <c r="AP220" i="4" s="1"/>
  <c r="AP221" i="4" s="1" a="1"/>
  <c r="AP221" i="4" s="1"/>
  <c r="AP222" i="4" s="1" a="1"/>
  <c r="AP222" i="4" s="1"/>
  <c r="AP223" i="4" s="1" a="1"/>
  <c r="AP223" i="4" s="1"/>
  <c r="AP224" i="4" s="1" a="1"/>
  <c r="AP224" i="4" s="1"/>
  <c r="AP225" i="4" s="1" a="1"/>
  <c r="AP225" i="4" s="1"/>
  <c r="AP226" i="4" s="1" a="1"/>
  <c r="AP226" i="4" s="1"/>
  <c r="AP227" i="4" s="1" a="1"/>
  <c r="AP227" i="4" s="1"/>
  <c r="AP228" i="4" s="1" a="1"/>
  <c r="AP228" i="4" s="1"/>
  <c r="AP229" i="4" s="1" a="1"/>
  <c r="AP229" i="4" s="1"/>
  <c r="AP230" i="4" s="1" a="1"/>
  <c r="AP230" i="4" s="1"/>
  <c r="AP231" i="4" s="1" a="1"/>
  <c r="AP231" i="4" s="1"/>
  <c r="AP232" i="4" s="1" a="1"/>
  <c r="AP232" i="4" s="1"/>
  <c r="AP233" i="4" s="1" a="1"/>
  <c r="AP233" i="4" s="1"/>
  <c r="AP234" i="4" s="1" a="1"/>
  <c r="AP234" i="4" s="1"/>
  <c r="AP235" i="4" s="1" a="1"/>
  <c r="AP235" i="4" s="1"/>
  <c r="AP236" i="4" s="1" a="1"/>
  <c r="AP236" i="4" s="1"/>
  <c r="AP237" i="4" s="1" a="1"/>
  <c r="AP237" i="4" s="1"/>
  <c r="AP238" i="4" s="1" a="1"/>
  <c r="AP238" i="4" s="1"/>
  <c r="AP239" i="4" s="1" a="1"/>
  <c r="AP239" i="4" s="1"/>
  <c r="AP240" i="4" s="1" a="1"/>
  <c r="AP240" i="4" s="1"/>
  <c r="AP241" i="4" s="1" a="1"/>
  <c r="AP241" i="4" s="1"/>
  <c r="AP242" i="4" s="1" a="1"/>
  <c r="AP242" i="4" s="1"/>
  <c r="AP243" i="4" s="1" a="1"/>
  <c r="AP243" i="4" s="1"/>
  <c r="AP244" i="4" s="1" a="1"/>
  <c r="AP244" i="4" s="1"/>
  <c r="AP245" i="4" s="1" a="1"/>
  <c r="AP245" i="4" s="1"/>
  <c r="AP246" i="4" s="1" a="1"/>
  <c r="AP246" i="4" s="1"/>
  <c r="AP247" i="4" s="1" a="1"/>
  <c r="AP247" i="4" s="1"/>
  <c r="AP248" i="4" s="1" a="1"/>
  <c r="AP248" i="4" s="1"/>
  <c r="AP249" i="4" s="1" a="1"/>
  <c r="AP249" i="4" s="1"/>
  <c r="AP250" i="4" s="1" a="1"/>
  <c r="AP250" i="4" s="1"/>
  <c r="AP251" i="4" s="1" a="1"/>
  <c r="AP251" i="4" s="1"/>
  <c r="AP252" i="4" s="1" a="1"/>
  <c r="AP252" i="4" s="1"/>
  <c r="AP253" i="4" s="1" a="1"/>
  <c r="AP253" i="4" s="1"/>
  <c r="AP254" i="4" s="1" a="1"/>
  <c r="AP254" i="4" s="1"/>
  <c r="AP255" i="4" s="1" a="1"/>
  <c r="AP255" i="4" s="1"/>
  <c r="AP256" i="4" s="1" a="1"/>
  <c r="AP256" i="4" s="1"/>
  <c r="AP257" i="4" s="1" a="1"/>
  <c r="AP257" i="4" s="1"/>
  <c r="AP258" i="4" s="1" a="1"/>
  <c r="AP258" i="4" s="1"/>
  <c r="AP259" i="4" s="1" a="1"/>
  <c r="AP259" i="4" s="1"/>
  <c r="AP260" i="4" s="1" a="1"/>
  <c r="AP260" i="4" s="1"/>
  <c r="AP261" i="4" s="1" a="1"/>
  <c r="AP261" i="4" s="1"/>
  <c r="AP262" i="4" s="1" a="1"/>
  <c r="AP262" i="4" s="1"/>
  <c r="AP263" i="4" s="1" a="1"/>
  <c r="AP263" i="4" s="1"/>
  <c r="AP264" i="4" s="1" a="1"/>
  <c r="AP264" i="4" s="1"/>
  <c r="AP265" i="4" s="1" a="1"/>
  <c r="AP265" i="4" s="1"/>
  <c r="AP266" i="4" s="1" a="1"/>
  <c r="AP266" i="4" s="1"/>
  <c r="AP267" i="4" s="1" a="1"/>
  <c r="AP267" i="4" s="1"/>
  <c r="AP268" i="4" s="1" a="1"/>
  <c r="AP268" i="4" s="1"/>
  <c r="AP269" i="4" s="1" a="1"/>
  <c r="AP269" i="4" s="1"/>
  <c r="AP270" i="4" s="1" a="1"/>
  <c r="AP270" i="4" s="1"/>
  <c r="AP271" i="4" s="1" a="1"/>
  <c r="AP271" i="4" s="1"/>
  <c r="AP272" i="4" s="1" a="1"/>
  <c r="AP272" i="4" s="1"/>
  <c r="AP273" i="4" s="1" a="1"/>
  <c r="AP273" i="4" s="1"/>
  <c r="AP274" i="4" s="1" a="1"/>
  <c r="AP274" i="4" s="1"/>
  <c r="AP275" i="4" s="1" a="1"/>
  <c r="AP275" i="4" s="1"/>
  <c r="AP276" i="4" s="1" a="1"/>
  <c r="AP276" i="4" s="1"/>
  <c r="AP277" i="4" s="1" a="1"/>
  <c r="AP277" i="4" s="1"/>
  <c r="AP278" i="4" s="1" a="1"/>
  <c r="AP278" i="4" s="1"/>
  <c r="AP279" i="4" s="1" a="1"/>
  <c r="AP279" i="4" s="1"/>
  <c r="AP280" i="4" s="1" a="1"/>
  <c r="AP280" i="4" s="1"/>
  <c r="AP281" i="4" s="1" a="1"/>
  <c r="AP281" i="4" s="1"/>
  <c r="AX32" i="4" a="1"/>
  <c r="AX32" i="4" s="1"/>
  <c r="AX33" i="4" s="1" a="1"/>
  <c r="AX33" i="4" s="1"/>
  <c r="BV32" i="4" a="1"/>
  <c r="BV32" i="4" s="1"/>
  <c r="BV33" i="4" s="1" a="1"/>
  <c r="BV33" i="4" s="1"/>
  <c r="BV34" i="4" s="1" a="1"/>
  <c r="BV34" i="4" s="1"/>
  <c r="BJ34" i="4" a="1"/>
  <c r="BJ34" i="4" s="1"/>
  <c r="BJ35" i="4" s="1" a="1"/>
  <c r="BJ35" i="4" s="1"/>
  <c r="BJ36" i="4" s="1" a="1"/>
  <c r="BJ36" i="4" s="1"/>
  <c r="BJ37" i="4" s="1" a="1"/>
  <c r="BJ37" i="4" s="1"/>
  <c r="BJ38" i="4" s="1" a="1"/>
  <c r="BJ38" i="4" s="1"/>
  <c r="BJ39" i="4" s="1" a="1"/>
  <c r="BJ39" i="4" s="1"/>
  <c r="BJ40" i="4" s="1" a="1"/>
  <c r="BJ40" i="4" s="1"/>
  <c r="BJ41" i="4" s="1" a="1"/>
  <c r="BJ41" i="4" s="1"/>
  <c r="BJ42" i="4" s="1" a="1"/>
  <c r="BJ42" i="4" s="1"/>
  <c r="BJ43" i="4" s="1" a="1"/>
  <c r="BJ43" i="4" s="1"/>
  <c r="BJ44" i="4" s="1" a="1"/>
  <c r="BJ44" i="4" s="1"/>
  <c r="BJ45" i="4" s="1" a="1"/>
  <c r="BJ45" i="4" s="1"/>
  <c r="BJ46" i="4" s="1" a="1"/>
  <c r="BJ46" i="4" s="1"/>
  <c r="BJ47" i="4" s="1" a="1"/>
  <c r="BJ47" i="4" s="1"/>
  <c r="BJ48" i="4" s="1" a="1"/>
  <c r="BJ48" i="4" s="1"/>
  <c r="BJ49" i="4" s="1" a="1"/>
  <c r="BJ49" i="4" s="1"/>
  <c r="BJ50" i="4" s="1" a="1"/>
  <c r="BJ50" i="4" s="1"/>
  <c r="BJ51" i="4" s="1" a="1"/>
  <c r="BJ51" i="4" s="1"/>
  <c r="BJ52" i="4" s="1" a="1"/>
  <c r="BJ52" i="4" s="1"/>
  <c r="BJ53" i="4" s="1" a="1"/>
  <c r="BJ53" i="4" s="1"/>
  <c r="BJ54" i="4" s="1" a="1"/>
  <c r="BJ54" i="4" s="1"/>
  <c r="BJ55" i="4" s="1" a="1"/>
  <c r="BJ55" i="4" s="1"/>
  <c r="BJ56" i="4" s="1" a="1"/>
  <c r="BJ56" i="4" s="1"/>
  <c r="BJ57" i="4" s="1" a="1"/>
  <c r="BJ57" i="4" s="1"/>
  <c r="BJ58" i="4" s="1" a="1"/>
  <c r="BJ58" i="4" s="1"/>
  <c r="BJ59" i="4" s="1" a="1"/>
  <c r="BJ59" i="4" s="1"/>
  <c r="BJ60" i="4" s="1" a="1"/>
  <c r="BJ60" i="4" s="1"/>
  <c r="BJ61" i="4" s="1" a="1"/>
  <c r="BJ61" i="4" s="1"/>
  <c r="BJ62" i="4" s="1" a="1"/>
  <c r="BJ62" i="4" s="1"/>
  <c r="BJ63" i="4" s="1" a="1"/>
  <c r="BJ63" i="4" s="1"/>
  <c r="BJ64" i="4" s="1" a="1"/>
  <c r="BJ64" i="4" s="1"/>
  <c r="BJ65" i="4" s="1" a="1"/>
  <c r="BJ65" i="4" s="1"/>
  <c r="BJ66" i="4" s="1" a="1"/>
  <c r="BJ66" i="4" s="1"/>
  <c r="BJ67" i="4" s="1" a="1"/>
  <c r="BJ67" i="4" s="1"/>
  <c r="BJ68" i="4" s="1" a="1"/>
  <c r="BJ68" i="4" s="1"/>
  <c r="BJ69" i="4" s="1" a="1"/>
  <c r="BJ69" i="4" s="1"/>
  <c r="BJ70" i="4" s="1" a="1"/>
  <c r="BJ70" i="4" s="1"/>
  <c r="BJ71" i="4" s="1" a="1"/>
  <c r="BJ71" i="4" s="1"/>
  <c r="BJ72" i="4" s="1" a="1"/>
  <c r="BJ72" i="4" s="1"/>
  <c r="BJ73" i="4" s="1" a="1"/>
  <c r="BJ73" i="4" s="1"/>
  <c r="BJ74" i="4" s="1" a="1"/>
  <c r="BJ74" i="4" s="1"/>
  <c r="BJ75" i="4" s="1" a="1"/>
  <c r="BJ75" i="4" s="1"/>
  <c r="BJ76" i="4" s="1" a="1"/>
  <c r="BJ76" i="4" s="1"/>
  <c r="BJ77" i="4" s="1" a="1"/>
  <c r="BJ77" i="4" s="1"/>
  <c r="BJ78" i="4" s="1" a="1"/>
  <c r="BJ78" i="4" s="1"/>
  <c r="BJ79" i="4" s="1" a="1"/>
  <c r="BJ79" i="4" s="1"/>
  <c r="BJ80" i="4" s="1" a="1"/>
  <c r="BJ80" i="4" s="1"/>
  <c r="BJ81" i="4" s="1" a="1"/>
  <c r="BJ81" i="4" s="1"/>
  <c r="BJ82" i="4" s="1" a="1"/>
  <c r="BJ82" i="4" s="1"/>
  <c r="BJ83" i="4" s="1" a="1"/>
  <c r="BJ83" i="4" s="1"/>
  <c r="BJ84" i="4" s="1" a="1"/>
  <c r="BJ84" i="4" s="1"/>
  <c r="BJ85" i="4" s="1" a="1"/>
  <c r="BJ85" i="4" s="1"/>
  <c r="BJ86" i="4" s="1" a="1"/>
  <c r="BJ86" i="4" s="1"/>
  <c r="BJ87" i="4" s="1" a="1"/>
  <c r="BJ87" i="4" s="1"/>
  <c r="BJ88" i="4" s="1" a="1"/>
  <c r="BJ88" i="4" s="1"/>
  <c r="BJ89" i="4" s="1" a="1"/>
  <c r="BJ89" i="4" s="1"/>
  <c r="BJ90" i="4" s="1" a="1"/>
  <c r="BJ90" i="4" s="1"/>
  <c r="BJ91" i="4" s="1" a="1"/>
  <c r="BJ91" i="4" s="1"/>
  <c r="BJ92" i="4" s="1" a="1"/>
  <c r="BJ92" i="4" s="1"/>
  <c r="BJ93" i="4" s="1" a="1"/>
  <c r="BJ93" i="4" s="1"/>
  <c r="BJ94" i="4" s="1" a="1"/>
  <c r="BJ94" i="4" s="1"/>
  <c r="BJ95" i="4" s="1" a="1"/>
  <c r="BJ95" i="4" s="1"/>
  <c r="BJ96" i="4" s="1" a="1"/>
  <c r="BJ96" i="4" s="1"/>
  <c r="BJ97" i="4" s="1" a="1"/>
  <c r="BJ97" i="4" s="1"/>
  <c r="BJ98" i="4" s="1" a="1"/>
  <c r="BJ98" i="4" s="1"/>
  <c r="BJ99" i="4" s="1" a="1"/>
  <c r="BJ99" i="4" s="1"/>
  <c r="BJ100" i="4" s="1" a="1"/>
  <c r="BJ100" i="4" s="1"/>
  <c r="BJ101" i="4" s="1" a="1"/>
  <c r="BJ101" i="4" s="1"/>
  <c r="BJ102" i="4" s="1" a="1"/>
  <c r="BJ102" i="4" s="1"/>
  <c r="BJ103" i="4" s="1" a="1"/>
  <c r="BJ103" i="4" s="1"/>
  <c r="BJ104" i="4" s="1" a="1"/>
  <c r="BJ104" i="4" s="1"/>
  <c r="BJ105" i="4" s="1" a="1"/>
  <c r="BJ105" i="4" s="1"/>
  <c r="BJ106" i="4" s="1" a="1"/>
  <c r="BJ106" i="4" s="1"/>
  <c r="BJ107" i="4" s="1" a="1"/>
  <c r="BJ107" i="4" s="1"/>
  <c r="BJ108" i="4" s="1" a="1"/>
  <c r="BJ108" i="4" s="1"/>
  <c r="BJ109" i="4" s="1" a="1"/>
  <c r="BJ109" i="4" s="1"/>
  <c r="BJ110" i="4" s="1" a="1"/>
  <c r="BJ110" i="4" s="1"/>
  <c r="BJ111" i="4" s="1" a="1"/>
  <c r="BJ111" i="4" s="1"/>
  <c r="BJ112" i="4" s="1" a="1"/>
  <c r="BJ112" i="4" s="1"/>
  <c r="BJ113" i="4" s="1" a="1"/>
  <c r="BJ113" i="4" s="1"/>
  <c r="BJ114" i="4" s="1" a="1"/>
  <c r="BJ114" i="4" s="1"/>
  <c r="BJ115" i="4" s="1" a="1"/>
  <c r="BJ115" i="4" s="1"/>
  <c r="BJ116" i="4" s="1" a="1"/>
  <c r="BJ116" i="4" s="1"/>
  <c r="BJ117" i="4" s="1" a="1"/>
  <c r="BJ117" i="4" s="1"/>
  <c r="BJ118" i="4" s="1" a="1"/>
  <c r="BJ118" i="4" s="1"/>
  <c r="BJ119" i="4" s="1" a="1"/>
  <c r="BJ119" i="4" s="1"/>
  <c r="BJ120" i="4" s="1" a="1"/>
  <c r="BJ120" i="4" s="1"/>
  <c r="BJ121" i="4" s="1" a="1"/>
  <c r="BJ121" i="4" s="1"/>
  <c r="BJ122" i="4" s="1" a="1"/>
  <c r="BJ122" i="4" s="1"/>
  <c r="BJ123" i="4" s="1" a="1"/>
  <c r="BJ123" i="4" s="1"/>
  <c r="BJ124" i="4" s="1" a="1"/>
  <c r="BJ124" i="4" s="1"/>
  <c r="BJ125" i="4" s="1" a="1"/>
  <c r="BJ125" i="4" s="1"/>
  <c r="BJ126" i="4" s="1" a="1"/>
  <c r="BJ126" i="4" s="1"/>
  <c r="BJ127" i="4" s="1" a="1"/>
  <c r="BJ127" i="4" s="1"/>
  <c r="BJ128" i="4" s="1" a="1"/>
  <c r="BJ128" i="4" s="1"/>
  <c r="BJ129" i="4" s="1" a="1"/>
  <c r="BJ129" i="4" s="1"/>
  <c r="BJ130" i="4" s="1" a="1"/>
  <c r="BJ130" i="4" s="1"/>
  <c r="BJ131" i="4" s="1" a="1"/>
  <c r="BJ131" i="4" s="1"/>
  <c r="BJ132" i="4" s="1" a="1"/>
  <c r="BJ132" i="4" s="1"/>
  <c r="BJ133" i="4" s="1" a="1"/>
  <c r="BJ133" i="4" s="1"/>
  <c r="BJ134" i="4" s="1" a="1"/>
  <c r="BJ134" i="4" s="1"/>
  <c r="BJ135" i="4" s="1" a="1"/>
  <c r="BJ135" i="4" s="1"/>
  <c r="BJ136" i="4" s="1" a="1"/>
  <c r="BJ136" i="4" s="1"/>
  <c r="BJ137" i="4" s="1" a="1"/>
  <c r="BJ137" i="4" s="1"/>
  <c r="BJ138" i="4" s="1" a="1"/>
  <c r="BJ138" i="4" s="1"/>
  <c r="BJ139" i="4" s="1" a="1"/>
  <c r="BJ139" i="4" s="1"/>
  <c r="BJ140" i="4" s="1" a="1"/>
  <c r="BJ140" i="4" s="1"/>
  <c r="BJ141" i="4" s="1" a="1"/>
  <c r="BJ141" i="4" s="1"/>
  <c r="BJ142" i="4" s="1" a="1"/>
  <c r="BJ142" i="4" s="1"/>
  <c r="BJ143" i="4" s="1" a="1"/>
  <c r="BJ143" i="4" s="1"/>
  <c r="BJ144" i="4" s="1" a="1"/>
  <c r="BJ144" i="4" s="1"/>
  <c r="BJ145" i="4" s="1" a="1"/>
  <c r="BJ145" i="4" s="1"/>
  <c r="BJ146" i="4" s="1" a="1"/>
  <c r="BJ146" i="4" s="1"/>
  <c r="BJ147" i="4" s="1" a="1"/>
  <c r="BJ147" i="4" s="1"/>
  <c r="BJ148" i="4" s="1" a="1"/>
  <c r="BJ148" i="4" s="1"/>
  <c r="BJ149" i="4" s="1" a="1"/>
  <c r="BJ149" i="4" s="1"/>
  <c r="BJ150" i="4" s="1" a="1"/>
  <c r="BJ150" i="4" s="1"/>
  <c r="BJ151" i="4" s="1" a="1"/>
  <c r="BJ151" i="4" s="1"/>
  <c r="BJ152" i="4" s="1" a="1"/>
  <c r="BJ152" i="4" s="1"/>
  <c r="BJ153" i="4" s="1" a="1"/>
  <c r="BJ153" i="4" s="1"/>
  <c r="BJ154" i="4" s="1" a="1"/>
  <c r="BJ154" i="4" s="1"/>
  <c r="BJ155" i="4" s="1" a="1"/>
  <c r="BJ155" i="4" s="1"/>
  <c r="BJ156" i="4" s="1" a="1"/>
  <c r="BJ156" i="4" s="1"/>
  <c r="BJ157" i="4" s="1" a="1"/>
  <c r="BJ157" i="4" s="1"/>
  <c r="BJ158" i="4" s="1" a="1"/>
  <c r="BJ158" i="4" s="1"/>
  <c r="BJ159" i="4" s="1" a="1"/>
  <c r="BJ159" i="4" s="1"/>
  <c r="BJ160" i="4" s="1" a="1"/>
  <c r="BJ160" i="4" s="1"/>
  <c r="BJ161" i="4" s="1" a="1"/>
  <c r="BJ161" i="4" s="1"/>
  <c r="BJ162" i="4" s="1" a="1"/>
  <c r="BJ162" i="4" s="1"/>
  <c r="BJ163" i="4" s="1" a="1"/>
  <c r="BJ163" i="4" s="1"/>
  <c r="BJ164" i="4" s="1" a="1"/>
  <c r="BJ164" i="4" s="1"/>
  <c r="BJ165" i="4" s="1" a="1"/>
  <c r="BJ165" i="4" s="1"/>
  <c r="BJ166" i="4" s="1" a="1"/>
  <c r="BJ166" i="4" s="1"/>
  <c r="BJ167" i="4" s="1" a="1"/>
  <c r="BJ167" i="4" s="1"/>
  <c r="BJ168" i="4" s="1" a="1"/>
  <c r="BJ168" i="4" s="1"/>
  <c r="BJ169" i="4" s="1" a="1"/>
  <c r="BJ169" i="4" s="1"/>
  <c r="BJ170" i="4" s="1" a="1"/>
  <c r="BJ170" i="4" s="1"/>
  <c r="BJ171" i="4" s="1" a="1"/>
  <c r="BJ171" i="4" s="1"/>
  <c r="BJ172" i="4" s="1" a="1"/>
  <c r="BJ172" i="4" s="1"/>
  <c r="BJ173" i="4" s="1" a="1"/>
  <c r="BJ173" i="4" s="1"/>
  <c r="BJ174" i="4" s="1" a="1"/>
  <c r="BJ174" i="4" s="1"/>
  <c r="BJ175" i="4" s="1" a="1"/>
  <c r="BJ175" i="4" s="1"/>
  <c r="BJ176" i="4" s="1" a="1"/>
  <c r="BJ176" i="4" s="1"/>
  <c r="BJ177" i="4" s="1" a="1"/>
  <c r="BJ177" i="4" s="1"/>
  <c r="BJ178" i="4" s="1" a="1"/>
  <c r="BJ178" i="4" s="1"/>
  <c r="BJ179" i="4" s="1" a="1"/>
  <c r="BJ179" i="4" s="1"/>
  <c r="BJ180" i="4" s="1" a="1"/>
  <c r="BJ180" i="4" s="1"/>
  <c r="BJ181" i="4" s="1" a="1"/>
  <c r="BJ181" i="4" s="1"/>
  <c r="BJ182" i="4" s="1" a="1"/>
  <c r="BJ182" i="4" s="1"/>
  <c r="BJ183" i="4" s="1" a="1"/>
  <c r="BJ183" i="4" s="1"/>
  <c r="BJ184" i="4" s="1" a="1"/>
  <c r="BJ184" i="4" s="1"/>
  <c r="BJ185" i="4" s="1" a="1"/>
  <c r="BJ185" i="4" s="1"/>
  <c r="BJ186" i="4" s="1" a="1"/>
  <c r="BJ186" i="4" s="1"/>
  <c r="BJ187" i="4" s="1" a="1"/>
  <c r="BJ187" i="4" s="1"/>
  <c r="BJ188" i="4" s="1" a="1"/>
  <c r="BJ188" i="4" s="1"/>
  <c r="BJ189" i="4" s="1" a="1"/>
  <c r="BJ189" i="4" s="1"/>
  <c r="BJ190" i="4" s="1" a="1"/>
  <c r="BJ190" i="4" s="1"/>
  <c r="BJ191" i="4" s="1" a="1"/>
  <c r="BJ191" i="4" s="1"/>
  <c r="BJ192" i="4" s="1" a="1"/>
  <c r="BJ192" i="4" s="1"/>
  <c r="BJ193" i="4" s="1" a="1"/>
  <c r="BJ193" i="4" s="1"/>
  <c r="BJ194" i="4" s="1" a="1"/>
  <c r="BJ194" i="4" s="1"/>
  <c r="BJ195" i="4" s="1" a="1"/>
  <c r="BJ195" i="4" s="1"/>
  <c r="BJ196" i="4" s="1" a="1"/>
  <c r="BJ196" i="4" s="1"/>
  <c r="BJ197" i="4" s="1" a="1"/>
  <c r="BJ197" i="4" s="1"/>
  <c r="BJ198" i="4" s="1" a="1"/>
  <c r="BJ198" i="4" s="1"/>
  <c r="BJ199" i="4" s="1" a="1"/>
  <c r="BJ199" i="4" s="1"/>
  <c r="BJ200" i="4" s="1" a="1"/>
  <c r="BJ200" i="4" s="1"/>
  <c r="BJ201" i="4" s="1" a="1"/>
  <c r="BJ201" i="4" s="1"/>
  <c r="BJ202" i="4" s="1" a="1"/>
  <c r="BJ202" i="4" s="1"/>
  <c r="BJ203" i="4" s="1" a="1"/>
  <c r="BJ203" i="4" s="1"/>
  <c r="BJ204" i="4" s="1" a="1"/>
  <c r="BJ204" i="4" s="1"/>
  <c r="BJ205" i="4" s="1" a="1"/>
  <c r="BJ205" i="4" s="1"/>
  <c r="BJ206" i="4" s="1" a="1"/>
  <c r="BJ206" i="4" s="1"/>
  <c r="BJ207" i="4" s="1" a="1"/>
  <c r="BJ207" i="4" s="1"/>
  <c r="BJ208" i="4" s="1" a="1"/>
  <c r="BJ208" i="4" s="1"/>
  <c r="BJ209" i="4" s="1" a="1"/>
  <c r="BJ209" i="4" s="1"/>
  <c r="BJ210" i="4" s="1" a="1"/>
  <c r="BJ210" i="4" s="1"/>
  <c r="BJ211" i="4" s="1" a="1"/>
  <c r="BJ211" i="4" s="1"/>
  <c r="BJ212" i="4" s="1" a="1"/>
  <c r="BJ212" i="4" s="1"/>
  <c r="BJ213" i="4" s="1" a="1"/>
  <c r="BJ213" i="4" s="1"/>
  <c r="BJ214" i="4" s="1" a="1"/>
  <c r="BJ214" i="4" s="1"/>
  <c r="BJ215" i="4" s="1" a="1"/>
  <c r="BJ215" i="4" s="1"/>
  <c r="BJ216" i="4" s="1" a="1"/>
  <c r="BJ216" i="4" s="1"/>
  <c r="BJ217" i="4" s="1" a="1"/>
  <c r="BJ217" i="4" s="1"/>
  <c r="BJ218" i="4" s="1" a="1"/>
  <c r="BJ218" i="4" s="1"/>
  <c r="BJ219" i="4" s="1" a="1"/>
  <c r="BJ219" i="4" s="1"/>
  <c r="BJ220" i="4" s="1" a="1"/>
  <c r="BJ220" i="4" s="1"/>
  <c r="BJ221" i="4" s="1" a="1"/>
  <c r="BJ221" i="4" s="1"/>
  <c r="BJ222" i="4" s="1" a="1"/>
  <c r="BJ222" i="4" s="1"/>
  <c r="BJ223" i="4" s="1" a="1"/>
  <c r="BJ223" i="4" s="1"/>
  <c r="BJ224" i="4" s="1" a="1"/>
  <c r="BJ224" i="4" s="1"/>
  <c r="BJ225" i="4" s="1" a="1"/>
  <c r="BJ225" i="4" s="1"/>
  <c r="BJ226" i="4" s="1" a="1"/>
  <c r="BJ226" i="4" s="1"/>
  <c r="BJ227" i="4" s="1" a="1"/>
  <c r="BJ227" i="4" s="1"/>
  <c r="BJ228" i="4" s="1" a="1"/>
  <c r="BJ228" i="4" s="1"/>
  <c r="BJ229" i="4" s="1" a="1"/>
  <c r="BJ229" i="4" s="1"/>
  <c r="BJ230" i="4" s="1" a="1"/>
  <c r="BJ230" i="4" s="1"/>
  <c r="BJ231" i="4" s="1" a="1"/>
  <c r="BJ231" i="4" s="1"/>
  <c r="BJ232" i="4" s="1" a="1"/>
  <c r="BJ232" i="4" s="1"/>
  <c r="BJ233" i="4" s="1" a="1"/>
  <c r="BJ233" i="4" s="1"/>
  <c r="BJ234" i="4" s="1" a="1"/>
  <c r="BJ234" i="4" s="1"/>
  <c r="BJ235" i="4" s="1" a="1"/>
  <c r="BJ235" i="4" s="1"/>
  <c r="BJ236" i="4" s="1" a="1"/>
  <c r="BJ236" i="4" s="1"/>
  <c r="BJ237" i="4" s="1" a="1"/>
  <c r="BJ237" i="4" s="1"/>
  <c r="BJ238" i="4" s="1" a="1"/>
  <c r="BJ238" i="4" s="1"/>
  <c r="BJ239" i="4" s="1" a="1"/>
  <c r="BJ239" i="4" s="1"/>
  <c r="BJ240" i="4" s="1" a="1"/>
  <c r="BJ240" i="4" s="1"/>
  <c r="BJ241" i="4" s="1" a="1"/>
  <c r="BJ241" i="4" s="1"/>
  <c r="BJ242" i="4" s="1" a="1"/>
  <c r="BJ242" i="4" s="1"/>
  <c r="BJ243" i="4" s="1" a="1"/>
  <c r="BJ243" i="4" s="1"/>
  <c r="BJ244" i="4" s="1" a="1"/>
  <c r="BJ244" i="4" s="1"/>
  <c r="BJ245" i="4" s="1" a="1"/>
  <c r="BJ245" i="4" s="1"/>
  <c r="BJ246" i="4" s="1" a="1"/>
  <c r="BJ246" i="4" s="1"/>
  <c r="BJ247" i="4" s="1" a="1"/>
  <c r="BJ247" i="4" s="1"/>
  <c r="BJ248" i="4" s="1" a="1"/>
  <c r="BJ248" i="4" s="1"/>
  <c r="BJ249" i="4" s="1" a="1"/>
  <c r="BJ249" i="4" s="1"/>
  <c r="BJ250" i="4" s="1" a="1"/>
  <c r="BJ250" i="4" s="1"/>
  <c r="BJ251" i="4" s="1" a="1"/>
  <c r="BJ251" i="4" s="1"/>
  <c r="BJ252" i="4" s="1" a="1"/>
  <c r="BJ252" i="4" s="1"/>
  <c r="BJ253" i="4" s="1" a="1"/>
  <c r="BJ253" i="4" s="1"/>
  <c r="BJ254" i="4" s="1" a="1"/>
  <c r="BJ254" i="4" s="1"/>
  <c r="BJ255" i="4" s="1" a="1"/>
  <c r="BJ255" i="4" s="1"/>
  <c r="BJ256" i="4" s="1" a="1"/>
  <c r="BJ256" i="4" s="1"/>
  <c r="BJ257" i="4" s="1" a="1"/>
  <c r="BJ257" i="4" s="1"/>
  <c r="BJ258" i="4" s="1" a="1"/>
  <c r="BJ258" i="4" s="1"/>
  <c r="BJ259" i="4" s="1" a="1"/>
  <c r="BJ259" i="4" s="1"/>
  <c r="BJ260" i="4" s="1" a="1"/>
  <c r="BJ260" i="4" s="1"/>
  <c r="BJ261" i="4" s="1" a="1"/>
  <c r="BJ261" i="4" s="1"/>
  <c r="BJ262" i="4" s="1" a="1"/>
  <c r="BJ262" i="4" s="1"/>
  <c r="BJ263" i="4" s="1" a="1"/>
  <c r="BJ263" i="4" s="1"/>
  <c r="BJ264" i="4" s="1" a="1"/>
  <c r="BJ264" i="4" s="1"/>
  <c r="BJ265" i="4" s="1" a="1"/>
  <c r="BJ265" i="4" s="1"/>
  <c r="BJ266" i="4" s="1" a="1"/>
  <c r="BJ266" i="4" s="1"/>
  <c r="BJ267" i="4" s="1" a="1"/>
  <c r="BJ267" i="4" s="1"/>
  <c r="BJ268" i="4" s="1" a="1"/>
  <c r="BJ268" i="4" s="1"/>
  <c r="BJ269" i="4" s="1" a="1"/>
  <c r="BJ269" i="4" s="1"/>
  <c r="BJ270" i="4" s="1" a="1"/>
  <c r="BJ270" i="4" s="1"/>
  <c r="BJ271" i="4" s="1" a="1"/>
  <c r="BJ271" i="4" s="1"/>
  <c r="BJ272" i="4" s="1" a="1"/>
  <c r="BJ272" i="4" s="1"/>
  <c r="BJ273" i="4" s="1" a="1"/>
  <c r="BJ273" i="4" s="1"/>
  <c r="BJ274" i="4" s="1" a="1"/>
  <c r="BJ274" i="4" s="1"/>
  <c r="BJ275" i="4" s="1" a="1"/>
  <c r="BJ275" i="4" s="1"/>
  <c r="BJ276" i="4" s="1" a="1"/>
  <c r="BJ276" i="4" s="1"/>
  <c r="BJ277" i="4" s="1" a="1"/>
  <c r="BJ277" i="4" s="1"/>
  <c r="BJ278" i="4" s="1" a="1"/>
  <c r="BJ278" i="4" s="1"/>
  <c r="BJ279" i="4" s="1" a="1"/>
  <c r="BJ279" i="4" s="1"/>
  <c r="BJ280" i="4" s="1" a="1"/>
  <c r="BJ280" i="4" s="1"/>
  <c r="BJ281" i="4" s="1" a="1"/>
  <c r="BJ281" i="4" s="1"/>
  <c r="Y4" i="4"/>
  <c r="AU31" i="4" a="1"/>
  <c r="AU31" i="4" s="1"/>
  <c r="C91" i="1"/>
  <c r="S91" i="1" s="1" a="1"/>
  <c r="S91" i="1" s="1"/>
  <c r="D91" i="1"/>
  <c r="F91" i="1" s="1"/>
  <c r="H92" i="1"/>
  <c r="I92" i="1"/>
  <c r="E92" i="1"/>
  <c r="G164" i="1"/>
  <c r="G236" i="1" s="1"/>
  <c r="G308" i="1" s="1"/>
  <c r="G380" i="1" s="1"/>
  <c r="G452" i="1" s="1"/>
  <c r="G524" i="1" s="1"/>
  <c r="G596" i="1" s="1"/>
  <c r="G668" i="1" s="1"/>
  <c r="G740" i="1" s="1"/>
  <c r="G812" i="1" s="1"/>
  <c r="I21" i="1"/>
  <c r="E91" i="1"/>
  <c r="I95" i="1"/>
  <c r="I167" i="1" s="1"/>
  <c r="I239" i="1" s="1"/>
  <c r="I311" i="1" s="1"/>
  <c r="I383" i="1" s="1"/>
  <c r="I455" i="1" s="1"/>
  <c r="I527" i="1" s="1"/>
  <c r="I599" i="1" s="1"/>
  <c r="I671" i="1" s="1"/>
  <c r="I743" i="1" s="1"/>
  <c r="I815" i="1" s="1"/>
  <c r="G163" i="1"/>
  <c r="I96" i="1"/>
  <c r="I168" i="1" s="1"/>
  <c r="I240" i="1" s="1"/>
  <c r="I312" i="1" s="1"/>
  <c r="I384" i="1" s="1"/>
  <c r="I456" i="1" s="1"/>
  <c r="I528" i="1" s="1"/>
  <c r="I600" i="1" s="1"/>
  <c r="I672" i="1" s="1"/>
  <c r="I744" i="1" s="1"/>
  <c r="I816" i="1" s="1"/>
  <c r="J95" i="1"/>
  <c r="J97" i="1"/>
  <c r="J28" i="1"/>
  <c r="N19" i="1"/>
  <c r="J30" i="1"/>
  <c r="H32" i="1"/>
  <c r="C92" i="1"/>
  <c r="S92" i="1" s="1" a="1"/>
  <c r="S92" i="1" s="1"/>
  <c r="D92" i="1"/>
  <c r="F92" i="1" s="1"/>
  <c r="H103" i="1"/>
  <c r="H43" i="1"/>
  <c r="C20" i="1"/>
  <c r="D20" i="1"/>
  <c r="F20" i="1" s="1"/>
  <c r="E20" i="1"/>
  <c r="O19" i="1"/>
  <c r="G21" i="1"/>
  <c r="G93" i="1" s="1"/>
  <c r="G165" i="1" s="1"/>
  <c r="G237" i="1" s="1"/>
  <c r="G309" i="1" s="1"/>
  <c r="G381" i="1" s="1"/>
  <c r="G453" i="1" s="1"/>
  <c r="G525" i="1" s="1"/>
  <c r="G597" i="1" s="1"/>
  <c r="G669" i="1" s="1"/>
  <c r="G741" i="1" s="1"/>
  <c r="G813" i="1" s="1"/>
  <c r="C103" i="1"/>
  <c r="S103" i="1" s="1" a="1"/>
  <c r="S103" i="1" s="1"/>
  <c r="I33" i="1"/>
  <c r="E103" i="1"/>
  <c r="J39" i="1"/>
  <c r="J40" i="1"/>
  <c r="I59" i="1"/>
  <c r="I131" i="1" s="1"/>
  <c r="I203" i="1" s="1"/>
  <c r="I275" i="1" s="1"/>
  <c r="I347" i="1" s="1"/>
  <c r="I419" i="1" s="1"/>
  <c r="I491" i="1" s="1"/>
  <c r="I563" i="1" s="1"/>
  <c r="I635" i="1" s="1"/>
  <c r="I707" i="1" s="1"/>
  <c r="I779" i="1" s="1"/>
  <c r="I851" i="1" s="1"/>
  <c r="J42" i="1"/>
  <c r="I48" i="1"/>
  <c r="I108" i="1"/>
  <c r="I180" i="1" s="1"/>
  <c r="I252" i="1" s="1"/>
  <c r="I324" i="1" s="1"/>
  <c r="I396" i="1" s="1"/>
  <c r="I468" i="1" s="1"/>
  <c r="I540" i="1" s="1"/>
  <c r="I612" i="1" s="1"/>
  <c r="I684" i="1" s="1"/>
  <c r="I756" i="1" s="1"/>
  <c r="I828" i="1" s="1"/>
  <c r="I40" i="1"/>
  <c r="C32" i="1"/>
  <c r="G33" i="1"/>
  <c r="G104" i="1"/>
  <c r="E32" i="1"/>
  <c r="J41" i="1"/>
  <c r="I55" i="1"/>
  <c r="N31" i="1"/>
  <c r="I44" i="1"/>
  <c r="I104" i="1"/>
  <c r="G175" i="1"/>
  <c r="P175" i="1" s="1"/>
  <c r="I39" i="1"/>
  <c r="I107" i="1"/>
  <c r="I179" i="1" s="1"/>
  <c r="I251" i="1" s="1"/>
  <c r="I323" i="1" s="1"/>
  <c r="I395" i="1" s="1"/>
  <c r="I467" i="1" s="1"/>
  <c r="I539" i="1" s="1"/>
  <c r="I611" i="1" s="1"/>
  <c r="I683" i="1" s="1"/>
  <c r="I755" i="1" s="1"/>
  <c r="I827" i="1" s="1"/>
  <c r="O31" i="1"/>
  <c r="M81" i="6"/>
  <c r="M86" i="6"/>
  <c r="M117" i="6"/>
  <c r="O16" i="6"/>
  <c r="S17" i="6"/>
  <c r="O19" i="6"/>
  <c r="S20" i="6"/>
  <c r="O22" i="6"/>
  <c r="S23" i="6"/>
  <c r="O25" i="6"/>
  <c r="S26" i="6"/>
  <c r="O28" i="6"/>
  <c r="S29" i="6"/>
  <c r="O31" i="6"/>
  <c r="S32" i="6"/>
  <c r="O34" i="6"/>
  <c r="S35" i="6"/>
  <c r="O37" i="6"/>
  <c r="S38" i="6"/>
  <c r="O40" i="6"/>
  <c r="S41" i="6"/>
  <c r="O43" i="6"/>
  <c r="S44" i="6"/>
  <c r="O46" i="6"/>
  <c r="S47" i="6"/>
  <c r="O49" i="6"/>
  <c r="S50" i="6"/>
  <c r="O52" i="6"/>
  <c r="S53" i="6"/>
  <c r="O55" i="6"/>
  <c r="Q58" i="6"/>
  <c r="S61" i="6"/>
  <c r="Q63" i="6"/>
  <c r="O65" i="6"/>
  <c r="M69" i="6"/>
  <c r="S70" i="6"/>
  <c r="Q72" i="6"/>
  <c r="O74" i="6"/>
  <c r="Q76" i="6"/>
  <c r="Q78" i="6"/>
  <c r="M89" i="6"/>
  <c r="M92" i="6"/>
  <c r="M96" i="6"/>
  <c r="Q102" i="6"/>
  <c r="O119" i="6"/>
  <c r="M57" i="6"/>
  <c r="O60" i="6"/>
  <c r="M84" i="6"/>
  <c r="M103" i="6"/>
  <c r="Q121" i="6"/>
  <c r="M54" i="6"/>
  <c r="Q55" i="6"/>
  <c r="S58" i="6"/>
  <c r="M62" i="6"/>
  <c r="S63" i="6"/>
  <c r="Q67" i="6"/>
  <c r="O69" i="6"/>
  <c r="M71" i="6"/>
  <c r="S72" i="6"/>
  <c r="S76" i="6"/>
  <c r="Q81" i="6"/>
  <c r="O104" i="6"/>
  <c r="S123" i="6"/>
  <c r="O57" i="6"/>
  <c r="Q60" i="6"/>
  <c r="M75" i="6"/>
  <c r="M87" i="6"/>
  <c r="M90" i="6"/>
  <c r="M93" i="6"/>
  <c r="M126" i="6"/>
  <c r="S16" i="6"/>
  <c r="O18" i="6"/>
  <c r="S19" i="6"/>
  <c r="O21" i="6"/>
  <c r="S22" i="6"/>
  <c r="O24" i="6"/>
  <c r="S25" i="6"/>
  <c r="O27" i="6"/>
  <c r="S28" i="6"/>
  <c r="O30" i="6"/>
  <c r="S31" i="6"/>
  <c r="O33" i="6"/>
  <c r="S34" i="6"/>
  <c r="O36" i="6"/>
  <c r="S37" i="6"/>
  <c r="O39" i="6"/>
  <c r="S40" i="6"/>
  <c r="O42" i="6"/>
  <c r="S43" i="6"/>
  <c r="O45" i="6"/>
  <c r="S46" i="6"/>
  <c r="O48" i="6"/>
  <c r="S49" i="6"/>
  <c r="O51" i="6"/>
  <c r="S52" i="6"/>
  <c r="O54" i="6"/>
  <c r="S55" i="6"/>
  <c r="M59" i="6"/>
  <c r="O62" i="6"/>
  <c r="M66" i="6"/>
  <c r="S67" i="6"/>
  <c r="Q69" i="6"/>
  <c r="O71" i="6"/>
  <c r="M77" i="6"/>
  <c r="Q79" i="6"/>
  <c r="Q84" i="6"/>
  <c r="S97" i="6"/>
  <c r="O128" i="6"/>
  <c r="Q57" i="6"/>
  <c r="S60" i="6"/>
  <c r="O75" i="6"/>
  <c r="O106" i="6"/>
  <c r="Q130" i="6"/>
  <c r="M264" i="6"/>
  <c r="M261" i="6"/>
  <c r="M258" i="6"/>
  <c r="M255" i="6"/>
  <c r="M252" i="6"/>
  <c r="M249" i="6"/>
  <c r="M246" i="6"/>
  <c r="M243" i="6"/>
  <c r="M240" i="6"/>
  <c r="M237" i="6"/>
  <c r="M234" i="6"/>
  <c r="M231" i="6"/>
  <c r="M228" i="6"/>
  <c r="M225" i="6"/>
  <c r="M222" i="6"/>
  <c r="M219" i="6"/>
  <c r="M216" i="6"/>
  <c r="M213" i="6"/>
  <c r="M210" i="6"/>
  <c r="M207" i="6"/>
  <c r="M204" i="6"/>
  <c r="M201" i="6"/>
  <c r="M198" i="6"/>
  <c r="M195" i="6"/>
  <c r="M192" i="6"/>
  <c r="M189" i="6"/>
  <c r="M186" i="6"/>
  <c r="M183" i="6"/>
  <c r="M180" i="6"/>
  <c r="M177" i="6"/>
  <c r="M174" i="6"/>
  <c r="M171" i="6"/>
  <c r="M168" i="6"/>
  <c r="M165" i="6"/>
  <c r="M162" i="6"/>
  <c r="M159" i="6"/>
  <c r="M156" i="6"/>
  <c r="M153" i="6"/>
  <c r="M150" i="6"/>
  <c r="M147" i="6"/>
  <c r="M144" i="6"/>
  <c r="M141" i="6"/>
  <c r="M265" i="6"/>
  <c r="M262" i="6"/>
  <c r="M259" i="6"/>
  <c r="M256" i="6"/>
  <c r="M253" i="6"/>
  <c r="M250" i="6"/>
  <c r="M247" i="6"/>
  <c r="M244" i="6"/>
  <c r="M241" i="6"/>
  <c r="M238" i="6"/>
  <c r="M235" i="6"/>
  <c r="M232" i="6"/>
  <c r="M229" i="6"/>
  <c r="M226" i="6"/>
  <c r="M223" i="6"/>
  <c r="M220" i="6"/>
  <c r="M217" i="6"/>
  <c r="M214" i="6"/>
  <c r="M211" i="6"/>
  <c r="M208" i="6"/>
  <c r="M205" i="6"/>
  <c r="M202" i="6"/>
  <c r="M199" i="6"/>
  <c r="M196" i="6"/>
  <c r="M193" i="6"/>
  <c r="M190" i="6"/>
  <c r="M187" i="6"/>
  <c r="M184" i="6"/>
  <c r="M181" i="6"/>
  <c r="M178" i="6"/>
  <c r="M175" i="6"/>
  <c r="M172" i="6"/>
  <c r="M169" i="6"/>
  <c r="M166" i="6"/>
  <c r="M163" i="6"/>
  <c r="M160" i="6"/>
  <c r="M157" i="6"/>
  <c r="M154" i="6"/>
  <c r="M151" i="6"/>
  <c r="M148" i="6"/>
  <c r="M145" i="6"/>
  <c r="M142" i="6"/>
  <c r="M139" i="6"/>
  <c r="M260" i="6"/>
  <c r="M251" i="6"/>
  <c r="M242" i="6"/>
  <c r="M233" i="6"/>
  <c r="M224" i="6"/>
  <c r="M215" i="6"/>
  <c r="M206" i="6"/>
  <c r="M197" i="6"/>
  <c r="M188" i="6"/>
  <c r="M179" i="6"/>
  <c r="M170" i="6"/>
  <c r="M161" i="6"/>
  <c r="M152" i="6"/>
  <c r="M143" i="6"/>
  <c r="M257" i="6"/>
  <c r="M248" i="6"/>
  <c r="M239" i="6"/>
  <c r="M230" i="6"/>
  <c r="M221" i="6"/>
  <c r="M212" i="6"/>
  <c r="M203" i="6"/>
  <c r="M194" i="6"/>
  <c r="M185" i="6"/>
  <c r="M176" i="6"/>
  <c r="M167" i="6"/>
  <c r="M158" i="6"/>
  <c r="M149" i="6"/>
  <c r="M263" i="6"/>
  <c r="M254" i="6"/>
  <c r="M245" i="6"/>
  <c r="M236" i="6"/>
  <c r="M227" i="6"/>
  <c r="M218" i="6"/>
  <c r="M209" i="6"/>
  <c r="M200" i="6"/>
  <c r="M191" i="6"/>
  <c r="M182" i="6"/>
  <c r="M173" i="6"/>
  <c r="M164" i="6"/>
  <c r="M155" i="6"/>
  <c r="M146" i="6"/>
  <c r="M140" i="6"/>
  <c r="M134" i="6"/>
  <c r="M125" i="6"/>
  <c r="M116" i="6"/>
  <c r="M99" i="6"/>
  <c r="M136" i="6"/>
  <c r="M127" i="6"/>
  <c r="M118" i="6"/>
  <c r="M109" i="6"/>
  <c r="M107" i="6"/>
  <c r="M102" i="6"/>
  <c r="M94" i="6"/>
  <c r="M91" i="6"/>
  <c r="M88" i="6"/>
  <c r="M85" i="6"/>
  <c r="M82" i="6"/>
  <c r="M79" i="6"/>
  <c r="M76" i="6"/>
  <c r="M73" i="6"/>
  <c r="M70" i="6"/>
  <c r="M67" i="6"/>
  <c r="M64" i="6"/>
  <c r="M138" i="6"/>
  <c r="M129" i="6"/>
  <c r="M120" i="6"/>
  <c r="M111" i="6"/>
  <c r="M97" i="6"/>
  <c r="M131" i="6"/>
  <c r="M122" i="6"/>
  <c r="M113" i="6"/>
  <c r="M105" i="6"/>
  <c r="M100" i="6"/>
  <c r="M133" i="6"/>
  <c r="M124" i="6"/>
  <c r="M115" i="6"/>
  <c r="M95" i="6"/>
  <c r="M137" i="6"/>
  <c r="M128" i="6"/>
  <c r="M119" i="6"/>
  <c r="M110" i="6"/>
  <c r="M108" i="6"/>
  <c r="M106" i="6"/>
  <c r="M130" i="6"/>
  <c r="M121" i="6"/>
  <c r="M112" i="6"/>
  <c r="M132" i="6"/>
  <c r="M123" i="6"/>
  <c r="M114" i="6"/>
  <c r="M104" i="6"/>
  <c r="M17" i="6"/>
  <c r="Q18" i="6"/>
  <c r="M20" i="6"/>
  <c r="Q21" i="6"/>
  <c r="M23" i="6"/>
  <c r="Q24" i="6"/>
  <c r="M26" i="6"/>
  <c r="Q27" i="6"/>
  <c r="M29" i="6"/>
  <c r="Q30" i="6"/>
  <c r="M32" i="6"/>
  <c r="Q33" i="6"/>
  <c r="M35" i="6"/>
  <c r="Q36" i="6"/>
  <c r="M38" i="6"/>
  <c r="Q39" i="6"/>
  <c r="M41" i="6"/>
  <c r="Q42" i="6"/>
  <c r="M44" i="6"/>
  <c r="Q45" i="6"/>
  <c r="M47" i="6"/>
  <c r="Q48" i="6"/>
  <c r="M50" i="6"/>
  <c r="Q51" i="6"/>
  <c r="M53" i="6"/>
  <c r="Q54" i="6"/>
  <c r="M56" i="6"/>
  <c r="O59" i="6"/>
  <c r="Q64" i="6"/>
  <c r="O66" i="6"/>
  <c r="M68" i="6"/>
  <c r="S69" i="6"/>
  <c r="Q73" i="6"/>
  <c r="O77" i="6"/>
  <c r="Q82" i="6"/>
  <c r="Q87" i="6"/>
  <c r="Q90" i="6"/>
  <c r="Q93" i="6"/>
  <c r="S107" i="6"/>
  <c r="S132" i="6"/>
  <c r="O264" i="6"/>
  <c r="O261" i="6"/>
  <c r="O258" i="6"/>
  <c r="O255" i="6"/>
  <c r="O252" i="6"/>
  <c r="O249" i="6"/>
  <c r="O246" i="6"/>
  <c r="O243" i="6"/>
  <c r="O240" i="6"/>
  <c r="O237" i="6"/>
  <c r="O234" i="6"/>
  <c r="O231" i="6"/>
  <c r="O228" i="6"/>
  <c r="O225" i="6"/>
  <c r="O222" i="6"/>
  <c r="O219" i="6"/>
  <c r="O216" i="6"/>
  <c r="O213" i="6"/>
  <c r="O210" i="6"/>
  <c r="O207" i="6"/>
  <c r="O204" i="6"/>
  <c r="O201" i="6"/>
  <c r="O198" i="6"/>
  <c r="O195" i="6"/>
  <c r="O192" i="6"/>
  <c r="O189" i="6"/>
  <c r="O186" i="6"/>
  <c r="O183" i="6"/>
  <c r="O180" i="6"/>
  <c r="O177" i="6"/>
  <c r="O174" i="6"/>
  <c r="O171" i="6"/>
  <c r="O168" i="6"/>
  <c r="O165" i="6"/>
  <c r="O162" i="6"/>
  <c r="O159" i="6"/>
  <c r="O156" i="6"/>
  <c r="O153" i="6"/>
  <c r="O150" i="6"/>
  <c r="O147" i="6"/>
  <c r="O265" i="6"/>
  <c r="O262" i="6"/>
  <c r="O259" i="6"/>
  <c r="O256" i="6"/>
  <c r="O253" i="6"/>
  <c r="O250" i="6"/>
  <c r="O247" i="6"/>
  <c r="O244" i="6"/>
  <c r="O241" i="6"/>
  <c r="O238" i="6"/>
  <c r="O235" i="6"/>
  <c r="O232" i="6"/>
  <c r="O229" i="6"/>
  <c r="O226" i="6"/>
  <c r="O223" i="6"/>
  <c r="O220" i="6"/>
  <c r="O217" i="6"/>
  <c r="O214" i="6"/>
  <c r="O211" i="6"/>
  <c r="O208" i="6"/>
  <c r="O205" i="6"/>
  <c r="O202" i="6"/>
  <c r="O199" i="6"/>
  <c r="O196" i="6"/>
  <c r="O193" i="6"/>
  <c r="O190" i="6"/>
  <c r="O187" i="6"/>
  <c r="O184" i="6"/>
  <c r="O181" i="6"/>
  <c r="O178" i="6"/>
  <c r="O175" i="6"/>
  <c r="O172" i="6"/>
  <c r="O169" i="6"/>
  <c r="O166" i="6"/>
  <c r="O163" i="6"/>
  <c r="O160" i="6"/>
  <c r="O157" i="6"/>
  <c r="O154" i="6"/>
  <c r="O151" i="6"/>
  <c r="O148" i="6"/>
  <c r="O145" i="6"/>
  <c r="O142" i="6"/>
  <c r="O139" i="6"/>
  <c r="O143" i="6"/>
  <c r="O257" i="6"/>
  <c r="O248" i="6"/>
  <c r="O239" i="6"/>
  <c r="O230" i="6"/>
  <c r="O221" i="6"/>
  <c r="O212" i="6"/>
  <c r="O203" i="6"/>
  <c r="O194" i="6"/>
  <c r="O185" i="6"/>
  <c r="O176" i="6"/>
  <c r="O167" i="6"/>
  <c r="O158" i="6"/>
  <c r="O149" i="6"/>
  <c r="O263" i="6"/>
  <c r="O242" i="6"/>
  <c r="O215" i="6"/>
  <c r="O188" i="6"/>
  <c r="O161" i="6"/>
  <c r="O102" i="6"/>
  <c r="O94" i="6"/>
  <c r="O91" i="6"/>
  <c r="O88" i="6"/>
  <c r="O85" i="6"/>
  <c r="O82" i="6"/>
  <c r="O79" i="6"/>
  <c r="O76" i="6"/>
  <c r="O73" i="6"/>
  <c r="O70" i="6"/>
  <c r="O67" i="6"/>
  <c r="O64" i="6"/>
  <c r="O61" i="6"/>
  <c r="O58" i="6"/>
  <c r="O245" i="6"/>
  <c r="O218" i="6"/>
  <c r="O191" i="6"/>
  <c r="O164" i="6"/>
  <c r="O136" i="6"/>
  <c r="O127" i="6"/>
  <c r="O118" i="6"/>
  <c r="O109" i="6"/>
  <c r="O107" i="6"/>
  <c r="O97" i="6"/>
  <c r="O144" i="6"/>
  <c r="O141" i="6"/>
  <c r="O138" i="6"/>
  <c r="O129" i="6"/>
  <c r="O120" i="6"/>
  <c r="O111" i="6"/>
  <c r="O105" i="6"/>
  <c r="O131" i="6"/>
  <c r="O122" i="6"/>
  <c r="O113" i="6"/>
  <c r="O100" i="6"/>
  <c r="O251" i="6"/>
  <c r="O224" i="6"/>
  <c r="O197" i="6"/>
  <c r="O170" i="6"/>
  <c r="O95" i="6"/>
  <c r="O92" i="6"/>
  <c r="O89" i="6"/>
  <c r="O86" i="6"/>
  <c r="O83" i="6"/>
  <c r="O80" i="6"/>
  <c r="O254" i="6"/>
  <c r="O227" i="6"/>
  <c r="O200" i="6"/>
  <c r="O173" i="6"/>
  <c r="O146" i="6"/>
  <c r="O140" i="6"/>
  <c r="O133" i="6"/>
  <c r="O124" i="6"/>
  <c r="O115" i="6"/>
  <c r="O103" i="6"/>
  <c r="O135" i="6"/>
  <c r="O126" i="6"/>
  <c r="O117" i="6"/>
  <c r="O98" i="6"/>
  <c r="O260" i="6"/>
  <c r="O233" i="6"/>
  <c r="O206" i="6"/>
  <c r="O179" i="6"/>
  <c r="O152" i="6"/>
  <c r="O101" i="6"/>
  <c r="O96" i="6"/>
  <c r="O93" i="6"/>
  <c r="O90" i="6"/>
  <c r="O87" i="6"/>
  <c r="O84" i="6"/>
  <c r="O81" i="6"/>
  <c r="O78" i="6"/>
  <c r="O236" i="6"/>
  <c r="O209" i="6"/>
  <c r="O182" i="6"/>
  <c r="O155" i="6"/>
  <c r="O130" i="6"/>
  <c r="O121" i="6"/>
  <c r="O112" i="6"/>
  <c r="O132" i="6"/>
  <c r="O123" i="6"/>
  <c r="O114" i="6"/>
  <c r="O134" i="6"/>
  <c r="O125" i="6"/>
  <c r="O116" i="6"/>
  <c r="S57" i="6"/>
  <c r="M61" i="6"/>
  <c r="M80" i="6"/>
  <c r="O108" i="6"/>
  <c r="M135" i="6"/>
  <c r="Q265" i="6"/>
  <c r="Q262" i="6"/>
  <c r="Q259" i="6"/>
  <c r="Q256" i="6"/>
  <c r="Q253" i="6"/>
  <c r="Q250" i="6"/>
  <c r="Q247" i="6"/>
  <c r="Q244" i="6"/>
  <c r="Q241" i="6"/>
  <c r="Q238" i="6"/>
  <c r="Q235" i="6"/>
  <c r="Q232" i="6"/>
  <c r="Q229" i="6"/>
  <c r="Q226" i="6"/>
  <c r="Q223" i="6"/>
  <c r="Q220" i="6"/>
  <c r="Q217" i="6"/>
  <c r="Q214" i="6"/>
  <c r="Q211" i="6"/>
  <c r="Q208" i="6"/>
  <c r="Q205" i="6"/>
  <c r="Q202" i="6"/>
  <c r="Q199" i="6"/>
  <c r="Q196" i="6"/>
  <c r="Q193" i="6"/>
  <c r="Q190" i="6"/>
  <c r="Q187" i="6"/>
  <c r="Q184" i="6"/>
  <c r="Q181" i="6"/>
  <c r="Q178" i="6"/>
  <c r="Q175" i="6"/>
  <c r="Q172" i="6"/>
  <c r="Q169" i="6"/>
  <c r="Q166" i="6"/>
  <c r="Q163" i="6"/>
  <c r="Q160" i="6"/>
  <c r="Q157" i="6"/>
  <c r="Q154" i="6"/>
  <c r="Q151" i="6"/>
  <c r="Q148" i="6"/>
  <c r="Q145" i="6"/>
  <c r="Q142" i="6"/>
  <c r="Q139" i="6"/>
  <c r="Q263" i="6"/>
  <c r="Q260" i="6"/>
  <c r="Q257" i="6"/>
  <c r="Q254" i="6"/>
  <c r="Q251" i="6"/>
  <c r="Q248" i="6"/>
  <c r="Q245" i="6"/>
  <c r="Q242" i="6"/>
  <c r="Q239" i="6"/>
  <c r="Q236" i="6"/>
  <c r="Q233" i="6"/>
  <c r="Q230" i="6"/>
  <c r="Q227" i="6"/>
  <c r="Q224" i="6"/>
  <c r="Q221" i="6"/>
  <c r="Q218" i="6"/>
  <c r="Q215" i="6"/>
  <c r="Q212" i="6"/>
  <c r="Q209" i="6"/>
  <c r="Q206" i="6"/>
  <c r="Q203" i="6"/>
  <c r="Q200" i="6"/>
  <c r="Q197" i="6"/>
  <c r="Q194" i="6"/>
  <c r="Q191" i="6"/>
  <c r="Q188" i="6"/>
  <c r="Q185" i="6"/>
  <c r="Q182" i="6"/>
  <c r="Q179" i="6"/>
  <c r="Q176" i="6"/>
  <c r="Q173" i="6"/>
  <c r="Q170" i="6"/>
  <c r="Q167" i="6"/>
  <c r="Q164" i="6"/>
  <c r="Q161" i="6"/>
  <c r="Q158" i="6"/>
  <c r="Q155" i="6"/>
  <c r="Q152" i="6"/>
  <c r="Q149" i="6"/>
  <c r="Q146" i="6"/>
  <c r="Q143" i="6"/>
  <c r="Q140" i="6"/>
  <c r="Q264" i="6"/>
  <c r="Q255" i="6"/>
  <c r="Q246" i="6"/>
  <c r="Q237" i="6"/>
  <c r="Q228" i="6"/>
  <c r="Q219" i="6"/>
  <c r="Q210" i="6"/>
  <c r="Q201" i="6"/>
  <c r="Q192" i="6"/>
  <c r="Q183" i="6"/>
  <c r="Q174" i="6"/>
  <c r="Q165" i="6"/>
  <c r="Q156" i="6"/>
  <c r="Q147" i="6"/>
  <c r="Q261" i="6"/>
  <c r="Q252" i="6"/>
  <c r="Q243" i="6"/>
  <c r="Q234" i="6"/>
  <c r="Q225" i="6"/>
  <c r="Q216" i="6"/>
  <c r="Q207" i="6"/>
  <c r="Q198" i="6"/>
  <c r="Q189" i="6"/>
  <c r="Q180" i="6"/>
  <c r="Q171" i="6"/>
  <c r="Q162" i="6"/>
  <c r="Q153" i="6"/>
  <c r="Q258" i="6"/>
  <c r="Q249" i="6"/>
  <c r="Q240" i="6"/>
  <c r="Q231" i="6"/>
  <c r="Q222" i="6"/>
  <c r="Q213" i="6"/>
  <c r="Q204" i="6"/>
  <c r="Q195" i="6"/>
  <c r="Q186" i="6"/>
  <c r="Q177" i="6"/>
  <c r="Q168" i="6"/>
  <c r="Q159" i="6"/>
  <c r="Q150" i="6"/>
  <c r="Q144" i="6"/>
  <c r="Q138" i="6"/>
  <c r="Q129" i="6"/>
  <c r="Q120" i="6"/>
  <c r="Q111" i="6"/>
  <c r="Q105" i="6"/>
  <c r="Q141" i="6"/>
  <c r="Q100" i="6"/>
  <c r="Q131" i="6"/>
  <c r="Q122" i="6"/>
  <c r="Q113" i="6"/>
  <c r="Q95" i="6"/>
  <c r="Q92" i="6"/>
  <c r="Q89" i="6"/>
  <c r="Q86" i="6"/>
  <c r="Q83" i="6"/>
  <c r="Q80" i="6"/>
  <c r="Q77" i="6"/>
  <c r="Q74" i="6"/>
  <c r="Q71" i="6"/>
  <c r="Q68" i="6"/>
  <c r="Q65" i="6"/>
  <c r="Q62" i="6"/>
  <c r="Q133" i="6"/>
  <c r="Q124" i="6"/>
  <c r="Q115" i="6"/>
  <c r="Q103" i="6"/>
  <c r="Q135" i="6"/>
  <c r="Q126" i="6"/>
  <c r="Q117" i="6"/>
  <c r="Q98" i="6"/>
  <c r="Q108" i="6"/>
  <c r="Q106" i="6"/>
  <c r="Q137" i="6"/>
  <c r="Q128" i="6"/>
  <c r="Q119" i="6"/>
  <c r="Q110" i="6"/>
  <c r="Q101" i="6"/>
  <c r="Q96" i="6"/>
  <c r="Q132" i="6"/>
  <c r="Q123" i="6"/>
  <c r="Q114" i="6"/>
  <c r="Q104" i="6"/>
  <c r="Q99" i="6"/>
  <c r="Q134" i="6"/>
  <c r="Q125" i="6"/>
  <c r="Q116" i="6"/>
  <c r="Q136" i="6"/>
  <c r="Q127" i="6"/>
  <c r="Q118" i="6"/>
  <c r="Q109" i="6"/>
  <c r="Q107" i="6"/>
  <c r="Q97" i="6"/>
  <c r="O17" i="6"/>
  <c r="S18" i="6"/>
  <c r="O20" i="6"/>
  <c r="S21" i="6"/>
  <c r="O23" i="6"/>
  <c r="S24" i="6"/>
  <c r="O26" i="6"/>
  <c r="S27" i="6"/>
  <c r="O29" i="6"/>
  <c r="S30" i="6"/>
  <c r="O32" i="6"/>
  <c r="S33" i="6"/>
  <c r="O35" i="6"/>
  <c r="S36" i="6"/>
  <c r="O38" i="6"/>
  <c r="S39" i="6"/>
  <c r="O41" i="6"/>
  <c r="S42" i="6"/>
  <c r="O44" i="6"/>
  <c r="S45" i="6"/>
  <c r="O47" i="6"/>
  <c r="S48" i="6"/>
  <c r="O50" i="6"/>
  <c r="S51" i="6"/>
  <c r="O53" i="6"/>
  <c r="S54" i="6"/>
  <c r="O56" i="6"/>
  <c r="Q59" i="6"/>
  <c r="M63" i="6"/>
  <c r="S64" i="6"/>
  <c r="Q66" i="6"/>
  <c r="O68" i="6"/>
  <c r="M72" i="6"/>
  <c r="S73" i="6"/>
  <c r="Q85" i="6"/>
  <c r="O110" i="6"/>
  <c r="O137" i="6"/>
  <c r="S265" i="6"/>
  <c r="S262" i="6"/>
  <c r="S259" i="6"/>
  <c r="S256" i="6"/>
  <c r="S253" i="6"/>
  <c r="S250" i="6"/>
  <c r="S247" i="6"/>
  <c r="S244" i="6"/>
  <c r="S241" i="6"/>
  <c r="S238" i="6"/>
  <c r="S235" i="6"/>
  <c r="S232" i="6"/>
  <c r="S229" i="6"/>
  <c r="S226" i="6"/>
  <c r="S223" i="6"/>
  <c r="S220" i="6"/>
  <c r="S217" i="6"/>
  <c r="S214" i="6"/>
  <c r="S211" i="6"/>
  <c r="S208" i="6"/>
  <c r="S205" i="6"/>
  <c r="S202" i="6"/>
  <c r="S199" i="6"/>
  <c r="S196" i="6"/>
  <c r="S193" i="6"/>
  <c r="S190" i="6"/>
  <c r="S187" i="6"/>
  <c r="S184" i="6"/>
  <c r="S181" i="6"/>
  <c r="S178" i="6"/>
  <c r="S175" i="6"/>
  <c r="S172" i="6"/>
  <c r="S169" i="6"/>
  <c r="S166" i="6"/>
  <c r="S163" i="6"/>
  <c r="S160" i="6"/>
  <c r="S157" i="6"/>
  <c r="S154" i="6"/>
  <c r="S151" i="6"/>
  <c r="S148" i="6"/>
  <c r="S263" i="6"/>
  <c r="S260" i="6"/>
  <c r="S257" i="6"/>
  <c r="S254" i="6"/>
  <c r="S251" i="6"/>
  <c r="S248" i="6"/>
  <c r="S245" i="6"/>
  <c r="S242" i="6"/>
  <c r="S239" i="6"/>
  <c r="S236" i="6"/>
  <c r="S233" i="6"/>
  <c r="S230" i="6"/>
  <c r="S227" i="6"/>
  <c r="S224" i="6"/>
  <c r="S221" i="6"/>
  <c r="S218" i="6"/>
  <c r="S215" i="6"/>
  <c r="S212" i="6"/>
  <c r="S209" i="6"/>
  <c r="S206" i="6"/>
  <c r="S203" i="6"/>
  <c r="S200" i="6"/>
  <c r="S197" i="6"/>
  <c r="S194" i="6"/>
  <c r="S191" i="6"/>
  <c r="S188" i="6"/>
  <c r="S185" i="6"/>
  <c r="S182" i="6"/>
  <c r="S179" i="6"/>
  <c r="S176" i="6"/>
  <c r="S173" i="6"/>
  <c r="S170" i="6"/>
  <c r="S167" i="6"/>
  <c r="S164" i="6"/>
  <c r="S161" i="6"/>
  <c r="S158" i="6"/>
  <c r="S155" i="6"/>
  <c r="S152" i="6"/>
  <c r="S149" i="6"/>
  <c r="S146" i="6"/>
  <c r="S143" i="6"/>
  <c r="S140" i="6"/>
  <c r="S264" i="6"/>
  <c r="S261" i="6"/>
  <c r="S252" i="6"/>
  <c r="S243" i="6"/>
  <c r="S234" i="6"/>
  <c r="S225" i="6"/>
  <c r="S216" i="6"/>
  <c r="S207" i="6"/>
  <c r="S198" i="6"/>
  <c r="S189" i="6"/>
  <c r="S180" i="6"/>
  <c r="S171" i="6"/>
  <c r="S162" i="6"/>
  <c r="S153" i="6"/>
  <c r="S142" i="6"/>
  <c r="S255" i="6"/>
  <c r="S228" i="6"/>
  <c r="S201" i="6"/>
  <c r="S174" i="6"/>
  <c r="S147" i="6"/>
  <c r="S95" i="6"/>
  <c r="S92" i="6"/>
  <c r="S89" i="6"/>
  <c r="S86" i="6"/>
  <c r="S83" i="6"/>
  <c r="S80" i="6"/>
  <c r="S77" i="6"/>
  <c r="S74" i="6"/>
  <c r="S71" i="6"/>
  <c r="S68" i="6"/>
  <c r="S65" i="6"/>
  <c r="S62" i="6"/>
  <c r="S59" i="6"/>
  <c r="S56" i="6"/>
  <c r="S258" i="6"/>
  <c r="S231" i="6"/>
  <c r="S204" i="6"/>
  <c r="S177" i="6"/>
  <c r="S150" i="6"/>
  <c r="S131" i="6"/>
  <c r="S122" i="6"/>
  <c r="S113" i="6"/>
  <c r="S103" i="6"/>
  <c r="S133" i="6"/>
  <c r="S124" i="6"/>
  <c r="S115" i="6"/>
  <c r="S98" i="6"/>
  <c r="S135" i="6"/>
  <c r="S126" i="6"/>
  <c r="S117" i="6"/>
  <c r="S237" i="6"/>
  <c r="S210" i="6"/>
  <c r="S183" i="6"/>
  <c r="S156" i="6"/>
  <c r="S108" i="6"/>
  <c r="S106" i="6"/>
  <c r="S101" i="6"/>
  <c r="S93" i="6"/>
  <c r="S90" i="6"/>
  <c r="S87" i="6"/>
  <c r="S84" i="6"/>
  <c r="S81" i="6"/>
  <c r="S78" i="6"/>
  <c r="S240" i="6"/>
  <c r="S213" i="6"/>
  <c r="S186" i="6"/>
  <c r="S159" i="6"/>
  <c r="S137" i="6"/>
  <c r="S128" i="6"/>
  <c r="S119" i="6"/>
  <c r="S110" i="6"/>
  <c r="S96" i="6"/>
  <c r="S130" i="6"/>
  <c r="S121" i="6"/>
  <c r="S112" i="6"/>
  <c r="S104" i="6"/>
  <c r="S246" i="6"/>
  <c r="S219" i="6"/>
  <c r="S192" i="6"/>
  <c r="S165" i="6"/>
  <c r="S145" i="6"/>
  <c r="S139" i="6"/>
  <c r="S94" i="6"/>
  <c r="S91" i="6"/>
  <c r="S88" i="6"/>
  <c r="S85" i="6"/>
  <c r="S82" i="6"/>
  <c r="S79" i="6"/>
  <c r="S249" i="6"/>
  <c r="S222" i="6"/>
  <c r="S195" i="6"/>
  <c r="S168" i="6"/>
  <c r="S134" i="6"/>
  <c r="S125" i="6"/>
  <c r="S116" i="6"/>
  <c r="S102" i="6"/>
  <c r="S136" i="6"/>
  <c r="S127" i="6"/>
  <c r="S118" i="6"/>
  <c r="S109" i="6"/>
  <c r="S144" i="6"/>
  <c r="S141" i="6"/>
  <c r="S138" i="6"/>
  <c r="S129" i="6"/>
  <c r="S120" i="6"/>
  <c r="S111" i="6"/>
  <c r="S105" i="6"/>
  <c r="S100" i="6"/>
  <c r="M58" i="6"/>
  <c r="S75" i="6"/>
  <c r="M78" i="6"/>
  <c r="M83" i="6"/>
  <c r="Q88" i="6"/>
  <c r="Q91" i="6"/>
  <c r="Q94" i="6"/>
  <c r="Q112" i="6"/>
  <c r="X273" i="4" l="1"/>
  <c r="X261" i="4"/>
  <c r="X249" i="4"/>
  <c r="X237" i="4"/>
  <c r="X225" i="4"/>
  <c r="X213" i="4"/>
  <c r="X201" i="4"/>
  <c r="X189" i="4"/>
  <c r="X177" i="4"/>
  <c r="X165" i="4"/>
  <c r="X153" i="4"/>
  <c r="X141" i="4"/>
  <c r="X129" i="4"/>
  <c r="X117" i="4"/>
  <c r="X105" i="4"/>
  <c r="X93" i="4"/>
  <c r="X81" i="4"/>
  <c r="X69" i="4"/>
  <c r="X57" i="4"/>
  <c r="X45" i="4"/>
  <c r="X33" i="4"/>
  <c r="X270" i="4"/>
  <c r="X258" i="4"/>
  <c r="X246" i="4"/>
  <c r="X234" i="4"/>
  <c r="X222" i="4"/>
  <c r="X210" i="4"/>
  <c r="X198" i="4"/>
  <c r="X186" i="4"/>
  <c r="X174" i="4"/>
  <c r="X162" i="4"/>
  <c r="X150" i="4"/>
  <c r="X138" i="4"/>
  <c r="X126" i="4"/>
  <c r="X114" i="4"/>
  <c r="X102" i="4"/>
  <c r="X90" i="4"/>
  <c r="X78" i="4"/>
  <c r="X66" i="4"/>
  <c r="X54" i="4"/>
  <c r="X42" i="4"/>
  <c r="X281" i="4"/>
  <c r="X267" i="4"/>
  <c r="X253" i="4"/>
  <c r="X239" i="4"/>
  <c r="X224" i="4"/>
  <c r="X209" i="4"/>
  <c r="X195" i="4"/>
  <c r="X181" i="4"/>
  <c r="X167" i="4"/>
  <c r="X152" i="4"/>
  <c r="X137" i="4"/>
  <c r="X123" i="4"/>
  <c r="X109" i="4"/>
  <c r="X95" i="4"/>
  <c r="X80" i="4"/>
  <c r="X65" i="4"/>
  <c r="X51" i="4"/>
  <c r="X37" i="4"/>
  <c r="X266" i="4"/>
  <c r="X136" i="4"/>
  <c r="X79" i="4"/>
  <c r="X279" i="4"/>
  <c r="X251" i="4"/>
  <c r="X221" i="4"/>
  <c r="X193" i="4"/>
  <c r="X164" i="4"/>
  <c r="X135" i="4"/>
  <c r="X107" i="4"/>
  <c r="X77" i="4"/>
  <c r="X49" i="4"/>
  <c r="X280" i="4"/>
  <c r="X252" i="4"/>
  <c r="X238" i="4"/>
  <c r="X223" i="4"/>
  <c r="X208" i="4"/>
  <c r="X194" i="4"/>
  <c r="X180" i="4"/>
  <c r="X166" i="4"/>
  <c r="X151" i="4"/>
  <c r="X122" i="4"/>
  <c r="X108" i="4"/>
  <c r="X94" i="4"/>
  <c r="X64" i="4"/>
  <c r="X50" i="4"/>
  <c r="X36" i="4"/>
  <c r="X265" i="4"/>
  <c r="X236" i="4"/>
  <c r="X207" i="4"/>
  <c r="X179" i="4"/>
  <c r="X149" i="4"/>
  <c r="X121" i="4"/>
  <c r="X92" i="4"/>
  <c r="X63" i="4"/>
  <c r="X35" i="4"/>
  <c r="X278" i="4"/>
  <c r="X264" i="4"/>
  <c r="X250" i="4"/>
  <c r="X235" i="4"/>
  <c r="X220" i="4"/>
  <c r="X206" i="4"/>
  <c r="X192" i="4"/>
  <c r="X178" i="4"/>
  <c r="X163" i="4"/>
  <c r="X148" i="4"/>
  <c r="X134" i="4"/>
  <c r="X120" i="4"/>
  <c r="X106" i="4"/>
  <c r="X91" i="4"/>
  <c r="X76" i="4"/>
  <c r="X62" i="4"/>
  <c r="X48" i="4"/>
  <c r="X34" i="4"/>
  <c r="X277" i="4"/>
  <c r="X263" i="4"/>
  <c r="X248" i="4"/>
  <c r="X233" i="4"/>
  <c r="X219" i="4"/>
  <c r="X205" i="4"/>
  <c r="X191" i="4"/>
  <c r="X176" i="4"/>
  <c r="X161" i="4"/>
  <c r="X147" i="4"/>
  <c r="X133" i="4"/>
  <c r="X119" i="4"/>
  <c r="X104" i="4"/>
  <c r="X89" i="4"/>
  <c r="X75" i="4"/>
  <c r="X61" i="4"/>
  <c r="X47" i="4"/>
  <c r="X32" i="4"/>
  <c r="X275" i="4"/>
  <c r="X254" i="4"/>
  <c r="X228" i="4"/>
  <c r="X202" i="4"/>
  <c r="X175" i="4"/>
  <c r="X155" i="4"/>
  <c r="X128" i="4"/>
  <c r="X101" i="4"/>
  <c r="X82" i="4"/>
  <c r="X55" i="4"/>
  <c r="X274" i="4"/>
  <c r="X247" i="4"/>
  <c r="X227" i="4"/>
  <c r="X200" i="4"/>
  <c r="X173" i="4"/>
  <c r="X154" i="4"/>
  <c r="X127" i="4"/>
  <c r="X100" i="4"/>
  <c r="X74" i="4"/>
  <c r="X53" i="4"/>
  <c r="X272" i="4"/>
  <c r="X245" i="4"/>
  <c r="X226" i="4"/>
  <c r="X199" i="4"/>
  <c r="X172" i="4"/>
  <c r="X146" i="4"/>
  <c r="X125" i="4"/>
  <c r="X99" i="4"/>
  <c r="X73" i="4"/>
  <c r="X52" i="4"/>
  <c r="X271" i="4"/>
  <c r="X259" i="4"/>
  <c r="X229" i="4"/>
  <c r="X190" i="4"/>
  <c r="X159" i="4"/>
  <c r="X130" i="4"/>
  <c r="X96" i="4"/>
  <c r="X60" i="4"/>
  <c r="X124" i="4"/>
  <c r="X87" i="4"/>
  <c r="X85" i="4"/>
  <c r="X44" i="4"/>
  <c r="X211" i="4"/>
  <c r="X240" i="4"/>
  <c r="X232" i="4"/>
  <c r="X132" i="4"/>
  <c r="X196" i="4"/>
  <c r="X257" i="4"/>
  <c r="X218" i="4"/>
  <c r="X188" i="4"/>
  <c r="X158" i="4"/>
  <c r="X88" i="4"/>
  <c r="X59" i="4"/>
  <c r="X256" i="4"/>
  <c r="X187" i="4"/>
  <c r="X118" i="4"/>
  <c r="X255" i="4"/>
  <c r="X185" i="4"/>
  <c r="X156" i="4"/>
  <c r="X116" i="4"/>
  <c r="X86" i="4"/>
  <c r="X56" i="4"/>
  <c r="X244" i="4"/>
  <c r="X215" i="4"/>
  <c r="X184" i="4"/>
  <c r="X145" i="4"/>
  <c r="X115" i="4"/>
  <c r="X243" i="4"/>
  <c r="X214" i="4"/>
  <c r="X144" i="4"/>
  <c r="X84" i="4"/>
  <c r="X143" i="4"/>
  <c r="X111" i="4"/>
  <c r="X204" i="4"/>
  <c r="X40" i="4"/>
  <c r="X268" i="4"/>
  <c r="X39" i="4"/>
  <c r="X168" i="4"/>
  <c r="X230" i="4"/>
  <c r="X131" i="4"/>
  <c r="X67" i="4"/>
  <c r="X217" i="4"/>
  <c r="X157" i="4"/>
  <c r="X58" i="4"/>
  <c r="X216" i="4"/>
  <c r="X113" i="4"/>
  <c r="X212" i="4"/>
  <c r="X171" i="4"/>
  <c r="X110" i="4"/>
  <c r="X139" i="4"/>
  <c r="X231" i="4"/>
  <c r="X46" i="4"/>
  <c r="X183" i="4"/>
  <c r="X182" i="4"/>
  <c r="X112" i="4"/>
  <c r="X83" i="4"/>
  <c r="X43" i="4"/>
  <c r="X241" i="4"/>
  <c r="X142" i="4"/>
  <c r="X72" i="4"/>
  <c r="X41" i="4"/>
  <c r="X269" i="4"/>
  <c r="X170" i="4"/>
  <c r="X140" i="4"/>
  <c r="X71" i="4"/>
  <c r="X203" i="4"/>
  <c r="X169" i="4"/>
  <c r="X70" i="4"/>
  <c r="X68" i="4"/>
  <c r="X260" i="4"/>
  <c r="X97" i="4"/>
  <c r="X242" i="4"/>
  <c r="X276" i="4"/>
  <c r="X103" i="4"/>
  <c r="X262" i="4"/>
  <c r="X197" i="4"/>
  <c r="X98" i="4"/>
  <c r="X160" i="4"/>
  <c r="X38" i="4"/>
  <c r="W43" i="4"/>
  <c r="W55" i="4"/>
  <c r="W67" i="4"/>
  <c r="W79" i="4"/>
  <c r="W91" i="4"/>
  <c r="W103" i="4"/>
  <c r="W115" i="4"/>
  <c r="W127" i="4"/>
  <c r="W139" i="4"/>
  <c r="W151" i="4"/>
  <c r="W163" i="4"/>
  <c r="W175" i="4"/>
  <c r="W187" i="4"/>
  <c r="W199" i="4"/>
  <c r="W34" i="4"/>
  <c r="W46" i="4"/>
  <c r="W58" i="4"/>
  <c r="W70" i="4"/>
  <c r="W82" i="4"/>
  <c r="W94" i="4"/>
  <c r="W106" i="4"/>
  <c r="W118" i="4"/>
  <c r="W130" i="4"/>
  <c r="W142" i="4"/>
  <c r="W154" i="4"/>
  <c r="W166" i="4"/>
  <c r="W178" i="4"/>
  <c r="W190" i="4"/>
  <c r="W202" i="4"/>
  <c r="W214" i="4"/>
  <c r="W226" i="4"/>
  <c r="W238" i="4"/>
  <c r="W250" i="4"/>
  <c r="W262" i="4"/>
  <c r="W274" i="4"/>
  <c r="W41" i="4"/>
  <c r="W56" i="4"/>
  <c r="W71" i="4"/>
  <c r="W85" i="4"/>
  <c r="W99" i="4"/>
  <c r="W113" i="4"/>
  <c r="W128" i="4"/>
  <c r="W143" i="4"/>
  <c r="W157" i="4"/>
  <c r="W171" i="4"/>
  <c r="W185" i="4"/>
  <c r="W200" i="4"/>
  <c r="W213" i="4"/>
  <c r="W227" i="4"/>
  <c r="W240" i="4"/>
  <c r="W253" i="4"/>
  <c r="W266" i="4"/>
  <c r="W279" i="4"/>
  <c r="W42" i="4"/>
  <c r="W100" i="4"/>
  <c r="W129" i="4"/>
  <c r="W158" i="4"/>
  <c r="W186" i="4"/>
  <c r="W215" i="4"/>
  <c r="W241" i="4"/>
  <c r="W267" i="4"/>
  <c r="W44" i="4"/>
  <c r="W59" i="4"/>
  <c r="W87" i="4"/>
  <c r="W116" i="4"/>
  <c r="W145" i="4"/>
  <c r="W173" i="4"/>
  <c r="W203" i="4"/>
  <c r="W229" i="4"/>
  <c r="W255" i="4"/>
  <c r="W281" i="4"/>
  <c r="W57" i="4"/>
  <c r="W72" i="4"/>
  <c r="W86" i="4"/>
  <c r="W114" i="4"/>
  <c r="W144" i="4"/>
  <c r="W172" i="4"/>
  <c r="W201" i="4"/>
  <c r="W228" i="4"/>
  <c r="W254" i="4"/>
  <c r="W280" i="4"/>
  <c r="W73" i="4"/>
  <c r="W101" i="4"/>
  <c r="W131" i="4"/>
  <c r="W159" i="4"/>
  <c r="W188" i="4"/>
  <c r="W216" i="4"/>
  <c r="W242" i="4"/>
  <c r="W268" i="4"/>
  <c r="W45" i="4"/>
  <c r="W60" i="4"/>
  <c r="W74" i="4"/>
  <c r="W88" i="4"/>
  <c r="W102" i="4"/>
  <c r="W117" i="4"/>
  <c r="W132" i="4"/>
  <c r="W146" i="4"/>
  <c r="W160" i="4"/>
  <c r="W174" i="4"/>
  <c r="W189" i="4"/>
  <c r="W204" i="4"/>
  <c r="W217" i="4"/>
  <c r="W230" i="4"/>
  <c r="W243" i="4"/>
  <c r="W256" i="4"/>
  <c r="W269" i="4"/>
  <c r="W32" i="4"/>
  <c r="AE32" i="4" s="1" a="1"/>
  <c r="AE32" i="4" s="1"/>
  <c r="W47" i="4"/>
  <c r="W61" i="4"/>
  <c r="W75" i="4"/>
  <c r="W89" i="4"/>
  <c r="W104" i="4"/>
  <c r="W119" i="4"/>
  <c r="W133" i="4"/>
  <c r="W147" i="4"/>
  <c r="W161" i="4"/>
  <c r="W176" i="4"/>
  <c r="W191" i="4"/>
  <c r="W205" i="4"/>
  <c r="W218" i="4"/>
  <c r="W231" i="4"/>
  <c r="W244" i="4"/>
  <c r="W257" i="4"/>
  <c r="W270" i="4"/>
  <c r="W36" i="4"/>
  <c r="W62" i="4"/>
  <c r="W83" i="4"/>
  <c r="W109" i="4"/>
  <c r="W135" i="4"/>
  <c r="W156" i="4"/>
  <c r="W182" i="4"/>
  <c r="W208" i="4"/>
  <c r="W232" i="4"/>
  <c r="W251" i="4"/>
  <c r="W275" i="4"/>
  <c r="W110" i="4"/>
  <c r="W37" i="4"/>
  <c r="W63" i="4"/>
  <c r="W84" i="4"/>
  <c r="W136" i="4"/>
  <c r="W162" i="4"/>
  <c r="W183" i="4"/>
  <c r="W209" i="4"/>
  <c r="W233" i="4"/>
  <c r="W252" i="4"/>
  <c r="W276" i="4"/>
  <c r="W38" i="4"/>
  <c r="W64" i="4"/>
  <c r="W90" i="4"/>
  <c r="W111" i="4"/>
  <c r="W137" i="4"/>
  <c r="W164" i="4"/>
  <c r="W184" i="4"/>
  <c r="W210" i="4"/>
  <c r="W234" i="4"/>
  <c r="W258" i="4"/>
  <c r="W277" i="4"/>
  <c r="W35" i="4"/>
  <c r="W68" i="4"/>
  <c r="W98" i="4"/>
  <c r="W134" i="4"/>
  <c r="W168" i="4"/>
  <c r="W197" i="4"/>
  <c r="W225" i="4"/>
  <c r="W261" i="4"/>
  <c r="W69" i="4"/>
  <c r="W198" i="4"/>
  <c r="W236" i="4"/>
  <c r="W108" i="4"/>
  <c r="W245" i="4"/>
  <c r="W51" i="4"/>
  <c r="W52" i="4"/>
  <c r="W247" i="4"/>
  <c r="W153" i="4"/>
  <c r="W54" i="4"/>
  <c r="W125" i="4"/>
  <c r="W196" i="4"/>
  <c r="W39" i="4"/>
  <c r="W105" i="4"/>
  <c r="W138" i="4"/>
  <c r="W169" i="4"/>
  <c r="W235" i="4"/>
  <c r="W263" i="4"/>
  <c r="W40" i="4"/>
  <c r="W76" i="4"/>
  <c r="W140" i="4"/>
  <c r="W170" i="4"/>
  <c r="W206" i="4"/>
  <c r="W48" i="4"/>
  <c r="W77" i="4"/>
  <c r="W141" i="4"/>
  <c r="W177" i="4"/>
  <c r="W207" i="4"/>
  <c r="W237" i="4"/>
  <c r="W265" i="4"/>
  <c r="W49" i="4"/>
  <c r="W112" i="4"/>
  <c r="W148" i="4"/>
  <c r="W179" i="4"/>
  <c r="W211" i="4"/>
  <c r="W239" i="4"/>
  <c r="W271" i="4"/>
  <c r="W50" i="4"/>
  <c r="W80" i="4"/>
  <c r="W180" i="4"/>
  <c r="W212" i="4"/>
  <c r="W272" i="4"/>
  <c r="W219" i="4"/>
  <c r="W152" i="4"/>
  <c r="W278" i="4"/>
  <c r="W193" i="4"/>
  <c r="W222" i="4"/>
  <c r="W96" i="4"/>
  <c r="W195" i="4"/>
  <c r="W66" i="4"/>
  <c r="W167" i="4"/>
  <c r="W224" i="4"/>
  <c r="W107" i="4"/>
  <c r="W264" i="4"/>
  <c r="W78" i="4"/>
  <c r="W149" i="4"/>
  <c r="W121" i="4"/>
  <c r="W122" i="4"/>
  <c r="W248" i="4"/>
  <c r="W155" i="4"/>
  <c r="W65" i="4"/>
  <c r="W223" i="4"/>
  <c r="W33" i="4"/>
  <c r="W260" i="4"/>
  <c r="W120" i="4"/>
  <c r="W81" i="4"/>
  <c r="W150" i="4"/>
  <c r="W246" i="4"/>
  <c r="W273" i="4"/>
  <c r="W92" i="4"/>
  <c r="W192" i="4"/>
  <c r="W220" i="4"/>
  <c r="W53" i="4"/>
  <c r="W123" i="4"/>
  <c r="W221" i="4"/>
  <c r="W95" i="4"/>
  <c r="W124" i="4"/>
  <c r="W194" i="4"/>
  <c r="W126" i="4"/>
  <c r="W181" i="4"/>
  <c r="W93" i="4"/>
  <c r="W249" i="4"/>
  <c r="W165" i="4"/>
  <c r="W259" i="4"/>
  <c r="W97" i="4"/>
  <c r="BP34" i="4" a="1"/>
  <c r="BP34" i="4" s="1"/>
  <c r="N32" i="1"/>
  <c r="S32" i="1" a="1"/>
  <c r="S32" i="1" s="1"/>
  <c r="N20" i="1"/>
  <c r="S20" i="1" a="1"/>
  <c r="S20" i="1" s="1"/>
  <c r="M103" i="1"/>
  <c r="H225" i="1"/>
  <c r="H296" i="1"/>
  <c r="H367" i="1"/>
  <c r="L21" i="1"/>
  <c r="K21" i="1" s="1"/>
  <c r="H155" i="1"/>
  <c r="H227" i="1" s="1"/>
  <c r="L163" i="1"/>
  <c r="K163" i="1" s="1"/>
  <c r="H298" i="1"/>
  <c r="M20" i="1"/>
  <c r="H33" i="1"/>
  <c r="H93" i="1"/>
  <c r="H84" i="1"/>
  <c r="J112" i="1"/>
  <c r="H235" i="1"/>
  <c r="J179" i="1"/>
  <c r="J111" i="1"/>
  <c r="H104" i="1"/>
  <c r="I45" i="1"/>
  <c r="I57" i="1" s="1"/>
  <c r="I69" i="1" s="1"/>
  <c r="P33" i="1"/>
  <c r="G235" i="1"/>
  <c r="D235" i="1" s="1"/>
  <c r="F235" i="1" s="1"/>
  <c r="P163" i="1"/>
  <c r="J181" i="1"/>
  <c r="I22" i="1"/>
  <c r="I94" i="1" s="1"/>
  <c r="P21" i="1"/>
  <c r="J182" i="1"/>
  <c r="J100" i="1"/>
  <c r="J169" i="1"/>
  <c r="H22" i="1"/>
  <c r="I176" i="1"/>
  <c r="P104" i="1"/>
  <c r="H55" i="1"/>
  <c r="J167" i="1"/>
  <c r="J101" i="1"/>
  <c r="J170" i="1"/>
  <c r="J102" i="1"/>
  <c r="J180" i="1"/>
  <c r="I164" i="1"/>
  <c r="P92" i="1"/>
  <c r="O92" i="1"/>
  <c r="H175" i="1"/>
  <c r="L103" i="1"/>
  <c r="K103" i="1" s="1"/>
  <c r="O91" i="1"/>
  <c r="L32" i="1"/>
  <c r="K32" i="1" s="1"/>
  <c r="N91" i="1"/>
  <c r="H164" i="1"/>
  <c r="L92" i="1"/>
  <c r="K92" i="1" s="1"/>
  <c r="AD40" i="4" a="1"/>
  <c r="AD40" i="4" s="1"/>
  <c r="AD41" i="4" s="1" a="1"/>
  <c r="AD41" i="4" s="1"/>
  <c r="AD42" i="4" s="1" a="1"/>
  <c r="AD42" i="4" s="1"/>
  <c r="AD43" i="4" s="1" a="1"/>
  <c r="AD43" i="4" s="1"/>
  <c r="AD44" i="4" s="1" a="1"/>
  <c r="AD44" i="4" s="1"/>
  <c r="AD45" i="4" s="1" a="1"/>
  <c r="AD45" i="4" s="1"/>
  <c r="AD46" i="4" s="1" a="1"/>
  <c r="AD46" i="4" s="1"/>
  <c r="AD47" i="4" s="1" a="1"/>
  <c r="AD47" i="4" s="1"/>
  <c r="AD48" i="4" s="1" a="1"/>
  <c r="AD48" i="4" s="1"/>
  <c r="AD49" i="4" s="1" a="1"/>
  <c r="AD49" i="4" s="1"/>
  <c r="AD50" i="4" s="1" a="1"/>
  <c r="AD50" i="4" s="1"/>
  <c r="AD51" i="4" s="1" a="1"/>
  <c r="AD51" i="4" s="1"/>
  <c r="AD52" i="4" s="1" a="1"/>
  <c r="AD52" i="4" s="1"/>
  <c r="AD53" i="4" s="1" a="1"/>
  <c r="AD53" i="4" s="1"/>
  <c r="AD54" i="4" s="1" a="1"/>
  <c r="AD54" i="4" s="1"/>
  <c r="AD55" i="4" s="1" a="1"/>
  <c r="AD55" i="4" s="1"/>
  <c r="AD56" i="4" s="1" a="1"/>
  <c r="AD56" i="4" s="1"/>
  <c r="AD57" i="4" s="1" a="1"/>
  <c r="AD57" i="4" s="1"/>
  <c r="AD58" i="4" s="1" a="1"/>
  <c r="AD58" i="4" s="1"/>
  <c r="AD59" i="4" s="1" a="1"/>
  <c r="AD59" i="4" s="1"/>
  <c r="AD60" i="4" s="1" a="1"/>
  <c r="AD60" i="4" s="1"/>
  <c r="AD61" i="4" s="1" a="1"/>
  <c r="AD61" i="4" s="1"/>
  <c r="AD62" i="4" s="1" a="1"/>
  <c r="AD62" i="4" s="1"/>
  <c r="AD63" i="4" s="1" a="1"/>
  <c r="AD63" i="4" s="1"/>
  <c r="AD64" i="4" s="1" a="1"/>
  <c r="AD64" i="4" s="1"/>
  <c r="AD65" i="4" s="1" a="1"/>
  <c r="AD65" i="4" s="1"/>
  <c r="AD66" i="4" s="1" a="1"/>
  <c r="AD66" i="4" s="1"/>
  <c r="AD67" i="4" s="1" a="1"/>
  <c r="AD67" i="4" s="1"/>
  <c r="AD68" i="4" s="1" a="1"/>
  <c r="AD68" i="4" s="1"/>
  <c r="AD69" i="4" s="1" a="1"/>
  <c r="AD69" i="4" s="1"/>
  <c r="AD70" i="4" s="1" a="1"/>
  <c r="AD70" i="4" s="1"/>
  <c r="AD71" i="4" s="1" a="1"/>
  <c r="AD71" i="4" s="1"/>
  <c r="AD72" i="4" s="1" a="1"/>
  <c r="AD72" i="4" s="1"/>
  <c r="AD73" i="4" s="1" a="1"/>
  <c r="AD73" i="4" s="1"/>
  <c r="AD74" i="4" s="1" a="1"/>
  <c r="AD74" i="4" s="1"/>
  <c r="AD75" i="4" s="1" a="1"/>
  <c r="AD75" i="4" s="1"/>
  <c r="AD76" i="4" s="1" a="1"/>
  <c r="AD76" i="4" s="1"/>
  <c r="AD77" i="4" s="1" a="1"/>
  <c r="AD77" i="4" s="1"/>
  <c r="AD78" i="4" s="1" a="1"/>
  <c r="AD78" i="4" s="1"/>
  <c r="AD79" i="4" s="1" a="1"/>
  <c r="AD79" i="4" s="1"/>
  <c r="AD80" i="4" s="1" a="1"/>
  <c r="AD80" i="4" s="1"/>
  <c r="AD81" i="4" s="1" a="1"/>
  <c r="AD81" i="4" s="1"/>
  <c r="AD82" i="4" s="1" a="1"/>
  <c r="AD82" i="4" s="1"/>
  <c r="AD83" i="4" s="1" a="1"/>
  <c r="AD83" i="4" s="1"/>
  <c r="AD84" i="4" s="1" a="1"/>
  <c r="AD84" i="4" s="1"/>
  <c r="AD85" i="4" s="1" a="1"/>
  <c r="AD85" i="4" s="1"/>
  <c r="AD86" i="4" s="1" a="1"/>
  <c r="AD86" i="4" s="1"/>
  <c r="AD87" i="4" s="1" a="1"/>
  <c r="AD87" i="4" s="1"/>
  <c r="AD88" i="4" s="1" a="1"/>
  <c r="AD88" i="4" s="1"/>
  <c r="AD89" i="4" s="1" a="1"/>
  <c r="AD89" i="4" s="1"/>
  <c r="AD90" i="4" s="1" a="1"/>
  <c r="AD90" i="4" s="1"/>
  <c r="AD91" i="4" s="1" a="1"/>
  <c r="AD91" i="4" s="1"/>
  <c r="AD92" i="4" s="1" a="1"/>
  <c r="AD92" i="4" s="1"/>
  <c r="AD93" i="4" s="1" a="1"/>
  <c r="AD93" i="4" s="1"/>
  <c r="AD94" i="4" s="1" a="1"/>
  <c r="AD94" i="4" s="1"/>
  <c r="AD95" i="4" s="1" a="1"/>
  <c r="AD95" i="4" s="1"/>
  <c r="AD96" i="4" s="1" a="1"/>
  <c r="AD96" i="4" s="1"/>
  <c r="AD97" i="4" s="1" a="1"/>
  <c r="AD97" i="4" s="1"/>
  <c r="AD98" i="4" s="1" a="1"/>
  <c r="AD98" i="4" s="1"/>
  <c r="AD99" i="4" s="1" a="1"/>
  <c r="AD99" i="4" s="1"/>
  <c r="AD100" i="4" s="1" a="1"/>
  <c r="AD100" i="4" s="1"/>
  <c r="AD101" i="4" s="1" a="1"/>
  <c r="AD101" i="4" s="1"/>
  <c r="AD102" i="4" s="1" a="1"/>
  <c r="AD102" i="4" s="1"/>
  <c r="AD103" i="4" s="1" a="1"/>
  <c r="AD103" i="4" s="1"/>
  <c r="AD104" i="4" s="1" a="1"/>
  <c r="AD104" i="4" s="1"/>
  <c r="AD105" i="4" s="1" a="1"/>
  <c r="AD105" i="4" s="1"/>
  <c r="AD106" i="4" s="1" a="1"/>
  <c r="AD106" i="4" s="1"/>
  <c r="AD107" i="4" s="1" a="1"/>
  <c r="AD107" i="4" s="1"/>
  <c r="AD108" i="4" s="1" a="1"/>
  <c r="AD108" i="4" s="1"/>
  <c r="AD109" i="4" s="1" a="1"/>
  <c r="AD109" i="4" s="1"/>
  <c r="AD110" i="4" s="1" a="1"/>
  <c r="AD110" i="4" s="1"/>
  <c r="AD111" i="4" s="1" a="1"/>
  <c r="AD111" i="4" s="1"/>
  <c r="AD112" i="4" s="1" a="1"/>
  <c r="AD112" i="4" s="1"/>
  <c r="AD113" i="4" s="1" a="1"/>
  <c r="AD113" i="4" s="1"/>
  <c r="AD114" i="4" s="1" a="1"/>
  <c r="AD114" i="4" s="1"/>
  <c r="AD115" i="4" s="1" a="1"/>
  <c r="AD115" i="4" s="1"/>
  <c r="AD116" i="4" s="1" a="1"/>
  <c r="AD116" i="4" s="1"/>
  <c r="AD117" i="4" s="1" a="1"/>
  <c r="AD117" i="4" s="1"/>
  <c r="AD118" i="4" s="1" a="1"/>
  <c r="AD118" i="4" s="1"/>
  <c r="AD119" i="4" s="1" a="1"/>
  <c r="AD119" i="4" s="1"/>
  <c r="AD120" i="4" s="1" a="1"/>
  <c r="AD120" i="4" s="1"/>
  <c r="AD121" i="4" s="1" a="1"/>
  <c r="AD121" i="4" s="1"/>
  <c r="AD122" i="4" s="1" a="1"/>
  <c r="AD122" i="4" s="1"/>
  <c r="AD123" i="4" s="1" a="1"/>
  <c r="AD123" i="4" s="1"/>
  <c r="AD124" i="4" s="1" a="1"/>
  <c r="AD124" i="4" s="1"/>
  <c r="AD125" i="4" s="1" a="1"/>
  <c r="AD125" i="4" s="1"/>
  <c r="AD126" i="4" s="1" a="1"/>
  <c r="AD126" i="4" s="1"/>
  <c r="AD127" i="4" s="1" a="1"/>
  <c r="AD127" i="4" s="1"/>
  <c r="AD128" i="4" s="1" a="1"/>
  <c r="AD128" i="4" s="1"/>
  <c r="AD129" i="4" s="1" a="1"/>
  <c r="AD129" i="4" s="1"/>
  <c r="AD130" i="4" s="1" a="1"/>
  <c r="AD130" i="4" s="1"/>
  <c r="AD131" i="4" s="1" a="1"/>
  <c r="AD131" i="4" s="1"/>
  <c r="AD132" i="4" s="1" a="1"/>
  <c r="AD132" i="4" s="1"/>
  <c r="AD133" i="4" s="1" a="1"/>
  <c r="AD133" i="4" s="1"/>
  <c r="AD134" i="4" s="1" a="1"/>
  <c r="AD134" i="4" s="1"/>
  <c r="AD135" i="4" s="1" a="1"/>
  <c r="AD135" i="4" s="1"/>
  <c r="AD136" i="4" s="1" a="1"/>
  <c r="AD136" i="4" s="1"/>
  <c r="AD137" i="4" s="1" a="1"/>
  <c r="AD137" i="4" s="1"/>
  <c r="AD138" i="4" s="1" a="1"/>
  <c r="AD138" i="4" s="1"/>
  <c r="AD139" i="4" s="1" a="1"/>
  <c r="AD139" i="4" s="1"/>
  <c r="AD140" i="4" s="1" a="1"/>
  <c r="AD140" i="4" s="1"/>
  <c r="AD141" i="4" s="1" a="1"/>
  <c r="AD141" i="4" s="1"/>
  <c r="AD142" i="4" s="1" a="1"/>
  <c r="AD142" i="4" s="1"/>
  <c r="AD143" i="4" s="1" a="1"/>
  <c r="AD143" i="4" s="1"/>
  <c r="AD144" i="4" s="1" a="1"/>
  <c r="AD144" i="4" s="1"/>
  <c r="AD145" i="4" s="1" a="1"/>
  <c r="AD145" i="4" s="1"/>
  <c r="AD146" i="4" s="1" a="1"/>
  <c r="AD146" i="4" s="1"/>
  <c r="AD147" i="4" s="1" a="1"/>
  <c r="AD147" i="4" s="1"/>
  <c r="AD148" i="4" s="1" a="1"/>
  <c r="AD148" i="4" s="1"/>
  <c r="AD149" i="4" s="1" a="1"/>
  <c r="AD149" i="4" s="1"/>
  <c r="AD150" i="4" s="1" a="1"/>
  <c r="AD150" i="4" s="1"/>
  <c r="AD151" i="4" s="1" a="1"/>
  <c r="AD151" i="4" s="1"/>
  <c r="AD152" i="4" s="1" a="1"/>
  <c r="AD152" i="4" s="1"/>
  <c r="AD153" i="4" s="1" a="1"/>
  <c r="AD153" i="4" s="1"/>
  <c r="AD154" i="4" s="1" a="1"/>
  <c r="AD154" i="4" s="1"/>
  <c r="AD155" i="4" s="1" a="1"/>
  <c r="AD155" i="4" s="1"/>
  <c r="AD156" i="4" s="1" a="1"/>
  <c r="AD156" i="4" s="1"/>
  <c r="AD157" i="4" s="1" a="1"/>
  <c r="AD157" i="4" s="1"/>
  <c r="AD158" i="4" s="1" a="1"/>
  <c r="AD158" i="4" s="1"/>
  <c r="AD159" i="4" s="1" a="1"/>
  <c r="AD159" i="4" s="1"/>
  <c r="AD160" i="4" s="1" a="1"/>
  <c r="AD160" i="4" s="1"/>
  <c r="AD161" i="4" s="1" a="1"/>
  <c r="AD161" i="4" s="1"/>
  <c r="AD162" i="4" s="1" a="1"/>
  <c r="AD162" i="4" s="1"/>
  <c r="AD163" i="4" s="1" a="1"/>
  <c r="AD163" i="4" s="1"/>
  <c r="AD164" i="4" s="1" a="1"/>
  <c r="AD164" i="4" s="1"/>
  <c r="AD165" i="4" s="1" a="1"/>
  <c r="AD165" i="4" s="1"/>
  <c r="AD166" i="4" s="1" a="1"/>
  <c r="AD166" i="4" s="1"/>
  <c r="AD167" i="4" s="1" a="1"/>
  <c r="AD167" i="4" s="1"/>
  <c r="AD168" i="4" s="1" a="1"/>
  <c r="AD168" i="4" s="1"/>
  <c r="AD169" i="4" s="1" a="1"/>
  <c r="AD169" i="4" s="1"/>
  <c r="AD170" i="4" s="1" a="1"/>
  <c r="AD170" i="4" s="1"/>
  <c r="AD171" i="4" s="1" a="1"/>
  <c r="AD171" i="4" s="1"/>
  <c r="AD172" i="4" s="1" a="1"/>
  <c r="AD172" i="4" s="1"/>
  <c r="AD173" i="4" s="1" a="1"/>
  <c r="AD173" i="4" s="1"/>
  <c r="AD174" i="4" s="1" a="1"/>
  <c r="AD174" i="4" s="1"/>
  <c r="AD175" i="4" s="1" a="1"/>
  <c r="AD175" i="4" s="1"/>
  <c r="AD176" i="4" s="1" a="1"/>
  <c r="AD176" i="4" s="1"/>
  <c r="AD177" i="4" s="1" a="1"/>
  <c r="AD177" i="4" s="1"/>
  <c r="AD178" i="4" s="1" a="1"/>
  <c r="AD178" i="4" s="1"/>
  <c r="AD179" i="4" s="1" a="1"/>
  <c r="AD179" i="4" s="1"/>
  <c r="AD180" i="4" s="1" a="1"/>
  <c r="AD180" i="4" s="1"/>
  <c r="AD181" i="4" s="1" a="1"/>
  <c r="AD181" i="4" s="1"/>
  <c r="AD182" i="4" s="1" a="1"/>
  <c r="AD182" i="4" s="1"/>
  <c r="AD183" i="4" s="1" a="1"/>
  <c r="AD183" i="4" s="1"/>
  <c r="AD184" i="4" s="1" a="1"/>
  <c r="AD184" i="4" s="1"/>
  <c r="AD185" i="4" s="1" a="1"/>
  <c r="AD185" i="4" s="1"/>
  <c r="AD186" i="4" s="1" a="1"/>
  <c r="AD186" i="4" s="1"/>
  <c r="AD187" i="4" s="1" a="1"/>
  <c r="AD187" i="4" s="1"/>
  <c r="AD188" i="4" s="1" a="1"/>
  <c r="AD188" i="4" s="1"/>
  <c r="AD189" i="4" s="1" a="1"/>
  <c r="AD189" i="4" s="1"/>
  <c r="AD190" i="4" s="1" a="1"/>
  <c r="AD190" i="4" s="1"/>
  <c r="AD191" i="4" s="1" a="1"/>
  <c r="AD191" i="4" s="1"/>
  <c r="AD192" i="4" s="1" a="1"/>
  <c r="AD192" i="4" s="1"/>
  <c r="AD193" i="4" s="1" a="1"/>
  <c r="AD193" i="4" s="1"/>
  <c r="AD194" i="4" s="1" a="1"/>
  <c r="AD194" i="4" s="1"/>
  <c r="AD195" i="4" s="1" a="1"/>
  <c r="AD195" i="4" s="1"/>
  <c r="AD196" i="4" s="1" a="1"/>
  <c r="AD196" i="4" s="1"/>
  <c r="AD197" i="4" s="1" a="1"/>
  <c r="AD197" i="4" s="1"/>
  <c r="AD198" i="4" s="1" a="1"/>
  <c r="AD198" i="4" s="1"/>
  <c r="AD199" i="4" s="1" a="1"/>
  <c r="AD199" i="4" s="1"/>
  <c r="AD200" i="4" s="1" a="1"/>
  <c r="AD200" i="4" s="1"/>
  <c r="AD201" i="4" s="1" a="1"/>
  <c r="AD201" i="4" s="1"/>
  <c r="AD202" i="4" s="1" a="1"/>
  <c r="AD202" i="4" s="1"/>
  <c r="AD203" i="4" s="1" a="1"/>
  <c r="AD203" i="4" s="1"/>
  <c r="AD204" i="4" s="1" a="1"/>
  <c r="AD204" i="4" s="1"/>
  <c r="AD205" i="4" s="1" a="1"/>
  <c r="AD205" i="4" s="1"/>
  <c r="AD206" i="4" s="1" a="1"/>
  <c r="AD206" i="4" s="1"/>
  <c r="AD207" i="4" s="1" a="1"/>
  <c r="AD207" i="4" s="1"/>
  <c r="AD208" i="4" s="1" a="1"/>
  <c r="AD208" i="4" s="1"/>
  <c r="AD209" i="4" s="1" a="1"/>
  <c r="AD209" i="4" s="1"/>
  <c r="AD210" i="4" s="1" a="1"/>
  <c r="AD210" i="4" s="1"/>
  <c r="AD211" i="4" s="1" a="1"/>
  <c r="AD211" i="4" s="1"/>
  <c r="AD212" i="4" s="1" a="1"/>
  <c r="AD212" i="4" s="1"/>
  <c r="AD213" i="4" s="1" a="1"/>
  <c r="AD213" i="4" s="1"/>
  <c r="AD214" i="4" s="1" a="1"/>
  <c r="AD214" i="4" s="1"/>
  <c r="AD215" i="4" s="1" a="1"/>
  <c r="AD215" i="4" s="1"/>
  <c r="AD216" i="4" s="1" a="1"/>
  <c r="AD216" i="4" s="1"/>
  <c r="AD217" i="4" s="1" a="1"/>
  <c r="AD217" i="4" s="1"/>
  <c r="AD218" i="4" s="1" a="1"/>
  <c r="AD218" i="4" s="1"/>
  <c r="AD219" i="4" s="1" a="1"/>
  <c r="AD219" i="4" s="1"/>
  <c r="AD220" i="4" s="1" a="1"/>
  <c r="AD220" i="4" s="1"/>
  <c r="AD221" i="4" s="1" a="1"/>
  <c r="AD221" i="4" s="1"/>
  <c r="AD222" i="4" s="1" a="1"/>
  <c r="AD222" i="4" s="1"/>
  <c r="AD223" i="4" s="1" a="1"/>
  <c r="AD223" i="4" s="1"/>
  <c r="AD224" i="4" s="1" a="1"/>
  <c r="AD224" i="4" s="1"/>
  <c r="AD225" i="4" s="1" a="1"/>
  <c r="AD225" i="4" s="1"/>
  <c r="AD226" i="4" s="1" a="1"/>
  <c r="AD226" i="4" s="1"/>
  <c r="AD227" i="4" s="1" a="1"/>
  <c r="AD227" i="4" s="1"/>
  <c r="AD228" i="4" s="1" a="1"/>
  <c r="AD228" i="4" s="1"/>
  <c r="AD229" i="4" s="1" a="1"/>
  <c r="AD229" i="4" s="1"/>
  <c r="AD230" i="4" s="1" a="1"/>
  <c r="AD230" i="4" s="1"/>
  <c r="AD231" i="4" s="1" a="1"/>
  <c r="AD231" i="4" s="1"/>
  <c r="AD232" i="4" s="1" a="1"/>
  <c r="AD232" i="4" s="1"/>
  <c r="AD233" i="4" s="1" a="1"/>
  <c r="AD233" i="4" s="1"/>
  <c r="AD234" i="4" s="1" a="1"/>
  <c r="AD234" i="4" s="1"/>
  <c r="AD235" i="4" s="1" a="1"/>
  <c r="AD235" i="4" s="1"/>
  <c r="AD236" i="4" s="1" a="1"/>
  <c r="AD236" i="4" s="1"/>
  <c r="AD237" i="4" s="1" a="1"/>
  <c r="AD237" i="4" s="1"/>
  <c r="AD238" i="4" s="1" a="1"/>
  <c r="AD238" i="4" s="1"/>
  <c r="AD239" i="4" s="1" a="1"/>
  <c r="AD239" i="4" s="1"/>
  <c r="AD240" i="4" s="1" a="1"/>
  <c r="AD240" i="4" s="1"/>
  <c r="AD241" i="4" s="1" a="1"/>
  <c r="AD241" i="4" s="1"/>
  <c r="AD242" i="4" s="1" a="1"/>
  <c r="AD242" i="4" s="1"/>
  <c r="AD243" i="4" s="1" a="1"/>
  <c r="AD243" i="4" s="1"/>
  <c r="AD244" i="4" s="1" a="1"/>
  <c r="AD244" i="4" s="1"/>
  <c r="AD245" i="4" s="1" a="1"/>
  <c r="AD245" i="4" s="1"/>
  <c r="AD246" i="4" s="1" a="1"/>
  <c r="AD246" i="4" s="1"/>
  <c r="AD247" i="4" s="1" a="1"/>
  <c r="AD247" i="4" s="1"/>
  <c r="AD248" i="4" s="1" a="1"/>
  <c r="AD248" i="4" s="1"/>
  <c r="AD249" i="4" s="1" a="1"/>
  <c r="AD249" i="4" s="1"/>
  <c r="AD250" i="4" s="1" a="1"/>
  <c r="AD250" i="4" s="1"/>
  <c r="AD251" i="4" s="1" a="1"/>
  <c r="AD251" i="4" s="1"/>
  <c r="AD252" i="4" s="1" a="1"/>
  <c r="AD252" i="4" s="1"/>
  <c r="AD253" i="4" s="1" a="1"/>
  <c r="AD253" i="4" s="1"/>
  <c r="AD254" i="4" s="1" a="1"/>
  <c r="AD254" i="4" s="1"/>
  <c r="AD255" i="4" s="1" a="1"/>
  <c r="AD255" i="4" s="1"/>
  <c r="AD256" i="4" s="1" a="1"/>
  <c r="AD256" i="4" s="1"/>
  <c r="AD257" i="4" s="1" a="1"/>
  <c r="AD257" i="4" s="1"/>
  <c r="AD258" i="4" s="1" a="1"/>
  <c r="AD258" i="4" s="1"/>
  <c r="AD259" i="4" s="1" a="1"/>
  <c r="AD259" i="4" s="1"/>
  <c r="AD260" i="4" s="1" a="1"/>
  <c r="AD260" i="4" s="1"/>
  <c r="AD261" i="4" s="1" a="1"/>
  <c r="AD261" i="4" s="1"/>
  <c r="AD262" i="4" s="1" a="1"/>
  <c r="AD262" i="4" s="1"/>
  <c r="AD263" i="4" s="1" a="1"/>
  <c r="AD263" i="4" s="1"/>
  <c r="AD264" i="4" s="1" a="1"/>
  <c r="AD264" i="4" s="1"/>
  <c r="AD265" i="4" s="1" a="1"/>
  <c r="AD265" i="4" s="1"/>
  <c r="AD266" i="4" s="1" a="1"/>
  <c r="AD266" i="4" s="1"/>
  <c r="AD267" i="4" s="1" a="1"/>
  <c r="AD267" i="4" s="1"/>
  <c r="AD268" i="4" s="1" a="1"/>
  <c r="AD268" i="4" s="1"/>
  <c r="AD269" i="4" s="1" a="1"/>
  <c r="AD269" i="4" s="1"/>
  <c r="AD270" i="4" s="1" a="1"/>
  <c r="AD270" i="4" s="1"/>
  <c r="AD271" i="4" s="1" a="1"/>
  <c r="AD271" i="4" s="1"/>
  <c r="AD272" i="4" s="1" a="1"/>
  <c r="AD272" i="4" s="1"/>
  <c r="AD273" i="4" s="1" a="1"/>
  <c r="AD273" i="4" s="1"/>
  <c r="AD274" i="4" s="1" a="1"/>
  <c r="AD274" i="4" s="1"/>
  <c r="AD275" i="4" s="1" a="1"/>
  <c r="AD275" i="4" s="1"/>
  <c r="AD276" i="4" s="1" a="1"/>
  <c r="AD276" i="4" s="1"/>
  <c r="AD277" i="4" s="1" a="1"/>
  <c r="AD277" i="4" s="1"/>
  <c r="AD278" i="4" s="1" a="1"/>
  <c r="AD278" i="4" s="1"/>
  <c r="AD279" i="4" s="1" a="1"/>
  <c r="AD279" i="4" s="1"/>
  <c r="AD280" i="4" s="1" a="1"/>
  <c r="AD280" i="4" s="1"/>
  <c r="AD281" i="4" s="1" a="1"/>
  <c r="AD281" i="4" s="1"/>
  <c r="AL32" i="4" a="1"/>
  <c r="AL32" i="4" s="1"/>
  <c r="AL33" i="4" s="1" a="1"/>
  <c r="AL33" i="4" s="1"/>
  <c r="AL34" i="4" s="1" a="1"/>
  <c r="AL34" i="4" s="1"/>
  <c r="AL35" i="4" s="1" a="1"/>
  <c r="AL35" i="4" s="1"/>
  <c r="AL36" i="4" s="1" a="1"/>
  <c r="AL36" i="4" s="1"/>
  <c r="AL37" i="4" s="1" a="1"/>
  <c r="AL37" i="4" s="1"/>
  <c r="AL38" i="4" s="1" a="1"/>
  <c r="AL38" i="4" s="1"/>
  <c r="AL39" i="4" s="1" a="1"/>
  <c r="AL39" i="4" s="1"/>
  <c r="AL40" i="4" s="1" a="1"/>
  <c r="AL40" i="4" s="1"/>
  <c r="AL41" i="4" s="1" a="1"/>
  <c r="AL41" i="4" s="1"/>
  <c r="AL42" i="4" s="1" a="1"/>
  <c r="AL42" i="4" s="1"/>
  <c r="AL43" i="4" s="1" a="1"/>
  <c r="AL43" i="4" s="1"/>
  <c r="AL44" i="4" s="1" a="1"/>
  <c r="AL44" i="4" s="1"/>
  <c r="AL45" i="4" s="1" a="1"/>
  <c r="AL45" i="4" s="1"/>
  <c r="AL46" i="4" s="1" a="1"/>
  <c r="AL46" i="4" s="1"/>
  <c r="AL47" i="4" s="1" a="1"/>
  <c r="AL47" i="4" s="1"/>
  <c r="AL48" i="4" s="1" a="1"/>
  <c r="AL48" i="4" s="1"/>
  <c r="AL49" i="4" s="1" a="1"/>
  <c r="AL49" i="4" s="1"/>
  <c r="AL50" i="4" s="1" a="1"/>
  <c r="AL50" i="4" s="1"/>
  <c r="AL51" i="4" s="1" a="1"/>
  <c r="AL51" i="4" s="1"/>
  <c r="AL52" i="4" s="1" a="1"/>
  <c r="AL52" i="4" s="1"/>
  <c r="AL53" i="4" s="1" a="1"/>
  <c r="AL53" i="4" s="1"/>
  <c r="AL54" i="4" s="1" a="1"/>
  <c r="AL54" i="4" s="1"/>
  <c r="AL55" i="4" s="1" a="1"/>
  <c r="AL55" i="4" s="1"/>
  <c r="AL56" i="4" s="1" a="1"/>
  <c r="AL56" i="4" s="1"/>
  <c r="AL57" i="4" s="1" a="1"/>
  <c r="AL57" i="4" s="1"/>
  <c r="AL58" i="4" s="1" a="1"/>
  <c r="AL58" i="4" s="1"/>
  <c r="AL59" i="4" s="1" a="1"/>
  <c r="AL59" i="4" s="1"/>
  <c r="AL60" i="4" s="1" a="1"/>
  <c r="AL60" i="4" s="1"/>
  <c r="AL61" i="4" s="1" a="1"/>
  <c r="AL61" i="4" s="1"/>
  <c r="AL62" i="4" s="1" a="1"/>
  <c r="AL62" i="4" s="1"/>
  <c r="AL63" i="4" s="1" a="1"/>
  <c r="AL63" i="4" s="1"/>
  <c r="AL64" i="4" s="1" a="1"/>
  <c r="AL64" i="4" s="1"/>
  <c r="AL65" i="4" s="1" a="1"/>
  <c r="AL65" i="4" s="1"/>
  <c r="AL66" i="4" s="1" a="1"/>
  <c r="AL66" i="4" s="1"/>
  <c r="AL67" i="4" s="1" a="1"/>
  <c r="AL67" i="4" s="1"/>
  <c r="AL68" i="4" s="1" a="1"/>
  <c r="AL68" i="4" s="1"/>
  <c r="AL69" i="4" s="1" a="1"/>
  <c r="AL69" i="4" s="1"/>
  <c r="AL70" i="4" s="1" a="1"/>
  <c r="AL70" i="4" s="1"/>
  <c r="AL71" i="4" s="1" a="1"/>
  <c r="AL71" i="4" s="1"/>
  <c r="AL72" i="4" s="1" a="1"/>
  <c r="AL72" i="4" s="1"/>
  <c r="AL73" i="4" s="1" a="1"/>
  <c r="AL73" i="4" s="1"/>
  <c r="AL74" i="4" s="1" a="1"/>
  <c r="AL74" i="4" s="1"/>
  <c r="AL75" i="4" s="1" a="1"/>
  <c r="AL75" i="4" s="1"/>
  <c r="AL76" i="4" s="1" a="1"/>
  <c r="AL76" i="4" s="1"/>
  <c r="AL77" i="4" s="1" a="1"/>
  <c r="AL77" i="4" s="1"/>
  <c r="AL78" i="4" s="1" a="1"/>
  <c r="AL78" i="4" s="1"/>
  <c r="AL79" i="4" s="1" a="1"/>
  <c r="AL79" i="4" s="1"/>
  <c r="AL80" i="4" s="1" a="1"/>
  <c r="AL80" i="4" s="1"/>
  <c r="AL81" i="4" s="1" a="1"/>
  <c r="AL81" i="4" s="1"/>
  <c r="AL82" i="4" s="1" a="1"/>
  <c r="AL82" i="4" s="1"/>
  <c r="AL83" i="4" s="1" a="1"/>
  <c r="AL83" i="4" s="1"/>
  <c r="AL84" i="4" s="1" a="1"/>
  <c r="AL84" i="4" s="1"/>
  <c r="AL85" i="4" s="1" a="1"/>
  <c r="AL85" i="4" s="1"/>
  <c r="AL86" i="4" s="1" a="1"/>
  <c r="AL86" i="4" s="1"/>
  <c r="AL87" i="4" s="1" a="1"/>
  <c r="AL87" i="4" s="1"/>
  <c r="AL88" i="4" s="1" a="1"/>
  <c r="AL88" i="4" s="1"/>
  <c r="AL89" i="4" s="1" a="1"/>
  <c r="AL89" i="4" s="1"/>
  <c r="AL90" i="4" s="1" a="1"/>
  <c r="AL90" i="4" s="1"/>
  <c r="AL91" i="4" s="1" a="1"/>
  <c r="AL91" i="4" s="1"/>
  <c r="AL92" i="4" s="1" a="1"/>
  <c r="AL92" i="4" s="1"/>
  <c r="AL93" i="4" s="1" a="1"/>
  <c r="AL93" i="4" s="1"/>
  <c r="AL94" i="4" s="1" a="1"/>
  <c r="AL94" i="4" s="1"/>
  <c r="AL95" i="4" s="1" a="1"/>
  <c r="AL95" i="4" s="1"/>
  <c r="AL96" i="4" s="1" a="1"/>
  <c r="AL96" i="4" s="1"/>
  <c r="AL97" i="4" s="1" a="1"/>
  <c r="AL97" i="4" s="1"/>
  <c r="AL98" i="4" s="1" a="1"/>
  <c r="AL98" i="4" s="1"/>
  <c r="AL99" i="4" s="1" a="1"/>
  <c r="AL99" i="4" s="1"/>
  <c r="AL100" i="4" s="1" a="1"/>
  <c r="AL100" i="4" s="1"/>
  <c r="AL101" i="4" s="1" a="1"/>
  <c r="AL101" i="4" s="1"/>
  <c r="AL102" i="4" s="1" a="1"/>
  <c r="AL102" i="4" s="1"/>
  <c r="AL103" i="4" s="1" a="1"/>
  <c r="AL103" i="4" s="1"/>
  <c r="AL104" i="4" s="1" a="1"/>
  <c r="AL104" i="4" s="1"/>
  <c r="AL105" i="4" s="1" a="1"/>
  <c r="AL105" i="4" s="1"/>
  <c r="AL106" i="4" s="1" a="1"/>
  <c r="AL106" i="4" s="1"/>
  <c r="AL107" i="4" s="1" a="1"/>
  <c r="AL107" i="4" s="1"/>
  <c r="AL108" i="4" s="1" a="1"/>
  <c r="AL108" i="4" s="1"/>
  <c r="AL109" i="4" s="1" a="1"/>
  <c r="AL109" i="4" s="1"/>
  <c r="AL110" i="4" s="1" a="1"/>
  <c r="AL110" i="4" s="1"/>
  <c r="AL111" i="4" s="1" a="1"/>
  <c r="AL111" i="4" s="1"/>
  <c r="AL112" i="4" s="1" a="1"/>
  <c r="AL112" i="4" s="1"/>
  <c r="AL113" i="4" s="1" a="1"/>
  <c r="AL113" i="4" s="1"/>
  <c r="AL114" i="4" s="1" a="1"/>
  <c r="AL114" i="4" s="1"/>
  <c r="AL115" i="4" s="1" a="1"/>
  <c r="AL115" i="4" s="1"/>
  <c r="AL116" i="4" s="1" a="1"/>
  <c r="AL116" i="4" s="1"/>
  <c r="AL117" i="4" s="1" a="1"/>
  <c r="AL117" i="4" s="1"/>
  <c r="AL118" i="4" s="1" a="1"/>
  <c r="AL118" i="4" s="1"/>
  <c r="AL119" i="4" s="1" a="1"/>
  <c r="AL119" i="4" s="1"/>
  <c r="AL120" i="4" s="1" a="1"/>
  <c r="AL120" i="4" s="1"/>
  <c r="AL121" i="4" s="1" a="1"/>
  <c r="AL121" i="4" s="1"/>
  <c r="AL122" i="4" s="1" a="1"/>
  <c r="AL122" i="4" s="1"/>
  <c r="AL123" i="4" s="1" a="1"/>
  <c r="AL123" i="4" s="1"/>
  <c r="AL124" i="4" s="1" a="1"/>
  <c r="AL124" i="4" s="1"/>
  <c r="AL125" i="4" s="1" a="1"/>
  <c r="AL125" i="4" s="1"/>
  <c r="AL126" i="4" s="1" a="1"/>
  <c r="AL126" i="4" s="1"/>
  <c r="AL127" i="4" s="1" a="1"/>
  <c r="AL127" i="4" s="1"/>
  <c r="AL128" i="4" s="1" a="1"/>
  <c r="AL128" i="4" s="1"/>
  <c r="AL129" i="4" s="1" a="1"/>
  <c r="AL129" i="4" s="1"/>
  <c r="AL130" i="4" s="1" a="1"/>
  <c r="AL130" i="4" s="1"/>
  <c r="AL131" i="4" s="1" a="1"/>
  <c r="AL131" i="4" s="1"/>
  <c r="AL132" i="4" s="1" a="1"/>
  <c r="AL132" i="4" s="1"/>
  <c r="AL133" i="4" s="1" a="1"/>
  <c r="AL133" i="4" s="1"/>
  <c r="AL134" i="4" s="1" a="1"/>
  <c r="AL134" i="4" s="1"/>
  <c r="AL135" i="4" s="1" a="1"/>
  <c r="AL135" i="4" s="1"/>
  <c r="AL136" i="4" s="1" a="1"/>
  <c r="AL136" i="4" s="1"/>
  <c r="AL137" i="4" s="1" a="1"/>
  <c r="AL137" i="4" s="1"/>
  <c r="AL138" i="4" s="1" a="1"/>
  <c r="AL138" i="4" s="1"/>
  <c r="AL139" i="4" s="1" a="1"/>
  <c r="AL139" i="4" s="1"/>
  <c r="AL140" i="4" s="1" a="1"/>
  <c r="AL140" i="4" s="1"/>
  <c r="AL141" i="4" s="1" a="1"/>
  <c r="AL141" i="4" s="1"/>
  <c r="AL142" i="4" s="1" a="1"/>
  <c r="AL142" i="4" s="1"/>
  <c r="AL143" i="4" s="1" a="1"/>
  <c r="AL143" i="4" s="1"/>
  <c r="AL144" i="4" s="1" a="1"/>
  <c r="AL144" i="4" s="1"/>
  <c r="AL145" i="4" s="1" a="1"/>
  <c r="AL145" i="4" s="1"/>
  <c r="AL146" i="4" s="1" a="1"/>
  <c r="AL146" i="4" s="1"/>
  <c r="AL147" i="4" s="1" a="1"/>
  <c r="AL147" i="4" s="1"/>
  <c r="AL148" i="4" s="1" a="1"/>
  <c r="AL148" i="4" s="1"/>
  <c r="AL149" i="4" s="1" a="1"/>
  <c r="AL149" i="4" s="1"/>
  <c r="AL150" i="4" s="1" a="1"/>
  <c r="AL150" i="4" s="1"/>
  <c r="AL151" i="4" s="1" a="1"/>
  <c r="AL151" i="4" s="1"/>
  <c r="AL152" i="4" s="1" a="1"/>
  <c r="AL152" i="4" s="1"/>
  <c r="AL153" i="4" s="1" a="1"/>
  <c r="AL153" i="4" s="1"/>
  <c r="AL154" i="4" s="1" a="1"/>
  <c r="AL154" i="4" s="1"/>
  <c r="AL155" i="4" s="1" a="1"/>
  <c r="AL155" i="4" s="1"/>
  <c r="AL156" i="4" s="1" a="1"/>
  <c r="AL156" i="4" s="1"/>
  <c r="AL157" i="4" s="1" a="1"/>
  <c r="AL157" i="4" s="1"/>
  <c r="AL158" i="4" s="1" a="1"/>
  <c r="AL158" i="4" s="1"/>
  <c r="AL159" i="4" s="1" a="1"/>
  <c r="AL159" i="4" s="1"/>
  <c r="AL160" i="4" s="1" a="1"/>
  <c r="AL160" i="4" s="1"/>
  <c r="AL161" i="4" s="1" a="1"/>
  <c r="AL161" i="4" s="1"/>
  <c r="AL162" i="4" s="1" a="1"/>
  <c r="AL162" i="4" s="1"/>
  <c r="AL163" i="4" s="1" a="1"/>
  <c r="AL163" i="4" s="1"/>
  <c r="AL164" i="4" s="1" a="1"/>
  <c r="AL164" i="4" s="1"/>
  <c r="AL165" i="4" s="1" a="1"/>
  <c r="AL165" i="4" s="1"/>
  <c r="AL166" i="4" s="1" a="1"/>
  <c r="AL166" i="4" s="1"/>
  <c r="AL167" i="4" s="1" a="1"/>
  <c r="AL167" i="4" s="1"/>
  <c r="AL168" i="4" s="1" a="1"/>
  <c r="AL168" i="4" s="1"/>
  <c r="AL169" i="4" s="1" a="1"/>
  <c r="AL169" i="4" s="1"/>
  <c r="AL170" i="4" s="1" a="1"/>
  <c r="AL170" i="4" s="1"/>
  <c r="AL171" i="4" s="1" a="1"/>
  <c r="AL171" i="4" s="1"/>
  <c r="AL172" i="4" s="1" a="1"/>
  <c r="AL172" i="4" s="1"/>
  <c r="AL173" i="4" s="1" a="1"/>
  <c r="AL173" i="4" s="1"/>
  <c r="AL174" i="4" s="1" a="1"/>
  <c r="AL174" i="4" s="1"/>
  <c r="AL175" i="4" s="1" a="1"/>
  <c r="AL175" i="4" s="1"/>
  <c r="AL176" i="4" s="1" a="1"/>
  <c r="AL176" i="4" s="1"/>
  <c r="AL177" i="4" s="1" a="1"/>
  <c r="AL177" i="4" s="1"/>
  <c r="AL178" i="4" s="1" a="1"/>
  <c r="AL178" i="4" s="1"/>
  <c r="AL179" i="4" s="1" a="1"/>
  <c r="AL179" i="4" s="1"/>
  <c r="AL180" i="4" s="1" a="1"/>
  <c r="AL180" i="4" s="1"/>
  <c r="AL181" i="4" s="1" a="1"/>
  <c r="AL181" i="4" s="1"/>
  <c r="AL182" i="4" s="1" a="1"/>
  <c r="AL182" i="4" s="1"/>
  <c r="AL183" i="4" s="1" a="1"/>
  <c r="AL183" i="4" s="1"/>
  <c r="AL184" i="4" s="1" a="1"/>
  <c r="AL184" i="4" s="1"/>
  <c r="AL185" i="4" s="1" a="1"/>
  <c r="AL185" i="4" s="1"/>
  <c r="AL186" i="4" s="1" a="1"/>
  <c r="AL186" i="4" s="1"/>
  <c r="AL187" i="4" s="1" a="1"/>
  <c r="AL187" i="4" s="1"/>
  <c r="AL188" i="4" s="1" a="1"/>
  <c r="AL188" i="4" s="1"/>
  <c r="AL189" i="4" s="1" a="1"/>
  <c r="AL189" i="4" s="1"/>
  <c r="AL190" i="4" s="1" a="1"/>
  <c r="AL190" i="4" s="1"/>
  <c r="AL191" i="4" s="1" a="1"/>
  <c r="AL191" i="4" s="1"/>
  <c r="AL192" i="4" s="1" a="1"/>
  <c r="AL192" i="4" s="1"/>
  <c r="AL193" i="4" s="1" a="1"/>
  <c r="AL193" i="4" s="1"/>
  <c r="AL194" i="4" s="1" a="1"/>
  <c r="AL194" i="4" s="1"/>
  <c r="AL195" i="4" s="1" a="1"/>
  <c r="AL195" i="4" s="1"/>
  <c r="AL196" i="4" s="1" a="1"/>
  <c r="AL196" i="4" s="1"/>
  <c r="AL197" i="4" s="1" a="1"/>
  <c r="AL197" i="4" s="1"/>
  <c r="AL198" i="4" s="1" a="1"/>
  <c r="AL198" i="4" s="1"/>
  <c r="AL199" i="4" s="1" a="1"/>
  <c r="AL199" i="4" s="1"/>
  <c r="AL200" i="4" s="1" a="1"/>
  <c r="AL200" i="4" s="1"/>
  <c r="AL201" i="4" s="1" a="1"/>
  <c r="AL201" i="4" s="1"/>
  <c r="AL202" i="4" s="1" a="1"/>
  <c r="AL202" i="4" s="1"/>
  <c r="AL203" i="4" s="1" a="1"/>
  <c r="AL203" i="4" s="1"/>
  <c r="AL204" i="4" s="1" a="1"/>
  <c r="AL204" i="4" s="1"/>
  <c r="AL205" i="4" s="1" a="1"/>
  <c r="AL205" i="4" s="1"/>
  <c r="AL206" i="4" s="1" a="1"/>
  <c r="AL206" i="4" s="1"/>
  <c r="AL207" i="4" s="1" a="1"/>
  <c r="AL207" i="4" s="1"/>
  <c r="AL208" i="4" s="1" a="1"/>
  <c r="AL208" i="4" s="1"/>
  <c r="AL209" i="4" s="1" a="1"/>
  <c r="AL209" i="4" s="1"/>
  <c r="AL210" i="4" s="1" a="1"/>
  <c r="AL210" i="4" s="1"/>
  <c r="AL211" i="4" s="1" a="1"/>
  <c r="AL211" i="4" s="1"/>
  <c r="AL212" i="4" s="1" a="1"/>
  <c r="AL212" i="4" s="1"/>
  <c r="AL213" i="4" s="1" a="1"/>
  <c r="AL213" i="4" s="1"/>
  <c r="AL214" i="4" s="1" a="1"/>
  <c r="AL214" i="4" s="1"/>
  <c r="AL215" i="4" s="1" a="1"/>
  <c r="AL215" i="4" s="1"/>
  <c r="AL216" i="4" s="1" a="1"/>
  <c r="AL216" i="4" s="1"/>
  <c r="AL217" i="4" s="1" a="1"/>
  <c r="AL217" i="4" s="1"/>
  <c r="AL218" i="4" s="1" a="1"/>
  <c r="AL218" i="4" s="1"/>
  <c r="AL219" i="4" s="1" a="1"/>
  <c r="AL219" i="4" s="1"/>
  <c r="AL220" i="4" s="1" a="1"/>
  <c r="AL220" i="4" s="1"/>
  <c r="AL221" i="4" s="1" a="1"/>
  <c r="AL221" i="4" s="1"/>
  <c r="AL222" i="4" s="1" a="1"/>
  <c r="AL222" i="4" s="1"/>
  <c r="AL223" i="4" s="1" a="1"/>
  <c r="AL223" i="4" s="1"/>
  <c r="AL224" i="4" s="1" a="1"/>
  <c r="AL224" i="4" s="1"/>
  <c r="AL225" i="4" s="1" a="1"/>
  <c r="AL225" i="4" s="1"/>
  <c r="AL226" i="4" s="1" a="1"/>
  <c r="AL226" i="4" s="1"/>
  <c r="AL227" i="4" s="1" a="1"/>
  <c r="AL227" i="4" s="1"/>
  <c r="AL228" i="4" s="1" a="1"/>
  <c r="AL228" i="4" s="1"/>
  <c r="AL229" i="4" s="1" a="1"/>
  <c r="AL229" i="4" s="1"/>
  <c r="AL230" i="4" s="1" a="1"/>
  <c r="AL230" i="4" s="1"/>
  <c r="AL231" i="4" s="1" a="1"/>
  <c r="AL231" i="4" s="1"/>
  <c r="AL232" i="4" s="1" a="1"/>
  <c r="AL232" i="4" s="1"/>
  <c r="AL233" i="4" s="1" a="1"/>
  <c r="AL233" i="4" s="1"/>
  <c r="AL234" i="4" s="1" a="1"/>
  <c r="AL234" i="4" s="1"/>
  <c r="AL235" i="4" s="1" a="1"/>
  <c r="AL235" i="4" s="1"/>
  <c r="AL236" i="4" s="1" a="1"/>
  <c r="AL236" i="4" s="1"/>
  <c r="AL237" i="4" s="1" a="1"/>
  <c r="AL237" i="4" s="1"/>
  <c r="AL238" i="4" s="1" a="1"/>
  <c r="AL238" i="4" s="1"/>
  <c r="AL239" i="4" s="1" a="1"/>
  <c r="AL239" i="4" s="1"/>
  <c r="AL240" i="4" s="1" a="1"/>
  <c r="AL240" i="4" s="1"/>
  <c r="AL241" i="4" s="1" a="1"/>
  <c r="AL241" i="4" s="1"/>
  <c r="AL242" i="4" s="1" a="1"/>
  <c r="AL242" i="4" s="1"/>
  <c r="AL243" i="4" s="1" a="1"/>
  <c r="AL243" i="4" s="1"/>
  <c r="AL244" i="4" s="1" a="1"/>
  <c r="AL244" i="4" s="1"/>
  <c r="AL245" i="4" s="1" a="1"/>
  <c r="AL245" i="4" s="1"/>
  <c r="AL246" i="4" s="1" a="1"/>
  <c r="AL246" i="4" s="1"/>
  <c r="AL247" i="4" s="1" a="1"/>
  <c r="AL247" i="4" s="1"/>
  <c r="AL248" i="4" s="1" a="1"/>
  <c r="AL248" i="4" s="1"/>
  <c r="AL249" i="4" s="1" a="1"/>
  <c r="AL249" i="4" s="1"/>
  <c r="AL250" i="4" s="1" a="1"/>
  <c r="AL250" i="4" s="1"/>
  <c r="AL251" i="4" s="1" a="1"/>
  <c r="AL251" i="4" s="1"/>
  <c r="AL252" i="4" s="1" a="1"/>
  <c r="AL252" i="4" s="1"/>
  <c r="AL253" i="4" s="1" a="1"/>
  <c r="AL253" i="4" s="1"/>
  <c r="AL254" i="4" s="1" a="1"/>
  <c r="AL254" i="4" s="1"/>
  <c r="AL255" i="4" s="1" a="1"/>
  <c r="AL255" i="4" s="1"/>
  <c r="AL256" i="4" s="1" a="1"/>
  <c r="AL256" i="4" s="1"/>
  <c r="AL257" i="4" s="1" a="1"/>
  <c r="AL257" i="4" s="1"/>
  <c r="AL258" i="4" s="1" a="1"/>
  <c r="AL258" i="4" s="1"/>
  <c r="AL259" i="4" s="1" a="1"/>
  <c r="AL259" i="4" s="1"/>
  <c r="AL260" i="4" s="1" a="1"/>
  <c r="AL260" i="4" s="1"/>
  <c r="AL261" i="4" s="1" a="1"/>
  <c r="AL261" i="4" s="1"/>
  <c r="AL262" i="4" s="1" a="1"/>
  <c r="AL262" i="4" s="1"/>
  <c r="AL263" i="4" s="1" a="1"/>
  <c r="AL263" i="4" s="1"/>
  <c r="AL264" i="4" s="1" a="1"/>
  <c r="AL264" i="4" s="1"/>
  <c r="AL265" i="4" s="1" a="1"/>
  <c r="AL265" i="4" s="1"/>
  <c r="AL266" i="4" s="1" a="1"/>
  <c r="AL266" i="4" s="1"/>
  <c r="AL267" i="4" s="1" a="1"/>
  <c r="AL267" i="4" s="1"/>
  <c r="AL268" i="4" s="1" a="1"/>
  <c r="AL268" i="4" s="1"/>
  <c r="AL269" i="4" s="1" a="1"/>
  <c r="AL269" i="4" s="1"/>
  <c r="AL270" i="4" s="1" a="1"/>
  <c r="AL270" i="4" s="1"/>
  <c r="AL271" i="4" s="1" a="1"/>
  <c r="AL271" i="4" s="1"/>
  <c r="AL272" i="4" s="1" a="1"/>
  <c r="AL272" i="4" s="1"/>
  <c r="AL273" i="4" s="1" a="1"/>
  <c r="AL273" i="4" s="1"/>
  <c r="AL274" i="4" s="1" a="1"/>
  <c r="AL274" i="4" s="1"/>
  <c r="AL275" i="4" s="1" a="1"/>
  <c r="AL275" i="4" s="1"/>
  <c r="AL276" i="4" s="1" a="1"/>
  <c r="AL276" i="4" s="1"/>
  <c r="AL277" i="4" s="1" a="1"/>
  <c r="AL277" i="4" s="1"/>
  <c r="AL278" i="4" s="1" a="1"/>
  <c r="AL278" i="4" s="1"/>
  <c r="AL279" i="4" s="1" a="1"/>
  <c r="AL279" i="4" s="1"/>
  <c r="AL280" i="4" s="1" a="1"/>
  <c r="AL280" i="4" s="1"/>
  <c r="AL281" i="4" s="1" a="1"/>
  <c r="AL281" i="4" s="1"/>
  <c r="BR32" i="4" a="1"/>
  <c r="BR32" i="4" s="1"/>
  <c r="BR33" i="4" s="1" a="1"/>
  <c r="BR33" i="4" s="1"/>
  <c r="BR34" i="4" s="1" a="1"/>
  <c r="BR34" i="4" s="1"/>
  <c r="BR35" i="4" s="1" a="1"/>
  <c r="BR35" i="4" s="1"/>
  <c r="BR36" i="4" s="1" a="1"/>
  <c r="BR36" i="4" s="1"/>
  <c r="BR37" i="4" s="1" a="1"/>
  <c r="BR37" i="4" s="1"/>
  <c r="BR38" i="4" s="1" a="1"/>
  <c r="BR38" i="4" s="1"/>
  <c r="BR39" i="4" s="1" a="1"/>
  <c r="BR39" i="4" s="1"/>
  <c r="BR40" i="4" s="1" a="1"/>
  <c r="BR40" i="4" s="1"/>
  <c r="BR41" i="4" s="1" a="1"/>
  <c r="BR41" i="4" s="1"/>
  <c r="BR42" i="4" s="1" a="1"/>
  <c r="BR42" i="4" s="1"/>
  <c r="BR43" i="4" s="1" a="1"/>
  <c r="BR43" i="4" s="1"/>
  <c r="BR44" i="4" s="1" a="1"/>
  <c r="BR44" i="4" s="1"/>
  <c r="BR45" i="4" s="1" a="1"/>
  <c r="BR45" i="4" s="1"/>
  <c r="BR46" i="4" s="1" a="1"/>
  <c r="BR46" i="4" s="1"/>
  <c r="BR47" i="4" s="1" a="1"/>
  <c r="BR47" i="4" s="1"/>
  <c r="BR48" i="4" s="1" a="1"/>
  <c r="BR48" i="4" s="1"/>
  <c r="BR49" i="4" s="1" a="1"/>
  <c r="BR49" i="4" s="1"/>
  <c r="BR50" i="4" s="1" a="1"/>
  <c r="BR50" i="4" s="1"/>
  <c r="BR51" i="4" s="1" a="1"/>
  <c r="BR51" i="4" s="1"/>
  <c r="BR52" i="4" s="1" a="1"/>
  <c r="BR52" i="4" s="1"/>
  <c r="BR53" i="4" s="1" a="1"/>
  <c r="BR53" i="4" s="1"/>
  <c r="BR54" i="4" s="1" a="1"/>
  <c r="BR54" i="4" s="1"/>
  <c r="BR55" i="4" s="1" a="1"/>
  <c r="BR55" i="4" s="1"/>
  <c r="BR56" i="4" s="1" a="1"/>
  <c r="BR56" i="4" s="1"/>
  <c r="BR57" i="4" s="1" a="1"/>
  <c r="BR57" i="4" s="1"/>
  <c r="BR58" i="4" s="1" a="1"/>
  <c r="BR58" i="4" s="1"/>
  <c r="BR59" i="4" s="1" a="1"/>
  <c r="BR59" i="4" s="1"/>
  <c r="BR60" i="4" s="1" a="1"/>
  <c r="BR60" i="4" s="1"/>
  <c r="BR61" i="4" s="1" a="1"/>
  <c r="BR61" i="4" s="1"/>
  <c r="BR62" i="4" s="1" a="1"/>
  <c r="BR62" i="4" s="1"/>
  <c r="BR63" i="4" s="1" a="1"/>
  <c r="BR63" i="4" s="1"/>
  <c r="BR64" i="4" s="1" a="1"/>
  <c r="BR64" i="4" s="1"/>
  <c r="BR65" i="4" s="1" a="1"/>
  <c r="BR65" i="4" s="1"/>
  <c r="BR66" i="4" s="1" a="1"/>
  <c r="BR66" i="4" s="1"/>
  <c r="BR67" i="4" s="1" a="1"/>
  <c r="BR67" i="4" s="1"/>
  <c r="BR68" i="4" s="1" a="1"/>
  <c r="BR68" i="4" s="1"/>
  <c r="BR69" i="4" s="1" a="1"/>
  <c r="BR69" i="4" s="1"/>
  <c r="BR70" i="4" s="1" a="1"/>
  <c r="BR70" i="4" s="1"/>
  <c r="BR71" i="4" s="1" a="1"/>
  <c r="BR71" i="4" s="1"/>
  <c r="BR72" i="4" s="1" a="1"/>
  <c r="BR72" i="4" s="1"/>
  <c r="BR73" i="4" s="1" a="1"/>
  <c r="BR73" i="4" s="1"/>
  <c r="BR74" i="4" s="1" a="1"/>
  <c r="BR74" i="4" s="1"/>
  <c r="BR75" i="4" s="1" a="1"/>
  <c r="BR75" i="4" s="1"/>
  <c r="BR76" i="4" s="1" a="1"/>
  <c r="BR76" i="4" s="1"/>
  <c r="BR77" i="4" s="1" a="1"/>
  <c r="BR77" i="4" s="1"/>
  <c r="BR78" i="4" s="1" a="1"/>
  <c r="BR78" i="4" s="1"/>
  <c r="BR79" i="4" s="1" a="1"/>
  <c r="BR79" i="4" s="1"/>
  <c r="BR80" i="4" s="1" a="1"/>
  <c r="BR80" i="4" s="1"/>
  <c r="BR81" i="4" s="1" a="1"/>
  <c r="BR81" i="4" s="1"/>
  <c r="BR82" i="4" s="1" a="1"/>
  <c r="BR82" i="4" s="1"/>
  <c r="BR83" i="4" s="1" a="1"/>
  <c r="BR83" i="4" s="1"/>
  <c r="BR84" i="4" s="1" a="1"/>
  <c r="BR84" i="4" s="1"/>
  <c r="BR85" i="4" s="1" a="1"/>
  <c r="BR85" i="4" s="1"/>
  <c r="BR86" i="4" s="1" a="1"/>
  <c r="BR86" i="4" s="1"/>
  <c r="BR87" i="4" s="1" a="1"/>
  <c r="BR87" i="4" s="1"/>
  <c r="BR88" i="4" s="1" a="1"/>
  <c r="BR88" i="4" s="1"/>
  <c r="BR89" i="4" s="1" a="1"/>
  <c r="BR89" i="4" s="1"/>
  <c r="BR90" i="4" s="1" a="1"/>
  <c r="BR90" i="4" s="1"/>
  <c r="BR91" i="4" s="1" a="1"/>
  <c r="BR91" i="4" s="1"/>
  <c r="BR92" i="4" s="1" a="1"/>
  <c r="BR92" i="4" s="1"/>
  <c r="BR93" i="4" s="1" a="1"/>
  <c r="BR93" i="4" s="1"/>
  <c r="BR94" i="4" s="1" a="1"/>
  <c r="BR94" i="4" s="1"/>
  <c r="BR95" i="4" s="1" a="1"/>
  <c r="BR95" i="4" s="1"/>
  <c r="BR96" i="4" s="1" a="1"/>
  <c r="BR96" i="4" s="1"/>
  <c r="BR97" i="4" s="1" a="1"/>
  <c r="BR97" i="4" s="1"/>
  <c r="BR98" i="4" s="1" a="1"/>
  <c r="BR98" i="4" s="1"/>
  <c r="BR99" i="4" s="1" a="1"/>
  <c r="BR99" i="4" s="1"/>
  <c r="BR100" i="4" s="1" a="1"/>
  <c r="BR100" i="4" s="1"/>
  <c r="BR101" i="4" s="1" a="1"/>
  <c r="BR101" i="4" s="1"/>
  <c r="BR102" i="4" s="1" a="1"/>
  <c r="BR102" i="4" s="1"/>
  <c r="BR103" i="4" s="1" a="1"/>
  <c r="BR103" i="4" s="1"/>
  <c r="BR104" i="4" s="1" a="1"/>
  <c r="BR104" i="4" s="1"/>
  <c r="BR105" i="4" s="1" a="1"/>
  <c r="BR105" i="4" s="1"/>
  <c r="BR106" i="4" s="1" a="1"/>
  <c r="BR106" i="4" s="1"/>
  <c r="BR107" i="4" s="1" a="1"/>
  <c r="BR107" i="4" s="1"/>
  <c r="BR108" i="4" s="1" a="1"/>
  <c r="BR108" i="4" s="1"/>
  <c r="BR109" i="4" s="1" a="1"/>
  <c r="BR109" i="4" s="1"/>
  <c r="BR110" i="4" s="1" a="1"/>
  <c r="BR110" i="4" s="1"/>
  <c r="BR111" i="4" s="1" a="1"/>
  <c r="BR111" i="4" s="1"/>
  <c r="BR112" i="4" s="1" a="1"/>
  <c r="BR112" i="4" s="1"/>
  <c r="BR113" i="4" s="1" a="1"/>
  <c r="BR113" i="4" s="1"/>
  <c r="BR114" i="4" s="1" a="1"/>
  <c r="BR114" i="4" s="1"/>
  <c r="BR115" i="4" s="1" a="1"/>
  <c r="BR115" i="4" s="1"/>
  <c r="BR116" i="4" s="1" a="1"/>
  <c r="BR116" i="4" s="1"/>
  <c r="BR117" i="4" s="1" a="1"/>
  <c r="BR117" i="4" s="1"/>
  <c r="BR118" i="4" s="1" a="1"/>
  <c r="BR118" i="4" s="1"/>
  <c r="BR119" i="4" s="1" a="1"/>
  <c r="BR119" i="4" s="1"/>
  <c r="BR120" i="4" s="1" a="1"/>
  <c r="BR120" i="4" s="1"/>
  <c r="BR121" i="4" s="1" a="1"/>
  <c r="BR121" i="4" s="1"/>
  <c r="BR122" i="4" s="1" a="1"/>
  <c r="BR122" i="4" s="1"/>
  <c r="BR123" i="4" s="1" a="1"/>
  <c r="BR123" i="4" s="1"/>
  <c r="BR124" i="4" s="1" a="1"/>
  <c r="BR124" i="4" s="1"/>
  <c r="BR125" i="4" s="1" a="1"/>
  <c r="BR125" i="4" s="1"/>
  <c r="BR126" i="4" s="1" a="1"/>
  <c r="BR126" i="4" s="1"/>
  <c r="BR127" i="4" s="1" a="1"/>
  <c r="BR127" i="4" s="1"/>
  <c r="BR128" i="4" s="1" a="1"/>
  <c r="BR128" i="4" s="1"/>
  <c r="BR129" i="4" s="1" a="1"/>
  <c r="BR129" i="4" s="1"/>
  <c r="BR130" i="4" s="1" a="1"/>
  <c r="BR130" i="4" s="1"/>
  <c r="BR131" i="4" s="1" a="1"/>
  <c r="BR131" i="4" s="1"/>
  <c r="BR132" i="4" s="1" a="1"/>
  <c r="BR132" i="4" s="1"/>
  <c r="BR133" i="4" s="1" a="1"/>
  <c r="BR133" i="4" s="1"/>
  <c r="BR134" i="4" s="1" a="1"/>
  <c r="BR134" i="4" s="1"/>
  <c r="BR135" i="4" s="1" a="1"/>
  <c r="BR135" i="4" s="1"/>
  <c r="BR136" i="4" s="1" a="1"/>
  <c r="BR136" i="4" s="1"/>
  <c r="BR137" i="4" s="1" a="1"/>
  <c r="BR137" i="4" s="1"/>
  <c r="BR138" i="4" s="1" a="1"/>
  <c r="BR138" i="4" s="1"/>
  <c r="BR139" i="4" s="1" a="1"/>
  <c r="BR139" i="4" s="1"/>
  <c r="BR140" i="4" s="1" a="1"/>
  <c r="BR140" i="4" s="1"/>
  <c r="BR141" i="4" s="1" a="1"/>
  <c r="BR141" i="4" s="1"/>
  <c r="BR142" i="4" s="1" a="1"/>
  <c r="BR142" i="4" s="1"/>
  <c r="BR143" i="4" s="1" a="1"/>
  <c r="BR143" i="4" s="1"/>
  <c r="BR144" i="4" s="1" a="1"/>
  <c r="BR144" i="4" s="1"/>
  <c r="BR145" i="4" s="1" a="1"/>
  <c r="BR145" i="4" s="1"/>
  <c r="BR146" i="4" s="1" a="1"/>
  <c r="BR146" i="4" s="1"/>
  <c r="BR147" i="4" s="1" a="1"/>
  <c r="BR147" i="4" s="1"/>
  <c r="BR148" i="4" s="1" a="1"/>
  <c r="BR148" i="4" s="1"/>
  <c r="BR149" i="4" s="1" a="1"/>
  <c r="BR149" i="4" s="1"/>
  <c r="BR150" i="4" s="1" a="1"/>
  <c r="BR150" i="4" s="1"/>
  <c r="BR151" i="4" s="1" a="1"/>
  <c r="BR151" i="4" s="1"/>
  <c r="BR152" i="4" s="1" a="1"/>
  <c r="BR152" i="4" s="1"/>
  <c r="BR153" i="4" s="1" a="1"/>
  <c r="BR153" i="4" s="1"/>
  <c r="BR154" i="4" s="1" a="1"/>
  <c r="BR154" i="4" s="1"/>
  <c r="BR155" i="4" s="1" a="1"/>
  <c r="BR155" i="4" s="1"/>
  <c r="BR156" i="4" s="1" a="1"/>
  <c r="BR156" i="4" s="1"/>
  <c r="BR157" i="4" s="1" a="1"/>
  <c r="BR157" i="4" s="1"/>
  <c r="BR158" i="4" s="1" a="1"/>
  <c r="BR158" i="4" s="1"/>
  <c r="BR159" i="4" s="1" a="1"/>
  <c r="BR159" i="4" s="1"/>
  <c r="BR160" i="4" s="1" a="1"/>
  <c r="BR160" i="4" s="1"/>
  <c r="BR161" i="4" s="1" a="1"/>
  <c r="BR161" i="4" s="1"/>
  <c r="BR162" i="4" s="1" a="1"/>
  <c r="BR162" i="4" s="1"/>
  <c r="BR163" i="4" s="1" a="1"/>
  <c r="BR163" i="4" s="1"/>
  <c r="BR164" i="4" s="1" a="1"/>
  <c r="BR164" i="4" s="1"/>
  <c r="BR165" i="4" s="1" a="1"/>
  <c r="BR165" i="4" s="1"/>
  <c r="BR166" i="4" s="1" a="1"/>
  <c r="BR166" i="4" s="1"/>
  <c r="BR167" i="4" s="1" a="1"/>
  <c r="BR167" i="4" s="1"/>
  <c r="BR168" i="4" s="1" a="1"/>
  <c r="BR168" i="4" s="1"/>
  <c r="BR169" i="4" s="1" a="1"/>
  <c r="BR169" i="4" s="1"/>
  <c r="BR170" i="4" s="1" a="1"/>
  <c r="BR170" i="4" s="1"/>
  <c r="BR171" i="4" s="1" a="1"/>
  <c r="BR171" i="4" s="1"/>
  <c r="BR172" i="4" s="1" a="1"/>
  <c r="BR172" i="4" s="1"/>
  <c r="BR173" i="4" s="1" a="1"/>
  <c r="BR173" i="4" s="1"/>
  <c r="BR174" i="4" s="1" a="1"/>
  <c r="BR174" i="4" s="1"/>
  <c r="BR175" i="4" s="1" a="1"/>
  <c r="BR175" i="4" s="1"/>
  <c r="BR176" i="4" s="1" a="1"/>
  <c r="BR176" i="4" s="1"/>
  <c r="BR177" i="4" s="1" a="1"/>
  <c r="BR177" i="4" s="1"/>
  <c r="BR178" i="4" s="1" a="1"/>
  <c r="BR178" i="4" s="1"/>
  <c r="BR179" i="4" s="1" a="1"/>
  <c r="BR179" i="4" s="1"/>
  <c r="BR180" i="4" s="1" a="1"/>
  <c r="BR180" i="4" s="1"/>
  <c r="BR181" i="4" s="1" a="1"/>
  <c r="BR181" i="4" s="1"/>
  <c r="BR182" i="4" s="1" a="1"/>
  <c r="BR182" i="4" s="1"/>
  <c r="BR183" i="4" s="1" a="1"/>
  <c r="BR183" i="4" s="1"/>
  <c r="BR184" i="4" s="1" a="1"/>
  <c r="BR184" i="4" s="1"/>
  <c r="BR185" i="4" s="1" a="1"/>
  <c r="BR185" i="4" s="1"/>
  <c r="BR186" i="4" s="1" a="1"/>
  <c r="BR186" i="4" s="1"/>
  <c r="BR187" i="4" s="1" a="1"/>
  <c r="BR187" i="4" s="1"/>
  <c r="BR188" i="4" s="1" a="1"/>
  <c r="BR188" i="4" s="1"/>
  <c r="BR189" i="4" s="1" a="1"/>
  <c r="BR189" i="4" s="1"/>
  <c r="BR190" i="4" s="1" a="1"/>
  <c r="BR190" i="4" s="1"/>
  <c r="BR191" i="4" s="1" a="1"/>
  <c r="BR191" i="4" s="1"/>
  <c r="BR192" i="4" s="1" a="1"/>
  <c r="BR192" i="4" s="1"/>
  <c r="BR193" i="4" s="1" a="1"/>
  <c r="BR193" i="4" s="1"/>
  <c r="BR194" i="4" s="1" a="1"/>
  <c r="BR194" i="4" s="1"/>
  <c r="BR195" i="4" s="1" a="1"/>
  <c r="BR195" i="4" s="1"/>
  <c r="BR196" i="4" s="1" a="1"/>
  <c r="BR196" i="4" s="1"/>
  <c r="BR197" i="4" s="1" a="1"/>
  <c r="BR197" i="4" s="1"/>
  <c r="BR198" i="4" s="1" a="1"/>
  <c r="BR198" i="4" s="1"/>
  <c r="BR199" i="4" s="1" a="1"/>
  <c r="BR199" i="4" s="1"/>
  <c r="BR200" i="4" s="1" a="1"/>
  <c r="BR200" i="4" s="1"/>
  <c r="BR201" i="4" s="1" a="1"/>
  <c r="BR201" i="4" s="1"/>
  <c r="BR202" i="4" s="1" a="1"/>
  <c r="BR202" i="4" s="1"/>
  <c r="BR203" i="4" s="1" a="1"/>
  <c r="BR203" i="4" s="1"/>
  <c r="BR204" i="4" s="1" a="1"/>
  <c r="BR204" i="4" s="1"/>
  <c r="BR205" i="4" s="1" a="1"/>
  <c r="BR205" i="4" s="1"/>
  <c r="BR206" i="4" s="1" a="1"/>
  <c r="BR206" i="4" s="1"/>
  <c r="BR207" i="4" s="1" a="1"/>
  <c r="BR207" i="4" s="1"/>
  <c r="BR208" i="4" s="1" a="1"/>
  <c r="BR208" i="4" s="1"/>
  <c r="BR209" i="4" s="1" a="1"/>
  <c r="BR209" i="4" s="1"/>
  <c r="BR210" i="4" s="1" a="1"/>
  <c r="BR210" i="4" s="1"/>
  <c r="BR211" i="4" s="1" a="1"/>
  <c r="BR211" i="4" s="1"/>
  <c r="BR212" i="4" s="1" a="1"/>
  <c r="BR212" i="4" s="1"/>
  <c r="BR213" i="4" s="1" a="1"/>
  <c r="BR213" i="4" s="1"/>
  <c r="BR214" i="4" s="1" a="1"/>
  <c r="BR214" i="4" s="1"/>
  <c r="BR215" i="4" s="1" a="1"/>
  <c r="BR215" i="4" s="1"/>
  <c r="BR216" i="4" s="1" a="1"/>
  <c r="BR216" i="4" s="1"/>
  <c r="BR217" i="4" s="1" a="1"/>
  <c r="BR217" i="4" s="1"/>
  <c r="BR218" i="4" s="1" a="1"/>
  <c r="BR218" i="4" s="1"/>
  <c r="BR219" i="4" s="1" a="1"/>
  <c r="BR219" i="4" s="1"/>
  <c r="BR220" i="4" s="1" a="1"/>
  <c r="BR220" i="4" s="1"/>
  <c r="BR221" i="4" s="1" a="1"/>
  <c r="BR221" i="4" s="1"/>
  <c r="BR222" i="4" s="1" a="1"/>
  <c r="BR222" i="4" s="1"/>
  <c r="BR223" i="4" s="1" a="1"/>
  <c r="BR223" i="4" s="1"/>
  <c r="BR224" i="4" s="1" a="1"/>
  <c r="BR224" i="4" s="1"/>
  <c r="BR225" i="4" s="1" a="1"/>
  <c r="BR225" i="4" s="1"/>
  <c r="BR226" i="4" s="1" a="1"/>
  <c r="BR226" i="4" s="1"/>
  <c r="BR227" i="4" s="1" a="1"/>
  <c r="BR227" i="4" s="1"/>
  <c r="BR228" i="4" s="1" a="1"/>
  <c r="BR228" i="4" s="1"/>
  <c r="BR229" i="4" s="1" a="1"/>
  <c r="BR229" i="4" s="1"/>
  <c r="BR230" i="4" s="1" a="1"/>
  <c r="BR230" i="4" s="1"/>
  <c r="BR231" i="4" s="1" a="1"/>
  <c r="BR231" i="4" s="1"/>
  <c r="BR232" i="4" s="1" a="1"/>
  <c r="BR232" i="4" s="1"/>
  <c r="BR233" i="4" s="1" a="1"/>
  <c r="BR233" i="4" s="1"/>
  <c r="BR234" i="4" s="1" a="1"/>
  <c r="BR234" i="4" s="1"/>
  <c r="BR235" i="4" s="1" a="1"/>
  <c r="BR235" i="4" s="1"/>
  <c r="BR236" i="4" s="1" a="1"/>
  <c r="BR236" i="4" s="1"/>
  <c r="BR237" i="4" s="1" a="1"/>
  <c r="BR237" i="4" s="1"/>
  <c r="BR238" i="4" s="1" a="1"/>
  <c r="BR238" i="4" s="1"/>
  <c r="BR239" i="4" s="1" a="1"/>
  <c r="BR239" i="4" s="1"/>
  <c r="BR240" i="4" s="1" a="1"/>
  <c r="BR240" i="4" s="1"/>
  <c r="BR241" i="4" s="1" a="1"/>
  <c r="BR241" i="4" s="1"/>
  <c r="BR242" i="4" s="1" a="1"/>
  <c r="BR242" i="4" s="1"/>
  <c r="BR243" i="4" s="1" a="1"/>
  <c r="BR243" i="4" s="1"/>
  <c r="BR244" i="4" s="1" a="1"/>
  <c r="BR244" i="4" s="1"/>
  <c r="BR245" i="4" s="1" a="1"/>
  <c r="BR245" i="4" s="1"/>
  <c r="BR246" i="4" s="1" a="1"/>
  <c r="BR246" i="4" s="1"/>
  <c r="BR247" i="4" s="1" a="1"/>
  <c r="BR247" i="4" s="1"/>
  <c r="BR248" i="4" s="1" a="1"/>
  <c r="BR248" i="4" s="1"/>
  <c r="BR249" i="4" s="1" a="1"/>
  <c r="BR249" i="4" s="1"/>
  <c r="BR250" i="4" s="1" a="1"/>
  <c r="BR250" i="4" s="1"/>
  <c r="BR251" i="4" s="1" a="1"/>
  <c r="BR251" i="4" s="1"/>
  <c r="BR252" i="4" s="1" a="1"/>
  <c r="BR252" i="4" s="1"/>
  <c r="BR253" i="4" s="1" a="1"/>
  <c r="BR253" i="4" s="1"/>
  <c r="BR254" i="4" s="1" a="1"/>
  <c r="BR254" i="4" s="1"/>
  <c r="BR255" i="4" s="1" a="1"/>
  <c r="BR255" i="4" s="1"/>
  <c r="BR256" i="4" s="1" a="1"/>
  <c r="BR256" i="4" s="1"/>
  <c r="BR257" i="4" s="1" a="1"/>
  <c r="BR257" i="4" s="1"/>
  <c r="BR258" i="4" s="1" a="1"/>
  <c r="BR258" i="4" s="1"/>
  <c r="BR259" i="4" s="1" a="1"/>
  <c r="BR259" i="4" s="1"/>
  <c r="BR260" i="4" s="1" a="1"/>
  <c r="BR260" i="4" s="1"/>
  <c r="BR261" i="4" s="1" a="1"/>
  <c r="BR261" i="4" s="1"/>
  <c r="BR262" i="4" s="1" a="1"/>
  <c r="BR262" i="4" s="1"/>
  <c r="BR263" i="4" s="1" a="1"/>
  <c r="BR263" i="4" s="1"/>
  <c r="BR264" i="4" s="1" a="1"/>
  <c r="BR264" i="4" s="1"/>
  <c r="BR265" i="4" s="1" a="1"/>
  <c r="BR265" i="4" s="1"/>
  <c r="BR266" i="4" s="1" a="1"/>
  <c r="BR266" i="4" s="1"/>
  <c r="BR267" i="4" s="1" a="1"/>
  <c r="BR267" i="4" s="1"/>
  <c r="BR268" i="4" s="1" a="1"/>
  <c r="BR268" i="4" s="1"/>
  <c r="BR269" i="4" s="1" a="1"/>
  <c r="BR269" i="4" s="1"/>
  <c r="BR270" i="4" s="1" a="1"/>
  <c r="BR270" i="4" s="1"/>
  <c r="BR271" i="4" s="1" a="1"/>
  <c r="BR271" i="4" s="1"/>
  <c r="BR272" i="4" s="1" a="1"/>
  <c r="BR272" i="4" s="1"/>
  <c r="BR273" i="4" s="1" a="1"/>
  <c r="BR273" i="4" s="1"/>
  <c r="BR274" i="4" s="1" a="1"/>
  <c r="BR274" i="4" s="1"/>
  <c r="BR275" i="4" s="1" a="1"/>
  <c r="BR275" i="4" s="1"/>
  <c r="BR276" i="4" s="1" a="1"/>
  <c r="BR276" i="4" s="1"/>
  <c r="BR277" i="4" s="1" a="1"/>
  <c r="BR277" i="4" s="1"/>
  <c r="BR278" i="4" s="1" a="1"/>
  <c r="BR278" i="4" s="1"/>
  <c r="BR279" i="4" s="1" a="1"/>
  <c r="BR279" i="4" s="1"/>
  <c r="BR280" i="4" s="1" a="1"/>
  <c r="BR280" i="4" s="1"/>
  <c r="BR281" i="4" s="1" a="1"/>
  <c r="BR281" i="4" s="1"/>
  <c r="BB32" i="4" a="1"/>
  <c r="BB32" i="4" s="1"/>
  <c r="BB33" i="4" s="1" a="1"/>
  <c r="BB33" i="4" s="1"/>
  <c r="BB34" i="4" s="1" a="1"/>
  <c r="BB34" i="4" s="1"/>
  <c r="BB35" i="4" s="1" a="1"/>
  <c r="BB35" i="4" s="1"/>
  <c r="BB36" i="4" s="1" a="1"/>
  <c r="BB36" i="4" s="1"/>
  <c r="BB37" i="4" s="1" a="1"/>
  <c r="BB37" i="4" s="1"/>
  <c r="BB38" i="4" s="1" a="1"/>
  <c r="BB38" i="4" s="1"/>
  <c r="BB39" i="4" s="1" a="1"/>
  <c r="BB39" i="4" s="1"/>
  <c r="BB40" i="4" s="1" a="1"/>
  <c r="BB40" i="4" s="1"/>
  <c r="BB41" i="4" s="1" a="1"/>
  <c r="BB41" i="4" s="1"/>
  <c r="BB42" i="4" s="1" a="1"/>
  <c r="BB42" i="4" s="1"/>
  <c r="BB43" i="4" s="1" a="1"/>
  <c r="BB43" i="4" s="1"/>
  <c r="BB44" i="4" s="1" a="1"/>
  <c r="BB44" i="4" s="1"/>
  <c r="BB45" i="4" s="1" a="1"/>
  <c r="BB45" i="4" s="1"/>
  <c r="BB46" i="4" s="1" a="1"/>
  <c r="BB46" i="4" s="1"/>
  <c r="BB47" i="4" s="1" a="1"/>
  <c r="BB47" i="4" s="1"/>
  <c r="BB48" i="4" s="1" a="1"/>
  <c r="BB48" i="4" s="1"/>
  <c r="BB49" i="4" s="1" a="1"/>
  <c r="BB49" i="4" s="1"/>
  <c r="BB50" i="4" s="1" a="1"/>
  <c r="BB50" i="4" s="1"/>
  <c r="BB51" i="4" s="1" a="1"/>
  <c r="BB51" i="4" s="1"/>
  <c r="BB52" i="4" s="1" a="1"/>
  <c r="BB52" i="4" s="1"/>
  <c r="BB53" i="4" s="1" a="1"/>
  <c r="BB53" i="4" s="1"/>
  <c r="BB54" i="4" s="1" a="1"/>
  <c r="BB54" i="4" s="1"/>
  <c r="BB55" i="4" s="1" a="1"/>
  <c r="BB55" i="4" s="1"/>
  <c r="BB56" i="4" s="1" a="1"/>
  <c r="BB56" i="4" s="1"/>
  <c r="BB57" i="4" s="1" a="1"/>
  <c r="BB57" i="4" s="1"/>
  <c r="BB58" i="4" s="1" a="1"/>
  <c r="BB58" i="4" s="1"/>
  <c r="BB59" i="4" s="1" a="1"/>
  <c r="BB59" i="4" s="1"/>
  <c r="BB60" i="4" s="1" a="1"/>
  <c r="BB60" i="4" s="1"/>
  <c r="BB61" i="4" s="1" a="1"/>
  <c r="BB61" i="4" s="1"/>
  <c r="BB62" i="4" s="1" a="1"/>
  <c r="BB62" i="4" s="1"/>
  <c r="BB63" i="4" s="1" a="1"/>
  <c r="BB63" i="4" s="1"/>
  <c r="BB64" i="4" s="1" a="1"/>
  <c r="BB64" i="4" s="1"/>
  <c r="BB65" i="4" s="1" a="1"/>
  <c r="BB65" i="4" s="1"/>
  <c r="BB66" i="4" s="1" a="1"/>
  <c r="BB66" i="4" s="1"/>
  <c r="BB67" i="4" s="1" a="1"/>
  <c r="BB67" i="4" s="1"/>
  <c r="BB68" i="4" s="1" a="1"/>
  <c r="BB68" i="4" s="1"/>
  <c r="BB69" i="4" s="1" a="1"/>
  <c r="BB69" i="4" s="1"/>
  <c r="BB70" i="4" s="1" a="1"/>
  <c r="BB70" i="4" s="1"/>
  <c r="BB71" i="4" s="1" a="1"/>
  <c r="BB71" i="4" s="1"/>
  <c r="BB72" i="4" s="1" a="1"/>
  <c r="BB72" i="4" s="1"/>
  <c r="BB73" i="4" s="1" a="1"/>
  <c r="BB73" i="4" s="1"/>
  <c r="BB74" i="4" s="1" a="1"/>
  <c r="BB74" i="4" s="1"/>
  <c r="BB75" i="4" s="1" a="1"/>
  <c r="BB75" i="4" s="1"/>
  <c r="BB76" i="4" s="1" a="1"/>
  <c r="BB76" i="4" s="1"/>
  <c r="BB77" i="4" s="1" a="1"/>
  <c r="BB77" i="4" s="1"/>
  <c r="BB78" i="4" s="1" a="1"/>
  <c r="BB78" i="4" s="1"/>
  <c r="BB79" i="4" s="1" a="1"/>
  <c r="BB79" i="4" s="1"/>
  <c r="BB80" i="4" s="1" a="1"/>
  <c r="BB80" i="4" s="1"/>
  <c r="BB81" i="4" s="1" a="1"/>
  <c r="BB81" i="4" s="1"/>
  <c r="BB82" i="4" s="1" a="1"/>
  <c r="BB82" i="4" s="1"/>
  <c r="BB83" i="4" s="1" a="1"/>
  <c r="BB83" i="4" s="1"/>
  <c r="BB84" i="4" s="1" a="1"/>
  <c r="BB84" i="4" s="1"/>
  <c r="BB85" i="4" s="1" a="1"/>
  <c r="BB85" i="4" s="1"/>
  <c r="BB86" i="4" s="1" a="1"/>
  <c r="BB86" i="4" s="1"/>
  <c r="BB87" i="4" s="1" a="1"/>
  <c r="BB87" i="4" s="1"/>
  <c r="BB88" i="4" s="1" a="1"/>
  <c r="BB88" i="4" s="1"/>
  <c r="BB89" i="4" s="1" a="1"/>
  <c r="BB89" i="4" s="1"/>
  <c r="BB90" i="4" s="1" a="1"/>
  <c r="BB90" i="4" s="1"/>
  <c r="BB91" i="4" s="1" a="1"/>
  <c r="BB91" i="4" s="1"/>
  <c r="BB92" i="4" s="1" a="1"/>
  <c r="BB92" i="4" s="1"/>
  <c r="BB93" i="4" s="1" a="1"/>
  <c r="BB93" i="4" s="1"/>
  <c r="BB94" i="4" s="1" a="1"/>
  <c r="BB94" i="4" s="1"/>
  <c r="BB95" i="4" s="1" a="1"/>
  <c r="BB95" i="4" s="1"/>
  <c r="BB96" i="4" s="1" a="1"/>
  <c r="BB96" i="4" s="1"/>
  <c r="BB97" i="4" s="1" a="1"/>
  <c r="BB97" i="4" s="1"/>
  <c r="BB98" i="4" s="1" a="1"/>
  <c r="BB98" i="4" s="1"/>
  <c r="BB99" i="4" s="1" a="1"/>
  <c r="BB99" i="4" s="1"/>
  <c r="BB100" i="4" s="1" a="1"/>
  <c r="BB100" i="4" s="1"/>
  <c r="BB101" i="4" s="1" a="1"/>
  <c r="BB101" i="4" s="1"/>
  <c r="BB102" i="4" s="1" a="1"/>
  <c r="BB102" i="4" s="1"/>
  <c r="BB103" i="4" s="1" a="1"/>
  <c r="BB103" i="4" s="1"/>
  <c r="BB104" i="4" s="1" a="1"/>
  <c r="BB104" i="4" s="1"/>
  <c r="BB105" i="4" s="1" a="1"/>
  <c r="BB105" i="4" s="1"/>
  <c r="BB106" i="4" s="1" a="1"/>
  <c r="BB106" i="4" s="1"/>
  <c r="BB107" i="4" s="1" a="1"/>
  <c r="BB107" i="4" s="1"/>
  <c r="BB108" i="4" s="1" a="1"/>
  <c r="BB108" i="4" s="1"/>
  <c r="BB109" i="4" s="1" a="1"/>
  <c r="BB109" i="4" s="1"/>
  <c r="BB110" i="4" s="1" a="1"/>
  <c r="BB110" i="4" s="1"/>
  <c r="BB111" i="4" s="1" a="1"/>
  <c r="BB111" i="4" s="1"/>
  <c r="BB112" i="4" s="1" a="1"/>
  <c r="BB112" i="4" s="1"/>
  <c r="BB113" i="4" s="1" a="1"/>
  <c r="BB113" i="4" s="1"/>
  <c r="BB114" i="4" s="1" a="1"/>
  <c r="BB114" i="4" s="1"/>
  <c r="BB115" i="4" s="1" a="1"/>
  <c r="BB115" i="4" s="1"/>
  <c r="BB116" i="4" s="1" a="1"/>
  <c r="BB116" i="4" s="1"/>
  <c r="BB117" i="4" s="1" a="1"/>
  <c r="BB117" i="4" s="1"/>
  <c r="BB118" i="4" s="1" a="1"/>
  <c r="BB118" i="4" s="1"/>
  <c r="BB119" i="4" s="1" a="1"/>
  <c r="BB119" i="4" s="1"/>
  <c r="BB120" i="4" s="1" a="1"/>
  <c r="BB120" i="4" s="1"/>
  <c r="BB121" i="4" s="1" a="1"/>
  <c r="BB121" i="4" s="1"/>
  <c r="BB122" i="4" s="1" a="1"/>
  <c r="BB122" i="4" s="1"/>
  <c r="BB123" i="4" s="1" a="1"/>
  <c r="BB123" i="4" s="1"/>
  <c r="BB124" i="4" s="1" a="1"/>
  <c r="BB124" i="4" s="1"/>
  <c r="BB125" i="4" s="1" a="1"/>
  <c r="BB125" i="4" s="1"/>
  <c r="BB126" i="4" s="1" a="1"/>
  <c r="BB126" i="4" s="1"/>
  <c r="BB127" i="4" s="1" a="1"/>
  <c r="BB127" i="4" s="1"/>
  <c r="BB128" i="4" s="1" a="1"/>
  <c r="BB128" i="4" s="1"/>
  <c r="BB129" i="4" s="1" a="1"/>
  <c r="BB129" i="4" s="1"/>
  <c r="BB130" i="4" s="1" a="1"/>
  <c r="BB130" i="4" s="1"/>
  <c r="BB131" i="4" s="1" a="1"/>
  <c r="BB131" i="4" s="1"/>
  <c r="BB132" i="4" s="1" a="1"/>
  <c r="BB132" i="4" s="1"/>
  <c r="BB133" i="4" s="1" a="1"/>
  <c r="BB133" i="4" s="1"/>
  <c r="BB134" i="4" s="1" a="1"/>
  <c r="BB134" i="4" s="1"/>
  <c r="BB135" i="4" s="1" a="1"/>
  <c r="BB135" i="4" s="1"/>
  <c r="BB136" i="4" s="1" a="1"/>
  <c r="BB136" i="4" s="1"/>
  <c r="BB137" i="4" s="1" a="1"/>
  <c r="BB137" i="4" s="1"/>
  <c r="BB138" i="4" s="1" a="1"/>
  <c r="BB138" i="4" s="1"/>
  <c r="BB139" i="4" s="1" a="1"/>
  <c r="BB139" i="4" s="1"/>
  <c r="BB140" i="4" s="1" a="1"/>
  <c r="BB140" i="4" s="1"/>
  <c r="BB141" i="4" s="1" a="1"/>
  <c r="BB141" i="4" s="1"/>
  <c r="BB142" i="4" s="1" a="1"/>
  <c r="BB142" i="4" s="1"/>
  <c r="BB143" i="4" s="1" a="1"/>
  <c r="BB143" i="4" s="1"/>
  <c r="BB144" i="4" s="1" a="1"/>
  <c r="BB144" i="4" s="1"/>
  <c r="BB145" i="4" s="1" a="1"/>
  <c r="BB145" i="4" s="1"/>
  <c r="BB146" i="4" s="1" a="1"/>
  <c r="BB146" i="4" s="1"/>
  <c r="BB147" i="4" s="1" a="1"/>
  <c r="BB147" i="4" s="1"/>
  <c r="BB148" i="4" s="1" a="1"/>
  <c r="BB148" i="4" s="1"/>
  <c r="BB149" i="4" s="1" a="1"/>
  <c r="BB149" i="4" s="1"/>
  <c r="BB150" i="4" s="1" a="1"/>
  <c r="BB150" i="4" s="1"/>
  <c r="BB151" i="4" s="1" a="1"/>
  <c r="BB151" i="4" s="1"/>
  <c r="BB152" i="4" s="1" a="1"/>
  <c r="BB152" i="4" s="1"/>
  <c r="BB153" i="4" s="1" a="1"/>
  <c r="BB153" i="4" s="1"/>
  <c r="BB154" i="4" s="1" a="1"/>
  <c r="BB154" i="4" s="1"/>
  <c r="BB155" i="4" s="1" a="1"/>
  <c r="BB155" i="4" s="1"/>
  <c r="BB156" i="4" s="1" a="1"/>
  <c r="BB156" i="4" s="1"/>
  <c r="BB157" i="4" s="1" a="1"/>
  <c r="BB157" i="4" s="1"/>
  <c r="BB158" i="4" s="1" a="1"/>
  <c r="BB158" i="4" s="1"/>
  <c r="BB159" i="4" s="1" a="1"/>
  <c r="BB159" i="4" s="1"/>
  <c r="BB160" i="4" s="1" a="1"/>
  <c r="BB160" i="4" s="1"/>
  <c r="BB161" i="4" s="1" a="1"/>
  <c r="BB161" i="4" s="1"/>
  <c r="BB162" i="4" s="1" a="1"/>
  <c r="BB162" i="4" s="1"/>
  <c r="BB163" i="4" s="1" a="1"/>
  <c r="BB163" i="4" s="1"/>
  <c r="BB164" i="4" s="1" a="1"/>
  <c r="BB164" i="4" s="1"/>
  <c r="BB165" i="4" s="1" a="1"/>
  <c r="BB165" i="4" s="1"/>
  <c r="BB166" i="4" s="1" a="1"/>
  <c r="BB166" i="4" s="1"/>
  <c r="BB167" i="4" s="1" a="1"/>
  <c r="BB167" i="4" s="1"/>
  <c r="BB168" i="4" s="1" a="1"/>
  <c r="BB168" i="4" s="1"/>
  <c r="BB169" i="4" s="1" a="1"/>
  <c r="BB169" i="4" s="1"/>
  <c r="BB170" i="4" s="1" a="1"/>
  <c r="BB170" i="4" s="1"/>
  <c r="BB171" i="4" s="1" a="1"/>
  <c r="BB171" i="4" s="1"/>
  <c r="BB172" i="4" s="1" a="1"/>
  <c r="BB172" i="4" s="1"/>
  <c r="BB173" i="4" s="1" a="1"/>
  <c r="BB173" i="4" s="1"/>
  <c r="BB174" i="4" s="1" a="1"/>
  <c r="BB174" i="4" s="1"/>
  <c r="BB175" i="4" s="1" a="1"/>
  <c r="BB175" i="4" s="1"/>
  <c r="BB176" i="4" s="1" a="1"/>
  <c r="BB176" i="4" s="1"/>
  <c r="BB177" i="4" s="1" a="1"/>
  <c r="BB177" i="4" s="1"/>
  <c r="BB178" i="4" s="1" a="1"/>
  <c r="BB178" i="4" s="1"/>
  <c r="BB179" i="4" s="1" a="1"/>
  <c r="BB179" i="4" s="1"/>
  <c r="BB180" i="4" s="1" a="1"/>
  <c r="BB180" i="4" s="1"/>
  <c r="BB181" i="4" s="1" a="1"/>
  <c r="BB181" i="4" s="1"/>
  <c r="BB182" i="4" s="1" a="1"/>
  <c r="BB182" i="4" s="1"/>
  <c r="BB183" i="4" s="1" a="1"/>
  <c r="BB183" i="4" s="1"/>
  <c r="BB184" i="4" s="1" a="1"/>
  <c r="BB184" i="4" s="1"/>
  <c r="BB185" i="4" s="1" a="1"/>
  <c r="BB185" i="4" s="1"/>
  <c r="BB186" i="4" s="1" a="1"/>
  <c r="BB186" i="4" s="1"/>
  <c r="BB187" i="4" s="1" a="1"/>
  <c r="BB187" i="4" s="1"/>
  <c r="BB188" i="4" s="1" a="1"/>
  <c r="BB188" i="4" s="1"/>
  <c r="BB189" i="4" s="1" a="1"/>
  <c r="BB189" i="4" s="1"/>
  <c r="BB190" i="4" s="1" a="1"/>
  <c r="BB190" i="4" s="1"/>
  <c r="BB191" i="4" s="1" a="1"/>
  <c r="BB191" i="4" s="1"/>
  <c r="BB192" i="4" s="1" a="1"/>
  <c r="BB192" i="4" s="1"/>
  <c r="BB193" i="4" s="1" a="1"/>
  <c r="BB193" i="4" s="1"/>
  <c r="BB194" i="4" s="1" a="1"/>
  <c r="BB194" i="4" s="1"/>
  <c r="BB195" i="4" s="1" a="1"/>
  <c r="BB195" i="4" s="1"/>
  <c r="BB196" i="4" s="1" a="1"/>
  <c r="BB196" i="4" s="1"/>
  <c r="BB197" i="4" s="1" a="1"/>
  <c r="BB197" i="4" s="1"/>
  <c r="BB198" i="4" s="1" a="1"/>
  <c r="BB198" i="4" s="1"/>
  <c r="BB199" i="4" s="1" a="1"/>
  <c r="BB199" i="4" s="1"/>
  <c r="BB200" i="4" s="1" a="1"/>
  <c r="BB200" i="4" s="1"/>
  <c r="BB201" i="4" s="1" a="1"/>
  <c r="BB201" i="4" s="1"/>
  <c r="BB202" i="4" s="1" a="1"/>
  <c r="BB202" i="4" s="1"/>
  <c r="BB203" i="4" s="1" a="1"/>
  <c r="BB203" i="4" s="1"/>
  <c r="BB204" i="4" s="1" a="1"/>
  <c r="BB204" i="4" s="1"/>
  <c r="BB205" i="4" s="1" a="1"/>
  <c r="BB205" i="4" s="1"/>
  <c r="BB206" i="4" s="1" a="1"/>
  <c r="BB206" i="4" s="1"/>
  <c r="BB207" i="4" s="1" a="1"/>
  <c r="BB207" i="4" s="1"/>
  <c r="BB208" i="4" s="1" a="1"/>
  <c r="BB208" i="4" s="1"/>
  <c r="BB209" i="4" s="1" a="1"/>
  <c r="BB209" i="4" s="1"/>
  <c r="BB210" i="4" s="1" a="1"/>
  <c r="BB210" i="4" s="1"/>
  <c r="BB211" i="4" s="1" a="1"/>
  <c r="BB211" i="4" s="1"/>
  <c r="BB212" i="4" s="1" a="1"/>
  <c r="BB212" i="4" s="1"/>
  <c r="BB213" i="4" s="1" a="1"/>
  <c r="BB213" i="4" s="1"/>
  <c r="BB214" i="4" s="1" a="1"/>
  <c r="BB214" i="4" s="1"/>
  <c r="BB215" i="4" s="1" a="1"/>
  <c r="BB215" i="4" s="1"/>
  <c r="BB216" i="4" s="1" a="1"/>
  <c r="BB216" i="4" s="1"/>
  <c r="BB217" i="4" s="1" a="1"/>
  <c r="BB217" i="4" s="1"/>
  <c r="BB218" i="4" s="1" a="1"/>
  <c r="BB218" i="4" s="1"/>
  <c r="BB219" i="4" s="1" a="1"/>
  <c r="BB219" i="4" s="1"/>
  <c r="BB220" i="4" s="1" a="1"/>
  <c r="BB220" i="4" s="1"/>
  <c r="BB221" i="4" s="1" a="1"/>
  <c r="BB221" i="4" s="1"/>
  <c r="BB222" i="4" s="1" a="1"/>
  <c r="BB222" i="4" s="1"/>
  <c r="BB223" i="4" s="1" a="1"/>
  <c r="BB223" i="4" s="1"/>
  <c r="BB224" i="4" s="1" a="1"/>
  <c r="BB224" i="4" s="1"/>
  <c r="BB225" i="4" s="1" a="1"/>
  <c r="BB225" i="4" s="1"/>
  <c r="BB226" i="4" s="1" a="1"/>
  <c r="BB226" i="4" s="1"/>
  <c r="BB227" i="4" s="1" a="1"/>
  <c r="BB227" i="4" s="1"/>
  <c r="BB228" i="4" s="1" a="1"/>
  <c r="BB228" i="4" s="1"/>
  <c r="BB229" i="4" s="1" a="1"/>
  <c r="BB229" i="4" s="1"/>
  <c r="BB230" i="4" s="1" a="1"/>
  <c r="BB230" i="4" s="1"/>
  <c r="BB231" i="4" s="1" a="1"/>
  <c r="BB231" i="4" s="1"/>
  <c r="BB232" i="4" s="1" a="1"/>
  <c r="BB232" i="4" s="1"/>
  <c r="BB233" i="4" s="1" a="1"/>
  <c r="BB233" i="4" s="1"/>
  <c r="BB234" i="4" s="1" a="1"/>
  <c r="BB234" i="4" s="1"/>
  <c r="BB235" i="4" s="1" a="1"/>
  <c r="BB235" i="4" s="1"/>
  <c r="BB236" i="4" s="1" a="1"/>
  <c r="BB236" i="4" s="1"/>
  <c r="BB237" i="4" s="1" a="1"/>
  <c r="BB237" i="4" s="1"/>
  <c r="BB238" i="4" s="1" a="1"/>
  <c r="BB238" i="4" s="1"/>
  <c r="BB239" i="4" s="1" a="1"/>
  <c r="BB239" i="4" s="1"/>
  <c r="BB240" i="4" s="1" a="1"/>
  <c r="BB240" i="4" s="1"/>
  <c r="BB241" i="4" s="1" a="1"/>
  <c r="BB241" i="4" s="1"/>
  <c r="BB242" i="4" s="1" a="1"/>
  <c r="BB242" i="4" s="1"/>
  <c r="BB243" i="4" s="1" a="1"/>
  <c r="BB243" i="4" s="1"/>
  <c r="BB244" i="4" s="1" a="1"/>
  <c r="BB244" i="4" s="1"/>
  <c r="BB245" i="4" s="1" a="1"/>
  <c r="BB245" i="4" s="1"/>
  <c r="BB246" i="4" s="1" a="1"/>
  <c r="BB246" i="4" s="1"/>
  <c r="BB247" i="4" s="1" a="1"/>
  <c r="BB247" i="4" s="1"/>
  <c r="BB248" i="4" s="1" a="1"/>
  <c r="BB248" i="4" s="1"/>
  <c r="BB249" i="4" s="1" a="1"/>
  <c r="BB249" i="4" s="1"/>
  <c r="BB250" i="4" s="1" a="1"/>
  <c r="BB250" i="4" s="1"/>
  <c r="BB251" i="4" s="1" a="1"/>
  <c r="BB251" i="4" s="1"/>
  <c r="BB252" i="4" s="1" a="1"/>
  <c r="BB252" i="4" s="1"/>
  <c r="BB253" i="4" s="1" a="1"/>
  <c r="BB253" i="4" s="1"/>
  <c r="BB254" i="4" s="1" a="1"/>
  <c r="BB254" i="4" s="1"/>
  <c r="BB255" i="4" s="1" a="1"/>
  <c r="BB255" i="4" s="1"/>
  <c r="BB256" i="4" s="1" a="1"/>
  <c r="BB256" i="4" s="1"/>
  <c r="BB257" i="4" s="1" a="1"/>
  <c r="BB257" i="4" s="1"/>
  <c r="BB258" i="4" s="1" a="1"/>
  <c r="BB258" i="4" s="1"/>
  <c r="BB259" i="4" s="1" a="1"/>
  <c r="BB259" i="4" s="1"/>
  <c r="BB260" i="4" s="1" a="1"/>
  <c r="BB260" i="4" s="1"/>
  <c r="BB261" i="4" s="1" a="1"/>
  <c r="BB261" i="4" s="1"/>
  <c r="BB262" i="4" s="1" a="1"/>
  <c r="BB262" i="4" s="1"/>
  <c r="BB263" i="4" s="1" a="1"/>
  <c r="BB263" i="4" s="1"/>
  <c r="BB264" i="4" s="1" a="1"/>
  <c r="BB264" i="4" s="1"/>
  <c r="BB265" i="4" s="1" a="1"/>
  <c r="BB265" i="4" s="1"/>
  <c r="BB266" i="4" s="1" a="1"/>
  <c r="BB266" i="4" s="1"/>
  <c r="BB267" i="4" s="1" a="1"/>
  <c r="BB267" i="4" s="1"/>
  <c r="BB268" i="4" s="1" a="1"/>
  <c r="BB268" i="4" s="1"/>
  <c r="BB269" i="4" s="1" a="1"/>
  <c r="BB269" i="4" s="1"/>
  <c r="BB270" i="4" s="1" a="1"/>
  <c r="BB270" i="4" s="1"/>
  <c r="BB271" i="4" s="1" a="1"/>
  <c r="BB271" i="4" s="1"/>
  <c r="BB272" i="4" s="1" a="1"/>
  <c r="BB272" i="4" s="1"/>
  <c r="BB273" i="4" s="1" a="1"/>
  <c r="BB273" i="4" s="1"/>
  <c r="BB274" i="4" s="1" a="1"/>
  <c r="BB274" i="4" s="1"/>
  <c r="BB275" i="4" s="1" a="1"/>
  <c r="BB275" i="4" s="1"/>
  <c r="BB276" i="4" s="1" a="1"/>
  <c r="BB276" i="4" s="1"/>
  <c r="BB277" i="4" s="1" a="1"/>
  <c r="BB277" i="4" s="1"/>
  <c r="BB278" i="4" s="1" a="1"/>
  <c r="BB278" i="4" s="1"/>
  <c r="BB279" i="4" s="1" a="1"/>
  <c r="BB279" i="4" s="1"/>
  <c r="BB280" i="4" s="1" a="1"/>
  <c r="BB280" i="4" s="1"/>
  <c r="BB281" i="4" s="1" a="1"/>
  <c r="BB281" i="4" s="1"/>
  <c r="BV35" i="4" a="1"/>
  <c r="BV35" i="4" s="1"/>
  <c r="BV36" i="4" s="1" a="1"/>
  <c r="BV36" i="4" s="1"/>
  <c r="BV37" i="4" s="1" a="1"/>
  <c r="BV37" i="4" s="1"/>
  <c r="BV38" i="4" s="1" a="1"/>
  <c r="BV38" i="4" s="1"/>
  <c r="BV39" i="4" s="1" a="1"/>
  <c r="BV39" i="4" s="1"/>
  <c r="BV40" i="4" s="1" a="1"/>
  <c r="BV40" i="4" s="1"/>
  <c r="BV41" i="4" s="1" a="1"/>
  <c r="BV41" i="4" s="1"/>
  <c r="BV42" i="4" s="1" a="1"/>
  <c r="BV42" i="4" s="1"/>
  <c r="BV43" i="4" s="1" a="1"/>
  <c r="BV43" i="4" s="1"/>
  <c r="BV44" i="4" s="1" a="1"/>
  <c r="BV44" i="4" s="1"/>
  <c r="BV45" i="4" s="1" a="1"/>
  <c r="BV45" i="4" s="1"/>
  <c r="BV46" i="4" s="1" a="1"/>
  <c r="BV46" i="4" s="1"/>
  <c r="BV47" i="4" s="1" a="1"/>
  <c r="BV47" i="4" s="1"/>
  <c r="BV48" i="4" s="1" a="1"/>
  <c r="BV48" i="4" s="1"/>
  <c r="BV49" i="4" s="1" a="1"/>
  <c r="BV49" i="4" s="1"/>
  <c r="BV50" i="4" s="1" a="1"/>
  <c r="BV50" i="4" s="1"/>
  <c r="BV51" i="4" s="1" a="1"/>
  <c r="BV51" i="4" s="1"/>
  <c r="BV52" i="4" s="1" a="1"/>
  <c r="BV52" i="4" s="1"/>
  <c r="BV53" i="4" s="1" a="1"/>
  <c r="BV53" i="4" s="1"/>
  <c r="BV54" i="4" s="1" a="1"/>
  <c r="BV54" i="4" s="1"/>
  <c r="BV55" i="4" s="1" a="1"/>
  <c r="BV55" i="4" s="1"/>
  <c r="BV56" i="4" s="1" a="1"/>
  <c r="BV56" i="4" s="1"/>
  <c r="BV57" i="4" s="1" a="1"/>
  <c r="BV57" i="4" s="1"/>
  <c r="BV58" i="4" s="1" a="1"/>
  <c r="BV58" i="4" s="1"/>
  <c r="BV59" i="4" s="1" a="1"/>
  <c r="BV59" i="4" s="1"/>
  <c r="BV60" i="4" s="1" a="1"/>
  <c r="BV60" i="4" s="1"/>
  <c r="BV61" i="4" s="1" a="1"/>
  <c r="BV61" i="4" s="1"/>
  <c r="BV62" i="4" s="1" a="1"/>
  <c r="BV62" i="4" s="1"/>
  <c r="BV63" i="4" s="1" a="1"/>
  <c r="BV63" i="4" s="1"/>
  <c r="BV64" i="4" s="1" a="1"/>
  <c r="BV64" i="4" s="1"/>
  <c r="BV65" i="4" s="1" a="1"/>
  <c r="BV65" i="4" s="1"/>
  <c r="BV66" i="4" s="1" a="1"/>
  <c r="BV66" i="4" s="1"/>
  <c r="BV67" i="4" s="1" a="1"/>
  <c r="BV67" i="4" s="1"/>
  <c r="BV68" i="4" s="1" a="1"/>
  <c r="BV68" i="4" s="1"/>
  <c r="BV69" i="4" s="1" a="1"/>
  <c r="BV69" i="4" s="1"/>
  <c r="BV70" i="4" s="1" a="1"/>
  <c r="BV70" i="4" s="1"/>
  <c r="BV71" i="4" s="1" a="1"/>
  <c r="BV71" i="4" s="1"/>
  <c r="BV72" i="4" s="1" a="1"/>
  <c r="BV72" i="4" s="1"/>
  <c r="BV73" i="4" s="1" a="1"/>
  <c r="BV73" i="4" s="1"/>
  <c r="BV74" i="4" s="1" a="1"/>
  <c r="BV74" i="4" s="1"/>
  <c r="BV75" i="4" s="1" a="1"/>
  <c r="BV75" i="4" s="1"/>
  <c r="BV76" i="4" s="1" a="1"/>
  <c r="BV76" i="4" s="1"/>
  <c r="BV77" i="4" s="1" a="1"/>
  <c r="BV77" i="4" s="1"/>
  <c r="BV78" i="4" s="1" a="1"/>
  <c r="BV78" i="4" s="1"/>
  <c r="BV79" i="4" s="1" a="1"/>
  <c r="BV79" i="4" s="1"/>
  <c r="BV80" i="4" s="1" a="1"/>
  <c r="BV80" i="4" s="1"/>
  <c r="BV81" i="4" s="1" a="1"/>
  <c r="BV81" i="4" s="1"/>
  <c r="BV82" i="4" s="1" a="1"/>
  <c r="BV82" i="4" s="1"/>
  <c r="BV83" i="4" s="1" a="1"/>
  <c r="BV83" i="4" s="1"/>
  <c r="BV84" i="4" s="1" a="1"/>
  <c r="BV84" i="4" s="1"/>
  <c r="BV85" i="4" s="1" a="1"/>
  <c r="BV85" i="4" s="1"/>
  <c r="BV86" i="4" s="1" a="1"/>
  <c r="BV86" i="4" s="1"/>
  <c r="BV87" i="4" s="1" a="1"/>
  <c r="BV87" i="4" s="1"/>
  <c r="BV88" i="4" s="1" a="1"/>
  <c r="BV88" i="4" s="1"/>
  <c r="BV89" i="4" s="1" a="1"/>
  <c r="BV89" i="4" s="1"/>
  <c r="BV90" i="4" s="1" a="1"/>
  <c r="BV90" i="4" s="1"/>
  <c r="BV91" i="4" s="1" a="1"/>
  <c r="BV91" i="4" s="1"/>
  <c r="BV92" i="4" s="1" a="1"/>
  <c r="BV92" i="4" s="1"/>
  <c r="BV93" i="4" s="1" a="1"/>
  <c r="BV93" i="4" s="1"/>
  <c r="BV94" i="4" s="1" a="1"/>
  <c r="BV94" i="4" s="1"/>
  <c r="BV95" i="4" s="1" a="1"/>
  <c r="BV95" i="4" s="1"/>
  <c r="BV96" i="4" s="1" a="1"/>
  <c r="BV96" i="4" s="1"/>
  <c r="BV97" i="4" s="1" a="1"/>
  <c r="BV97" i="4" s="1"/>
  <c r="BV98" i="4" s="1" a="1"/>
  <c r="BV98" i="4" s="1"/>
  <c r="BV99" i="4" s="1" a="1"/>
  <c r="BV99" i="4" s="1"/>
  <c r="BV100" i="4" s="1" a="1"/>
  <c r="BV100" i="4" s="1"/>
  <c r="BV101" i="4" s="1" a="1"/>
  <c r="BV101" i="4" s="1"/>
  <c r="BV102" i="4" s="1" a="1"/>
  <c r="BV102" i="4" s="1"/>
  <c r="BV103" i="4" s="1" a="1"/>
  <c r="BV103" i="4" s="1"/>
  <c r="BV104" i="4" s="1" a="1"/>
  <c r="BV104" i="4" s="1"/>
  <c r="BV105" i="4" s="1" a="1"/>
  <c r="BV105" i="4" s="1"/>
  <c r="BV106" i="4" s="1" a="1"/>
  <c r="BV106" i="4" s="1"/>
  <c r="BV107" i="4" s="1" a="1"/>
  <c r="BV107" i="4" s="1"/>
  <c r="BV108" i="4" s="1" a="1"/>
  <c r="BV108" i="4" s="1"/>
  <c r="BV109" i="4" s="1" a="1"/>
  <c r="BV109" i="4" s="1"/>
  <c r="BV110" i="4" s="1" a="1"/>
  <c r="BV110" i="4" s="1"/>
  <c r="BV111" i="4" s="1" a="1"/>
  <c r="BV111" i="4" s="1"/>
  <c r="BV112" i="4" s="1" a="1"/>
  <c r="BV112" i="4" s="1"/>
  <c r="BV113" i="4" s="1" a="1"/>
  <c r="BV113" i="4" s="1"/>
  <c r="BV114" i="4" s="1" a="1"/>
  <c r="BV114" i="4" s="1"/>
  <c r="BV115" i="4" s="1" a="1"/>
  <c r="BV115" i="4" s="1"/>
  <c r="BV116" i="4" s="1" a="1"/>
  <c r="BV116" i="4" s="1"/>
  <c r="BV117" i="4" s="1" a="1"/>
  <c r="BV117" i="4" s="1"/>
  <c r="BV118" i="4" s="1" a="1"/>
  <c r="BV118" i="4" s="1"/>
  <c r="BV119" i="4" s="1" a="1"/>
  <c r="BV119" i="4" s="1"/>
  <c r="BV120" i="4" s="1" a="1"/>
  <c r="BV120" i="4" s="1"/>
  <c r="BV121" i="4" s="1" a="1"/>
  <c r="BV121" i="4" s="1"/>
  <c r="BV122" i="4" s="1" a="1"/>
  <c r="BV122" i="4" s="1"/>
  <c r="BV123" i="4" s="1" a="1"/>
  <c r="BV123" i="4" s="1"/>
  <c r="BV124" i="4" s="1" a="1"/>
  <c r="BV124" i="4" s="1"/>
  <c r="BV125" i="4" s="1" a="1"/>
  <c r="BV125" i="4" s="1"/>
  <c r="BV126" i="4" s="1" a="1"/>
  <c r="BV126" i="4" s="1"/>
  <c r="BV127" i="4" s="1" a="1"/>
  <c r="BV127" i="4" s="1"/>
  <c r="BV128" i="4" s="1" a="1"/>
  <c r="BV128" i="4" s="1"/>
  <c r="BV129" i="4" s="1" a="1"/>
  <c r="BV129" i="4" s="1"/>
  <c r="BV130" i="4" s="1" a="1"/>
  <c r="BV130" i="4" s="1"/>
  <c r="BV131" i="4" s="1" a="1"/>
  <c r="BV131" i="4" s="1"/>
  <c r="BV132" i="4" s="1" a="1"/>
  <c r="BV132" i="4" s="1"/>
  <c r="BV133" i="4" s="1" a="1"/>
  <c r="BV133" i="4" s="1"/>
  <c r="BV134" i="4" s="1" a="1"/>
  <c r="BV134" i="4" s="1"/>
  <c r="BV135" i="4" s="1" a="1"/>
  <c r="BV135" i="4" s="1"/>
  <c r="BV136" i="4" s="1" a="1"/>
  <c r="BV136" i="4" s="1"/>
  <c r="BV137" i="4" s="1" a="1"/>
  <c r="BV137" i="4" s="1"/>
  <c r="BV138" i="4" s="1" a="1"/>
  <c r="BV138" i="4" s="1"/>
  <c r="BV139" i="4" s="1" a="1"/>
  <c r="BV139" i="4" s="1"/>
  <c r="BV140" i="4" s="1" a="1"/>
  <c r="BV140" i="4" s="1"/>
  <c r="BV141" i="4" s="1" a="1"/>
  <c r="BV141" i="4" s="1"/>
  <c r="BV142" i="4" s="1" a="1"/>
  <c r="BV142" i="4" s="1"/>
  <c r="BV143" i="4" s="1" a="1"/>
  <c r="BV143" i="4" s="1"/>
  <c r="BV144" i="4" s="1" a="1"/>
  <c r="BV144" i="4" s="1"/>
  <c r="BV145" i="4" s="1" a="1"/>
  <c r="BV145" i="4" s="1"/>
  <c r="BV146" i="4" s="1" a="1"/>
  <c r="BV146" i="4" s="1"/>
  <c r="BV147" i="4" s="1" a="1"/>
  <c r="BV147" i="4" s="1"/>
  <c r="BV148" i="4" s="1" a="1"/>
  <c r="BV148" i="4" s="1"/>
  <c r="BV149" i="4" s="1" a="1"/>
  <c r="BV149" i="4" s="1"/>
  <c r="BV150" i="4" s="1" a="1"/>
  <c r="BV150" i="4" s="1"/>
  <c r="BV151" i="4" s="1" a="1"/>
  <c r="BV151" i="4" s="1"/>
  <c r="BV152" i="4" s="1" a="1"/>
  <c r="BV152" i="4" s="1"/>
  <c r="BV153" i="4" s="1" a="1"/>
  <c r="BV153" i="4" s="1"/>
  <c r="BV154" i="4" s="1" a="1"/>
  <c r="BV154" i="4" s="1"/>
  <c r="BV155" i="4" s="1" a="1"/>
  <c r="BV155" i="4" s="1"/>
  <c r="BV156" i="4" s="1" a="1"/>
  <c r="BV156" i="4" s="1"/>
  <c r="BV157" i="4" s="1" a="1"/>
  <c r="BV157" i="4" s="1"/>
  <c r="BV158" i="4" s="1" a="1"/>
  <c r="BV158" i="4" s="1"/>
  <c r="BV159" i="4" s="1" a="1"/>
  <c r="BV159" i="4" s="1"/>
  <c r="BV160" i="4" s="1" a="1"/>
  <c r="BV160" i="4" s="1"/>
  <c r="BV161" i="4" s="1" a="1"/>
  <c r="BV161" i="4" s="1"/>
  <c r="BV162" i="4" s="1" a="1"/>
  <c r="BV162" i="4" s="1"/>
  <c r="BV163" i="4" s="1" a="1"/>
  <c r="BV163" i="4" s="1"/>
  <c r="BV164" i="4" s="1" a="1"/>
  <c r="BV164" i="4" s="1"/>
  <c r="BV165" i="4" s="1" a="1"/>
  <c r="BV165" i="4" s="1"/>
  <c r="BV166" i="4" s="1" a="1"/>
  <c r="BV166" i="4" s="1"/>
  <c r="BV167" i="4" s="1" a="1"/>
  <c r="BV167" i="4" s="1"/>
  <c r="BV168" i="4" s="1" a="1"/>
  <c r="BV168" i="4" s="1"/>
  <c r="BV169" i="4" s="1" a="1"/>
  <c r="BV169" i="4" s="1"/>
  <c r="BV170" i="4" s="1" a="1"/>
  <c r="BV170" i="4" s="1"/>
  <c r="BV171" i="4" s="1" a="1"/>
  <c r="BV171" i="4" s="1"/>
  <c r="BV172" i="4" s="1" a="1"/>
  <c r="BV172" i="4" s="1"/>
  <c r="BV173" i="4" s="1" a="1"/>
  <c r="BV173" i="4" s="1"/>
  <c r="BV174" i="4" s="1" a="1"/>
  <c r="BV174" i="4" s="1"/>
  <c r="BV175" i="4" s="1" a="1"/>
  <c r="BV175" i="4" s="1"/>
  <c r="BV176" i="4" s="1" a="1"/>
  <c r="BV176" i="4" s="1"/>
  <c r="BV177" i="4" s="1" a="1"/>
  <c r="BV177" i="4" s="1"/>
  <c r="BV178" i="4" s="1" a="1"/>
  <c r="BV178" i="4" s="1"/>
  <c r="BV179" i="4" s="1" a="1"/>
  <c r="BV179" i="4" s="1"/>
  <c r="BV180" i="4" s="1" a="1"/>
  <c r="BV180" i="4" s="1"/>
  <c r="BV181" i="4" s="1" a="1"/>
  <c r="BV181" i="4" s="1"/>
  <c r="BV182" i="4" s="1" a="1"/>
  <c r="BV182" i="4" s="1"/>
  <c r="BV183" i="4" s="1" a="1"/>
  <c r="BV183" i="4" s="1"/>
  <c r="BV184" i="4" s="1" a="1"/>
  <c r="BV184" i="4" s="1"/>
  <c r="BV185" i="4" s="1" a="1"/>
  <c r="BV185" i="4" s="1"/>
  <c r="BV186" i="4" s="1" a="1"/>
  <c r="BV186" i="4" s="1"/>
  <c r="BV187" i="4" s="1" a="1"/>
  <c r="BV187" i="4" s="1"/>
  <c r="BV188" i="4" s="1" a="1"/>
  <c r="BV188" i="4" s="1"/>
  <c r="BV189" i="4" s="1" a="1"/>
  <c r="BV189" i="4" s="1"/>
  <c r="BV190" i="4" s="1" a="1"/>
  <c r="BV190" i="4" s="1"/>
  <c r="BV191" i="4" s="1" a="1"/>
  <c r="BV191" i="4" s="1"/>
  <c r="BV192" i="4" s="1" a="1"/>
  <c r="BV192" i="4" s="1"/>
  <c r="BV193" i="4" s="1" a="1"/>
  <c r="BV193" i="4" s="1"/>
  <c r="BV194" i="4" s="1" a="1"/>
  <c r="BV194" i="4" s="1"/>
  <c r="BV195" i="4" s="1" a="1"/>
  <c r="BV195" i="4" s="1"/>
  <c r="BV196" i="4" s="1" a="1"/>
  <c r="BV196" i="4" s="1"/>
  <c r="BV197" i="4" s="1" a="1"/>
  <c r="BV197" i="4" s="1"/>
  <c r="BV198" i="4" s="1" a="1"/>
  <c r="BV198" i="4" s="1"/>
  <c r="BV199" i="4" s="1" a="1"/>
  <c r="BV199" i="4" s="1"/>
  <c r="BV200" i="4" s="1" a="1"/>
  <c r="BV200" i="4" s="1"/>
  <c r="BV201" i="4" s="1" a="1"/>
  <c r="BV201" i="4" s="1"/>
  <c r="BV202" i="4" s="1" a="1"/>
  <c r="BV202" i="4" s="1"/>
  <c r="BV203" i="4" s="1" a="1"/>
  <c r="BV203" i="4" s="1"/>
  <c r="BV204" i="4" s="1" a="1"/>
  <c r="BV204" i="4" s="1"/>
  <c r="BV205" i="4" s="1" a="1"/>
  <c r="BV205" i="4" s="1"/>
  <c r="BV206" i="4" s="1" a="1"/>
  <c r="BV206" i="4" s="1"/>
  <c r="BV207" i="4" s="1" a="1"/>
  <c r="BV207" i="4" s="1"/>
  <c r="BV208" i="4" s="1" a="1"/>
  <c r="BV208" i="4" s="1"/>
  <c r="BV209" i="4" s="1" a="1"/>
  <c r="BV209" i="4" s="1"/>
  <c r="BV210" i="4" s="1" a="1"/>
  <c r="BV210" i="4" s="1"/>
  <c r="BV211" i="4" s="1" a="1"/>
  <c r="BV211" i="4" s="1"/>
  <c r="BV212" i="4" s="1" a="1"/>
  <c r="BV212" i="4" s="1"/>
  <c r="BV213" i="4" s="1" a="1"/>
  <c r="BV213" i="4" s="1"/>
  <c r="BV214" i="4" s="1" a="1"/>
  <c r="BV214" i="4" s="1"/>
  <c r="BV215" i="4" s="1" a="1"/>
  <c r="BV215" i="4" s="1"/>
  <c r="BV216" i="4" s="1" a="1"/>
  <c r="BV216" i="4" s="1"/>
  <c r="BV217" i="4" s="1" a="1"/>
  <c r="BV217" i="4" s="1"/>
  <c r="BV218" i="4" s="1" a="1"/>
  <c r="BV218" i="4" s="1"/>
  <c r="BV219" i="4" s="1" a="1"/>
  <c r="BV219" i="4" s="1"/>
  <c r="BV220" i="4" s="1" a="1"/>
  <c r="BV220" i="4" s="1"/>
  <c r="BV221" i="4" s="1" a="1"/>
  <c r="BV221" i="4" s="1"/>
  <c r="BV222" i="4" s="1" a="1"/>
  <c r="BV222" i="4" s="1"/>
  <c r="BV223" i="4" s="1" a="1"/>
  <c r="BV223" i="4" s="1"/>
  <c r="BV224" i="4" s="1" a="1"/>
  <c r="BV224" i="4" s="1"/>
  <c r="BV225" i="4" s="1" a="1"/>
  <c r="BV225" i="4" s="1"/>
  <c r="BV226" i="4" s="1" a="1"/>
  <c r="BV226" i="4" s="1"/>
  <c r="BV227" i="4" s="1" a="1"/>
  <c r="BV227" i="4" s="1"/>
  <c r="BV228" i="4" s="1" a="1"/>
  <c r="BV228" i="4" s="1"/>
  <c r="BV229" i="4" s="1" a="1"/>
  <c r="BV229" i="4" s="1"/>
  <c r="BV230" i="4" s="1" a="1"/>
  <c r="BV230" i="4" s="1"/>
  <c r="BV231" i="4" s="1" a="1"/>
  <c r="BV231" i="4" s="1"/>
  <c r="BV232" i="4" s="1" a="1"/>
  <c r="BV232" i="4" s="1"/>
  <c r="BV233" i="4" s="1" a="1"/>
  <c r="BV233" i="4" s="1"/>
  <c r="BV234" i="4" s="1" a="1"/>
  <c r="BV234" i="4" s="1"/>
  <c r="BV235" i="4" s="1" a="1"/>
  <c r="BV235" i="4" s="1"/>
  <c r="BV236" i="4" s="1" a="1"/>
  <c r="BV236" i="4" s="1"/>
  <c r="BV237" i="4" s="1" a="1"/>
  <c r="BV237" i="4" s="1"/>
  <c r="BV238" i="4" s="1" a="1"/>
  <c r="BV238" i="4" s="1"/>
  <c r="BV239" i="4" s="1" a="1"/>
  <c r="BV239" i="4" s="1"/>
  <c r="BV240" i="4" s="1" a="1"/>
  <c r="BV240" i="4" s="1"/>
  <c r="BV241" i="4" s="1" a="1"/>
  <c r="BV241" i="4" s="1"/>
  <c r="BV242" i="4" s="1" a="1"/>
  <c r="BV242" i="4" s="1"/>
  <c r="BV243" i="4" s="1" a="1"/>
  <c r="BV243" i="4" s="1"/>
  <c r="BV244" i="4" s="1" a="1"/>
  <c r="BV244" i="4" s="1"/>
  <c r="BV245" i="4" s="1" a="1"/>
  <c r="BV245" i="4" s="1"/>
  <c r="BV246" i="4" s="1" a="1"/>
  <c r="BV246" i="4" s="1"/>
  <c r="BV247" i="4" s="1" a="1"/>
  <c r="BV247" i="4" s="1"/>
  <c r="BV248" i="4" s="1" a="1"/>
  <c r="BV248" i="4" s="1"/>
  <c r="BV249" i="4" s="1" a="1"/>
  <c r="BV249" i="4" s="1"/>
  <c r="BV250" i="4" s="1" a="1"/>
  <c r="BV250" i="4" s="1"/>
  <c r="BV251" i="4" s="1" a="1"/>
  <c r="BV251" i="4" s="1"/>
  <c r="BV252" i="4" s="1" a="1"/>
  <c r="BV252" i="4" s="1"/>
  <c r="BV253" i="4" s="1" a="1"/>
  <c r="BV253" i="4" s="1"/>
  <c r="BV254" i="4" s="1" a="1"/>
  <c r="BV254" i="4" s="1"/>
  <c r="BV255" i="4" s="1" a="1"/>
  <c r="BV255" i="4" s="1"/>
  <c r="BV256" i="4" s="1" a="1"/>
  <c r="BV256" i="4" s="1"/>
  <c r="BV257" i="4" s="1" a="1"/>
  <c r="BV257" i="4" s="1"/>
  <c r="BV258" i="4" s="1" a="1"/>
  <c r="BV258" i="4" s="1"/>
  <c r="BV259" i="4" s="1" a="1"/>
  <c r="BV259" i="4" s="1"/>
  <c r="BV260" i="4" s="1" a="1"/>
  <c r="BV260" i="4" s="1"/>
  <c r="BV261" i="4" s="1" a="1"/>
  <c r="BV261" i="4" s="1"/>
  <c r="BV262" i="4" s="1" a="1"/>
  <c r="BV262" i="4" s="1"/>
  <c r="BV263" i="4" s="1" a="1"/>
  <c r="BV263" i="4" s="1"/>
  <c r="BV264" i="4" s="1" a="1"/>
  <c r="BV264" i="4" s="1"/>
  <c r="BV265" i="4" s="1" a="1"/>
  <c r="BV265" i="4" s="1"/>
  <c r="BV266" i="4" s="1" a="1"/>
  <c r="BV266" i="4" s="1"/>
  <c r="BV267" i="4" s="1" a="1"/>
  <c r="BV267" i="4" s="1"/>
  <c r="BV268" i="4" s="1" a="1"/>
  <c r="BV268" i="4" s="1"/>
  <c r="BV269" i="4" s="1" a="1"/>
  <c r="BV269" i="4" s="1"/>
  <c r="BV270" i="4" s="1" a="1"/>
  <c r="BV270" i="4" s="1"/>
  <c r="BV271" i="4" s="1" a="1"/>
  <c r="BV271" i="4" s="1"/>
  <c r="BV272" i="4" s="1" a="1"/>
  <c r="BV272" i="4" s="1"/>
  <c r="BV273" i="4" s="1" a="1"/>
  <c r="BV273" i="4" s="1"/>
  <c r="BV274" i="4" s="1" a="1"/>
  <c r="BV274" i="4" s="1"/>
  <c r="BV275" i="4" s="1" a="1"/>
  <c r="BV275" i="4" s="1"/>
  <c r="BV276" i="4" s="1" a="1"/>
  <c r="BV276" i="4" s="1"/>
  <c r="BV277" i="4" s="1" a="1"/>
  <c r="BV277" i="4" s="1"/>
  <c r="BV278" i="4" s="1" a="1"/>
  <c r="BV278" i="4" s="1"/>
  <c r="BV279" i="4" s="1" a="1"/>
  <c r="BV279" i="4" s="1"/>
  <c r="BV280" i="4" s="1" a="1"/>
  <c r="BV280" i="4" s="1"/>
  <c r="BV281" i="4" s="1" a="1"/>
  <c r="BV281" i="4" s="1"/>
  <c r="AT34" i="4" a="1"/>
  <c r="AT34" i="4" s="1"/>
  <c r="AT35" i="4" s="1" a="1"/>
  <c r="AT35" i="4" s="1"/>
  <c r="AT36" i="4" s="1" a="1"/>
  <c r="AT36" i="4" s="1"/>
  <c r="AT37" i="4" s="1" a="1"/>
  <c r="AT37" i="4" s="1"/>
  <c r="AT38" i="4" s="1" a="1"/>
  <c r="AT38" i="4" s="1"/>
  <c r="AT39" i="4" s="1" a="1"/>
  <c r="AT39" i="4" s="1"/>
  <c r="AT40" i="4" s="1" a="1"/>
  <c r="AT40" i="4" s="1"/>
  <c r="AT41" i="4" s="1" a="1"/>
  <c r="AT41" i="4" s="1"/>
  <c r="AT42" i="4" s="1" a="1"/>
  <c r="AT42" i="4" s="1"/>
  <c r="AT43" i="4" s="1" a="1"/>
  <c r="AT43" i="4" s="1"/>
  <c r="AT44" i="4" s="1" a="1"/>
  <c r="AT44" i="4" s="1"/>
  <c r="AT45" i="4" s="1" a="1"/>
  <c r="AT45" i="4" s="1"/>
  <c r="AT46" i="4" s="1" a="1"/>
  <c r="AT46" i="4" s="1"/>
  <c r="AT47" i="4" s="1" a="1"/>
  <c r="AT47" i="4" s="1"/>
  <c r="AT48" i="4" s="1" a="1"/>
  <c r="AT48" i="4" s="1"/>
  <c r="AT49" i="4" s="1" a="1"/>
  <c r="AT49" i="4" s="1"/>
  <c r="AT50" i="4" s="1" a="1"/>
  <c r="AT50" i="4" s="1"/>
  <c r="AT51" i="4" s="1" a="1"/>
  <c r="AT51" i="4" s="1"/>
  <c r="AT52" i="4" s="1" a="1"/>
  <c r="AT52" i="4" s="1"/>
  <c r="AT53" i="4" s="1" a="1"/>
  <c r="AT53" i="4" s="1"/>
  <c r="AT54" i="4" s="1" a="1"/>
  <c r="AT54" i="4" s="1"/>
  <c r="AT55" i="4" s="1" a="1"/>
  <c r="AT55" i="4" s="1"/>
  <c r="AT56" i="4" s="1" a="1"/>
  <c r="AT56" i="4" s="1"/>
  <c r="AT57" i="4" s="1" a="1"/>
  <c r="AT57" i="4" s="1"/>
  <c r="AT58" i="4" s="1" a="1"/>
  <c r="AT58" i="4" s="1"/>
  <c r="AT59" i="4" s="1" a="1"/>
  <c r="AT59" i="4" s="1"/>
  <c r="AT60" i="4" s="1" a="1"/>
  <c r="AT60" i="4" s="1"/>
  <c r="AT61" i="4" s="1" a="1"/>
  <c r="AT61" i="4" s="1"/>
  <c r="AT62" i="4" s="1" a="1"/>
  <c r="AT62" i="4" s="1"/>
  <c r="AT63" i="4" s="1" a="1"/>
  <c r="AT63" i="4" s="1"/>
  <c r="AT64" i="4" s="1" a="1"/>
  <c r="AT64" i="4" s="1"/>
  <c r="AT65" i="4" s="1" a="1"/>
  <c r="AT65" i="4" s="1"/>
  <c r="AT66" i="4" s="1" a="1"/>
  <c r="AT66" i="4" s="1"/>
  <c r="AT67" i="4" s="1" a="1"/>
  <c r="AT67" i="4" s="1"/>
  <c r="AT68" i="4" s="1" a="1"/>
  <c r="AT68" i="4" s="1"/>
  <c r="AT69" i="4" s="1" a="1"/>
  <c r="AT69" i="4" s="1"/>
  <c r="AT70" i="4" s="1" a="1"/>
  <c r="AT70" i="4" s="1"/>
  <c r="AT71" i="4" s="1" a="1"/>
  <c r="AT71" i="4" s="1"/>
  <c r="AT72" i="4" s="1" a="1"/>
  <c r="AT72" i="4" s="1"/>
  <c r="AT73" i="4" s="1" a="1"/>
  <c r="AT73" i="4" s="1"/>
  <c r="AT74" i="4" s="1" a="1"/>
  <c r="AT74" i="4" s="1"/>
  <c r="AT75" i="4" s="1" a="1"/>
  <c r="AT75" i="4" s="1"/>
  <c r="AT76" i="4" s="1" a="1"/>
  <c r="AT76" i="4" s="1"/>
  <c r="AT77" i="4" s="1" a="1"/>
  <c r="AT77" i="4" s="1"/>
  <c r="AT78" i="4" s="1" a="1"/>
  <c r="AT78" i="4" s="1"/>
  <c r="AT79" i="4" s="1" a="1"/>
  <c r="AT79" i="4" s="1"/>
  <c r="AT80" i="4" s="1" a="1"/>
  <c r="AT80" i="4" s="1"/>
  <c r="AT81" i="4" s="1" a="1"/>
  <c r="AT81" i="4" s="1"/>
  <c r="AT82" i="4" s="1" a="1"/>
  <c r="AT82" i="4" s="1"/>
  <c r="AT83" i="4" s="1" a="1"/>
  <c r="AT83" i="4" s="1"/>
  <c r="AT84" i="4" s="1" a="1"/>
  <c r="AT84" i="4" s="1"/>
  <c r="AT85" i="4" s="1" a="1"/>
  <c r="AT85" i="4" s="1"/>
  <c r="AT86" i="4" s="1" a="1"/>
  <c r="AT86" i="4" s="1"/>
  <c r="AT87" i="4" s="1" a="1"/>
  <c r="AT87" i="4" s="1"/>
  <c r="AT88" i="4" s="1" a="1"/>
  <c r="AT88" i="4" s="1"/>
  <c r="AT89" i="4" s="1" a="1"/>
  <c r="AT89" i="4" s="1"/>
  <c r="AT90" i="4" s="1" a="1"/>
  <c r="AT90" i="4" s="1"/>
  <c r="AT91" i="4" s="1" a="1"/>
  <c r="AT91" i="4" s="1"/>
  <c r="AT92" i="4" s="1" a="1"/>
  <c r="AT92" i="4" s="1"/>
  <c r="AT93" i="4" s="1" a="1"/>
  <c r="AT93" i="4" s="1"/>
  <c r="AT94" i="4" s="1" a="1"/>
  <c r="AT94" i="4" s="1"/>
  <c r="AT95" i="4" s="1" a="1"/>
  <c r="AT95" i="4" s="1"/>
  <c r="AT96" i="4" s="1" a="1"/>
  <c r="AT96" i="4" s="1"/>
  <c r="AT97" i="4" s="1" a="1"/>
  <c r="AT97" i="4" s="1"/>
  <c r="AT98" i="4" s="1" a="1"/>
  <c r="AT98" i="4" s="1"/>
  <c r="AT99" i="4" s="1" a="1"/>
  <c r="AT99" i="4" s="1"/>
  <c r="AT100" i="4" s="1" a="1"/>
  <c r="AT100" i="4" s="1"/>
  <c r="AT101" i="4" s="1" a="1"/>
  <c r="AT101" i="4" s="1"/>
  <c r="AT102" i="4" s="1" a="1"/>
  <c r="AT102" i="4" s="1"/>
  <c r="AT103" i="4" s="1" a="1"/>
  <c r="AT103" i="4" s="1"/>
  <c r="AT104" i="4" s="1" a="1"/>
  <c r="AT104" i="4" s="1"/>
  <c r="AT105" i="4" s="1" a="1"/>
  <c r="AT105" i="4" s="1"/>
  <c r="AT106" i="4" s="1" a="1"/>
  <c r="AT106" i="4" s="1"/>
  <c r="AT107" i="4" s="1" a="1"/>
  <c r="AT107" i="4" s="1"/>
  <c r="AT108" i="4" s="1" a="1"/>
  <c r="AT108" i="4" s="1"/>
  <c r="AT109" i="4" s="1" a="1"/>
  <c r="AT109" i="4" s="1"/>
  <c r="AT110" i="4" s="1" a="1"/>
  <c r="AT110" i="4" s="1"/>
  <c r="AT111" i="4" s="1" a="1"/>
  <c r="AT111" i="4" s="1"/>
  <c r="AT112" i="4" s="1" a="1"/>
  <c r="AT112" i="4" s="1"/>
  <c r="AT113" i="4" s="1" a="1"/>
  <c r="AT113" i="4" s="1"/>
  <c r="AT114" i="4" s="1" a="1"/>
  <c r="AT114" i="4" s="1"/>
  <c r="AT115" i="4" s="1" a="1"/>
  <c r="AT115" i="4" s="1"/>
  <c r="AT116" i="4" s="1" a="1"/>
  <c r="AT116" i="4" s="1"/>
  <c r="AT117" i="4" s="1" a="1"/>
  <c r="AT117" i="4" s="1"/>
  <c r="AT118" i="4" s="1" a="1"/>
  <c r="AT118" i="4" s="1"/>
  <c r="AT119" i="4" s="1" a="1"/>
  <c r="AT119" i="4" s="1"/>
  <c r="AT120" i="4" s="1" a="1"/>
  <c r="AT120" i="4" s="1"/>
  <c r="AT121" i="4" s="1" a="1"/>
  <c r="AT121" i="4" s="1"/>
  <c r="AT122" i="4" s="1" a="1"/>
  <c r="AT122" i="4" s="1"/>
  <c r="AT123" i="4" s="1" a="1"/>
  <c r="AT123" i="4" s="1"/>
  <c r="AT124" i="4" s="1" a="1"/>
  <c r="AT124" i="4" s="1"/>
  <c r="AT125" i="4" s="1" a="1"/>
  <c r="AT125" i="4" s="1"/>
  <c r="AT126" i="4" s="1" a="1"/>
  <c r="AT126" i="4" s="1"/>
  <c r="AT127" i="4" s="1" a="1"/>
  <c r="AT127" i="4" s="1"/>
  <c r="AT128" i="4" s="1" a="1"/>
  <c r="AT128" i="4" s="1"/>
  <c r="AT129" i="4" s="1" a="1"/>
  <c r="AT129" i="4" s="1"/>
  <c r="AT130" i="4" s="1" a="1"/>
  <c r="AT130" i="4" s="1"/>
  <c r="AT131" i="4" s="1" a="1"/>
  <c r="AT131" i="4" s="1"/>
  <c r="AT132" i="4" s="1" a="1"/>
  <c r="AT132" i="4" s="1"/>
  <c r="AT133" i="4" s="1" a="1"/>
  <c r="AT133" i="4" s="1"/>
  <c r="AT134" i="4" s="1" a="1"/>
  <c r="AT134" i="4" s="1"/>
  <c r="AT135" i="4" s="1" a="1"/>
  <c r="AT135" i="4" s="1"/>
  <c r="AT136" i="4" s="1" a="1"/>
  <c r="AT136" i="4" s="1"/>
  <c r="AT137" i="4" s="1" a="1"/>
  <c r="AT137" i="4" s="1"/>
  <c r="AT138" i="4" s="1" a="1"/>
  <c r="AT138" i="4" s="1"/>
  <c r="AT139" i="4" s="1" a="1"/>
  <c r="AT139" i="4" s="1"/>
  <c r="AT140" i="4" s="1" a="1"/>
  <c r="AT140" i="4" s="1"/>
  <c r="AT141" i="4" s="1" a="1"/>
  <c r="AT141" i="4" s="1"/>
  <c r="AT142" i="4" s="1" a="1"/>
  <c r="AT142" i="4" s="1"/>
  <c r="AT143" i="4" s="1" a="1"/>
  <c r="AT143" i="4" s="1"/>
  <c r="AT144" i="4" s="1" a="1"/>
  <c r="AT144" i="4" s="1"/>
  <c r="AT145" i="4" s="1" a="1"/>
  <c r="AT145" i="4" s="1"/>
  <c r="AT146" i="4" s="1" a="1"/>
  <c r="AT146" i="4" s="1"/>
  <c r="AT147" i="4" s="1" a="1"/>
  <c r="AT147" i="4" s="1"/>
  <c r="AT148" i="4" s="1" a="1"/>
  <c r="AT148" i="4" s="1"/>
  <c r="AT149" i="4" s="1" a="1"/>
  <c r="AT149" i="4" s="1"/>
  <c r="AT150" i="4" s="1" a="1"/>
  <c r="AT150" i="4" s="1"/>
  <c r="AT151" i="4" s="1" a="1"/>
  <c r="AT151" i="4" s="1"/>
  <c r="AT152" i="4" s="1" a="1"/>
  <c r="AT152" i="4" s="1"/>
  <c r="AT153" i="4" s="1" a="1"/>
  <c r="AT153" i="4" s="1"/>
  <c r="AT154" i="4" s="1" a="1"/>
  <c r="AT154" i="4" s="1"/>
  <c r="AT155" i="4" s="1" a="1"/>
  <c r="AT155" i="4" s="1"/>
  <c r="AT156" i="4" s="1" a="1"/>
  <c r="AT156" i="4" s="1"/>
  <c r="AT157" i="4" s="1" a="1"/>
  <c r="AT157" i="4" s="1"/>
  <c r="AT158" i="4" s="1" a="1"/>
  <c r="AT158" i="4" s="1"/>
  <c r="AT159" i="4" s="1" a="1"/>
  <c r="AT159" i="4" s="1"/>
  <c r="AT160" i="4" s="1" a="1"/>
  <c r="AT160" i="4" s="1"/>
  <c r="AT161" i="4" s="1" a="1"/>
  <c r="AT161" i="4" s="1"/>
  <c r="AT162" i="4" s="1" a="1"/>
  <c r="AT162" i="4" s="1"/>
  <c r="AT163" i="4" s="1" a="1"/>
  <c r="AT163" i="4" s="1"/>
  <c r="AT164" i="4" s="1" a="1"/>
  <c r="AT164" i="4" s="1"/>
  <c r="AT165" i="4" s="1" a="1"/>
  <c r="AT165" i="4" s="1"/>
  <c r="AT166" i="4" s="1" a="1"/>
  <c r="AT166" i="4" s="1"/>
  <c r="AT167" i="4" s="1" a="1"/>
  <c r="AT167" i="4" s="1"/>
  <c r="AT168" i="4" s="1" a="1"/>
  <c r="AT168" i="4" s="1"/>
  <c r="AT169" i="4" s="1" a="1"/>
  <c r="AT169" i="4" s="1"/>
  <c r="AT170" i="4" s="1" a="1"/>
  <c r="AT170" i="4" s="1"/>
  <c r="AT171" i="4" s="1" a="1"/>
  <c r="AT171" i="4" s="1"/>
  <c r="AT172" i="4" s="1" a="1"/>
  <c r="AT172" i="4" s="1"/>
  <c r="AT173" i="4" s="1" a="1"/>
  <c r="AT173" i="4" s="1"/>
  <c r="AT174" i="4" s="1" a="1"/>
  <c r="AT174" i="4" s="1"/>
  <c r="AT175" i="4" s="1" a="1"/>
  <c r="AT175" i="4" s="1"/>
  <c r="AT176" i="4" s="1" a="1"/>
  <c r="AT176" i="4" s="1"/>
  <c r="AT177" i="4" s="1" a="1"/>
  <c r="AT177" i="4" s="1"/>
  <c r="AT178" i="4" s="1" a="1"/>
  <c r="AT178" i="4" s="1"/>
  <c r="AT179" i="4" s="1" a="1"/>
  <c r="AT179" i="4" s="1"/>
  <c r="AT180" i="4" s="1" a="1"/>
  <c r="AT180" i="4" s="1"/>
  <c r="AT181" i="4" s="1" a="1"/>
  <c r="AT181" i="4" s="1"/>
  <c r="AT182" i="4" s="1" a="1"/>
  <c r="AT182" i="4" s="1"/>
  <c r="AT183" i="4" s="1" a="1"/>
  <c r="AT183" i="4" s="1"/>
  <c r="AT184" i="4" s="1" a="1"/>
  <c r="AT184" i="4" s="1"/>
  <c r="AT185" i="4" s="1" a="1"/>
  <c r="AT185" i="4" s="1"/>
  <c r="AT186" i="4" s="1" a="1"/>
  <c r="AT186" i="4" s="1"/>
  <c r="AT187" i="4" s="1" a="1"/>
  <c r="AT187" i="4" s="1"/>
  <c r="AT188" i="4" s="1" a="1"/>
  <c r="AT188" i="4" s="1"/>
  <c r="AT189" i="4" s="1" a="1"/>
  <c r="AT189" i="4" s="1"/>
  <c r="AT190" i="4" s="1" a="1"/>
  <c r="AT190" i="4" s="1"/>
  <c r="AT191" i="4" s="1" a="1"/>
  <c r="AT191" i="4" s="1"/>
  <c r="AT192" i="4" s="1" a="1"/>
  <c r="AT192" i="4" s="1"/>
  <c r="AT193" i="4" s="1" a="1"/>
  <c r="AT193" i="4" s="1"/>
  <c r="AT194" i="4" s="1" a="1"/>
  <c r="AT194" i="4" s="1"/>
  <c r="AT195" i="4" s="1" a="1"/>
  <c r="AT195" i="4" s="1"/>
  <c r="AT196" i="4" s="1" a="1"/>
  <c r="AT196" i="4" s="1"/>
  <c r="AT197" i="4" s="1" a="1"/>
  <c r="AT197" i="4" s="1"/>
  <c r="AT198" i="4" s="1" a="1"/>
  <c r="AT198" i="4" s="1"/>
  <c r="AT199" i="4" s="1" a="1"/>
  <c r="AT199" i="4" s="1"/>
  <c r="AT200" i="4" s="1" a="1"/>
  <c r="AT200" i="4" s="1"/>
  <c r="AT201" i="4" s="1" a="1"/>
  <c r="AT201" i="4" s="1"/>
  <c r="AT202" i="4" s="1" a="1"/>
  <c r="AT202" i="4" s="1"/>
  <c r="AT203" i="4" s="1" a="1"/>
  <c r="AT203" i="4" s="1"/>
  <c r="AT204" i="4" s="1" a="1"/>
  <c r="AT204" i="4" s="1"/>
  <c r="AT205" i="4" s="1" a="1"/>
  <c r="AT205" i="4" s="1"/>
  <c r="AT206" i="4" s="1" a="1"/>
  <c r="AT206" i="4" s="1"/>
  <c r="AT207" i="4" s="1" a="1"/>
  <c r="AT207" i="4" s="1"/>
  <c r="AT208" i="4" s="1" a="1"/>
  <c r="AT208" i="4" s="1"/>
  <c r="AT209" i="4" s="1" a="1"/>
  <c r="AT209" i="4" s="1"/>
  <c r="AT210" i="4" s="1" a="1"/>
  <c r="AT210" i="4" s="1"/>
  <c r="AT211" i="4" s="1" a="1"/>
  <c r="AT211" i="4" s="1"/>
  <c r="AT212" i="4" s="1" a="1"/>
  <c r="AT212" i="4" s="1"/>
  <c r="AT213" i="4" s="1" a="1"/>
  <c r="AT213" i="4" s="1"/>
  <c r="AT214" i="4" s="1" a="1"/>
  <c r="AT214" i="4" s="1"/>
  <c r="AT215" i="4" s="1" a="1"/>
  <c r="AT215" i="4" s="1"/>
  <c r="AT216" i="4" s="1" a="1"/>
  <c r="AT216" i="4" s="1"/>
  <c r="AT217" i="4" s="1" a="1"/>
  <c r="AT217" i="4" s="1"/>
  <c r="AT218" i="4" s="1" a="1"/>
  <c r="AT218" i="4" s="1"/>
  <c r="AT219" i="4" s="1" a="1"/>
  <c r="AT219" i="4" s="1"/>
  <c r="AT220" i="4" s="1" a="1"/>
  <c r="AT220" i="4" s="1"/>
  <c r="AT221" i="4" s="1" a="1"/>
  <c r="AT221" i="4" s="1"/>
  <c r="AT222" i="4" s="1" a="1"/>
  <c r="AT222" i="4" s="1"/>
  <c r="AT223" i="4" s="1" a="1"/>
  <c r="AT223" i="4" s="1"/>
  <c r="AT224" i="4" s="1" a="1"/>
  <c r="AT224" i="4" s="1"/>
  <c r="AT225" i="4" s="1" a="1"/>
  <c r="AT225" i="4" s="1"/>
  <c r="AT226" i="4" s="1" a="1"/>
  <c r="AT226" i="4" s="1"/>
  <c r="AT227" i="4" s="1" a="1"/>
  <c r="AT227" i="4" s="1"/>
  <c r="AT228" i="4" s="1" a="1"/>
  <c r="AT228" i="4" s="1"/>
  <c r="AT229" i="4" s="1" a="1"/>
  <c r="AT229" i="4" s="1"/>
  <c r="AT230" i="4" s="1" a="1"/>
  <c r="AT230" i="4" s="1"/>
  <c r="AT231" i="4" s="1" a="1"/>
  <c r="AT231" i="4" s="1"/>
  <c r="AT232" i="4" s="1" a="1"/>
  <c r="AT232" i="4" s="1"/>
  <c r="AT233" i="4" s="1" a="1"/>
  <c r="AT233" i="4" s="1"/>
  <c r="AT234" i="4" s="1" a="1"/>
  <c r="AT234" i="4" s="1"/>
  <c r="AT235" i="4" s="1" a="1"/>
  <c r="AT235" i="4" s="1"/>
  <c r="AT236" i="4" s="1" a="1"/>
  <c r="AT236" i="4" s="1"/>
  <c r="AT237" i="4" s="1" a="1"/>
  <c r="AT237" i="4" s="1"/>
  <c r="AT238" i="4" s="1" a="1"/>
  <c r="AT238" i="4" s="1"/>
  <c r="AT239" i="4" s="1" a="1"/>
  <c r="AT239" i="4" s="1"/>
  <c r="AT240" i="4" s="1" a="1"/>
  <c r="AT240" i="4" s="1"/>
  <c r="AT241" i="4" s="1" a="1"/>
  <c r="AT241" i="4" s="1"/>
  <c r="AT242" i="4" s="1" a="1"/>
  <c r="AT242" i="4" s="1"/>
  <c r="AT243" i="4" s="1" a="1"/>
  <c r="AT243" i="4" s="1"/>
  <c r="AT244" i="4" s="1" a="1"/>
  <c r="AT244" i="4" s="1"/>
  <c r="AT245" i="4" s="1" a="1"/>
  <c r="AT245" i="4" s="1"/>
  <c r="AT246" i="4" s="1" a="1"/>
  <c r="AT246" i="4" s="1"/>
  <c r="AT247" i="4" s="1" a="1"/>
  <c r="AT247" i="4" s="1"/>
  <c r="AT248" i="4" s="1" a="1"/>
  <c r="AT248" i="4" s="1"/>
  <c r="AT249" i="4" s="1" a="1"/>
  <c r="AT249" i="4" s="1"/>
  <c r="AT250" i="4" s="1" a="1"/>
  <c r="AT250" i="4" s="1"/>
  <c r="AT251" i="4" s="1" a="1"/>
  <c r="AT251" i="4" s="1"/>
  <c r="AT252" i="4" s="1" a="1"/>
  <c r="AT252" i="4" s="1"/>
  <c r="AT253" i="4" s="1" a="1"/>
  <c r="AT253" i="4" s="1"/>
  <c r="AT254" i="4" s="1" a="1"/>
  <c r="AT254" i="4" s="1"/>
  <c r="AT255" i="4" s="1" a="1"/>
  <c r="AT255" i="4" s="1"/>
  <c r="AT256" i="4" s="1" a="1"/>
  <c r="AT256" i="4" s="1"/>
  <c r="AT257" i="4" s="1" a="1"/>
  <c r="AT257" i="4" s="1"/>
  <c r="AT258" i="4" s="1" a="1"/>
  <c r="AT258" i="4" s="1"/>
  <c r="AT259" i="4" s="1" a="1"/>
  <c r="AT259" i="4" s="1"/>
  <c r="AT260" i="4" s="1" a="1"/>
  <c r="AT260" i="4" s="1"/>
  <c r="AT261" i="4" s="1" a="1"/>
  <c r="AT261" i="4" s="1"/>
  <c r="AT262" i="4" s="1" a="1"/>
  <c r="AT262" i="4" s="1"/>
  <c r="AT263" i="4" s="1" a="1"/>
  <c r="AT263" i="4" s="1"/>
  <c r="AT264" i="4" s="1" a="1"/>
  <c r="AT264" i="4" s="1"/>
  <c r="AT265" i="4" s="1" a="1"/>
  <c r="AT265" i="4" s="1"/>
  <c r="AT266" i="4" s="1" a="1"/>
  <c r="AT266" i="4" s="1"/>
  <c r="AT267" i="4" s="1" a="1"/>
  <c r="AT267" i="4" s="1"/>
  <c r="AT268" i="4" s="1" a="1"/>
  <c r="AT268" i="4" s="1"/>
  <c r="AT269" i="4" s="1" a="1"/>
  <c r="AT269" i="4" s="1"/>
  <c r="AT270" i="4" s="1" a="1"/>
  <c r="AT270" i="4" s="1"/>
  <c r="AT271" i="4" s="1" a="1"/>
  <c r="AT271" i="4" s="1"/>
  <c r="AT272" i="4" s="1" a="1"/>
  <c r="AT272" i="4" s="1"/>
  <c r="AT273" i="4" s="1" a="1"/>
  <c r="AT273" i="4" s="1"/>
  <c r="AT274" i="4" s="1" a="1"/>
  <c r="AT274" i="4" s="1"/>
  <c r="AT275" i="4" s="1" a="1"/>
  <c r="AT275" i="4" s="1"/>
  <c r="AT276" i="4" s="1" a="1"/>
  <c r="AT276" i="4" s="1"/>
  <c r="AT277" i="4" s="1" a="1"/>
  <c r="AT277" i="4" s="1"/>
  <c r="AT278" i="4" s="1" a="1"/>
  <c r="AT278" i="4" s="1"/>
  <c r="AT279" i="4" s="1" a="1"/>
  <c r="AT279" i="4" s="1"/>
  <c r="AT280" i="4" s="1" a="1"/>
  <c r="AT280" i="4" s="1"/>
  <c r="AT281" i="4" s="1" a="1"/>
  <c r="AT281" i="4" s="1"/>
  <c r="AX34" i="4" a="1"/>
  <c r="AX34" i="4" s="1"/>
  <c r="AX35" i="4" s="1" a="1"/>
  <c r="AX35" i="4" s="1"/>
  <c r="AX36" i="4" s="1" a="1"/>
  <c r="AX36" i="4" s="1"/>
  <c r="AX37" i="4" s="1" a="1"/>
  <c r="AX37" i="4" s="1"/>
  <c r="AX38" i="4" s="1" a="1"/>
  <c r="AX38" i="4" s="1"/>
  <c r="AX39" i="4" s="1" a="1"/>
  <c r="AX39" i="4" s="1"/>
  <c r="AX40" i="4" s="1" a="1"/>
  <c r="AX40" i="4" s="1"/>
  <c r="AX41" i="4" s="1" a="1"/>
  <c r="AX41" i="4" s="1"/>
  <c r="AX42" i="4" s="1" a="1"/>
  <c r="AX42" i="4" s="1"/>
  <c r="AX43" i="4" s="1" a="1"/>
  <c r="AX43" i="4" s="1"/>
  <c r="AX44" i="4" s="1" a="1"/>
  <c r="AX44" i="4" s="1"/>
  <c r="AX45" i="4" s="1" a="1"/>
  <c r="AX45" i="4" s="1"/>
  <c r="AX46" i="4" s="1" a="1"/>
  <c r="AX46" i="4" s="1"/>
  <c r="AX47" i="4" s="1" a="1"/>
  <c r="AX47" i="4" s="1"/>
  <c r="AX48" i="4" s="1" a="1"/>
  <c r="AX48" i="4" s="1"/>
  <c r="AX49" i="4" s="1" a="1"/>
  <c r="AX49" i="4" s="1"/>
  <c r="AX50" i="4" s="1" a="1"/>
  <c r="AX50" i="4" s="1"/>
  <c r="AX51" i="4" s="1" a="1"/>
  <c r="AX51" i="4" s="1"/>
  <c r="AX52" i="4" s="1" a="1"/>
  <c r="AX52" i="4" s="1"/>
  <c r="AX53" i="4" s="1" a="1"/>
  <c r="AX53" i="4" s="1"/>
  <c r="AX54" i="4" s="1" a="1"/>
  <c r="AX54" i="4" s="1"/>
  <c r="AX55" i="4" s="1" a="1"/>
  <c r="AX55" i="4" s="1"/>
  <c r="AX56" i="4" s="1" a="1"/>
  <c r="AX56" i="4" s="1"/>
  <c r="AX57" i="4" s="1" a="1"/>
  <c r="AX57" i="4" s="1"/>
  <c r="AX58" i="4" s="1" a="1"/>
  <c r="AX58" i="4" s="1"/>
  <c r="AX59" i="4" s="1" a="1"/>
  <c r="AX59" i="4" s="1"/>
  <c r="AX60" i="4" s="1" a="1"/>
  <c r="AX60" i="4" s="1"/>
  <c r="AX61" i="4" s="1" a="1"/>
  <c r="AX61" i="4" s="1"/>
  <c r="AX62" i="4" s="1" a="1"/>
  <c r="AX62" i="4" s="1"/>
  <c r="AX63" i="4" s="1" a="1"/>
  <c r="AX63" i="4" s="1"/>
  <c r="AX64" i="4" s="1" a="1"/>
  <c r="AX64" i="4" s="1"/>
  <c r="AX65" i="4" s="1" a="1"/>
  <c r="AX65" i="4" s="1"/>
  <c r="AX66" i="4" s="1" a="1"/>
  <c r="AX66" i="4" s="1"/>
  <c r="AX67" i="4" s="1" a="1"/>
  <c r="AX67" i="4" s="1"/>
  <c r="AX68" i="4" s="1" a="1"/>
  <c r="AX68" i="4" s="1"/>
  <c r="AX69" i="4" s="1" a="1"/>
  <c r="AX69" i="4" s="1"/>
  <c r="AX70" i="4" s="1" a="1"/>
  <c r="AX70" i="4" s="1"/>
  <c r="AX71" i="4" s="1" a="1"/>
  <c r="AX71" i="4" s="1"/>
  <c r="AX72" i="4" s="1" a="1"/>
  <c r="AX72" i="4" s="1"/>
  <c r="AX73" i="4" s="1" a="1"/>
  <c r="AX73" i="4" s="1"/>
  <c r="AX74" i="4" s="1" a="1"/>
  <c r="AX74" i="4" s="1"/>
  <c r="AX75" i="4" s="1" a="1"/>
  <c r="AX75" i="4" s="1"/>
  <c r="AX76" i="4" s="1" a="1"/>
  <c r="AX76" i="4" s="1"/>
  <c r="AX77" i="4" s="1" a="1"/>
  <c r="AX77" i="4" s="1"/>
  <c r="AX78" i="4" s="1" a="1"/>
  <c r="AX78" i="4" s="1"/>
  <c r="AX79" i="4" s="1" a="1"/>
  <c r="AX79" i="4" s="1"/>
  <c r="AX80" i="4" s="1" a="1"/>
  <c r="AX80" i="4" s="1"/>
  <c r="AX81" i="4" s="1" a="1"/>
  <c r="AX81" i="4" s="1"/>
  <c r="AX82" i="4" s="1" a="1"/>
  <c r="AX82" i="4" s="1"/>
  <c r="AX83" i="4" s="1" a="1"/>
  <c r="AX83" i="4" s="1"/>
  <c r="AX84" i="4" s="1" a="1"/>
  <c r="AX84" i="4" s="1"/>
  <c r="AX85" i="4" s="1" a="1"/>
  <c r="AX85" i="4" s="1"/>
  <c r="AX86" i="4" s="1" a="1"/>
  <c r="AX86" i="4" s="1"/>
  <c r="AX87" i="4" s="1" a="1"/>
  <c r="AX87" i="4" s="1"/>
  <c r="AX88" i="4" s="1" a="1"/>
  <c r="AX88" i="4" s="1"/>
  <c r="AX89" i="4" s="1" a="1"/>
  <c r="AX89" i="4" s="1"/>
  <c r="AX90" i="4" s="1" a="1"/>
  <c r="AX90" i="4" s="1"/>
  <c r="AX91" i="4" s="1" a="1"/>
  <c r="AX91" i="4" s="1"/>
  <c r="AX92" i="4" s="1" a="1"/>
  <c r="AX92" i="4" s="1"/>
  <c r="AX93" i="4" s="1" a="1"/>
  <c r="AX93" i="4" s="1"/>
  <c r="AX94" i="4" s="1" a="1"/>
  <c r="AX94" i="4" s="1"/>
  <c r="AX95" i="4" s="1" a="1"/>
  <c r="AX95" i="4" s="1"/>
  <c r="AX96" i="4" s="1" a="1"/>
  <c r="AX96" i="4" s="1"/>
  <c r="AX97" i="4" s="1" a="1"/>
  <c r="AX97" i="4" s="1"/>
  <c r="AX98" i="4" s="1" a="1"/>
  <c r="AX98" i="4" s="1"/>
  <c r="AX99" i="4" s="1" a="1"/>
  <c r="AX99" i="4" s="1"/>
  <c r="AX100" i="4" s="1" a="1"/>
  <c r="AX100" i="4" s="1"/>
  <c r="AX101" i="4" s="1" a="1"/>
  <c r="AX101" i="4" s="1"/>
  <c r="AX102" i="4" s="1" a="1"/>
  <c r="AX102" i="4" s="1"/>
  <c r="AX103" i="4" s="1" a="1"/>
  <c r="AX103" i="4" s="1"/>
  <c r="AX104" i="4" s="1" a="1"/>
  <c r="AX104" i="4" s="1"/>
  <c r="AX105" i="4" s="1" a="1"/>
  <c r="AX105" i="4" s="1"/>
  <c r="AX106" i="4" s="1" a="1"/>
  <c r="AX106" i="4" s="1"/>
  <c r="AX107" i="4" s="1" a="1"/>
  <c r="AX107" i="4" s="1"/>
  <c r="AX108" i="4" s="1" a="1"/>
  <c r="AX108" i="4" s="1"/>
  <c r="AX109" i="4" s="1" a="1"/>
  <c r="AX109" i="4" s="1"/>
  <c r="AX110" i="4" s="1" a="1"/>
  <c r="AX110" i="4" s="1"/>
  <c r="AX111" i="4" s="1" a="1"/>
  <c r="AX111" i="4" s="1"/>
  <c r="AX112" i="4" s="1" a="1"/>
  <c r="AX112" i="4" s="1"/>
  <c r="AX113" i="4" s="1" a="1"/>
  <c r="AX113" i="4" s="1"/>
  <c r="AX114" i="4" s="1" a="1"/>
  <c r="AX114" i="4" s="1"/>
  <c r="AX115" i="4" s="1" a="1"/>
  <c r="AX115" i="4" s="1"/>
  <c r="AX116" i="4" s="1" a="1"/>
  <c r="AX116" i="4" s="1"/>
  <c r="AX117" i="4" s="1" a="1"/>
  <c r="AX117" i="4" s="1"/>
  <c r="AX118" i="4" s="1" a="1"/>
  <c r="AX118" i="4" s="1"/>
  <c r="AX119" i="4" s="1" a="1"/>
  <c r="AX119" i="4" s="1"/>
  <c r="AX120" i="4" s="1" a="1"/>
  <c r="AX120" i="4" s="1"/>
  <c r="AX121" i="4" s="1" a="1"/>
  <c r="AX121" i="4" s="1"/>
  <c r="AX122" i="4" s="1" a="1"/>
  <c r="AX122" i="4" s="1"/>
  <c r="AX123" i="4" s="1" a="1"/>
  <c r="AX123" i="4" s="1"/>
  <c r="AX124" i="4" s="1" a="1"/>
  <c r="AX124" i="4" s="1"/>
  <c r="AX125" i="4" s="1" a="1"/>
  <c r="AX125" i="4" s="1"/>
  <c r="AX126" i="4" s="1" a="1"/>
  <c r="AX126" i="4" s="1"/>
  <c r="AX127" i="4" s="1" a="1"/>
  <c r="AX127" i="4" s="1"/>
  <c r="AX128" i="4" s="1" a="1"/>
  <c r="AX128" i="4" s="1"/>
  <c r="AX129" i="4" s="1" a="1"/>
  <c r="AX129" i="4" s="1"/>
  <c r="AX130" i="4" s="1" a="1"/>
  <c r="AX130" i="4" s="1"/>
  <c r="AX131" i="4" s="1" a="1"/>
  <c r="AX131" i="4" s="1"/>
  <c r="AX132" i="4" s="1" a="1"/>
  <c r="AX132" i="4" s="1"/>
  <c r="AX133" i="4" s="1" a="1"/>
  <c r="AX133" i="4" s="1"/>
  <c r="AX134" i="4" s="1" a="1"/>
  <c r="AX134" i="4" s="1"/>
  <c r="AX135" i="4" s="1" a="1"/>
  <c r="AX135" i="4" s="1"/>
  <c r="AX136" i="4" s="1" a="1"/>
  <c r="AX136" i="4" s="1"/>
  <c r="AX137" i="4" s="1" a="1"/>
  <c r="AX137" i="4" s="1"/>
  <c r="AX138" i="4" s="1" a="1"/>
  <c r="AX138" i="4" s="1"/>
  <c r="AX139" i="4" s="1" a="1"/>
  <c r="AX139" i="4" s="1"/>
  <c r="AX140" i="4" s="1" a="1"/>
  <c r="AX140" i="4" s="1"/>
  <c r="AX141" i="4" s="1" a="1"/>
  <c r="AX141" i="4" s="1"/>
  <c r="AX142" i="4" s="1" a="1"/>
  <c r="AX142" i="4" s="1"/>
  <c r="AX143" i="4" s="1" a="1"/>
  <c r="AX143" i="4" s="1"/>
  <c r="AX144" i="4" s="1" a="1"/>
  <c r="AX144" i="4" s="1"/>
  <c r="AX145" i="4" s="1" a="1"/>
  <c r="AX145" i="4" s="1"/>
  <c r="AX146" i="4" s="1" a="1"/>
  <c r="AX146" i="4" s="1"/>
  <c r="AX147" i="4" s="1" a="1"/>
  <c r="AX147" i="4" s="1"/>
  <c r="AX148" i="4" s="1" a="1"/>
  <c r="AX148" i="4" s="1"/>
  <c r="AX149" i="4" s="1" a="1"/>
  <c r="AX149" i="4" s="1"/>
  <c r="AX150" i="4" s="1" a="1"/>
  <c r="AX150" i="4" s="1"/>
  <c r="AX151" i="4" s="1" a="1"/>
  <c r="AX151" i="4" s="1"/>
  <c r="AX152" i="4" s="1" a="1"/>
  <c r="AX152" i="4" s="1"/>
  <c r="AX153" i="4" s="1" a="1"/>
  <c r="AX153" i="4" s="1"/>
  <c r="AX154" i="4" s="1" a="1"/>
  <c r="AX154" i="4" s="1"/>
  <c r="AX155" i="4" s="1" a="1"/>
  <c r="AX155" i="4" s="1"/>
  <c r="AX156" i="4" s="1" a="1"/>
  <c r="AX156" i="4" s="1"/>
  <c r="AX157" i="4" s="1" a="1"/>
  <c r="AX157" i="4" s="1"/>
  <c r="AX158" i="4" s="1" a="1"/>
  <c r="AX158" i="4" s="1"/>
  <c r="AX159" i="4" s="1" a="1"/>
  <c r="AX159" i="4" s="1"/>
  <c r="AX160" i="4" s="1" a="1"/>
  <c r="AX160" i="4" s="1"/>
  <c r="AX161" i="4" s="1" a="1"/>
  <c r="AX161" i="4" s="1"/>
  <c r="AX162" i="4" s="1" a="1"/>
  <c r="AX162" i="4" s="1"/>
  <c r="AX163" i="4" s="1" a="1"/>
  <c r="AX163" i="4" s="1"/>
  <c r="AX164" i="4" s="1" a="1"/>
  <c r="AX164" i="4" s="1"/>
  <c r="AX165" i="4" s="1" a="1"/>
  <c r="AX165" i="4" s="1"/>
  <c r="AX166" i="4" s="1" a="1"/>
  <c r="AX166" i="4" s="1"/>
  <c r="AX167" i="4" s="1" a="1"/>
  <c r="AX167" i="4" s="1"/>
  <c r="AX168" i="4" s="1" a="1"/>
  <c r="AX168" i="4" s="1"/>
  <c r="AX169" i="4" s="1" a="1"/>
  <c r="AX169" i="4" s="1"/>
  <c r="AX170" i="4" s="1" a="1"/>
  <c r="AX170" i="4" s="1"/>
  <c r="AX171" i="4" s="1" a="1"/>
  <c r="AX171" i="4" s="1"/>
  <c r="AX172" i="4" s="1" a="1"/>
  <c r="AX172" i="4" s="1"/>
  <c r="AX173" i="4" s="1" a="1"/>
  <c r="AX173" i="4" s="1"/>
  <c r="AX174" i="4" s="1" a="1"/>
  <c r="AX174" i="4" s="1"/>
  <c r="AX175" i="4" s="1" a="1"/>
  <c r="AX175" i="4" s="1"/>
  <c r="AX176" i="4" s="1" a="1"/>
  <c r="AX176" i="4" s="1"/>
  <c r="AX177" i="4" s="1" a="1"/>
  <c r="AX177" i="4" s="1"/>
  <c r="AX178" i="4" s="1" a="1"/>
  <c r="AX178" i="4" s="1"/>
  <c r="AX179" i="4" s="1" a="1"/>
  <c r="AX179" i="4" s="1"/>
  <c r="AX180" i="4" s="1" a="1"/>
  <c r="AX180" i="4" s="1"/>
  <c r="AX181" i="4" s="1" a="1"/>
  <c r="AX181" i="4" s="1"/>
  <c r="AX182" i="4" s="1" a="1"/>
  <c r="AX182" i="4" s="1"/>
  <c r="AX183" i="4" s="1" a="1"/>
  <c r="AX183" i="4" s="1"/>
  <c r="AX184" i="4" s="1" a="1"/>
  <c r="AX184" i="4" s="1"/>
  <c r="AX185" i="4" s="1" a="1"/>
  <c r="AX185" i="4" s="1"/>
  <c r="AX186" i="4" s="1" a="1"/>
  <c r="AX186" i="4" s="1"/>
  <c r="AX187" i="4" s="1" a="1"/>
  <c r="AX187" i="4" s="1"/>
  <c r="AX188" i="4" s="1" a="1"/>
  <c r="AX188" i="4" s="1"/>
  <c r="AX189" i="4" s="1" a="1"/>
  <c r="AX189" i="4" s="1"/>
  <c r="AX190" i="4" s="1" a="1"/>
  <c r="AX190" i="4" s="1"/>
  <c r="AX191" i="4" s="1" a="1"/>
  <c r="AX191" i="4" s="1"/>
  <c r="AX192" i="4" s="1" a="1"/>
  <c r="AX192" i="4" s="1"/>
  <c r="AX193" i="4" s="1" a="1"/>
  <c r="AX193" i="4" s="1"/>
  <c r="AX194" i="4" s="1" a="1"/>
  <c r="AX194" i="4" s="1"/>
  <c r="AX195" i="4" s="1" a="1"/>
  <c r="AX195" i="4" s="1"/>
  <c r="AX196" i="4" s="1" a="1"/>
  <c r="AX196" i="4" s="1"/>
  <c r="AX197" i="4" s="1" a="1"/>
  <c r="AX197" i="4" s="1"/>
  <c r="AX198" i="4" s="1" a="1"/>
  <c r="AX198" i="4" s="1"/>
  <c r="AX199" i="4" s="1" a="1"/>
  <c r="AX199" i="4" s="1"/>
  <c r="AX200" i="4" s="1" a="1"/>
  <c r="AX200" i="4" s="1"/>
  <c r="AX201" i="4" s="1" a="1"/>
  <c r="AX201" i="4" s="1"/>
  <c r="AX202" i="4" s="1" a="1"/>
  <c r="AX202" i="4" s="1"/>
  <c r="AX203" i="4" s="1" a="1"/>
  <c r="AX203" i="4" s="1"/>
  <c r="AX204" i="4" s="1" a="1"/>
  <c r="AX204" i="4" s="1"/>
  <c r="AX205" i="4" s="1" a="1"/>
  <c r="AX205" i="4" s="1"/>
  <c r="AX206" i="4" s="1" a="1"/>
  <c r="AX206" i="4" s="1"/>
  <c r="AX207" i="4" s="1" a="1"/>
  <c r="AX207" i="4" s="1"/>
  <c r="AX208" i="4" s="1" a="1"/>
  <c r="AX208" i="4" s="1"/>
  <c r="AX209" i="4" s="1" a="1"/>
  <c r="AX209" i="4" s="1"/>
  <c r="AX210" i="4" s="1" a="1"/>
  <c r="AX210" i="4" s="1"/>
  <c r="AX211" i="4" s="1" a="1"/>
  <c r="AX211" i="4" s="1"/>
  <c r="AX212" i="4" s="1" a="1"/>
  <c r="AX212" i="4" s="1"/>
  <c r="AX213" i="4" s="1" a="1"/>
  <c r="AX213" i="4" s="1"/>
  <c r="AX214" i="4" s="1" a="1"/>
  <c r="AX214" i="4" s="1"/>
  <c r="AX215" i="4" s="1" a="1"/>
  <c r="AX215" i="4" s="1"/>
  <c r="AX216" i="4" s="1" a="1"/>
  <c r="AX216" i="4" s="1"/>
  <c r="AX217" i="4" s="1" a="1"/>
  <c r="AX217" i="4" s="1"/>
  <c r="AX218" i="4" s="1" a="1"/>
  <c r="AX218" i="4" s="1"/>
  <c r="AX219" i="4" s="1" a="1"/>
  <c r="AX219" i="4" s="1"/>
  <c r="AX220" i="4" s="1" a="1"/>
  <c r="AX220" i="4" s="1"/>
  <c r="AX221" i="4" s="1" a="1"/>
  <c r="AX221" i="4" s="1"/>
  <c r="AX222" i="4" s="1" a="1"/>
  <c r="AX222" i="4" s="1"/>
  <c r="AX223" i="4" s="1" a="1"/>
  <c r="AX223" i="4" s="1"/>
  <c r="AX224" i="4" s="1" a="1"/>
  <c r="AX224" i="4" s="1"/>
  <c r="AX225" i="4" s="1" a="1"/>
  <c r="AX225" i="4" s="1"/>
  <c r="AX226" i="4" s="1" a="1"/>
  <c r="AX226" i="4" s="1"/>
  <c r="AX227" i="4" s="1" a="1"/>
  <c r="AX227" i="4" s="1"/>
  <c r="AX228" i="4" s="1" a="1"/>
  <c r="AX228" i="4" s="1"/>
  <c r="AX229" i="4" s="1" a="1"/>
  <c r="AX229" i="4" s="1"/>
  <c r="AX230" i="4" s="1" a="1"/>
  <c r="AX230" i="4" s="1"/>
  <c r="AX231" i="4" s="1" a="1"/>
  <c r="AX231" i="4" s="1"/>
  <c r="AX232" i="4" s="1" a="1"/>
  <c r="AX232" i="4" s="1"/>
  <c r="AX233" i="4" s="1" a="1"/>
  <c r="AX233" i="4" s="1"/>
  <c r="AX234" i="4" s="1" a="1"/>
  <c r="AX234" i="4" s="1"/>
  <c r="AX235" i="4" s="1" a="1"/>
  <c r="AX235" i="4" s="1"/>
  <c r="AX236" i="4" s="1" a="1"/>
  <c r="AX236" i="4" s="1"/>
  <c r="AX237" i="4" s="1" a="1"/>
  <c r="AX237" i="4" s="1"/>
  <c r="AX238" i="4" s="1" a="1"/>
  <c r="AX238" i="4" s="1"/>
  <c r="AX239" i="4" s="1" a="1"/>
  <c r="AX239" i="4" s="1"/>
  <c r="AX240" i="4" s="1" a="1"/>
  <c r="AX240" i="4" s="1"/>
  <c r="AX241" i="4" s="1" a="1"/>
  <c r="AX241" i="4" s="1"/>
  <c r="AX242" i="4" s="1" a="1"/>
  <c r="AX242" i="4" s="1"/>
  <c r="AX243" i="4" s="1" a="1"/>
  <c r="AX243" i="4" s="1"/>
  <c r="AX244" i="4" s="1" a="1"/>
  <c r="AX244" i="4" s="1"/>
  <c r="AX245" i="4" s="1" a="1"/>
  <c r="AX245" i="4" s="1"/>
  <c r="AX246" i="4" s="1" a="1"/>
  <c r="AX246" i="4" s="1"/>
  <c r="AX247" i="4" s="1" a="1"/>
  <c r="AX247" i="4" s="1"/>
  <c r="AX248" i="4" s="1" a="1"/>
  <c r="AX248" i="4" s="1"/>
  <c r="AX249" i="4" s="1" a="1"/>
  <c r="AX249" i="4" s="1"/>
  <c r="AX250" i="4" s="1" a="1"/>
  <c r="AX250" i="4" s="1"/>
  <c r="AX251" i="4" s="1" a="1"/>
  <c r="AX251" i="4" s="1"/>
  <c r="AX252" i="4" s="1" a="1"/>
  <c r="AX252" i="4" s="1"/>
  <c r="AX253" i="4" s="1" a="1"/>
  <c r="AX253" i="4" s="1"/>
  <c r="AX254" i="4" s="1" a="1"/>
  <c r="AX254" i="4" s="1"/>
  <c r="AX255" i="4" s="1" a="1"/>
  <c r="AX255" i="4" s="1"/>
  <c r="AX256" i="4" s="1" a="1"/>
  <c r="AX256" i="4" s="1"/>
  <c r="AX257" i="4" s="1" a="1"/>
  <c r="AX257" i="4" s="1"/>
  <c r="AX258" i="4" s="1" a="1"/>
  <c r="AX258" i="4" s="1"/>
  <c r="AX259" i="4" s="1" a="1"/>
  <c r="AX259" i="4" s="1"/>
  <c r="AX260" i="4" s="1" a="1"/>
  <c r="AX260" i="4" s="1"/>
  <c r="AX261" i="4" s="1" a="1"/>
  <c r="AX261" i="4" s="1"/>
  <c r="AX262" i="4" s="1" a="1"/>
  <c r="AX262" i="4" s="1"/>
  <c r="AX263" i="4" s="1" a="1"/>
  <c r="AX263" i="4" s="1"/>
  <c r="AX264" i="4" s="1" a="1"/>
  <c r="AX264" i="4" s="1"/>
  <c r="AX265" i="4" s="1" a="1"/>
  <c r="AX265" i="4" s="1"/>
  <c r="AX266" i="4" s="1" a="1"/>
  <c r="AX266" i="4" s="1"/>
  <c r="AX267" i="4" s="1" a="1"/>
  <c r="AX267" i="4" s="1"/>
  <c r="AX268" i="4" s="1" a="1"/>
  <c r="AX268" i="4" s="1"/>
  <c r="AX269" i="4" s="1" a="1"/>
  <c r="AX269" i="4" s="1"/>
  <c r="AX270" i="4" s="1" a="1"/>
  <c r="AX270" i="4" s="1"/>
  <c r="AX271" i="4" s="1" a="1"/>
  <c r="AX271" i="4" s="1"/>
  <c r="AX272" i="4" s="1" a="1"/>
  <c r="AX272" i="4" s="1"/>
  <c r="AX273" i="4" s="1" a="1"/>
  <c r="AX273" i="4" s="1"/>
  <c r="AX274" i="4" s="1" a="1"/>
  <c r="AX274" i="4" s="1"/>
  <c r="AX275" i="4" s="1" a="1"/>
  <c r="AX275" i="4" s="1"/>
  <c r="AX276" i="4" s="1" a="1"/>
  <c r="AX276" i="4" s="1"/>
  <c r="AX277" i="4" s="1" a="1"/>
  <c r="AX277" i="4" s="1"/>
  <c r="AX278" i="4" s="1" a="1"/>
  <c r="AX278" i="4" s="1"/>
  <c r="AX279" i="4" s="1" a="1"/>
  <c r="AX279" i="4" s="1"/>
  <c r="AX280" i="4" s="1" a="1"/>
  <c r="AX280" i="4" s="1"/>
  <c r="AX281" i="4" s="1" a="1"/>
  <c r="AX281" i="4" s="1"/>
  <c r="AH34" i="4" a="1"/>
  <c r="AH34" i="4" s="1"/>
  <c r="AH35" i="4" s="1" a="1"/>
  <c r="AH35" i="4" s="1"/>
  <c r="AH36" i="4" s="1" a="1"/>
  <c r="AH36" i="4" s="1"/>
  <c r="AH37" i="4" s="1" a="1"/>
  <c r="AH37" i="4" s="1"/>
  <c r="AH38" i="4" s="1" a="1"/>
  <c r="AH38" i="4" s="1"/>
  <c r="AH39" i="4" s="1" a="1"/>
  <c r="AH39" i="4" s="1"/>
  <c r="AH40" i="4" s="1" a="1"/>
  <c r="AH40" i="4" s="1"/>
  <c r="AH41" i="4" s="1" a="1"/>
  <c r="AH41" i="4" s="1"/>
  <c r="AH42" i="4" s="1" a="1"/>
  <c r="AH42" i="4" s="1"/>
  <c r="AH43" i="4" s="1" a="1"/>
  <c r="AH43" i="4" s="1"/>
  <c r="AH44" i="4" s="1" a="1"/>
  <c r="AH44" i="4" s="1"/>
  <c r="AH45" i="4" s="1" a="1"/>
  <c r="AH45" i="4" s="1"/>
  <c r="AH46" i="4" s="1" a="1"/>
  <c r="AH46" i="4" s="1"/>
  <c r="AH47" i="4" s="1" a="1"/>
  <c r="AH47" i="4" s="1"/>
  <c r="AH48" i="4" s="1" a="1"/>
  <c r="AH48" i="4" s="1"/>
  <c r="AH49" i="4" s="1" a="1"/>
  <c r="AH49" i="4" s="1"/>
  <c r="AH50" i="4" s="1" a="1"/>
  <c r="AH50" i="4" s="1"/>
  <c r="AH51" i="4" s="1" a="1"/>
  <c r="AH51" i="4" s="1"/>
  <c r="AH52" i="4" s="1" a="1"/>
  <c r="AH52" i="4" s="1"/>
  <c r="AH53" i="4" s="1" a="1"/>
  <c r="AH53" i="4" s="1"/>
  <c r="AH54" i="4" s="1" a="1"/>
  <c r="AH54" i="4" s="1"/>
  <c r="AH55" i="4" s="1" a="1"/>
  <c r="AH55" i="4" s="1"/>
  <c r="AH56" i="4" s="1" a="1"/>
  <c r="AH56" i="4" s="1"/>
  <c r="AH57" i="4" s="1" a="1"/>
  <c r="AH57" i="4" s="1"/>
  <c r="AH58" i="4" s="1" a="1"/>
  <c r="AH58" i="4" s="1"/>
  <c r="AH59" i="4" s="1" a="1"/>
  <c r="AH59" i="4" s="1"/>
  <c r="AH60" i="4" s="1" a="1"/>
  <c r="AH60" i="4" s="1"/>
  <c r="AH61" i="4" s="1" a="1"/>
  <c r="AH61" i="4" s="1"/>
  <c r="AH62" i="4" s="1" a="1"/>
  <c r="AH62" i="4" s="1"/>
  <c r="AH63" i="4" s="1" a="1"/>
  <c r="AH63" i="4" s="1"/>
  <c r="AH64" i="4" s="1" a="1"/>
  <c r="AH64" i="4" s="1"/>
  <c r="AH65" i="4" s="1" a="1"/>
  <c r="AH65" i="4" s="1"/>
  <c r="AH66" i="4" s="1" a="1"/>
  <c r="AH66" i="4" s="1"/>
  <c r="AH67" i="4" s="1" a="1"/>
  <c r="AH67" i="4" s="1"/>
  <c r="AH68" i="4" s="1" a="1"/>
  <c r="AH68" i="4" s="1"/>
  <c r="AH69" i="4" s="1" a="1"/>
  <c r="AH69" i="4" s="1"/>
  <c r="AH70" i="4" s="1" a="1"/>
  <c r="AH70" i="4" s="1"/>
  <c r="AH71" i="4" s="1" a="1"/>
  <c r="AH71" i="4" s="1"/>
  <c r="AH72" i="4" s="1" a="1"/>
  <c r="AH72" i="4" s="1"/>
  <c r="AH73" i="4" s="1" a="1"/>
  <c r="AH73" i="4" s="1"/>
  <c r="AH74" i="4" s="1" a="1"/>
  <c r="AH74" i="4" s="1"/>
  <c r="AH75" i="4" s="1" a="1"/>
  <c r="AH75" i="4" s="1"/>
  <c r="AH76" i="4" s="1" a="1"/>
  <c r="AH76" i="4" s="1"/>
  <c r="AH77" i="4" s="1" a="1"/>
  <c r="AH77" i="4" s="1"/>
  <c r="AH78" i="4" s="1" a="1"/>
  <c r="AH78" i="4" s="1"/>
  <c r="AH79" i="4" s="1" a="1"/>
  <c r="AH79" i="4" s="1"/>
  <c r="AH80" i="4" s="1" a="1"/>
  <c r="AH80" i="4" s="1"/>
  <c r="AH81" i="4" s="1" a="1"/>
  <c r="AH81" i="4" s="1"/>
  <c r="AH82" i="4" s="1" a="1"/>
  <c r="AH82" i="4" s="1"/>
  <c r="AH83" i="4" s="1" a="1"/>
  <c r="AH83" i="4" s="1"/>
  <c r="AH84" i="4" s="1" a="1"/>
  <c r="AH84" i="4" s="1"/>
  <c r="AH85" i="4" s="1" a="1"/>
  <c r="AH85" i="4" s="1"/>
  <c r="AH86" i="4" s="1" a="1"/>
  <c r="AH86" i="4" s="1"/>
  <c r="AH87" i="4" s="1" a="1"/>
  <c r="AH87" i="4" s="1"/>
  <c r="AH88" i="4" s="1" a="1"/>
  <c r="AH88" i="4" s="1"/>
  <c r="AH89" i="4" s="1" a="1"/>
  <c r="AH89" i="4" s="1"/>
  <c r="AH90" i="4" s="1" a="1"/>
  <c r="AH90" i="4" s="1"/>
  <c r="AH91" i="4" s="1" a="1"/>
  <c r="AH91" i="4" s="1"/>
  <c r="AH92" i="4" s="1" a="1"/>
  <c r="AH92" i="4" s="1"/>
  <c r="AH93" i="4" s="1" a="1"/>
  <c r="AH93" i="4" s="1"/>
  <c r="AH94" i="4" s="1" a="1"/>
  <c r="AH94" i="4" s="1"/>
  <c r="AH95" i="4" s="1" a="1"/>
  <c r="AH95" i="4" s="1"/>
  <c r="AH96" i="4" s="1" a="1"/>
  <c r="AH96" i="4" s="1"/>
  <c r="AH97" i="4" s="1" a="1"/>
  <c r="AH97" i="4" s="1"/>
  <c r="AH98" i="4" s="1" a="1"/>
  <c r="AH98" i="4" s="1"/>
  <c r="AH99" i="4" s="1" a="1"/>
  <c r="AH99" i="4" s="1"/>
  <c r="AH100" i="4" s="1" a="1"/>
  <c r="AH100" i="4" s="1"/>
  <c r="AH101" i="4" s="1" a="1"/>
  <c r="AH101" i="4" s="1"/>
  <c r="AH102" i="4" s="1" a="1"/>
  <c r="AH102" i="4" s="1"/>
  <c r="AH103" i="4" s="1" a="1"/>
  <c r="AH103" i="4" s="1"/>
  <c r="AH104" i="4" s="1" a="1"/>
  <c r="AH104" i="4" s="1"/>
  <c r="AH105" i="4" s="1" a="1"/>
  <c r="AH105" i="4" s="1"/>
  <c r="AH106" i="4" s="1" a="1"/>
  <c r="AH106" i="4" s="1"/>
  <c r="AH107" i="4" s="1" a="1"/>
  <c r="AH107" i="4" s="1"/>
  <c r="AH108" i="4" s="1" a="1"/>
  <c r="AH108" i="4" s="1"/>
  <c r="AH109" i="4" s="1" a="1"/>
  <c r="AH109" i="4" s="1"/>
  <c r="AH110" i="4" s="1" a="1"/>
  <c r="AH110" i="4" s="1"/>
  <c r="AH111" i="4" s="1" a="1"/>
  <c r="AH111" i="4" s="1"/>
  <c r="AH112" i="4" s="1" a="1"/>
  <c r="AH112" i="4" s="1"/>
  <c r="AH113" i="4" s="1" a="1"/>
  <c r="AH113" i="4" s="1"/>
  <c r="AH114" i="4" s="1" a="1"/>
  <c r="AH114" i="4" s="1"/>
  <c r="AH115" i="4" s="1" a="1"/>
  <c r="AH115" i="4" s="1"/>
  <c r="AH116" i="4" s="1" a="1"/>
  <c r="AH116" i="4" s="1"/>
  <c r="AH117" i="4" s="1" a="1"/>
  <c r="AH117" i="4" s="1"/>
  <c r="AH118" i="4" s="1" a="1"/>
  <c r="AH118" i="4" s="1"/>
  <c r="AH119" i="4" s="1" a="1"/>
  <c r="AH119" i="4" s="1"/>
  <c r="AH120" i="4" s="1" a="1"/>
  <c r="AH120" i="4" s="1"/>
  <c r="AH121" i="4" s="1" a="1"/>
  <c r="AH121" i="4" s="1"/>
  <c r="AH122" i="4" s="1" a="1"/>
  <c r="AH122" i="4" s="1"/>
  <c r="AH123" i="4" s="1" a="1"/>
  <c r="AH123" i="4" s="1"/>
  <c r="AH124" i="4" s="1" a="1"/>
  <c r="AH124" i="4" s="1"/>
  <c r="AH125" i="4" s="1" a="1"/>
  <c r="AH125" i="4" s="1"/>
  <c r="AH126" i="4" s="1" a="1"/>
  <c r="AH126" i="4" s="1"/>
  <c r="AH127" i="4" s="1" a="1"/>
  <c r="AH127" i="4" s="1"/>
  <c r="AH128" i="4" s="1" a="1"/>
  <c r="AH128" i="4" s="1"/>
  <c r="AH129" i="4" s="1" a="1"/>
  <c r="AH129" i="4" s="1"/>
  <c r="AH130" i="4" s="1" a="1"/>
  <c r="AH130" i="4" s="1"/>
  <c r="AH131" i="4" s="1" a="1"/>
  <c r="AH131" i="4" s="1"/>
  <c r="AH132" i="4" s="1" a="1"/>
  <c r="AH132" i="4" s="1"/>
  <c r="AH133" i="4" s="1" a="1"/>
  <c r="AH133" i="4" s="1"/>
  <c r="AH134" i="4" s="1" a="1"/>
  <c r="AH134" i="4" s="1"/>
  <c r="AH135" i="4" s="1" a="1"/>
  <c r="AH135" i="4" s="1"/>
  <c r="AH136" i="4" s="1" a="1"/>
  <c r="AH136" i="4" s="1"/>
  <c r="AH137" i="4" s="1" a="1"/>
  <c r="AH137" i="4" s="1"/>
  <c r="AH138" i="4" s="1" a="1"/>
  <c r="AH138" i="4" s="1"/>
  <c r="AH139" i="4" s="1" a="1"/>
  <c r="AH139" i="4" s="1"/>
  <c r="AH140" i="4" s="1" a="1"/>
  <c r="AH140" i="4" s="1"/>
  <c r="AH141" i="4" s="1" a="1"/>
  <c r="AH141" i="4" s="1"/>
  <c r="AH142" i="4" s="1" a="1"/>
  <c r="AH142" i="4" s="1"/>
  <c r="AH143" i="4" s="1" a="1"/>
  <c r="AH143" i="4" s="1"/>
  <c r="AH144" i="4" s="1" a="1"/>
  <c r="AH144" i="4" s="1"/>
  <c r="AH145" i="4" s="1" a="1"/>
  <c r="AH145" i="4" s="1"/>
  <c r="AH146" i="4" s="1" a="1"/>
  <c r="AH146" i="4" s="1"/>
  <c r="AH147" i="4" s="1" a="1"/>
  <c r="AH147" i="4" s="1"/>
  <c r="AH148" i="4" s="1" a="1"/>
  <c r="AH148" i="4" s="1"/>
  <c r="AH149" i="4" s="1" a="1"/>
  <c r="AH149" i="4" s="1"/>
  <c r="AH150" i="4" s="1" a="1"/>
  <c r="AH150" i="4" s="1"/>
  <c r="AH151" i="4" s="1" a="1"/>
  <c r="AH151" i="4" s="1"/>
  <c r="AH152" i="4" s="1" a="1"/>
  <c r="AH152" i="4" s="1"/>
  <c r="AH153" i="4" s="1" a="1"/>
  <c r="AH153" i="4" s="1"/>
  <c r="AH154" i="4" s="1" a="1"/>
  <c r="AH154" i="4" s="1"/>
  <c r="AH155" i="4" s="1" a="1"/>
  <c r="AH155" i="4" s="1"/>
  <c r="AH156" i="4" s="1" a="1"/>
  <c r="AH156" i="4" s="1"/>
  <c r="AH157" i="4" s="1" a="1"/>
  <c r="AH157" i="4" s="1"/>
  <c r="AH158" i="4" s="1" a="1"/>
  <c r="AH158" i="4" s="1"/>
  <c r="AH159" i="4" s="1" a="1"/>
  <c r="AH159" i="4" s="1"/>
  <c r="AH160" i="4" s="1" a="1"/>
  <c r="AH160" i="4" s="1"/>
  <c r="AH161" i="4" s="1" a="1"/>
  <c r="AH161" i="4" s="1"/>
  <c r="AH162" i="4" s="1" a="1"/>
  <c r="AH162" i="4" s="1"/>
  <c r="AH163" i="4" s="1" a="1"/>
  <c r="AH163" i="4" s="1"/>
  <c r="AH164" i="4" s="1" a="1"/>
  <c r="AH164" i="4" s="1"/>
  <c r="AH165" i="4" s="1" a="1"/>
  <c r="AH165" i="4" s="1"/>
  <c r="AH166" i="4" s="1" a="1"/>
  <c r="AH166" i="4" s="1"/>
  <c r="AH167" i="4" s="1" a="1"/>
  <c r="AH167" i="4" s="1"/>
  <c r="AH168" i="4" s="1" a="1"/>
  <c r="AH168" i="4" s="1"/>
  <c r="AH169" i="4" s="1" a="1"/>
  <c r="AH169" i="4" s="1"/>
  <c r="AH170" i="4" s="1" a="1"/>
  <c r="AH170" i="4" s="1"/>
  <c r="AH171" i="4" s="1" a="1"/>
  <c r="AH171" i="4" s="1"/>
  <c r="AH172" i="4" s="1" a="1"/>
  <c r="AH172" i="4" s="1"/>
  <c r="AH173" i="4" s="1" a="1"/>
  <c r="AH173" i="4" s="1"/>
  <c r="AH174" i="4" s="1" a="1"/>
  <c r="AH174" i="4" s="1"/>
  <c r="AH175" i="4" s="1" a="1"/>
  <c r="AH175" i="4" s="1"/>
  <c r="AH176" i="4" s="1" a="1"/>
  <c r="AH176" i="4" s="1"/>
  <c r="AH177" i="4" s="1" a="1"/>
  <c r="AH177" i="4" s="1"/>
  <c r="AH178" i="4" s="1" a="1"/>
  <c r="AH178" i="4" s="1"/>
  <c r="AH179" i="4" s="1" a="1"/>
  <c r="AH179" i="4" s="1"/>
  <c r="AH180" i="4" s="1" a="1"/>
  <c r="AH180" i="4" s="1"/>
  <c r="AH181" i="4" s="1" a="1"/>
  <c r="AH181" i="4" s="1"/>
  <c r="AH182" i="4" s="1" a="1"/>
  <c r="AH182" i="4" s="1"/>
  <c r="AH183" i="4" s="1" a="1"/>
  <c r="AH183" i="4" s="1"/>
  <c r="AH184" i="4" s="1" a="1"/>
  <c r="AH184" i="4" s="1"/>
  <c r="AH185" i="4" s="1" a="1"/>
  <c r="AH185" i="4" s="1"/>
  <c r="AH186" i="4" s="1" a="1"/>
  <c r="AH186" i="4" s="1"/>
  <c r="AH187" i="4" s="1" a="1"/>
  <c r="AH187" i="4" s="1"/>
  <c r="AH188" i="4" s="1" a="1"/>
  <c r="AH188" i="4" s="1"/>
  <c r="AH189" i="4" s="1" a="1"/>
  <c r="AH189" i="4" s="1"/>
  <c r="AH190" i="4" s="1" a="1"/>
  <c r="AH190" i="4" s="1"/>
  <c r="AH191" i="4" s="1" a="1"/>
  <c r="AH191" i="4" s="1"/>
  <c r="AH192" i="4" s="1" a="1"/>
  <c r="AH192" i="4" s="1"/>
  <c r="AH193" i="4" s="1" a="1"/>
  <c r="AH193" i="4" s="1"/>
  <c r="AH194" i="4" s="1" a="1"/>
  <c r="AH194" i="4" s="1"/>
  <c r="AH195" i="4" s="1" a="1"/>
  <c r="AH195" i="4" s="1"/>
  <c r="AH196" i="4" s="1" a="1"/>
  <c r="AH196" i="4" s="1"/>
  <c r="AH197" i="4" s="1" a="1"/>
  <c r="AH197" i="4" s="1"/>
  <c r="AH198" i="4" s="1" a="1"/>
  <c r="AH198" i="4" s="1"/>
  <c r="AH199" i="4" s="1" a="1"/>
  <c r="AH199" i="4" s="1"/>
  <c r="AH200" i="4" s="1" a="1"/>
  <c r="AH200" i="4" s="1"/>
  <c r="AH201" i="4" s="1" a="1"/>
  <c r="AH201" i="4" s="1"/>
  <c r="AH202" i="4" s="1" a="1"/>
  <c r="AH202" i="4" s="1"/>
  <c r="AH203" i="4" s="1" a="1"/>
  <c r="AH203" i="4" s="1"/>
  <c r="AH204" i="4" s="1" a="1"/>
  <c r="AH204" i="4" s="1"/>
  <c r="AH205" i="4" s="1" a="1"/>
  <c r="AH205" i="4" s="1"/>
  <c r="AH206" i="4" s="1" a="1"/>
  <c r="AH206" i="4" s="1"/>
  <c r="AH207" i="4" s="1" a="1"/>
  <c r="AH207" i="4" s="1"/>
  <c r="AH208" i="4" s="1" a="1"/>
  <c r="AH208" i="4" s="1"/>
  <c r="AH209" i="4" s="1" a="1"/>
  <c r="AH209" i="4" s="1"/>
  <c r="AH210" i="4" s="1" a="1"/>
  <c r="AH210" i="4" s="1"/>
  <c r="AH211" i="4" s="1" a="1"/>
  <c r="AH211" i="4" s="1"/>
  <c r="AH212" i="4" s="1" a="1"/>
  <c r="AH212" i="4" s="1"/>
  <c r="AH213" i="4" s="1" a="1"/>
  <c r="AH213" i="4" s="1"/>
  <c r="AH214" i="4" s="1" a="1"/>
  <c r="AH214" i="4" s="1"/>
  <c r="AH215" i="4" s="1" a="1"/>
  <c r="AH215" i="4" s="1"/>
  <c r="AH216" i="4" s="1" a="1"/>
  <c r="AH216" i="4" s="1"/>
  <c r="AH217" i="4" s="1" a="1"/>
  <c r="AH217" i="4" s="1"/>
  <c r="AH218" i="4" s="1" a="1"/>
  <c r="AH218" i="4" s="1"/>
  <c r="AH219" i="4" s="1" a="1"/>
  <c r="AH219" i="4" s="1"/>
  <c r="AH220" i="4" s="1" a="1"/>
  <c r="AH220" i="4" s="1"/>
  <c r="AH221" i="4" s="1" a="1"/>
  <c r="AH221" i="4" s="1"/>
  <c r="AH222" i="4" s="1" a="1"/>
  <c r="AH222" i="4" s="1"/>
  <c r="AH223" i="4" s="1" a="1"/>
  <c r="AH223" i="4" s="1"/>
  <c r="AH224" i="4" s="1" a="1"/>
  <c r="AH224" i="4" s="1"/>
  <c r="AH225" i="4" s="1" a="1"/>
  <c r="AH225" i="4" s="1"/>
  <c r="AH226" i="4" s="1" a="1"/>
  <c r="AH226" i="4" s="1"/>
  <c r="AH227" i="4" s="1" a="1"/>
  <c r="AH227" i="4" s="1"/>
  <c r="AH228" i="4" s="1" a="1"/>
  <c r="AH228" i="4" s="1"/>
  <c r="AH229" i="4" s="1" a="1"/>
  <c r="AH229" i="4" s="1"/>
  <c r="AH230" i="4" s="1" a="1"/>
  <c r="AH230" i="4" s="1"/>
  <c r="AH231" i="4" s="1" a="1"/>
  <c r="AH231" i="4" s="1"/>
  <c r="AH232" i="4" s="1" a="1"/>
  <c r="AH232" i="4" s="1"/>
  <c r="AH233" i="4" s="1" a="1"/>
  <c r="AH233" i="4" s="1"/>
  <c r="AH234" i="4" s="1" a="1"/>
  <c r="AH234" i="4" s="1"/>
  <c r="AH235" i="4" s="1" a="1"/>
  <c r="AH235" i="4" s="1"/>
  <c r="AH236" i="4" s="1" a="1"/>
  <c r="AH236" i="4" s="1"/>
  <c r="AH237" i="4" s="1" a="1"/>
  <c r="AH237" i="4" s="1"/>
  <c r="AH238" i="4" s="1" a="1"/>
  <c r="AH238" i="4" s="1"/>
  <c r="AH239" i="4" s="1" a="1"/>
  <c r="AH239" i="4" s="1"/>
  <c r="AH240" i="4" s="1" a="1"/>
  <c r="AH240" i="4" s="1"/>
  <c r="AH241" i="4" s="1" a="1"/>
  <c r="AH241" i="4" s="1"/>
  <c r="AH242" i="4" s="1" a="1"/>
  <c r="AH242" i="4" s="1"/>
  <c r="AH243" i="4" s="1" a="1"/>
  <c r="AH243" i="4" s="1"/>
  <c r="AH244" i="4" s="1" a="1"/>
  <c r="AH244" i="4" s="1"/>
  <c r="AH245" i="4" s="1" a="1"/>
  <c r="AH245" i="4" s="1"/>
  <c r="AH246" i="4" s="1" a="1"/>
  <c r="AH246" i="4" s="1"/>
  <c r="AH247" i="4" s="1" a="1"/>
  <c r="AH247" i="4" s="1"/>
  <c r="AH248" i="4" s="1" a="1"/>
  <c r="AH248" i="4" s="1"/>
  <c r="AH249" i="4" s="1" a="1"/>
  <c r="AH249" i="4" s="1"/>
  <c r="AH250" i="4" s="1" a="1"/>
  <c r="AH250" i="4" s="1"/>
  <c r="AH251" i="4" s="1" a="1"/>
  <c r="AH251" i="4" s="1"/>
  <c r="AH252" i="4" s="1" a="1"/>
  <c r="AH252" i="4" s="1"/>
  <c r="AH253" i="4" s="1" a="1"/>
  <c r="AH253" i="4" s="1"/>
  <c r="AH254" i="4" s="1" a="1"/>
  <c r="AH254" i="4" s="1"/>
  <c r="AH255" i="4" s="1" a="1"/>
  <c r="AH255" i="4" s="1"/>
  <c r="AH256" i="4" s="1" a="1"/>
  <c r="AH256" i="4" s="1"/>
  <c r="AH257" i="4" s="1" a="1"/>
  <c r="AH257" i="4" s="1"/>
  <c r="AH258" i="4" s="1" a="1"/>
  <c r="AH258" i="4" s="1"/>
  <c r="AH259" i="4" s="1" a="1"/>
  <c r="AH259" i="4" s="1"/>
  <c r="AH260" i="4" s="1" a="1"/>
  <c r="AH260" i="4" s="1"/>
  <c r="AH261" i="4" s="1" a="1"/>
  <c r="AH261" i="4" s="1"/>
  <c r="AH262" i="4" s="1" a="1"/>
  <c r="AH262" i="4" s="1"/>
  <c r="AH263" i="4" s="1" a="1"/>
  <c r="AH263" i="4" s="1"/>
  <c r="AH264" i="4" s="1" a="1"/>
  <c r="AH264" i="4" s="1"/>
  <c r="AH265" i="4" s="1" a="1"/>
  <c r="AH265" i="4" s="1"/>
  <c r="AH266" i="4" s="1" a="1"/>
  <c r="AH266" i="4" s="1"/>
  <c r="AH267" i="4" s="1" a="1"/>
  <c r="AH267" i="4" s="1"/>
  <c r="AH268" i="4" s="1" a="1"/>
  <c r="AH268" i="4" s="1"/>
  <c r="AH269" i="4" s="1" a="1"/>
  <c r="AH269" i="4" s="1"/>
  <c r="AH270" i="4" s="1" a="1"/>
  <c r="AH270" i="4" s="1"/>
  <c r="AH271" i="4" s="1" a="1"/>
  <c r="AH271" i="4" s="1"/>
  <c r="AH272" i="4" s="1" a="1"/>
  <c r="AH272" i="4" s="1"/>
  <c r="AH273" i="4" s="1" a="1"/>
  <c r="AH273" i="4" s="1"/>
  <c r="AH274" i="4" s="1" a="1"/>
  <c r="AH274" i="4" s="1"/>
  <c r="AH275" i="4" s="1" a="1"/>
  <c r="AH275" i="4" s="1"/>
  <c r="AH276" i="4" s="1" a="1"/>
  <c r="AH276" i="4" s="1"/>
  <c r="AH277" i="4" s="1" a="1"/>
  <c r="AH277" i="4" s="1"/>
  <c r="AH278" i="4" s="1" a="1"/>
  <c r="AH278" i="4" s="1"/>
  <c r="AH279" i="4" s="1" a="1"/>
  <c r="AH279" i="4" s="1"/>
  <c r="AH280" i="4" s="1" a="1"/>
  <c r="AH280" i="4" s="1"/>
  <c r="AH281" i="4" s="1" a="1"/>
  <c r="AH281" i="4" s="1"/>
  <c r="BN34" i="4" a="1"/>
  <c r="BN34" i="4" s="1"/>
  <c r="BN35" i="4" s="1" a="1"/>
  <c r="BN35" i="4" s="1"/>
  <c r="BN36" i="4" s="1" a="1"/>
  <c r="BN36" i="4" s="1"/>
  <c r="BN37" i="4" s="1" a="1"/>
  <c r="BN37" i="4" s="1"/>
  <c r="BN38" i="4" s="1" a="1"/>
  <c r="BN38" i="4" s="1"/>
  <c r="BN39" i="4" s="1" a="1"/>
  <c r="BN39" i="4" s="1"/>
  <c r="BN40" i="4" s="1" a="1"/>
  <c r="BN40" i="4" s="1"/>
  <c r="BN41" i="4" s="1" a="1"/>
  <c r="BN41" i="4" s="1"/>
  <c r="BN42" i="4" s="1" a="1"/>
  <c r="BN42" i="4" s="1"/>
  <c r="BN43" i="4" s="1" a="1"/>
  <c r="BN43" i="4" s="1"/>
  <c r="BN44" i="4" s="1" a="1"/>
  <c r="BN44" i="4" s="1"/>
  <c r="BN45" i="4" s="1" a="1"/>
  <c r="BN45" i="4" s="1"/>
  <c r="BN46" i="4" s="1" a="1"/>
  <c r="BN46" i="4" s="1"/>
  <c r="BN47" i="4" s="1" a="1"/>
  <c r="BN47" i="4" s="1"/>
  <c r="BN48" i="4" s="1" a="1"/>
  <c r="BN48" i="4" s="1"/>
  <c r="BN49" i="4" s="1" a="1"/>
  <c r="BN49" i="4" s="1"/>
  <c r="BN50" i="4" s="1" a="1"/>
  <c r="BN50" i="4" s="1"/>
  <c r="BN51" i="4" s="1" a="1"/>
  <c r="BN51" i="4" s="1"/>
  <c r="BN52" i="4" s="1" a="1"/>
  <c r="BN52" i="4" s="1"/>
  <c r="BN53" i="4" s="1" a="1"/>
  <c r="BN53" i="4" s="1"/>
  <c r="BN54" i="4" s="1" a="1"/>
  <c r="BN54" i="4" s="1"/>
  <c r="BN55" i="4" s="1" a="1"/>
  <c r="BN55" i="4" s="1"/>
  <c r="BN56" i="4" s="1" a="1"/>
  <c r="BN56" i="4" s="1"/>
  <c r="BN57" i="4" s="1" a="1"/>
  <c r="BN57" i="4" s="1"/>
  <c r="BN58" i="4" s="1" a="1"/>
  <c r="BN58" i="4" s="1"/>
  <c r="BN59" i="4" s="1" a="1"/>
  <c r="BN59" i="4" s="1"/>
  <c r="BN60" i="4" s="1" a="1"/>
  <c r="BN60" i="4" s="1"/>
  <c r="BN61" i="4" s="1" a="1"/>
  <c r="BN61" i="4" s="1"/>
  <c r="BN62" i="4" s="1" a="1"/>
  <c r="BN62" i="4" s="1"/>
  <c r="BN63" i="4" s="1" a="1"/>
  <c r="BN63" i="4" s="1"/>
  <c r="BN64" i="4" s="1" a="1"/>
  <c r="BN64" i="4" s="1"/>
  <c r="BN65" i="4" s="1" a="1"/>
  <c r="BN65" i="4" s="1"/>
  <c r="BN66" i="4" s="1" a="1"/>
  <c r="BN66" i="4" s="1"/>
  <c r="BN67" i="4" s="1" a="1"/>
  <c r="BN67" i="4" s="1"/>
  <c r="BN68" i="4" s="1" a="1"/>
  <c r="BN68" i="4" s="1"/>
  <c r="BN69" i="4" s="1" a="1"/>
  <c r="BN69" i="4" s="1"/>
  <c r="BN70" i="4" s="1" a="1"/>
  <c r="BN70" i="4" s="1"/>
  <c r="BN71" i="4" s="1" a="1"/>
  <c r="BN71" i="4" s="1"/>
  <c r="BN72" i="4" s="1" a="1"/>
  <c r="BN72" i="4" s="1"/>
  <c r="BN73" i="4" s="1" a="1"/>
  <c r="BN73" i="4" s="1"/>
  <c r="BN74" i="4" s="1" a="1"/>
  <c r="BN74" i="4" s="1"/>
  <c r="BN75" i="4" s="1" a="1"/>
  <c r="BN75" i="4" s="1"/>
  <c r="BN76" i="4" s="1" a="1"/>
  <c r="BN76" i="4" s="1"/>
  <c r="BN77" i="4" s="1" a="1"/>
  <c r="BN77" i="4" s="1"/>
  <c r="BN78" i="4" s="1" a="1"/>
  <c r="BN78" i="4" s="1"/>
  <c r="BN79" i="4" s="1" a="1"/>
  <c r="BN79" i="4" s="1"/>
  <c r="BN80" i="4" s="1" a="1"/>
  <c r="BN80" i="4" s="1"/>
  <c r="BN81" i="4" s="1" a="1"/>
  <c r="BN81" i="4" s="1"/>
  <c r="BN82" i="4" s="1" a="1"/>
  <c r="BN82" i="4" s="1"/>
  <c r="BN83" i="4" s="1" a="1"/>
  <c r="BN83" i="4" s="1"/>
  <c r="BN84" i="4" s="1" a="1"/>
  <c r="BN84" i="4" s="1"/>
  <c r="BN85" i="4" s="1" a="1"/>
  <c r="BN85" i="4" s="1"/>
  <c r="BN86" i="4" s="1" a="1"/>
  <c r="BN86" i="4" s="1"/>
  <c r="BN87" i="4" s="1" a="1"/>
  <c r="BN87" i="4" s="1"/>
  <c r="BN88" i="4" s="1" a="1"/>
  <c r="BN88" i="4" s="1"/>
  <c r="BN89" i="4" s="1" a="1"/>
  <c r="BN89" i="4" s="1"/>
  <c r="BN90" i="4" s="1" a="1"/>
  <c r="BN90" i="4" s="1"/>
  <c r="BN91" i="4" s="1" a="1"/>
  <c r="BN91" i="4" s="1"/>
  <c r="BN92" i="4" s="1" a="1"/>
  <c r="BN92" i="4" s="1"/>
  <c r="BN93" i="4" s="1" a="1"/>
  <c r="BN93" i="4" s="1"/>
  <c r="BN94" i="4" s="1" a="1"/>
  <c r="BN94" i="4" s="1"/>
  <c r="BN95" i="4" s="1" a="1"/>
  <c r="BN95" i="4" s="1"/>
  <c r="BN96" i="4" s="1" a="1"/>
  <c r="BN96" i="4" s="1"/>
  <c r="BN97" i="4" s="1" a="1"/>
  <c r="BN97" i="4" s="1"/>
  <c r="BN98" i="4" s="1" a="1"/>
  <c r="BN98" i="4" s="1"/>
  <c r="BN99" i="4" s="1" a="1"/>
  <c r="BN99" i="4" s="1"/>
  <c r="BN100" i="4" s="1" a="1"/>
  <c r="BN100" i="4" s="1"/>
  <c r="BN101" i="4" s="1" a="1"/>
  <c r="BN101" i="4" s="1"/>
  <c r="BN102" i="4" s="1" a="1"/>
  <c r="BN102" i="4" s="1"/>
  <c r="BN103" i="4" s="1" a="1"/>
  <c r="BN103" i="4" s="1"/>
  <c r="BN104" i="4" s="1" a="1"/>
  <c r="BN104" i="4" s="1"/>
  <c r="BN105" i="4" s="1" a="1"/>
  <c r="BN105" i="4" s="1"/>
  <c r="BN106" i="4" s="1" a="1"/>
  <c r="BN106" i="4" s="1"/>
  <c r="BN107" i="4" s="1" a="1"/>
  <c r="BN107" i="4" s="1"/>
  <c r="BN108" i="4" s="1" a="1"/>
  <c r="BN108" i="4" s="1"/>
  <c r="BN109" i="4" s="1" a="1"/>
  <c r="BN109" i="4" s="1"/>
  <c r="BN110" i="4" s="1" a="1"/>
  <c r="BN110" i="4" s="1"/>
  <c r="BN111" i="4" s="1" a="1"/>
  <c r="BN111" i="4" s="1"/>
  <c r="BN112" i="4" s="1" a="1"/>
  <c r="BN112" i="4" s="1"/>
  <c r="BN113" i="4" s="1" a="1"/>
  <c r="BN113" i="4" s="1"/>
  <c r="BN114" i="4" s="1" a="1"/>
  <c r="BN114" i="4" s="1"/>
  <c r="BN115" i="4" s="1" a="1"/>
  <c r="BN115" i="4" s="1"/>
  <c r="BN116" i="4" s="1" a="1"/>
  <c r="BN116" i="4" s="1"/>
  <c r="BN117" i="4" s="1" a="1"/>
  <c r="BN117" i="4" s="1"/>
  <c r="BN118" i="4" s="1" a="1"/>
  <c r="BN118" i="4" s="1"/>
  <c r="BN119" i="4" s="1" a="1"/>
  <c r="BN119" i="4" s="1"/>
  <c r="BN120" i="4" s="1" a="1"/>
  <c r="BN120" i="4" s="1"/>
  <c r="BN121" i="4" s="1" a="1"/>
  <c r="BN121" i="4" s="1"/>
  <c r="BN122" i="4" s="1" a="1"/>
  <c r="BN122" i="4" s="1"/>
  <c r="BN123" i="4" s="1" a="1"/>
  <c r="BN123" i="4" s="1"/>
  <c r="BN124" i="4" s="1" a="1"/>
  <c r="BN124" i="4" s="1"/>
  <c r="BN125" i="4" s="1" a="1"/>
  <c r="BN125" i="4" s="1"/>
  <c r="BN126" i="4" s="1" a="1"/>
  <c r="BN126" i="4" s="1"/>
  <c r="BN127" i="4" s="1" a="1"/>
  <c r="BN127" i="4" s="1"/>
  <c r="BN128" i="4" s="1" a="1"/>
  <c r="BN128" i="4" s="1"/>
  <c r="BN129" i="4" s="1" a="1"/>
  <c r="BN129" i="4" s="1"/>
  <c r="BN130" i="4" s="1" a="1"/>
  <c r="BN130" i="4" s="1"/>
  <c r="BN131" i="4" s="1" a="1"/>
  <c r="BN131" i="4" s="1"/>
  <c r="BN132" i="4" s="1" a="1"/>
  <c r="BN132" i="4" s="1"/>
  <c r="BN133" i="4" s="1" a="1"/>
  <c r="BN133" i="4" s="1"/>
  <c r="BN134" i="4" s="1" a="1"/>
  <c r="BN134" i="4" s="1"/>
  <c r="BN135" i="4" s="1" a="1"/>
  <c r="BN135" i="4" s="1"/>
  <c r="BN136" i="4" s="1" a="1"/>
  <c r="BN136" i="4" s="1"/>
  <c r="BN137" i="4" s="1" a="1"/>
  <c r="BN137" i="4" s="1"/>
  <c r="BN138" i="4" s="1" a="1"/>
  <c r="BN138" i="4" s="1"/>
  <c r="BN139" i="4" s="1" a="1"/>
  <c r="BN139" i="4" s="1"/>
  <c r="BN140" i="4" s="1" a="1"/>
  <c r="BN140" i="4" s="1"/>
  <c r="BN141" i="4" s="1" a="1"/>
  <c r="BN141" i="4" s="1"/>
  <c r="BN142" i="4" s="1" a="1"/>
  <c r="BN142" i="4" s="1"/>
  <c r="BN143" i="4" s="1" a="1"/>
  <c r="BN143" i="4" s="1"/>
  <c r="BN144" i="4" s="1" a="1"/>
  <c r="BN144" i="4" s="1"/>
  <c r="BN145" i="4" s="1" a="1"/>
  <c r="BN145" i="4" s="1"/>
  <c r="BN146" i="4" s="1" a="1"/>
  <c r="BN146" i="4" s="1"/>
  <c r="BN147" i="4" s="1" a="1"/>
  <c r="BN147" i="4" s="1"/>
  <c r="BN148" i="4" s="1" a="1"/>
  <c r="BN148" i="4" s="1"/>
  <c r="BN149" i="4" s="1" a="1"/>
  <c r="BN149" i="4" s="1"/>
  <c r="BN150" i="4" s="1" a="1"/>
  <c r="BN150" i="4" s="1"/>
  <c r="BN151" i="4" s="1" a="1"/>
  <c r="BN151" i="4" s="1"/>
  <c r="BN152" i="4" s="1" a="1"/>
  <c r="BN152" i="4" s="1"/>
  <c r="BN153" i="4" s="1" a="1"/>
  <c r="BN153" i="4" s="1"/>
  <c r="BN154" i="4" s="1" a="1"/>
  <c r="BN154" i="4" s="1"/>
  <c r="BN155" i="4" s="1" a="1"/>
  <c r="BN155" i="4" s="1"/>
  <c r="BN156" i="4" s="1" a="1"/>
  <c r="BN156" i="4" s="1"/>
  <c r="BN157" i="4" s="1" a="1"/>
  <c r="BN157" i="4" s="1"/>
  <c r="BN158" i="4" s="1" a="1"/>
  <c r="BN158" i="4" s="1"/>
  <c r="BN159" i="4" s="1" a="1"/>
  <c r="BN159" i="4" s="1"/>
  <c r="BN160" i="4" s="1" a="1"/>
  <c r="BN160" i="4" s="1"/>
  <c r="BN161" i="4" s="1" a="1"/>
  <c r="BN161" i="4" s="1"/>
  <c r="BN162" i="4" s="1" a="1"/>
  <c r="BN162" i="4" s="1"/>
  <c r="BN163" i="4" s="1" a="1"/>
  <c r="BN163" i="4" s="1"/>
  <c r="BN164" i="4" s="1" a="1"/>
  <c r="BN164" i="4" s="1"/>
  <c r="BN165" i="4" s="1" a="1"/>
  <c r="BN165" i="4" s="1"/>
  <c r="BN166" i="4" s="1" a="1"/>
  <c r="BN166" i="4" s="1"/>
  <c r="BN167" i="4" s="1" a="1"/>
  <c r="BN167" i="4" s="1"/>
  <c r="BN168" i="4" s="1" a="1"/>
  <c r="BN168" i="4" s="1"/>
  <c r="BN169" i="4" s="1" a="1"/>
  <c r="BN169" i="4" s="1"/>
  <c r="BN170" i="4" s="1" a="1"/>
  <c r="BN170" i="4" s="1"/>
  <c r="BN171" i="4" s="1" a="1"/>
  <c r="BN171" i="4" s="1"/>
  <c r="BN172" i="4" s="1" a="1"/>
  <c r="BN172" i="4" s="1"/>
  <c r="BN173" i="4" s="1" a="1"/>
  <c r="BN173" i="4" s="1"/>
  <c r="BN174" i="4" s="1" a="1"/>
  <c r="BN174" i="4" s="1"/>
  <c r="BN175" i="4" s="1" a="1"/>
  <c r="BN175" i="4" s="1"/>
  <c r="BN176" i="4" s="1" a="1"/>
  <c r="BN176" i="4" s="1"/>
  <c r="BN177" i="4" s="1" a="1"/>
  <c r="BN177" i="4" s="1"/>
  <c r="BN178" i="4" s="1" a="1"/>
  <c r="BN178" i="4" s="1"/>
  <c r="BN179" i="4" s="1" a="1"/>
  <c r="BN179" i="4" s="1"/>
  <c r="BN180" i="4" s="1" a="1"/>
  <c r="BN180" i="4" s="1"/>
  <c r="BN181" i="4" s="1" a="1"/>
  <c r="BN181" i="4" s="1"/>
  <c r="BN182" i="4" s="1" a="1"/>
  <c r="BN182" i="4" s="1"/>
  <c r="BN183" i="4" s="1" a="1"/>
  <c r="BN183" i="4" s="1"/>
  <c r="BN184" i="4" s="1" a="1"/>
  <c r="BN184" i="4" s="1"/>
  <c r="BN185" i="4" s="1" a="1"/>
  <c r="BN185" i="4" s="1"/>
  <c r="BN186" i="4" s="1" a="1"/>
  <c r="BN186" i="4" s="1"/>
  <c r="BN187" i="4" s="1" a="1"/>
  <c r="BN187" i="4" s="1"/>
  <c r="BN188" i="4" s="1" a="1"/>
  <c r="BN188" i="4" s="1"/>
  <c r="BN189" i="4" s="1" a="1"/>
  <c r="BN189" i="4" s="1"/>
  <c r="BN190" i="4" s="1" a="1"/>
  <c r="BN190" i="4" s="1"/>
  <c r="BN191" i="4" s="1" a="1"/>
  <c r="BN191" i="4" s="1"/>
  <c r="BN192" i="4" s="1" a="1"/>
  <c r="BN192" i="4" s="1"/>
  <c r="BN193" i="4" s="1" a="1"/>
  <c r="BN193" i="4" s="1"/>
  <c r="BN194" i="4" s="1" a="1"/>
  <c r="BN194" i="4" s="1"/>
  <c r="BN195" i="4" s="1" a="1"/>
  <c r="BN195" i="4" s="1"/>
  <c r="BN196" i="4" s="1" a="1"/>
  <c r="BN196" i="4" s="1"/>
  <c r="BN197" i="4" s="1" a="1"/>
  <c r="BN197" i="4" s="1"/>
  <c r="BN198" i="4" s="1" a="1"/>
  <c r="BN198" i="4" s="1"/>
  <c r="BN199" i="4" s="1" a="1"/>
  <c r="BN199" i="4" s="1"/>
  <c r="BN200" i="4" s="1" a="1"/>
  <c r="BN200" i="4" s="1"/>
  <c r="BN201" i="4" s="1" a="1"/>
  <c r="BN201" i="4" s="1"/>
  <c r="BN202" i="4" s="1" a="1"/>
  <c r="BN202" i="4" s="1"/>
  <c r="BN203" i="4" s="1" a="1"/>
  <c r="BN203" i="4" s="1"/>
  <c r="BN204" i="4" s="1" a="1"/>
  <c r="BN204" i="4" s="1"/>
  <c r="BN205" i="4" s="1" a="1"/>
  <c r="BN205" i="4" s="1"/>
  <c r="BN206" i="4" s="1" a="1"/>
  <c r="BN206" i="4" s="1"/>
  <c r="BN207" i="4" s="1" a="1"/>
  <c r="BN207" i="4" s="1"/>
  <c r="BN208" i="4" s="1" a="1"/>
  <c r="BN208" i="4" s="1"/>
  <c r="BN209" i="4" s="1" a="1"/>
  <c r="BN209" i="4" s="1"/>
  <c r="BN210" i="4" s="1" a="1"/>
  <c r="BN210" i="4" s="1"/>
  <c r="BN211" i="4" s="1" a="1"/>
  <c r="BN211" i="4" s="1"/>
  <c r="BN212" i="4" s="1" a="1"/>
  <c r="BN212" i="4" s="1"/>
  <c r="BN213" i="4" s="1" a="1"/>
  <c r="BN213" i="4" s="1"/>
  <c r="BN214" i="4" s="1" a="1"/>
  <c r="BN214" i="4" s="1"/>
  <c r="BN215" i="4" s="1" a="1"/>
  <c r="BN215" i="4" s="1"/>
  <c r="BN216" i="4" s="1" a="1"/>
  <c r="BN216" i="4" s="1"/>
  <c r="BN217" i="4" s="1" a="1"/>
  <c r="BN217" i="4" s="1"/>
  <c r="BN218" i="4" s="1" a="1"/>
  <c r="BN218" i="4" s="1"/>
  <c r="BN219" i="4" s="1" a="1"/>
  <c r="BN219" i="4" s="1"/>
  <c r="BN220" i="4" s="1" a="1"/>
  <c r="BN220" i="4" s="1"/>
  <c r="BN221" i="4" s="1" a="1"/>
  <c r="BN221" i="4" s="1"/>
  <c r="BN222" i="4" s="1" a="1"/>
  <c r="BN222" i="4" s="1"/>
  <c r="BN223" i="4" s="1" a="1"/>
  <c r="BN223" i="4" s="1"/>
  <c r="BN224" i="4" s="1" a="1"/>
  <c r="BN224" i="4" s="1"/>
  <c r="BN225" i="4" s="1" a="1"/>
  <c r="BN225" i="4" s="1"/>
  <c r="BN226" i="4" s="1" a="1"/>
  <c r="BN226" i="4" s="1"/>
  <c r="BN227" i="4" s="1" a="1"/>
  <c r="BN227" i="4" s="1"/>
  <c r="BN228" i="4" s="1" a="1"/>
  <c r="BN228" i="4" s="1"/>
  <c r="BN229" i="4" s="1" a="1"/>
  <c r="BN229" i="4" s="1"/>
  <c r="BN230" i="4" s="1" a="1"/>
  <c r="BN230" i="4" s="1"/>
  <c r="BN231" i="4" s="1" a="1"/>
  <c r="BN231" i="4" s="1"/>
  <c r="BN232" i="4" s="1" a="1"/>
  <c r="BN232" i="4" s="1"/>
  <c r="BN233" i="4" s="1" a="1"/>
  <c r="BN233" i="4" s="1"/>
  <c r="BN234" i="4" s="1" a="1"/>
  <c r="BN234" i="4" s="1"/>
  <c r="BN235" i="4" s="1" a="1"/>
  <c r="BN235" i="4" s="1"/>
  <c r="BN236" i="4" s="1" a="1"/>
  <c r="BN236" i="4" s="1"/>
  <c r="BN237" i="4" s="1" a="1"/>
  <c r="BN237" i="4" s="1"/>
  <c r="BN238" i="4" s="1" a="1"/>
  <c r="BN238" i="4" s="1"/>
  <c r="BN239" i="4" s="1" a="1"/>
  <c r="BN239" i="4" s="1"/>
  <c r="BN240" i="4" s="1" a="1"/>
  <c r="BN240" i="4" s="1"/>
  <c r="BN241" i="4" s="1" a="1"/>
  <c r="BN241" i="4" s="1"/>
  <c r="BN242" i="4" s="1" a="1"/>
  <c r="BN242" i="4" s="1"/>
  <c r="BN243" i="4" s="1" a="1"/>
  <c r="BN243" i="4" s="1"/>
  <c r="BN244" i="4" s="1" a="1"/>
  <c r="BN244" i="4" s="1"/>
  <c r="BN245" i="4" s="1" a="1"/>
  <c r="BN245" i="4" s="1"/>
  <c r="BN246" i="4" s="1" a="1"/>
  <c r="BN246" i="4" s="1"/>
  <c r="BN247" i="4" s="1" a="1"/>
  <c r="BN247" i="4" s="1"/>
  <c r="BN248" i="4" s="1" a="1"/>
  <c r="BN248" i="4" s="1"/>
  <c r="BN249" i="4" s="1" a="1"/>
  <c r="BN249" i="4" s="1"/>
  <c r="BN250" i="4" s="1" a="1"/>
  <c r="BN250" i="4" s="1"/>
  <c r="BN251" i="4" s="1" a="1"/>
  <c r="BN251" i="4" s="1"/>
  <c r="BN252" i="4" s="1" a="1"/>
  <c r="BN252" i="4" s="1"/>
  <c r="BN253" i="4" s="1" a="1"/>
  <c r="BN253" i="4" s="1"/>
  <c r="BN254" i="4" s="1" a="1"/>
  <c r="BN254" i="4" s="1"/>
  <c r="BN255" i="4" s="1" a="1"/>
  <c r="BN255" i="4" s="1"/>
  <c r="BN256" i="4" s="1" a="1"/>
  <c r="BN256" i="4" s="1"/>
  <c r="BN257" i="4" s="1" a="1"/>
  <c r="BN257" i="4" s="1"/>
  <c r="BN258" i="4" s="1" a="1"/>
  <c r="BN258" i="4" s="1"/>
  <c r="BN259" i="4" s="1" a="1"/>
  <c r="BN259" i="4" s="1"/>
  <c r="BN260" i="4" s="1" a="1"/>
  <c r="BN260" i="4" s="1"/>
  <c r="BN261" i="4" s="1" a="1"/>
  <c r="BN261" i="4" s="1"/>
  <c r="BN262" i="4" s="1" a="1"/>
  <c r="BN262" i="4" s="1"/>
  <c r="BN263" i="4" s="1" a="1"/>
  <c r="BN263" i="4" s="1"/>
  <c r="BN264" i="4" s="1" a="1"/>
  <c r="BN264" i="4" s="1"/>
  <c r="BN265" i="4" s="1" a="1"/>
  <c r="BN265" i="4" s="1"/>
  <c r="BN266" i="4" s="1" a="1"/>
  <c r="BN266" i="4" s="1"/>
  <c r="BN267" i="4" s="1" a="1"/>
  <c r="BN267" i="4" s="1"/>
  <c r="BN268" i="4" s="1" a="1"/>
  <c r="BN268" i="4" s="1"/>
  <c r="BN269" i="4" s="1" a="1"/>
  <c r="BN269" i="4" s="1"/>
  <c r="BN270" i="4" s="1" a="1"/>
  <c r="BN270" i="4" s="1"/>
  <c r="BN271" i="4" s="1" a="1"/>
  <c r="BN271" i="4" s="1"/>
  <c r="BN272" i="4" s="1" a="1"/>
  <c r="BN272" i="4" s="1"/>
  <c r="BN273" i="4" s="1" a="1"/>
  <c r="BN273" i="4" s="1"/>
  <c r="BN274" i="4" s="1" a="1"/>
  <c r="BN274" i="4" s="1"/>
  <c r="BN275" i="4" s="1" a="1"/>
  <c r="BN275" i="4" s="1"/>
  <c r="BN276" i="4" s="1" a="1"/>
  <c r="BN276" i="4" s="1"/>
  <c r="BN277" i="4" s="1" a="1"/>
  <c r="BN277" i="4" s="1"/>
  <c r="BN278" i="4" s="1" a="1"/>
  <c r="BN278" i="4" s="1"/>
  <c r="BN279" i="4" s="1" a="1"/>
  <c r="BN279" i="4" s="1"/>
  <c r="BN280" i="4" s="1" a="1"/>
  <c r="BN280" i="4" s="1"/>
  <c r="BN281" i="4" s="1" a="1"/>
  <c r="BN281" i="4" s="1"/>
  <c r="E812" i="1"/>
  <c r="D812" i="1"/>
  <c r="F812" i="1" s="1"/>
  <c r="C812" i="1"/>
  <c r="S812" i="1" s="1" a="1"/>
  <c r="S812" i="1" s="1"/>
  <c r="E813" i="1"/>
  <c r="D813" i="1"/>
  <c r="F813" i="1" s="1"/>
  <c r="C813" i="1"/>
  <c r="S813" i="1" s="1" a="1"/>
  <c r="S813" i="1" s="1"/>
  <c r="E740" i="1"/>
  <c r="D740" i="1"/>
  <c r="F740" i="1" s="1"/>
  <c r="C740" i="1"/>
  <c r="S740" i="1" s="1" a="1"/>
  <c r="S740" i="1" s="1"/>
  <c r="E741" i="1"/>
  <c r="D741" i="1"/>
  <c r="F741" i="1" s="1"/>
  <c r="C741" i="1"/>
  <c r="S741" i="1" s="1" a="1"/>
  <c r="S741" i="1" s="1"/>
  <c r="E668" i="1"/>
  <c r="D668" i="1"/>
  <c r="F668" i="1" s="1"/>
  <c r="C668" i="1"/>
  <c r="S668" i="1" s="1" a="1"/>
  <c r="S668" i="1" s="1"/>
  <c r="E669" i="1"/>
  <c r="D669" i="1"/>
  <c r="F669" i="1" s="1"/>
  <c r="C669" i="1"/>
  <c r="S669" i="1" s="1" a="1"/>
  <c r="S669" i="1" s="1"/>
  <c r="E597" i="1"/>
  <c r="D597" i="1"/>
  <c r="F597" i="1" s="1"/>
  <c r="C597" i="1"/>
  <c r="S597" i="1" s="1" a="1"/>
  <c r="S597" i="1" s="1"/>
  <c r="E596" i="1"/>
  <c r="D596" i="1"/>
  <c r="F596" i="1" s="1"/>
  <c r="C596" i="1"/>
  <c r="S596" i="1" s="1" a="1"/>
  <c r="S596" i="1" s="1"/>
  <c r="E525" i="1"/>
  <c r="D525" i="1"/>
  <c r="F525" i="1" s="1"/>
  <c r="C525" i="1"/>
  <c r="S525" i="1" s="1" a="1"/>
  <c r="S525" i="1" s="1"/>
  <c r="E524" i="1"/>
  <c r="D524" i="1"/>
  <c r="F524" i="1" s="1"/>
  <c r="C524" i="1"/>
  <c r="S524" i="1" s="1" a="1"/>
  <c r="S524" i="1" s="1"/>
  <c r="E453" i="1"/>
  <c r="D453" i="1"/>
  <c r="F453" i="1" s="1"/>
  <c r="C453" i="1"/>
  <c r="S453" i="1" s="1" a="1"/>
  <c r="S453" i="1" s="1"/>
  <c r="E452" i="1"/>
  <c r="D452" i="1"/>
  <c r="F452" i="1" s="1"/>
  <c r="C452" i="1"/>
  <c r="S452" i="1" s="1" a="1"/>
  <c r="S452" i="1" s="1"/>
  <c r="I93" i="1"/>
  <c r="E381" i="1"/>
  <c r="D381" i="1"/>
  <c r="F381" i="1" s="1"/>
  <c r="C381" i="1"/>
  <c r="S381" i="1" s="1" a="1"/>
  <c r="S381" i="1" s="1"/>
  <c r="E380" i="1"/>
  <c r="D380" i="1"/>
  <c r="F380" i="1" s="1"/>
  <c r="C380" i="1"/>
  <c r="S380" i="1" s="1" a="1"/>
  <c r="S380" i="1" s="1"/>
  <c r="I25" i="1"/>
  <c r="E309" i="1"/>
  <c r="D309" i="1"/>
  <c r="F309" i="1" s="1"/>
  <c r="C309" i="1"/>
  <c r="S309" i="1" s="1" a="1"/>
  <c r="S309" i="1" s="1"/>
  <c r="E308" i="1"/>
  <c r="D308" i="1"/>
  <c r="F308" i="1" s="1"/>
  <c r="C308" i="1"/>
  <c r="S308" i="1" s="1" a="1"/>
  <c r="S308" i="1" s="1"/>
  <c r="E237" i="1"/>
  <c r="D237" i="1"/>
  <c r="F237" i="1" s="1"/>
  <c r="C237" i="1"/>
  <c r="S237" i="1" s="1" a="1"/>
  <c r="S237" i="1" s="1"/>
  <c r="E236" i="1"/>
  <c r="D236" i="1"/>
  <c r="F236" i="1" s="1"/>
  <c r="C236" i="1"/>
  <c r="S236" i="1" s="1" a="1"/>
  <c r="S236" i="1" s="1"/>
  <c r="E165" i="1"/>
  <c r="D165" i="1"/>
  <c r="F165" i="1" s="1"/>
  <c r="C165" i="1"/>
  <c r="S165" i="1" s="1" a="1"/>
  <c r="S165" i="1" s="1"/>
  <c r="E163" i="1"/>
  <c r="D163" i="1"/>
  <c r="F163" i="1" s="1"/>
  <c r="C163" i="1"/>
  <c r="M31" i="1"/>
  <c r="N103" i="1"/>
  <c r="N92" i="1"/>
  <c r="E164" i="1"/>
  <c r="D164" i="1"/>
  <c r="F164" i="1" s="1"/>
  <c r="C164" i="1"/>
  <c r="S164" i="1" s="1" a="1"/>
  <c r="S164" i="1" s="1"/>
  <c r="E93" i="1"/>
  <c r="D93" i="1"/>
  <c r="F93" i="1" s="1"/>
  <c r="C93" i="1"/>
  <c r="S93" i="1" s="1" a="1"/>
  <c r="S93" i="1" s="1"/>
  <c r="O103" i="1"/>
  <c r="H115" i="1"/>
  <c r="H44" i="1"/>
  <c r="A19" i="1"/>
  <c r="M19" i="1"/>
  <c r="G22" i="1"/>
  <c r="G94" i="1" s="1"/>
  <c r="G166" i="1" s="1"/>
  <c r="G238" i="1" s="1"/>
  <c r="G310" i="1" s="1"/>
  <c r="G382" i="1" s="1"/>
  <c r="G454" i="1" s="1"/>
  <c r="G526" i="1" s="1"/>
  <c r="G598" i="1" s="1"/>
  <c r="G670" i="1" s="1"/>
  <c r="G742" i="1" s="1"/>
  <c r="G814" i="1" s="1"/>
  <c r="E21" i="1"/>
  <c r="D21" i="1"/>
  <c r="F21" i="1" s="1"/>
  <c r="C21" i="1"/>
  <c r="O20" i="1"/>
  <c r="I37" i="1"/>
  <c r="J43" i="1"/>
  <c r="I34" i="1"/>
  <c r="I71" i="1"/>
  <c r="O32" i="1"/>
  <c r="J44" i="1"/>
  <c r="I105" i="1"/>
  <c r="J114" i="1"/>
  <c r="J46" i="1"/>
  <c r="I67" i="1"/>
  <c r="I127" i="1"/>
  <c r="I199" i="1" s="1"/>
  <c r="I271" i="1" s="1"/>
  <c r="I343" i="1" s="1"/>
  <c r="I415" i="1" s="1"/>
  <c r="I487" i="1" s="1"/>
  <c r="I559" i="1" s="1"/>
  <c r="I631" i="1" s="1"/>
  <c r="I703" i="1" s="1"/>
  <c r="I775" i="1" s="1"/>
  <c r="I847" i="1" s="1"/>
  <c r="I52" i="1"/>
  <c r="I112" i="1"/>
  <c r="I184" i="1" s="1"/>
  <c r="I256" i="1" s="1"/>
  <c r="I328" i="1" s="1"/>
  <c r="I400" i="1" s="1"/>
  <c r="I472" i="1" s="1"/>
  <c r="I544" i="1" s="1"/>
  <c r="I616" i="1" s="1"/>
  <c r="I688" i="1" s="1"/>
  <c r="I760" i="1" s="1"/>
  <c r="I832" i="1" s="1"/>
  <c r="J45" i="1"/>
  <c r="J113" i="1"/>
  <c r="I51" i="1"/>
  <c r="I111" i="1"/>
  <c r="I183" i="1" s="1"/>
  <c r="I255" i="1" s="1"/>
  <c r="I327" i="1" s="1"/>
  <c r="I399" i="1" s="1"/>
  <c r="I471" i="1" s="1"/>
  <c r="I543" i="1" s="1"/>
  <c r="I615" i="1" s="1"/>
  <c r="I687" i="1" s="1"/>
  <c r="I759" i="1" s="1"/>
  <c r="I831" i="1" s="1"/>
  <c r="E175" i="1"/>
  <c r="D175" i="1"/>
  <c r="F175" i="1" s="1"/>
  <c r="C175" i="1"/>
  <c r="G247" i="1"/>
  <c r="G176" i="1"/>
  <c r="D104" i="1"/>
  <c r="F104" i="1" s="1"/>
  <c r="C104" i="1"/>
  <c r="S104" i="1" s="1" a="1"/>
  <c r="S104" i="1" s="1"/>
  <c r="E104" i="1"/>
  <c r="I60" i="1"/>
  <c r="I120" i="1"/>
  <c r="I192" i="1" s="1"/>
  <c r="I264" i="1" s="1"/>
  <c r="I336" i="1" s="1"/>
  <c r="I408" i="1" s="1"/>
  <c r="I480" i="1" s="1"/>
  <c r="I552" i="1" s="1"/>
  <c r="I624" i="1" s="1"/>
  <c r="I696" i="1" s="1"/>
  <c r="I768" i="1" s="1"/>
  <c r="I840" i="1" s="1"/>
  <c r="I56" i="1"/>
  <c r="I116" i="1"/>
  <c r="I188" i="1" s="1"/>
  <c r="I260" i="1" s="1"/>
  <c r="I332" i="1" s="1"/>
  <c r="I404" i="1" s="1"/>
  <c r="I476" i="1" s="1"/>
  <c r="I548" i="1" s="1"/>
  <c r="I620" i="1" s="1"/>
  <c r="I692" i="1" s="1"/>
  <c r="I764" i="1" s="1"/>
  <c r="I836" i="1" s="1"/>
  <c r="G105" i="1"/>
  <c r="E33" i="1"/>
  <c r="G34" i="1"/>
  <c r="D33" i="1"/>
  <c r="F33" i="1" s="1"/>
  <c r="C33" i="1"/>
  <c r="S33" i="1" s="1" a="1"/>
  <c r="S33" i="1" s="1"/>
  <c r="AE33" i="4" l="1" a="1"/>
  <c r="AE33" i="4" s="1"/>
  <c r="AE34" i="4" s="1" a="1"/>
  <c r="AE34" i="4" s="1"/>
  <c r="AE35" i="4" s="1" a="1"/>
  <c r="AE35" i="4" s="1"/>
  <c r="AE36" i="4" s="1" a="1"/>
  <c r="AE36" i="4" s="1"/>
  <c r="AE37" i="4" s="1" a="1"/>
  <c r="AE37" i="4" s="1"/>
  <c r="AE38" i="4" s="1" a="1"/>
  <c r="AE38" i="4" s="1"/>
  <c r="AE39" i="4" s="1" a="1"/>
  <c r="AE39" i="4" s="1"/>
  <c r="AE40" i="4" s="1" a="1"/>
  <c r="AE40" i="4" s="1"/>
  <c r="AE41" i="4" s="1" a="1"/>
  <c r="AE41" i="4" s="1"/>
  <c r="AE42" i="4" s="1" a="1"/>
  <c r="AE42" i="4" s="1"/>
  <c r="AE43" i="4" s="1" a="1"/>
  <c r="AE43" i="4" s="1"/>
  <c r="AE44" i="4" s="1" a="1"/>
  <c r="AE44" i="4" s="1"/>
  <c r="AE45" i="4" s="1" a="1"/>
  <c r="AE45" i="4" s="1"/>
  <c r="AE46" i="4" s="1" a="1"/>
  <c r="AE46" i="4" s="1"/>
  <c r="AE47" i="4" s="1" a="1"/>
  <c r="AE47" i="4" s="1"/>
  <c r="AE48" i="4" s="1" a="1"/>
  <c r="AE48" i="4" s="1"/>
  <c r="AE49" i="4" s="1" a="1"/>
  <c r="AE49" i="4" s="1"/>
  <c r="AE50" i="4" s="1" a="1"/>
  <c r="AE50" i="4" s="1"/>
  <c r="AE51" i="4" s="1" a="1"/>
  <c r="AE51" i="4" s="1"/>
  <c r="AE52" i="4" s="1" a="1"/>
  <c r="AE52" i="4" s="1"/>
  <c r="AE53" i="4" s="1" a="1"/>
  <c r="AE53" i="4" s="1"/>
  <c r="AE54" i="4" s="1" a="1"/>
  <c r="AE54" i="4" s="1"/>
  <c r="AE55" i="4" s="1" a="1"/>
  <c r="AE55" i="4" s="1"/>
  <c r="AE56" i="4" s="1" a="1"/>
  <c r="AE56" i="4" s="1"/>
  <c r="AE57" i="4" s="1" a="1"/>
  <c r="AE57" i="4" s="1"/>
  <c r="AE58" i="4" s="1" a="1"/>
  <c r="AE58" i="4" s="1"/>
  <c r="AE59" i="4" s="1" a="1"/>
  <c r="AE59" i="4" s="1"/>
  <c r="AE60" i="4" s="1" a="1"/>
  <c r="AE60" i="4" s="1"/>
  <c r="AE61" i="4" s="1" a="1"/>
  <c r="AE61" i="4" s="1"/>
  <c r="AE62" i="4" s="1" a="1"/>
  <c r="AE62" i="4" s="1"/>
  <c r="AE63" i="4" s="1" a="1"/>
  <c r="AE63" i="4" s="1"/>
  <c r="AE64" i="4" s="1" a="1"/>
  <c r="AE64" i="4" s="1"/>
  <c r="AE65" i="4" s="1" a="1"/>
  <c r="AE65" i="4" s="1"/>
  <c r="AE66" i="4" s="1" a="1"/>
  <c r="AE66" i="4" s="1"/>
  <c r="AE67" i="4" s="1" a="1"/>
  <c r="AE67" i="4" s="1"/>
  <c r="AE68" i="4" s="1" a="1"/>
  <c r="AE68" i="4" s="1"/>
  <c r="AE69" i="4" s="1" a="1"/>
  <c r="AE69" i="4" s="1"/>
  <c r="AE70" i="4" s="1" a="1"/>
  <c r="AE70" i="4" s="1"/>
  <c r="AE71" i="4" s="1" a="1"/>
  <c r="AE71" i="4" s="1"/>
  <c r="AE72" i="4" s="1" a="1"/>
  <c r="AE72" i="4" s="1"/>
  <c r="AE73" i="4" s="1" a="1"/>
  <c r="AE73" i="4" s="1"/>
  <c r="AE74" i="4" s="1" a="1"/>
  <c r="AE74" i="4" s="1"/>
  <c r="AE75" i="4" s="1" a="1"/>
  <c r="AE75" i="4" s="1"/>
  <c r="AE76" i="4" s="1" a="1"/>
  <c r="AE76" i="4" s="1"/>
  <c r="AE77" i="4" s="1" a="1"/>
  <c r="AE77" i="4" s="1"/>
  <c r="AE78" i="4" s="1" a="1"/>
  <c r="AE78" i="4" s="1"/>
  <c r="AE79" i="4" s="1" a="1"/>
  <c r="AE79" i="4" s="1"/>
  <c r="AE80" i="4" s="1" a="1"/>
  <c r="AE80" i="4" s="1"/>
  <c r="AE81" i="4" s="1" a="1"/>
  <c r="AE81" i="4" s="1"/>
  <c r="AE82" i="4" s="1" a="1"/>
  <c r="AE82" i="4" s="1"/>
  <c r="AE83" i="4" s="1" a="1"/>
  <c r="AE83" i="4" s="1"/>
  <c r="AE84" i="4" s="1" a="1"/>
  <c r="AE84" i="4" s="1"/>
  <c r="AE85" i="4" s="1" a="1"/>
  <c r="AE85" i="4" s="1"/>
  <c r="AE86" i="4" s="1" a="1"/>
  <c r="AE86" i="4" s="1"/>
  <c r="AE87" i="4" s="1" a="1"/>
  <c r="AE87" i="4" s="1"/>
  <c r="AE88" i="4" s="1" a="1"/>
  <c r="AE88" i="4" s="1"/>
  <c r="AE89" i="4" s="1" a="1"/>
  <c r="AE89" i="4" s="1"/>
  <c r="AE90" i="4" s="1" a="1"/>
  <c r="AE90" i="4" s="1"/>
  <c r="AE91" i="4" s="1" a="1"/>
  <c r="AE91" i="4" s="1"/>
  <c r="AE92" i="4" s="1" a="1"/>
  <c r="AE92" i="4" s="1"/>
  <c r="AE93" i="4" s="1" a="1"/>
  <c r="AE93" i="4" s="1"/>
  <c r="AE94" i="4" s="1" a="1"/>
  <c r="AE94" i="4" s="1"/>
  <c r="AE95" i="4" s="1" a="1"/>
  <c r="AE95" i="4" s="1"/>
  <c r="AE96" i="4" s="1" a="1"/>
  <c r="AE96" i="4" s="1"/>
  <c r="AE97" i="4" s="1" a="1"/>
  <c r="AE97" i="4" s="1"/>
  <c r="AE98" i="4" s="1" a="1"/>
  <c r="AE98" i="4" s="1"/>
  <c r="AE99" i="4" s="1" a="1"/>
  <c r="AE99" i="4" s="1"/>
  <c r="AE100" i="4" s="1" a="1"/>
  <c r="AE100" i="4" s="1"/>
  <c r="AE101" i="4" s="1" a="1"/>
  <c r="AE101" i="4" s="1"/>
  <c r="AE102" i="4" s="1" a="1"/>
  <c r="AE102" i="4" s="1"/>
  <c r="AE103" i="4" s="1" a="1"/>
  <c r="AE103" i="4" s="1"/>
  <c r="AE104" i="4" s="1" a="1"/>
  <c r="AE104" i="4" s="1"/>
  <c r="AE105" i="4" s="1" a="1"/>
  <c r="AE105" i="4" s="1"/>
  <c r="AE106" i="4" s="1" a="1"/>
  <c r="AE106" i="4" s="1"/>
  <c r="AE107" i="4" s="1" a="1"/>
  <c r="AE107" i="4" s="1"/>
  <c r="AE108" i="4" s="1" a="1"/>
  <c r="AE108" i="4" s="1"/>
  <c r="AE109" i="4" s="1" a="1"/>
  <c r="AE109" i="4" s="1"/>
  <c r="AE110" i="4" s="1" a="1"/>
  <c r="AE110" i="4" s="1"/>
  <c r="AE111" i="4" s="1" a="1"/>
  <c r="AE111" i="4" s="1"/>
  <c r="AE112" i="4" s="1" a="1"/>
  <c r="AE112" i="4" s="1"/>
  <c r="AE113" i="4" s="1" a="1"/>
  <c r="AE113" i="4" s="1"/>
  <c r="AE114" i="4" s="1" a="1"/>
  <c r="AE114" i="4" s="1"/>
  <c r="AE115" i="4" s="1" a="1"/>
  <c r="AE115" i="4" s="1"/>
  <c r="AE116" i="4" s="1" a="1"/>
  <c r="AE116" i="4" s="1"/>
  <c r="AE117" i="4" s="1" a="1"/>
  <c r="AE117" i="4" s="1"/>
  <c r="AE118" i="4" s="1" a="1"/>
  <c r="AE118" i="4" s="1"/>
  <c r="AE119" i="4" s="1" a="1"/>
  <c r="AE119" i="4" s="1"/>
  <c r="AE120" i="4" s="1" a="1"/>
  <c r="AE120" i="4" s="1"/>
  <c r="AE121" i="4" s="1" a="1"/>
  <c r="AE121" i="4" s="1"/>
  <c r="AE122" i="4" s="1" a="1"/>
  <c r="AE122" i="4" s="1"/>
  <c r="AE123" i="4" s="1" a="1"/>
  <c r="AE123" i="4" s="1"/>
  <c r="AE124" i="4" s="1" a="1"/>
  <c r="AE124" i="4" s="1"/>
  <c r="AE125" i="4" s="1" a="1"/>
  <c r="AE125" i="4" s="1"/>
  <c r="AE126" i="4" s="1" a="1"/>
  <c r="AE126" i="4" s="1"/>
  <c r="AE127" i="4" s="1" a="1"/>
  <c r="AE127" i="4" s="1"/>
  <c r="AE128" i="4" s="1" a="1"/>
  <c r="AE128" i="4" s="1"/>
  <c r="AE129" i="4" s="1" a="1"/>
  <c r="AE129" i="4" s="1"/>
  <c r="AE130" i="4" s="1" a="1"/>
  <c r="AE130" i="4" s="1"/>
  <c r="AE131" i="4" s="1" a="1"/>
  <c r="AE131" i="4" s="1"/>
  <c r="AE132" i="4" s="1" a="1"/>
  <c r="AE132" i="4" s="1"/>
  <c r="AE133" i="4" s="1" a="1"/>
  <c r="AE133" i="4" s="1"/>
  <c r="AE134" i="4" s="1" a="1"/>
  <c r="AE134" i="4" s="1"/>
  <c r="AE135" i="4" s="1" a="1"/>
  <c r="AE135" i="4" s="1"/>
  <c r="AE136" i="4" s="1" a="1"/>
  <c r="AE136" i="4" s="1"/>
  <c r="AE137" i="4" s="1" a="1"/>
  <c r="AE137" i="4" s="1"/>
  <c r="AE138" i="4" s="1" a="1"/>
  <c r="AE138" i="4" s="1"/>
  <c r="AE139" i="4" s="1" a="1"/>
  <c r="AE139" i="4" s="1"/>
  <c r="AE140" i="4" s="1" a="1"/>
  <c r="AE140" i="4" s="1"/>
  <c r="AE141" i="4" s="1" a="1"/>
  <c r="AE141" i="4" s="1"/>
  <c r="AE142" i="4" s="1" a="1"/>
  <c r="AE142" i="4" s="1"/>
  <c r="AE143" i="4" s="1" a="1"/>
  <c r="AE143" i="4" s="1"/>
  <c r="AE144" i="4" s="1" a="1"/>
  <c r="AE144" i="4" s="1"/>
  <c r="AE145" i="4" s="1" a="1"/>
  <c r="AE145" i="4" s="1"/>
  <c r="AE146" i="4" s="1" a="1"/>
  <c r="AE146" i="4" s="1"/>
  <c r="AE147" i="4" s="1" a="1"/>
  <c r="AE147" i="4" s="1"/>
  <c r="AE148" i="4" s="1" a="1"/>
  <c r="AE148" i="4" s="1"/>
  <c r="AE149" i="4" s="1" a="1"/>
  <c r="AE149" i="4" s="1"/>
  <c r="AE150" i="4" s="1" a="1"/>
  <c r="AE150" i="4" s="1"/>
  <c r="AE151" i="4" s="1" a="1"/>
  <c r="AE151" i="4" s="1"/>
  <c r="AE152" i="4" s="1" a="1"/>
  <c r="AE152" i="4" s="1"/>
  <c r="AE153" i="4" s="1" a="1"/>
  <c r="AE153" i="4" s="1"/>
  <c r="AE154" i="4" s="1" a="1"/>
  <c r="AE154" i="4" s="1"/>
  <c r="AE155" i="4" s="1" a="1"/>
  <c r="AE155" i="4" s="1"/>
  <c r="AE156" i="4" s="1" a="1"/>
  <c r="AE156" i="4" s="1"/>
  <c r="AE157" i="4" s="1" a="1"/>
  <c r="AE157" i="4" s="1"/>
  <c r="AE158" i="4" s="1" a="1"/>
  <c r="AE158" i="4" s="1"/>
  <c r="AE159" i="4" s="1" a="1"/>
  <c r="AE159" i="4" s="1"/>
  <c r="AE160" i="4" s="1" a="1"/>
  <c r="AE160" i="4" s="1"/>
  <c r="AE161" i="4" s="1" a="1"/>
  <c r="AE161" i="4" s="1"/>
  <c r="AE162" i="4" s="1" a="1"/>
  <c r="AE162" i="4" s="1"/>
  <c r="AE163" i="4" s="1" a="1"/>
  <c r="AE163" i="4" s="1"/>
  <c r="AE164" i="4" s="1" a="1"/>
  <c r="AE164" i="4" s="1"/>
  <c r="AE165" i="4" s="1" a="1"/>
  <c r="AE165" i="4" s="1"/>
  <c r="AE166" i="4" s="1" a="1"/>
  <c r="AE166" i="4" s="1"/>
  <c r="AE167" i="4" s="1" a="1"/>
  <c r="AE167" i="4" s="1"/>
  <c r="AE168" i="4" s="1" a="1"/>
  <c r="AE168" i="4" s="1"/>
  <c r="AE169" i="4" s="1" a="1"/>
  <c r="AE169" i="4" s="1"/>
  <c r="AE170" i="4" s="1" a="1"/>
  <c r="AE170" i="4" s="1"/>
  <c r="AE171" i="4" s="1" a="1"/>
  <c r="AE171" i="4" s="1"/>
  <c r="AE172" i="4" s="1" a="1"/>
  <c r="AE172" i="4" s="1"/>
  <c r="AE173" i="4" s="1" a="1"/>
  <c r="AE173" i="4" s="1"/>
  <c r="AE174" i="4" s="1" a="1"/>
  <c r="AE174" i="4" s="1"/>
  <c r="AE175" i="4" s="1" a="1"/>
  <c r="AE175" i="4" s="1"/>
  <c r="AE176" i="4" s="1" a="1"/>
  <c r="AE176" i="4" s="1"/>
  <c r="AE177" i="4" s="1" a="1"/>
  <c r="AE177" i="4" s="1"/>
  <c r="AE178" i="4" s="1" a="1"/>
  <c r="AE178" i="4" s="1"/>
  <c r="AE179" i="4" s="1" a="1"/>
  <c r="AE179" i="4" s="1"/>
  <c r="AE180" i="4" s="1" a="1"/>
  <c r="AE180" i="4" s="1"/>
  <c r="AE181" i="4" s="1" a="1"/>
  <c r="AE181" i="4" s="1"/>
  <c r="AE182" i="4" s="1" a="1"/>
  <c r="AE182" i="4" s="1"/>
  <c r="AE183" i="4" s="1" a="1"/>
  <c r="AE183" i="4" s="1"/>
  <c r="AE184" i="4" s="1" a="1"/>
  <c r="AE184" i="4" s="1"/>
  <c r="AE185" i="4" s="1" a="1"/>
  <c r="AE185" i="4" s="1"/>
  <c r="AE186" i="4" s="1" a="1"/>
  <c r="AE186" i="4" s="1"/>
  <c r="AE187" i="4" s="1" a="1"/>
  <c r="AE187" i="4" s="1"/>
  <c r="AE188" i="4" s="1" a="1"/>
  <c r="AE188" i="4" s="1"/>
  <c r="AE189" i="4" s="1" a="1"/>
  <c r="AE189" i="4" s="1"/>
  <c r="AE190" i="4" s="1" a="1"/>
  <c r="AE190" i="4" s="1"/>
  <c r="AE191" i="4" s="1" a="1"/>
  <c r="AE191" i="4" s="1"/>
  <c r="AE192" i="4" s="1" a="1"/>
  <c r="AE192" i="4" s="1"/>
  <c r="AE193" i="4" s="1" a="1"/>
  <c r="AE193" i="4" s="1"/>
  <c r="AE194" i="4" s="1" a="1"/>
  <c r="AE194" i="4" s="1"/>
  <c r="AE195" i="4" s="1" a="1"/>
  <c r="AE195" i="4" s="1"/>
  <c r="AE196" i="4" s="1" a="1"/>
  <c r="AE196" i="4" s="1"/>
  <c r="AE197" i="4" s="1" a="1"/>
  <c r="AE197" i="4" s="1"/>
  <c r="AE198" i="4" s="1" a="1"/>
  <c r="AE198" i="4" s="1"/>
  <c r="AE199" i="4" s="1" a="1"/>
  <c r="AE199" i="4" s="1"/>
  <c r="AE200" i="4" s="1" a="1"/>
  <c r="AE200" i="4" s="1"/>
  <c r="AE201" i="4" s="1" a="1"/>
  <c r="AE201" i="4" s="1"/>
  <c r="AE202" i="4" s="1" a="1"/>
  <c r="AE202" i="4" s="1"/>
  <c r="AE203" i="4" s="1" a="1"/>
  <c r="AE203" i="4" s="1"/>
  <c r="AE204" i="4" s="1" a="1"/>
  <c r="AE204" i="4" s="1"/>
  <c r="AE205" i="4" s="1" a="1"/>
  <c r="AE205" i="4" s="1"/>
  <c r="AE206" i="4" s="1" a="1"/>
  <c r="AE206" i="4" s="1"/>
  <c r="AE207" i="4" s="1" a="1"/>
  <c r="AE207" i="4" s="1"/>
  <c r="AE208" i="4" s="1" a="1"/>
  <c r="AE208" i="4" s="1"/>
  <c r="AE209" i="4" s="1" a="1"/>
  <c r="AE209" i="4" s="1"/>
  <c r="AE210" i="4" s="1" a="1"/>
  <c r="AE210" i="4" s="1"/>
  <c r="AE211" i="4" s="1" a="1"/>
  <c r="AE211" i="4" s="1"/>
  <c r="AE212" i="4" s="1" a="1"/>
  <c r="AE212" i="4" s="1"/>
  <c r="AE213" i="4" s="1" a="1"/>
  <c r="AE213" i="4" s="1"/>
  <c r="AE214" i="4" s="1" a="1"/>
  <c r="AE214" i="4" s="1"/>
  <c r="AE215" i="4" s="1" a="1"/>
  <c r="AE215" i="4" s="1"/>
  <c r="AE216" i="4" s="1" a="1"/>
  <c r="AE216" i="4" s="1"/>
  <c r="AE217" i="4" s="1" a="1"/>
  <c r="AE217" i="4" s="1"/>
  <c r="AE218" i="4" s="1" a="1"/>
  <c r="AE218" i="4" s="1"/>
  <c r="AE219" i="4" s="1" a="1"/>
  <c r="AE219" i="4" s="1"/>
  <c r="AE220" i="4" s="1" a="1"/>
  <c r="AE220" i="4" s="1"/>
  <c r="AE221" i="4" s="1" a="1"/>
  <c r="AE221" i="4" s="1"/>
  <c r="AE222" i="4" s="1" a="1"/>
  <c r="AE222" i="4" s="1"/>
  <c r="AE223" i="4" s="1" a="1"/>
  <c r="AE223" i="4" s="1"/>
  <c r="AE224" i="4" s="1" a="1"/>
  <c r="AE224" i="4" s="1"/>
  <c r="AE225" i="4" s="1" a="1"/>
  <c r="AE225" i="4" s="1"/>
  <c r="AE226" i="4" s="1" a="1"/>
  <c r="AE226" i="4" s="1"/>
  <c r="AE227" i="4" s="1" a="1"/>
  <c r="AE227" i="4" s="1"/>
  <c r="AE228" i="4" s="1" a="1"/>
  <c r="AE228" i="4" s="1"/>
  <c r="AE229" i="4" s="1" a="1"/>
  <c r="AE229" i="4" s="1"/>
  <c r="AE230" i="4" s="1" a="1"/>
  <c r="AE230" i="4" s="1"/>
  <c r="AE231" i="4" s="1" a="1"/>
  <c r="AE231" i="4" s="1"/>
  <c r="AE232" i="4" s="1" a="1"/>
  <c r="AE232" i="4" s="1"/>
  <c r="AE233" i="4" s="1" a="1"/>
  <c r="AE233" i="4" s="1"/>
  <c r="AE234" i="4" s="1" a="1"/>
  <c r="AE234" i="4" s="1"/>
  <c r="AE235" i="4" s="1" a="1"/>
  <c r="AE235" i="4" s="1"/>
  <c r="AE236" i="4" s="1" a="1"/>
  <c r="AE236" i="4" s="1"/>
  <c r="AE237" i="4" s="1" a="1"/>
  <c r="AE237" i="4" s="1"/>
  <c r="AE238" i="4" s="1" a="1"/>
  <c r="AE238" i="4" s="1"/>
  <c r="AE239" i="4" s="1" a="1"/>
  <c r="AE239" i="4" s="1"/>
  <c r="AE240" i="4" s="1" a="1"/>
  <c r="AE240" i="4" s="1"/>
  <c r="AE241" i="4" s="1" a="1"/>
  <c r="AE241" i="4" s="1"/>
  <c r="AE242" i="4" s="1" a="1"/>
  <c r="AE242" i="4" s="1"/>
  <c r="AE243" i="4" s="1" a="1"/>
  <c r="AE243" i="4" s="1"/>
  <c r="AE244" i="4" s="1" a="1"/>
  <c r="AE244" i="4" s="1"/>
  <c r="AE245" i="4" s="1" a="1"/>
  <c r="AE245" i="4" s="1"/>
  <c r="AE246" i="4" s="1" a="1"/>
  <c r="AE246" i="4" s="1"/>
  <c r="AE247" i="4" s="1" a="1"/>
  <c r="AE247" i="4" s="1"/>
  <c r="AE248" i="4" s="1" a="1"/>
  <c r="AE248" i="4" s="1"/>
  <c r="AE249" i="4" s="1" a="1"/>
  <c r="AE249" i="4" s="1"/>
  <c r="AE250" i="4" s="1" a="1"/>
  <c r="AE250" i="4" s="1"/>
  <c r="AE251" i="4" s="1" a="1"/>
  <c r="AE251" i="4" s="1"/>
  <c r="AE252" i="4" s="1" a="1"/>
  <c r="AE252" i="4" s="1"/>
  <c r="AE253" i="4" s="1" a="1"/>
  <c r="AE253" i="4" s="1"/>
  <c r="AE254" i="4" s="1" a="1"/>
  <c r="AE254" i="4" s="1"/>
  <c r="AE255" i="4" s="1" a="1"/>
  <c r="AE255" i="4" s="1"/>
  <c r="AE256" i="4" s="1" a="1"/>
  <c r="AE256" i="4" s="1"/>
  <c r="AE257" i="4" s="1" a="1"/>
  <c r="AE257" i="4" s="1"/>
  <c r="AE258" i="4" s="1" a="1"/>
  <c r="AE258" i="4" s="1"/>
  <c r="AE259" i="4" s="1" a="1"/>
  <c r="AE259" i="4" s="1"/>
  <c r="AE260" i="4" s="1" a="1"/>
  <c r="AE260" i="4" s="1"/>
  <c r="AE261" i="4" s="1" a="1"/>
  <c r="AE261" i="4" s="1"/>
  <c r="AE262" i="4" s="1" a="1"/>
  <c r="AE262" i="4" s="1"/>
  <c r="AE263" i="4" s="1" a="1"/>
  <c r="AE263" i="4" s="1"/>
  <c r="AE264" i="4" s="1" a="1"/>
  <c r="AE264" i="4" s="1"/>
  <c r="AE265" i="4" s="1" a="1"/>
  <c r="AE265" i="4" s="1"/>
  <c r="AE266" i="4" s="1" a="1"/>
  <c r="AE266" i="4" s="1"/>
  <c r="AE267" i="4" s="1" a="1"/>
  <c r="AE267" i="4" s="1"/>
  <c r="AE268" i="4" s="1" a="1"/>
  <c r="AE268" i="4" s="1"/>
  <c r="AE269" i="4" s="1" a="1"/>
  <c r="AE269" i="4" s="1"/>
  <c r="AE270" i="4" s="1" a="1"/>
  <c r="AE270" i="4" s="1"/>
  <c r="AE271" i="4" s="1" a="1"/>
  <c r="AE271" i="4" s="1"/>
  <c r="AE272" i="4" s="1" a="1"/>
  <c r="AE272" i="4" s="1"/>
  <c r="AE273" i="4" s="1" a="1"/>
  <c r="AE273" i="4" s="1"/>
  <c r="AE274" i="4" s="1" a="1"/>
  <c r="AE274" i="4" s="1"/>
  <c r="AE275" i="4" s="1" a="1"/>
  <c r="AE275" i="4" s="1"/>
  <c r="AE276" i="4" s="1" a="1"/>
  <c r="AE276" i="4" s="1"/>
  <c r="AE277" i="4" s="1" a="1"/>
  <c r="AE277" i="4" s="1"/>
  <c r="AE278" i="4" s="1" a="1"/>
  <c r="AE278" i="4" s="1"/>
  <c r="AE279" i="4" s="1" a="1"/>
  <c r="AE279" i="4" s="1"/>
  <c r="AE280" i="4" s="1" a="1"/>
  <c r="AE280" i="4" s="1"/>
  <c r="AE281" i="4" s="1" a="1"/>
  <c r="AE281" i="4" s="1"/>
  <c r="BK32" i="4" a="1"/>
  <c r="BK32" i="4" s="1"/>
  <c r="BK33" i="4" s="1" a="1"/>
  <c r="BK33" i="4" s="1"/>
  <c r="BK34" i="4" s="1" a="1"/>
  <c r="BK34" i="4" s="1"/>
  <c r="BK35" i="4" s="1" a="1"/>
  <c r="BK35" i="4" s="1"/>
  <c r="BK36" i="4" s="1" a="1"/>
  <c r="BK36" i="4" s="1"/>
  <c r="BK37" i="4" s="1" a="1"/>
  <c r="BK37" i="4" s="1"/>
  <c r="BK38" i="4" s="1" a="1"/>
  <c r="BK38" i="4" s="1"/>
  <c r="BK39" i="4" s="1" a="1"/>
  <c r="BK39" i="4" s="1"/>
  <c r="BK40" i="4" s="1" a="1"/>
  <c r="BK40" i="4" s="1"/>
  <c r="BK41" i="4" s="1" a="1"/>
  <c r="BK41" i="4" s="1"/>
  <c r="BK42" i="4" s="1" a="1"/>
  <c r="BK42" i="4" s="1"/>
  <c r="BK43" i="4" s="1" a="1"/>
  <c r="BK43" i="4" s="1"/>
  <c r="BK44" i="4" s="1" a="1"/>
  <c r="BK44" i="4" s="1"/>
  <c r="BK45" i="4" s="1" a="1"/>
  <c r="BK45" i="4" s="1"/>
  <c r="BK46" i="4" s="1" a="1"/>
  <c r="BK46" i="4" s="1"/>
  <c r="BK47" i="4" s="1" a="1"/>
  <c r="BK47" i="4" s="1"/>
  <c r="BK48" i="4" s="1" a="1"/>
  <c r="BK48" i="4" s="1"/>
  <c r="BK49" i="4" s="1" a="1"/>
  <c r="BK49" i="4" s="1"/>
  <c r="BK50" i="4" s="1" a="1"/>
  <c r="BK50" i="4" s="1"/>
  <c r="BK51" i="4" s="1" a="1"/>
  <c r="BK51" i="4" s="1"/>
  <c r="BK52" i="4" s="1" a="1"/>
  <c r="BK52" i="4" s="1"/>
  <c r="BK53" i="4" s="1" a="1"/>
  <c r="BK53" i="4" s="1"/>
  <c r="BK54" i="4" s="1" a="1"/>
  <c r="BK54" i="4" s="1"/>
  <c r="BK55" i="4" s="1" a="1"/>
  <c r="BK55" i="4" s="1"/>
  <c r="BK56" i="4" s="1" a="1"/>
  <c r="BK56" i="4" s="1"/>
  <c r="BK57" i="4" s="1" a="1"/>
  <c r="BK57" i="4" s="1"/>
  <c r="BK58" i="4" s="1" a="1"/>
  <c r="BK58" i="4" s="1"/>
  <c r="BK59" i="4" s="1" a="1"/>
  <c r="BK59" i="4" s="1"/>
  <c r="BK60" i="4" s="1" a="1"/>
  <c r="BK60" i="4" s="1"/>
  <c r="BK61" i="4" s="1" a="1"/>
  <c r="BK61" i="4" s="1"/>
  <c r="BK62" i="4" s="1" a="1"/>
  <c r="BK62" i="4" s="1"/>
  <c r="BK63" i="4" s="1" a="1"/>
  <c r="BK63" i="4" s="1"/>
  <c r="BK64" i="4" s="1" a="1"/>
  <c r="BK64" i="4" s="1"/>
  <c r="BK65" i="4" s="1" a="1"/>
  <c r="BK65" i="4" s="1"/>
  <c r="BK66" i="4" s="1" a="1"/>
  <c r="BK66" i="4" s="1"/>
  <c r="BK67" i="4" s="1" a="1"/>
  <c r="BK67" i="4" s="1"/>
  <c r="BK68" i="4" s="1" a="1"/>
  <c r="BK68" i="4" s="1"/>
  <c r="BK69" i="4" s="1" a="1"/>
  <c r="BK69" i="4" s="1"/>
  <c r="BK70" i="4" s="1" a="1"/>
  <c r="BK70" i="4" s="1"/>
  <c r="BK71" i="4" s="1" a="1"/>
  <c r="BK71" i="4" s="1"/>
  <c r="BK72" i="4" s="1" a="1"/>
  <c r="BK72" i="4" s="1"/>
  <c r="BK73" i="4" s="1" a="1"/>
  <c r="BK73" i="4" s="1"/>
  <c r="BK74" i="4" s="1" a="1"/>
  <c r="BK74" i="4" s="1"/>
  <c r="BK75" i="4" s="1" a="1"/>
  <c r="BK75" i="4" s="1"/>
  <c r="BK76" i="4" s="1" a="1"/>
  <c r="BK76" i="4" s="1"/>
  <c r="BK77" i="4" s="1" a="1"/>
  <c r="BK77" i="4" s="1"/>
  <c r="BK78" i="4" s="1" a="1"/>
  <c r="BK78" i="4" s="1"/>
  <c r="BK79" i="4" s="1" a="1"/>
  <c r="BK79" i="4" s="1"/>
  <c r="BK80" i="4" s="1" a="1"/>
  <c r="BK80" i="4" s="1"/>
  <c r="BK81" i="4" s="1" a="1"/>
  <c r="BK81" i="4" s="1"/>
  <c r="BK82" i="4" s="1" a="1"/>
  <c r="BK82" i="4" s="1"/>
  <c r="BK83" i="4" s="1" a="1"/>
  <c r="BK83" i="4" s="1"/>
  <c r="BK84" i="4" s="1" a="1"/>
  <c r="BK84" i="4" s="1"/>
  <c r="BK85" i="4" s="1" a="1"/>
  <c r="BK85" i="4" s="1"/>
  <c r="BK86" i="4" s="1" a="1"/>
  <c r="BK86" i="4" s="1"/>
  <c r="BK87" i="4" s="1" a="1"/>
  <c r="BK87" i="4" s="1"/>
  <c r="BK88" i="4" s="1" a="1"/>
  <c r="BK88" i="4" s="1"/>
  <c r="BK89" i="4" s="1" a="1"/>
  <c r="BK89" i="4" s="1"/>
  <c r="BK90" i="4" s="1" a="1"/>
  <c r="BK90" i="4" s="1"/>
  <c r="BK91" i="4" s="1" a="1"/>
  <c r="BK91" i="4" s="1"/>
  <c r="BK92" i="4" s="1" a="1"/>
  <c r="BK92" i="4" s="1"/>
  <c r="BK93" i="4" s="1" a="1"/>
  <c r="BK93" i="4" s="1"/>
  <c r="BK94" i="4" s="1" a="1"/>
  <c r="BK94" i="4" s="1"/>
  <c r="BK95" i="4" s="1" a="1"/>
  <c r="BK95" i="4" s="1"/>
  <c r="BK96" i="4" s="1" a="1"/>
  <c r="BK96" i="4" s="1"/>
  <c r="BK97" i="4" s="1" a="1"/>
  <c r="BK97" i="4" s="1"/>
  <c r="BK98" i="4" s="1" a="1"/>
  <c r="BK98" i="4" s="1"/>
  <c r="BK99" i="4" s="1" a="1"/>
  <c r="BK99" i="4" s="1"/>
  <c r="BK100" i="4" s="1" a="1"/>
  <c r="BK100" i="4" s="1"/>
  <c r="BK101" i="4" s="1" a="1"/>
  <c r="BK101" i="4" s="1"/>
  <c r="BK102" i="4" s="1" a="1"/>
  <c r="BK102" i="4" s="1"/>
  <c r="BK103" i="4" s="1" a="1"/>
  <c r="BK103" i="4" s="1"/>
  <c r="BK104" i="4" s="1" a="1"/>
  <c r="BK104" i="4" s="1"/>
  <c r="BK105" i="4" s="1" a="1"/>
  <c r="BK105" i="4" s="1"/>
  <c r="BK106" i="4" s="1" a="1"/>
  <c r="BK106" i="4" s="1"/>
  <c r="BK107" i="4" s="1" a="1"/>
  <c r="BK107" i="4" s="1"/>
  <c r="BK108" i="4" s="1" a="1"/>
  <c r="BK108" i="4" s="1"/>
  <c r="BK109" i="4" s="1" a="1"/>
  <c r="BK109" i="4" s="1"/>
  <c r="BK110" i="4" s="1" a="1"/>
  <c r="BK110" i="4" s="1"/>
  <c r="BK111" i="4" s="1" a="1"/>
  <c r="BK111" i="4" s="1"/>
  <c r="BK112" i="4" s="1" a="1"/>
  <c r="BK112" i="4" s="1"/>
  <c r="BK113" i="4" s="1" a="1"/>
  <c r="BK113" i="4" s="1"/>
  <c r="BK114" i="4" s="1" a="1"/>
  <c r="BK114" i="4" s="1"/>
  <c r="BK115" i="4" s="1" a="1"/>
  <c r="BK115" i="4" s="1"/>
  <c r="BK116" i="4" s="1" a="1"/>
  <c r="BK116" i="4" s="1"/>
  <c r="BK117" i="4" s="1" a="1"/>
  <c r="BK117" i="4" s="1"/>
  <c r="BK118" i="4" s="1" a="1"/>
  <c r="BK118" i="4" s="1"/>
  <c r="BK119" i="4" s="1" a="1"/>
  <c r="BK119" i="4" s="1"/>
  <c r="BK120" i="4" s="1" a="1"/>
  <c r="BK120" i="4" s="1"/>
  <c r="BK121" i="4" s="1" a="1"/>
  <c r="BK121" i="4" s="1"/>
  <c r="BK122" i="4" s="1" a="1"/>
  <c r="BK122" i="4" s="1"/>
  <c r="BK123" i="4" s="1" a="1"/>
  <c r="BK123" i="4" s="1"/>
  <c r="BK124" i="4" s="1" a="1"/>
  <c r="BK124" i="4" s="1"/>
  <c r="BK125" i="4" s="1" a="1"/>
  <c r="BK125" i="4" s="1"/>
  <c r="BK126" i="4" s="1" a="1"/>
  <c r="BK126" i="4" s="1"/>
  <c r="BK127" i="4" s="1" a="1"/>
  <c r="BK127" i="4" s="1"/>
  <c r="BK128" i="4" s="1" a="1"/>
  <c r="BK128" i="4" s="1"/>
  <c r="BK129" i="4" s="1" a="1"/>
  <c r="BK129" i="4" s="1"/>
  <c r="BK130" i="4" s="1" a="1"/>
  <c r="BK130" i="4" s="1"/>
  <c r="BK131" i="4" s="1" a="1"/>
  <c r="BK131" i="4" s="1"/>
  <c r="BK132" i="4" s="1" a="1"/>
  <c r="BK132" i="4" s="1"/>
  <c r="BK133" i="4" s="1" a="1"/>
  <c r="BK133" i="4" s="1"/>
  <c r="BK134" i="4" s="1" a="1"/>
  <c r="BK134" i="4" s="1"/>
  <c r="BK135" i="4" s="1" a="1"/>
  <c r="BK135" i="4" s="1"/>
  <c r="BK136" i="4" s="1" a="1"/>
  <c r="BK136" i="4" s="1"/>
  <c r="BK137" i="4" s="1" a="1"/>
  <c r="BK137" i="4" s="1"/>
  <c r="BK138" i="4" s="1" a="1"/>
  <c r="BK138" i="4" s="1"/>
  <c r="BK139" i="4" s="1" a="1"/>
  <c r="BK139" i="4" s="1"/>
  <c r="BK140" i="4" s="1" a="1"/>
  <c r="BK140" i="4" s="1"/>
  <c r="BK141" i="4" s="1" a="1"/>
  <c r="BK141" i="4" s="1"/>
  <c r="BK142" i="4" s="1" a="1"/>
  <c r="BK142" i="4" s="1"/>
  <c r="BK143" i="4" s="1" a="1"/>
  <c r="BK143" i="4" s="1"/>
  <c r="BK144" i="4" s="1" a="1"/>
  <c r="BK144" i="4" s="1"/>
  <c r="BK145" i="4" s="1" a="1"/>
  <c r="BK145" i="4" s="1"/>
  <c r="BK146" i="4" s="1" a="1"/>
  <c r="BK146" i="4" s="1"/>
  <c r="BK147" i="4" s="1" a="1"/>
  <c r="BK147" i="4" s="1"/>
  <c r="BK148" i="4" s="1" a="1"/>
  <c r="BK148" i="4" s="1"/>
  <c r="BK149" i="4" s="1" a="1"/>
  <c r="BK149" i="4" s="1"/>
  <c r="BK150" i="4" s="1" a="1"/>
  <c r="BK150" i="4" s="1"/>
  <c r="BK151" i="4" s="1" a="1"/>
  <c r="BK151" i="4" s="1"/>
  <c r="BK152" i="4" s="1" a="1"/>
  <c r="BK152" i="4" s="1"/>
  <c r="BK153" i="4" s="1" a="1"/>
  <c r="BK153" i="4" s="1"/>
  <c r="BK154" i="4" s="1" a="1"/>
  <c r="BK154" i="4" s="1"/>
  <c r="BK155" i="4" s="1" a="1"/>
  <c r="BK155" i="4" s="1"/>
  <c r="BK156" i="4" s="1" a="1"/>
  <c r="BK156" i="4" s="1"/>
  <c r="BK157" i="4" s="1" a="1"/>
  <c r="BK157" i="4" s="1"/>
  <c r="BK158" i="4" s="1" a="1"/>
  <c r="BK158" i="4" s="1"/>
  <c r="BK159" i="4" s="1" a="1"/>
  <c r="BK159" i="4" s="1"/>
  <c r="BK160" i="4" s="1" a="1"/>
  <c r="BK160" i="4" s="1"/>
  <c r="BK161" i="4" s="1" a="1"/>
  <c r="BK161" i="4" s="1"/>
  <c r="BK162" i="4" s="1" a="1"/>
  <c r="BK162" i="4" s="1"/>
  <c r="BK163" i="4" s="1" a="1"/>
  <c r="BK163" i="4" s="1"/>
  <c r="BK164" i="4" s="1" a="1"/>
  <c r="BK164" i="4" s="1"/>
  <c r="BK165" i="4" s="1" a="1"/>
  <c r="BK165" i="4" s="1"/>
  <c r="BK166" i="4" s="1" a="1"/>
  <c r="BK166" i="4" s="1"/>
  <c r="BK167" i="4" s="1" a="1"/>
  <c r="BK167" i="4" s="1"/>
  <c r="BK168" i="4" s="1" a="1"/>
  <c r="BK168" i="4" s="1"/>
  <c r="BK169" i="4" s="1" a="1"/>
  <c r="BK169" i="4" s="1"/>
  <c r="BK170" i="4" s="1" a="1"/>
  <c r="BK170" i="4" s="1"/>
  <c r="BK171" i="4" s="1" a="1"/>
  <c r="BK171" i="4" s="1"/>
  <c r="BK172" i="4" s="1" a="1"/>
  <c r="BK172" i="4" s="1"/>
  <c r="BK173" i="4" s="1" a="1"/>
  <c r="BK173" i="4" s="1"/>
  <c r="BK174" i="4" s="1" a="1"/>
  <c r="BK174" i="4" s="1"/>
  <c r="BK175" i="4" s="1" a="1"/>
  <c r="BK175" i="4" s="1"/>
  <c r="BK176" i="4" s="1" a="1"/>
  <c r="BK176" i="4" s="1"/>
  <c r="BK177" i="4" s="1" a="1"/>
  <c r="BK177" i="4" s="1"/>
  <c r="BK178" i="4" s="1" a="1"/>
  <c r="BK178" i="4" s="1"/>
  <c r="BK179" i="4" s="1" a="1"/>
  <c r="BK179" i="4" s="1"/>
  <c r="BK180" i="4" s="1" a="1"/>
  <c r="BK180" i="4" s="1"/>
  <c r="BK181" i="4" s="1" a="1"/>
  <c r="BK181" i="4" s="1"/>
  <c r="BK182" i="4" s="1" a="1"/>
  <c r="BK182" i="4" s="1"/>
  <c r="BK183" i="4" s="1" a="1"/>
  <c r="BK183" i="4" s="1"/>
  <c r="BK184" i="4" s="1" a="1"/>
  <c r="BK184" i="4" s="1"/>
  <c r="BK185" i="4" s="1" a="1"/>
  <c r="BK185" i="4" s="1"/>
  <c r="BK186" i="4" s="1" a="1"/>
  <c r="BK186" i="4" s="1"/>
  <c r="BK187" i="4" s="1" a="1"/>
  <c r="BK187" i="4" s="1"/>
  <c r="BK188" i="4" s="1" a="1"/>
  <c r="BK188" i="4" s="1"/>
  <c r="BK189" i="4" s="1" a="1"/>
  <c r="BK189" i="4" s="1"/>
  <c r="BK190" i="4" s="1" a="1"/>
  <c r="BK190" i="4" s="1"/>
  <c r="BK191" i="4" s="1" a="1"/>
  <c r="BK191" i="4" s="1"/>
  <c r="BK192" i="4" s="1" a="1"/>
  <c r="BK192" i="4" s="1"/>
  <c r="BK193" i="4" s="1" a="1"/>
  <c r="BK193" i="4" s="1"/>
  <c r="BK194" i="4" s="1" a="1"/>
  <c r="BK194" i="4" s="1"/>
  <c r="BK195" i="4" s="1" a="1"/>
  <c r="BK195" i="4" s="1"/>
  <c r="BK196" i="4" s="1" a="1"/>
  <c r="BK196" i="4" s="1"/>
  <c r="BK197" i="4" s="1" a="1"/>
  <c r="BK197" i="4" s="1"/>
  <c r="BK198" i="4" s="1" a="1"/>
  <c r="BK198" i="4" s="1"/>
  <c r="BK199" i="4" s="1" a="1"/>
  <c r="BK199" i="4" s="1"/>
  <c r="BK200" i="4" s="1" a="1"/>
  <c r="BK200" i="4" s="1"/>
  <c r="BK201" i="4" s="1" a="1"/>
  <c r="BK201" i="4" s="1"/>
  <c r="BK202" i="4" s="1" a="1"/>
  <c r="BK202" i="4" s="1"/>
  <c r="BK203" i="4" s="1" a="1"/>
  <c r="BK203" i="4" s="1"/>
  <c r="BK204" i="4" s="1" a="1"/>
  <c r="BK204" i="4" s="1"/>
  <c r="BK205" i="4" s="1" a="1"/>
  <c r="BK205" i="4" s="1"/>
  <c r="BK206" i="4" s="1" a="1"/>
  <c r="BK206" i="4" s="1"/>
  <c r="BK207" i="4" s="1" a="1"/>
  <c r="BK207" i="4" s="1"/>
  <c r="BK208" i="4" s="1" a="1"/>
  <c r="BK208" i="4" s="1"/>
  <c r="BK209" i="4" s="1" a="1"/>
  <c r="BK209" i="4" s="1"/>
  <c r="BK210" i="4" s="1" a="1"/>
  <c r="BK210" i="4" s="1"/>
  <c r="BK211" i="4" s="1" a="1"/>
  <c r="BK211" i="4" s="1"/>
  <c r="BK212" i="4" s="1" a="1"/>
  <c r="BK212" i="4" s="1"/>
  <c r="BK213" i="4" s="1" a="1"/>
  <c r="BK213" i="4" s="1"/>
  <c r="BK214" i="4" s="1" a="1"/>
  <c r="BK214" i="4" s="1"/>
  <c r="BK215" i="4" s="1" a="1"/>
  <c r="BK215" i="4" s="1"/>
  <c r="BK216" i="4" s="1" a="1"/>
  <c r="BK216" i="4" s="1"/>
  <c r="BK217" i="4" s="1" a="1"/>
  <c r="BK217" i="4" s="1"/>
  <c r="BK218" i="4" s="1" a="1"/>
  <c r="BK218" i="4" s="1"/>
  <c r="BK219" i="4" s="1" a="1"/>
  <c r="BK219" i="4" s="1"/>
  <c r="BK220" i="4" s="1" a="1"/>
  <c r="BK220" i="4" s="1"/>
  <c r="BK221" i="4" s="1" a="1"/>
  <c r="BK221" i="4" s="1"/>
  <c r="BK222" i="4" s="1" a="1"/>
  <c r="BK222" i="4" s="1"/>
  <c r="BK223" i="4" s="1" a="1"/>
  <c r="BK223" i="4" s="1"/>
  <c r="BK224" i="4" s="1" a="1"/>
  <c r="BK224" i="4" s="1"/>
  <c r="BK225" i="4" s="1" a="1"/>
  <c r="BK225" i="4" s="1"/>
  <c r="BK226" i="4" s="1" a="1"/>
  <c r="BK226" i="4" s="1"/>
  <c r="BK227" i="4" s="1" a="1"/>
  <c r="BK227" i="4" s="1"/>
  <c r="BK228" i="4" s="1" a="1"/>
  <c r="BK228" i="4" s="1"/>
  <c r="BK229" i="4" s="1" a="1"/>
  <c r="BK229" i="4" s="1"/>
  <c r="BK230" i="4" s="1" a="1"/>
  <c r="BK230" i="4" s="1"/>
  <c r="BK231" i="4" s="1" a="1"/>
  <c r="BK231" i="4" s="1"/>
  <c r="BK232" i="4" s="1" a="1"/>
  <c r="BK232" i="4" s="1"/>
  <c r="BK233" i="4" s="1" a="1"/>
  <c r="BK233" i="4" s="1"/>
  <c r="BK234" i="4" s="1" a="1"/>
  <c r="BK234" i="4" s="1"/>
  <c r="BK235" i="4" s="1" a="1"/>
  <c r="BK235" i="4" s="1"/>
  <c r="BK236" i="4" s="1" a="1"/>
  <c r="BK236" i="4" s="1"/>
  <c r="BK237" i="4" s="1" a="1"/>
  <c r="BK237" i="4" s="1"/>
  <c r="BK238" i="4" s="1" a="1"/>
  <c r="BK238" i="4" s="1"/>
  <c r="BK239" i="4" s="1" a="1"/>
  <c r="BK239" i="4" s="1"/>
  <c r="BK240" i="4" s="1" a="1"/>
  <c r="BK240" i="4" s="1"/>
  <c r="BK241" i="4" s="1" a="1"/>
  <c r="BK241" i="4" s="1"/>
  <c r="BK242" i="4" s="1" a="1"/>
  <c r="BK242" i="4" s="1"/>
  <c r="BK243" i="4" s="1" a="1"/>
  <c r="BK243" i="4" s="1"/>
  <c r="BK244" i="4" s="1" a="1"/>
  <c r="BK244" i="4" s="1"/>
  <c r="BK245" i="4" s="1" a="1"/>
  <c r="BK245" i="4" s="1"/>
  <c r="BK246" i="4" s="1" a="1"/>
  <c r="BK246" i="4" s="1"/>
  <c r="BK247" i="4" s="1" a="1"/>
  <c r="BK247" i="4" s="1"/>
  <c r="BK248" i="4" s="1" a="1"/>
  <c r="BK248" i="4" s="1"/>
  <c r="BK249" i="4" s="1" a="1"/>
  <c r="BK249" i="4" s="1"/>
  <c r="BK250" i="4" s="1" a="1"/>
  <c r="BK250" i="4" s="1"/>
  <c r="BK251" i="4" s="1" a="1"/>
  <c r="BK251" i="4" s="1"/>
  <c r="BK252" i="4" s="1" a="1"/>
  <c r="BK252" i="4" s="1"/>
  <c r="BK253" i="4" s="1" a="1"/>
  <c r="BK253" i="4" s="1"/>
  <c r="BK254" i="4" s="1" a="1"/>
  <c r="BK254" i="4" s="1"/>
  <c r="BK255" i="4" s="1" a="1"/>
  <c r="BK255" i="4" s="1"/>
  <c r="BK256" i="4" s="1" a="1"/>
  <c r="BK256" i="4" s="1"/>
  <c r="BK257" i="4" s="1" a="1"/>
  <c r="BK257" i="4" s="1"/>
  <c r="BK258" i="4" s="1" a="1"/>
  <c r="BK258" i="4" s="1"/>
  <c r="BK259" i="4" s="1" a="1"/>
  <c r="BK259" i="4" s="1"/>
  <c r="BK260" i="4" s="1" a="1"/>
  <c r="BK260" i="4" s="1"/>
  <c r="BK261" i="4" s="1" a="1"/>
  <c r="BK261" i="4" s="1"/>
  <c r="BK262" i="4" s="1" a="1"/>
  <c r="BK262" i="4" s="1"/>
  <c r="BK263" i="4" s="1" a="1"/>
  <c r="BK263" i="4" s="1"/>
  <c r="BK264" i="4" s="1" a="1"/>
  <c r="BK264" i="4" s="1"/>
  <c r="BK265" i="4" s="1" a="1"/>
  <c r="BK265" i="4" s="1"/>
  <c r="BK266" i="4" s="1" a="1"/>
  <c r="BK266" i="4" s="1"/>
  <c r="BK267" i="4" s="1" a="1"/>
  <c r="BK267" i="4" s="1"/>
  <c r="BK268" i="4" s="1" a="1"/>
  <c r="BK268" i="4" s="1"/>
  <c r="BK269" i="4" s="1" a="1"/>
  <c r="BK269" i="4" s="1"/>
  <c r="BK270" i="4" s="1" a="1"/>
  <c r="BK270" i="4" s="1"/>
  <c r="BK271" i="4" s="1" a="1"/>
  <c r="BK271" i="4" s="1"/>
  <c r="BK272" i="4" s="1" a="1"/>
  <c r="BK272" i="4" s="1"/>
  <c r="BK273" i="4" s="1" a="1"/>
  <c r="BK273" i="4" s="1"/>
  <c r="BK274" i="4" s="1" a="1"/>
  <c r="BK274" i="4" s="1"/>
  <c r="BK275" i="4" s="1" a="1"/>
  <c r="BK275" i="4" s="1"/>
  <c r="BK276" i="4" s="1" a="1"/>
  <c r="BK276" i="4" s="1"/>
  <c r="BK277" i="4" s="1" a="1"/>
  <c r="BK277" i="4" s="1"/>
  <c r="BK278" i="4" s="1" a="1"/>
  <c r="BK278" i="4" s="1"/>
  <c r="BK279" i="4" s="1" a="1"/>
  <c r="BK279" i="4" s="1"/>
  <c r="BK280" i="4" s="1" a="1"/>
  <c r="BK280" i="4" s="1"/>
  <c r="BK281" i="4" s="1" a="1"/>
  <c r="BK281" i="4" s="1"/>
  <c r="AU32" i="4" a="1"/>
  <c r="AU32" i="4" s="1"/>
  <c r="AU33" i="4" s="1" a="1"/>
  <c r="AU33" i="4" s="1"/>
  <c r="AU34" i="4" s="1" a="1"/>
  <c r="AU34" i="4" s="1"/>
  <c r="AU35" i="4" s="1" a="1"/>
  <c r="AU35" i="4" s="1"/>
  <c r="AU36" i="4" s="1" a="1"/>
  <c r="AU36" i="4" s="1"/>
  <c r="AU37" i="4" s="1" a="1"/>
  <c r="AU37" i="4" s="1"/>
  <c r="AU38" i="4" s="1" a="1"/>
  <c r="AU38" i="4" s="1"/>
  <c r="AU39" i="4" s="1" a="1"/>
  <c r="AU39" i="4" s="1"/>
  <c r="AU40" i="4" s="1" a="1"/>
  <c r="AU40" i="4" s="1"/>
  <c r="AU41" i="4" s="1" a="1"/>
  <c r="AU41" i="4" s="1"/>
  <c r="AU42" i="4" s="1" a="1"/>
  <c r="AU42" i="4" s="1"/>
  <c r="AU43" i="4" s="1" a="1"/>
  <c r="AU43" i="4" s="1"/>
  <c r="AU44" i="4" s="1" a="1"/>
  <c r="AU44" i="4" s="1"/>
  <c r="AU45" i="4" s="1" a="1"/>
  <c r="AU45" i="4" s="1"/>
  <c r="AU46" i="4" s="1" a="1"/>
  <c r="AU46" i="4" s="1"/>
  <c r="AU47" i="4" s="1" a="1"/>
  <c r="AU47" i="4" s="1"/>
  <c r="AU48" i="4" s="1" a="1"/>
  <c r="AU48" i="4" s="1"/>
  <c r="AU49" i="4" s="1" a="1"/>
  <c r="AU49" i="4" s="1"/>
  <c r="AU50" i="4" s="1" a="1"/>
  <c r="AU50" i="4" s="1"/>
  <c r="AU51" i="4" s="1" a="1"/>
  <c r="AU51" i="4" s="1"/>
  <c r="AU52" i="4" s="1" a="1"/>
  <c r="AU52" i="4" s="1"/>
  <c r="AU53" i="4" s="1" a="1"/>
  <c r="AU53" i="4" s="1"/>
  <c r="AU54" i="4" s="1" a="1"/>
  <c r="AU54" i="4" s="1"/>
  <c r="AU55" i="4" s="1" a="1"/>
  <c r="AU55" i="4" s="1"/>
  <c r="AU56" i="4" s="1" a="1"/>
  <c r="AU56" i="4" s="1"/>
  <c r="AU57" i="4" s="1" a="1"/>
  <c r="AU57" i="4" s="1"/>
  <c r="AU58" i="4" s="1" a="1"/>
  <c r="AU58" i="4" s="1"/>
  <c r="AU59" i="4" s="1" a="1"/>
  <c r="AU59" i="4" s="1"/>
  <c r="AU60" i="4" s="1" a="1"/>
  <c r="AU60" i="4" s="1"/>
  <c r="AU61" i="4" s="1" a="1"/>
  <c r="AU61" i="4" s="1"/>
  <c r="AU62" i="4" s="1" a="1"/>
  <c r="AU62" i="4" s="1"/>
  <c r="AU63" i="4" s="1" a="1"/>
  <c r="AU63" i="4" s="1"/>
  <c r="AU64" i="4" s="1" a="1"/>
  <c r="AU64" i="4" s="1"/>
  <c r="AU65" i="4" s="1" a="1"/>
  <c r="AU65" i="4" s="1"/>
  <c r="AU66" i="4" s="1" a="1"/>
  <c r="AU66" i="4" s="1"/>
  <c r="AU67" i="4" s="1" a="1"/>
  <c r="AU67" i="4" s="1"/>
  <c r="AU68" i="4" s="1" a="1"/>
  <c r="AU68" i="4" s="1"/>
  <c r="AU69" i="4" s="1" a="1"/>
  <c r="AU69" i="4" s="1"/>
  <c r="AU70" i="4" s="1" a="1"/>
  <c r="AU70" i="4" s="1"/>
  <c r="AU71" i="4" s="1" a="1"/>
  <c r="AU71" i="4" s="1"/>
  <c r="AU72" i="4" s="1" a="1"/>
  <c r="AU72" i="4" s="1"/>
  <c r="AU73" i="4" s="1" a="1"/>
  <c r="AU73" i="4" s="1"/>
  <c r="AU74" i="4" s="1" a="1"/>
  <c r="AU74" i="4" s="1"/>
  <c r="AU75" i="4" s="1" a="1"/>
  <c r="AU75" i="4" s="1"/>
  <c r="AU76" i="4" s="1" a="1"/>
  <c r="AU76" i="4" s="1"/>
  <c r="AU77" i="4" s="1" a="1"/>
  <c r="AU77" i="4" s="1"/>
  <c r="AU78" i="4" s="1" a="1"/>
  <c r="AU78" i="4" s="1"/>
  <c r="AU79" i="4" s="1" a="1"/>
  <c r="AU79" i="4" s="1"/>
  <c r="AU80" i="4" s="1" a="1"/>
  <c r="AU80" i="4" s="1"/>
  <c r="AU81" i="4" s="1" a="1"/>
  <c r="AU81" i="4" s="1"/>
  <c r="AU82" i="4" s="1" a="1"/>
  <c r="AU82" i="4" s="1"/>
  <c r="AU83" i="4" s="1" a="1"/>
  <c r="AU83" i="4" s="1"/>
  <c r="AU84" i="4" s="1" a="1"/>
  <c r="AU84" i="4" s="1"/>
  <c r="AU85" i="4" s="1" a="1"/>
  <c r="AU85" i="4" s="1"/>
  <c r="AU86" i="4" s="1" a="1"/>
  <c r="AU86" i="4" s="1"/>
  <c r="AU87" i="4" s="1" a="1"/>
  <c r="AU87" i="4" s="1"/>
  <c r="AU88" i="4" s="1" a="1"/>
  <c r="AU88" i="4" s="1"/>
  <c r="AU89" i="4" s="1" a="1"/>
  <c r="AU89" i="4" s="1"/>
  <c r="AU90" i="4" s="1" a="1"/>
  <c r="AU90" i="4" s="1"/>
  <c r="AU91" i="4" s="1" a="1"/>
  <c r="AU91" i="4" s="1"/>
  <c r="AU92" i="4" s="1" a="1"/>
  <c r="AU92" i="4" s="1"/>
  <c r="AU93" i="4" s="1" a="1"/>
  <c r="AU93" i="4" s="1"/>
  <c r="AU94" i="4" s="1" a="1"/>
  <c r="AU94" i="4" s="1"/>
  <c r="AU95" i="4" s="1" a="1"/>
  <c r="AU95" i="4" s="1"/>
  <c r="AU96" i="4" s="1" a="1"/>
  <c r="AU96" i="4" s="1"/>
  <c r="AU97" i="4" s="1" a="1"/>
  <c r="AU97" i="4" s="1"/>
  <c r="AU98" i="4" s="1" a="1"/>
  <c r="AU98" i="4" s="1"/>
  <c r="AU99" i="4" s="1" a="1"/>
  <c r="AU99" i="4" s="1"/>
  <c r="AU100" i="4" s="1" a="1"/>
  <c r="AU100" i="4" s="1"/>
  <c r="AU101" i="4" s="1" a="1"/>
  <c r="AU101" i="4" s="1"/>
  <c r="AU102" i="4" s="1" a="1"/>
  <c r="AU102" i="4" s="1"/>
  <c r="AU103" i="4" s="1" a="1"/>
  <c r="AU103" i="4" s="1"/>
  <c r="AU104" i="4" s="1" a="1"/>
  <c r="AU104" i="4" s="1"/>
  <c r="AU105" i="4" s="1" a="1"/>
  <c r="AU105" i="4" s="1"/>
  <c r="AU106" i="4" s="1" a="1"/>
  <c r="AU106" i="4" s="1"/>
  <c r="AU107" i="4" s="1" a="1"/>
  <c r="AU107" i="4" s="1"/>
  <c r="AU108" i="4" s="1" a="1"/>
  <c r="AU108" i="4" s="1"/>
  <c r="AU109" i="4" s="1" a="1"/>
  <c r="AU109" i="4" s="1"/>
  <c r="AU110" i="4" s="1" a="1"/>
  <c r="AU110" i="4" s="1"/>
  <c r="AU111" i="4" s="1" a="1"/>
  <c r="AU111" i="4" s="1"/>
  <c r="AU112" i="4" s="1" a="1"/>
  <c r="AU112" i="4" s="1"/>
  <c r="AU113" i="4" s="1" a="1"/>
  <c r="AU113" i="4" s="1"/>
  <c r="AU114" i="4" s="1" a="1"/>
  <c r="AU114" i="4" s="1"/>
  <c r="AU115" i="4" s="1" a="1"/>
  <c r="AU115" i="4" s="1"/>
  <c r="AU116" i="4" s="1" a="1"/>
  <c r="AU116" i="4" s="1"/>
  <c r="AU117" i="4" s="1" a="1"/>
  <c r="AU117" i="4" s="1"/>
  <c r="AU118" i="4" s="1" a="1"/>
  <c r="AU118" i="4" s="1"/>
  <c r="AU119" i="4" s="1" a="1"/>
  <c r="AU119" i="4" s="1"/>
  <c r="AU120" i="4" s="1" a="1"/>
  <c r="AU120" i="4" s="1"/>
  <c r="AU121" i="4" s="1" a="1"/>
  <c r="AU121" i="4" s="1"/>
  <c r="AU122" i="4" s="1" a="1"/>
  <c r="AU122" i="4" s="1"/>
  <c r="AU123" i="4" s="1" a="1"/>
  <c r="AU123" i="4" s="1"/>
  <c r="AU124" i="4" s="1" a="1"/>
  <c r="AU124" i="4" s="1"/>
  <c r="AU125" i="4" s="1" a="1"/>
  <c r="AU125" i="4" s="1"/>
  <c r="AU126" i="4" s="1" a="1"/>
  <c r="AU126" i="4" s="1"/>
  <c r="AU127" i="4" s="1" a="1"/>
  <c r="AU127" i="4" s="1"/>
  <c r="AU128" i="4" s="1" a="1"/>
  <c r="AU128" i="4" s="1"/>
  <c r="AU129" i="4" s="1" a="1"/>
  <c r="AU129" i="4" s="1"/>
  <c r="AU130" i="4" s="1" a="1"/>
  <c r="AU130" i="4" s="1"/>
  <c r="AU131" i="4" s="1" a="1"/>
  <c r="AU131" i="4" s="1"/>
  <c r="AU132" i="4" s="1" a="1"/>
  <c r="AU132" i="4" s="1"/>
  <c r="AU133" i="4" s="1" a="1"/>
  <c r="AU133" i="4" s="1"/>
  <c r="AU134" i="4" s="1" a="1"/>
  <c r="AU134" i="4" s="1"/>
  <c r="AU135" i="4" s="1" a="1"/>
  <c r="AU135" i="4" s="1"/>
  <c r="AU136" i="4" s="1" a="1"/>
  <c r="AU136" i="4" s="1"/>
  <c r="AU137" i="4" s="1" a="1"/>
  <c r="AU137" i="4" s="1"/>
  <c r="AU138" i="4" s="1" a="1"/>
  <c r="AU138" i="4" s="1"/>
  <c r="AU139" i="4" s="1" a="1"/>
  <c r="AU139" i="4" s="1"/>
  <c r="AU140" i="4" s="1" a="1"/>
  <c r="AU140" i="4" s="1"/>
  <c r="AU141" i="4" s="1" a="1"/>
  <c r="AU141" i="4" s="1"/>
  <c r="AU142" i="4" s="1" a="1"/>
  <c r="AU142" i="4" s="1"/>
  <c r="AU143" i="4" s="1" a="1"/>
  <c r="AU143" i="4" s="1"/>
  <c r="AU144" i="4" s="1" a="1"/>
  <c r="AU144" i="4" s="1"/>
  <c r="AU145" i="4" s="1" a="1"/>
  <c r="AU145" i="4" s="1"/>
  <c r="AU146" i="4" s="1" a="1"/>
  <c r="AU146" i="4" s="1"/>
  <c r="AU147" i="4" s="1" a="1"/>
  <c r="AU147" i="4" s="1"/>
  <c r="AU148" i="4" s="1" a="1"/>
  <c r="AU148" i="4" s="1"/>
  <c r="AU149" i="4" s="1" a="1"/>
  <c r="AU149" i="4" s="1"/>
  <c r="AU150" i="4" s="1" a="1"/>
  <c r="AU150" i="4" s="1"/>
  <c r="AU151" i="4" s="1" a="1"/>
  <c r="AU151" i="4" s="1"/>
  <c r="AU152" i="4" s="1" a="1"/>
  <c r="AU152" i="4" s="1"/>
  <c r="AU153" i="4" s="1" a="1"/>
  <c r="AU153" i="4" s="1"/>
  <c r="AU154" i="4" s="1" a="1"/>
  <c r="AU154" i="4" s="1"/>
  <c r="AU155" i="4" s="1" a="1"/>
  <c r="AU155" i="4" s="1"/>
  <c r="AU156" i="4" s="1" a="1"/>
  <c r="AU156" i="4" s="1"/>
  <c r="AU157" i="4" s="1" a="1"/>
  <c r="AU157" i="4" s="1"/>
  <c r="AU158" i="4" s="1" a="1"/>
  <c r="AU158" i="4" s="1"/>
  <c r="AU159" i="4" s="1" a="1"/>
  <c r="AU159" i="4" s="1"/>
  <c r="AU160" i="4" s="1" a="1"/>
  <c r="AU160" i="4" s="1"/>
  <c r="AU161" i="4" s="1" a="1"/>
  <c r="AU161" i="4" s="1"/>
  <c r="AU162" i="4" s="1" a="1"/>
  <c r="AU162" i="4" s="1"/>
  <c r="AU163" i="4" s="1" a="1"/>
  <c r="AU163" i="4" s="1"/>
  <c r="AU164" i="4" s="1" a="1"/>
  <c r="AU164" i="4" s="1"/>
  <c r="AU165" i="4" s="1" a="1"/>
  <c r="AU165" i="4" s="1"/>
  <c r="AU166" i="4" s="1" a="1"/>
  <c r="AU166" i="4" s="1"/>
  <c r="AU167" i="4" s="1" a="1"/>
  <c r="AU167" i="4" s="1"/>
  <c r="AU168" i="4" s="1" a="1"/>
  <c r="AU168" i="4" s="1"/>
  <c r="AU169" i="4" s="1" a="1"/>
  <c r="AU169" i="4" s="1"/>
  <c r="AU170" i="4" s="1" a="1"/>
  <c r="AU170" i="4" s="1"/>
  <c r="AU171" i="4" s="1" a="1"/>
  <c r="AU171" i="4" s="1"/>
  <c r="AU172" i="4" s="1" a="1"/>
  <c r="AU172" i="4" s="1"/>
  <c r="AU173" i="4" s="1" a="1"/>
  <c r="AU173" i="4" s="1"/>
  <c r="AU174" i="4" s="1" a="1"/>
  <c r="AU174" i="4" s="1"/>
  <c r="AU175" i="4" s="1" a="1"/>
  <c r="AU175" i="4" s="1"/>
  <c r="AU176" i="4" s="1" a="1"/>
  <c r="AU176" i="4" s="1"/>
  <c r="AU177" i="4" s="1" a="1"/>
  <c r="AU177" i="4" s="1"/>
  <c r="AU178" i="4" s="1" a="1"/>
  <c r="AU178" i="4" s="1"/>
  <c r="AU179" i="4" s="1" a="1"/>
  <c r="AU179" i="4" s="1"/>
  <c r="AU180" i="4" s="1" a="1"/>
  <c r="AU180" i="4" s="1"/>
  <c r="AU181" i="4" s="1" a="1"/>
  <c r="AU181" i="4" s="1"/>
  <c r="AU182" i="4" s="1" a="1"/>
  <c r="AU182" i="4" s="1"/>
  <c r="AU183" i="4" s="1" a="1"/>
  <c r="AU183" i="4" s="1"/>
  <c r="AU184" i="4" s="1" a="1"/>
  <c r="AU184" i="4" s="1"/>
  <c r="AU185" i="4" s="1" a="1"/>
  <c r="AU185" i="4" s="1"/>
  <c r="AU186" i="4" s="1" a="1"/>
  <c r="AU186" i="4" s="1"/>
  <c r="AU187" i="4" s="1" a="1"/>
  <c r="AU187" i="4" s="1"/>
  <c r="AU188" i="4" s="1" a="1"/>
  <c r="AU188" i="4" s="1"/>
  <c r="AU189" i="4" s="1" a="1"/>
  <c r="AU189" i="4" s="1"/>
  <c r="AU190" i="4" s="1" a="1"/>
  <c r="AU190" i="4" s="1"/>
  <c r="AU191" i="4" s="1" a="1"/>
  <c r="AU191" i="4" s="1"/>
  <c r="AU192" i="4" s="1" a="1"/>
  <c r="AU192" i="4" s="1"/>
  <c r="AU193" i="4" s="1" a="1"/>
  <c r="AU193" i="4" s="1"/>
  <c r="AU194" i="4" s="1" a="1"/>
  <c r="AU194" i="4" s="1"/>
  <c r="AU195" i="4" s="1" a="1"/>
  <c r="AU195" i="4" s="1"/>
  <c r="AU196" i="4" s="1" a="1"/>
  <c r="AU196" i="4" s="1"/>
  <c r="AU197" i="4" s="1" a="1"/>
  <c r="AU197" i="4" s="1"/>
  <c r="AU198" i="4" s="1" a="1"/>
  <c r="AU198" i="4" s="1"/>
  <c r="AU199" i="4" s="1" a="1"/>
  <c r="AU199" i="4" s="1"/>
  <c r="AU200" i="4" s="1" a="1"/>
  <c r="AU200" i="4" s="1"/>
  <c r="AU201" i="4" s="1" a="1"/>
  <c r="AU201" i="4" s="1"/>
  <c r="AU202" i="4" s="1" a="1"/>
  <c r="AU202" i="4" s="1"/>
  <c r="AU203" i="4" s="1" a="1"/>
  <c r="AU203" i="4" s="1"/>
  <c r="AU204" i="4" s="1" a="1"/>
  <c r="AU204" i="4" s="1"/>
  <c r="AU205" i="4" s="1" a="1"/>
  <c r="AU205" i="4" s="1"/>
  <c r="AU206" i="4" s="1" a="1"/>
  <c r="AU206" i="4" s="1"/>
  <c r="AU207" i="4" s="1" a="1"/>
  <c r="AU207" i="4" s="1"/>
  <c r="AU208" i="4" s="1" a="1"/>
  <c r="AU208" i="4" s="1"/>
  <c r="AU209" i="4" s="1" a="1"/>
  <c r="AU209" i="4" s="1"/>
  <c r="AU210" i="4" s="1" a="1"/>
  <c r="AU210" i="4" s="1"/>
  <c r="AU211" i="4" s="1" a="1"/>
  <c r="AU211" i="4" s="1"/>
  <c r="AU212" i="4" s="1" a="1"/>
  <c r="AU212" i="4" s="1"/>
  <c r="AU213" i="4" s="1" a="1"/>
  <c r="AU213" i="4" s="1"/>
  <c r="AU214" i="4" s="1" a="1"/>
  <c r="AU214" i="4" s="1"/>
  <c r="AU215" i="4" s="1" a="1"/>
  <c r="AU215" i="4" s="1"/>
  <c r="AU216" i="4" s="1" a="1"/>
  <c r="AU216" i="4" s="1"/>
  <c r="AU217" i="4" s="1" a="1"/>
  <c r="AU217" i="4" s="1"/>
  <c r="AU218" i="4" s="1" a="1"/>
  <c r="AU218" i="4" s="1"/>
  <c r="AU219" i="4" s="1" a="1"/>
  <c r="AU219" i="4" s="1"/>
  <c r="AU220" i="4" s="1" a="1"/>
  <c r="AU220" i="4" s="1"/>
  <c r="AU221" i="4" s="1" a="1"/>
  <c r="AU221" i="4" s="1"/>
  <c r="AU222" i="4" s="1" a="1"/>
  <c r="AU222" i="4" s="1"/>
  <c r="AU223" i="4" s="1" a="1"/>
  <c r="AU223" i="4" s="1"/>
  <c r="AU224" i="4" s="1" a="1"/>
  <c r="AU224" i="4" s="1"/>
  <c r="AU225" i="4" s="1" a="1"/>
  <c r="AU225" i="4" s="1"/>
  <c r="AU226" i="4" s="1" a="1"/>
  <c r="AU226" i="4" s="1"/>
  <c r="AU227" i="4" s="1" a="1"/>
  <c r="AU227" i="4" s="1"/>
  <c r="AU228" i="4" s="1" a="1"/>
  <c r="AU228" i="4" s="1"/>
  <c r="AU229" i="4" s="1" a="1"/>
  <c r="AU229" i="4" s="1"/>
  <c r="AU230" i="4" s="1" a="1"/>
  <c r="AU230" i="4" s="1"/>
  <c r="AU231" i="4" s="1" a="1"/>
  <c r="AU231" i="4" s="1"/>
  <c r="AU232" i="4" s="1" a="1"/>
  <c r="AU232" i="4" s="1"/>
  <c r="AU233" i="4" s="1" a="1"/>
  <c r="AU233" i="4" s="1"/>
  <c r="AU234" i="4" s="1" a="1"/>
  <c r="AU234" i="4" s="1"/>
  <c r="AU235" i="4" s="1" a="1"/>
  <c r="AU235" i="4" s="1"/>
  <c r="AU236" i="4" s="1" a="1"/>
  <c r="AU236" i="4" s="1"/>
  <c r="AU237" i="4" s="1" a="1"/>
  <c r="AU237" i="4" s="1"/>
  <c r="AU238" i="4" s="1" a="1"/>
  <c r="AU238" i="4" s="1"/>
  <c r="AU239" i="4" s="1" a="1"/>
  <c r="AU239" i="4" s="1"/>
  <c r="AU240" i="4" s="1" a="1"/>
  <c r="AU240" i="4" s="1"/>
  <c r="AU241" i="4" s="1" a="1"/>
  <c r="AU241" i="4" s="1"/>
  <c r="AU242" i="4" s="1" a="1"/>
  <c r="AU242" i="4" s="1"/>
  <c r="AU243" i="4" s="1" a="1"/>
  <c r="AU243" i="4" s="1"/>
  <c r="AU244" i="4" s="1" a="1"/>
  <c r="AU244" i="4" s="1"/>
  <c r="AU245" i="4" s="1" a="1"/>
  <c r="AU245" i="4" s="1"/>
  <c r="AU246" i="4" s="1" a="1"/>
  <c r="AU246" i="4" s="1"/>
  <c r="AU247" i="4" s="1" a="1"/>
  <c r="AU247" i="4" s="1"/>
  <c r="AU248" i="4" s="1" a="1"/>
  <c r="AU248" i="4" s="1"/>
  <c r="AU249" i="4" s="1" a="1"/>
  <c r="AU249" i="4" s="1"/>
  <c r="AU250" i="4" s="1" a="1"/>
  <c r="AU250" i="4" s="1"/>
  <c r="AU251" i="4" s="1" a="1"/>
  <c r="AU251" i="4" s="1"/>
  <c r="AU252" i="4" s="1" a="1"/>
  <c r="AU252" i="4" s="1"/>
  <c r="AU253" i="4" s="1" a="1"/>
  <c r="AU253" i="4" s="1"/>
  <c r="AU254" i="4" s="1" a="1"/>
  <c r="AU254" i="4" s="1"/>
  <c r="AU255" i="4" s="1" a="1"/>
  <c r="AU255" i="4" s="1"/>
  <c r="AU256" i="4" s="1" a="1"/>
  <c r="AU256" i="4" s="1"/>
  <c r="AU257" i="4" s="1" a="1"/>
  <c r="AU257" i="4" s="1"/>
  <c r="AU258" i="4" s="1" a="1"/>
  <c r="AU258" i="4" s="1"/>
  <c r="AU259" i="4" s="1" a="1"/>
  <c r="AU259" i="4" s="1"/>
  <c r="AU260" i="4" s="1" a="1"/>
  <c r="AU260" i="4" s="1"/>
  <c r="AU261" i="4" s="1" a="1"/>
  <c r="AU261" i="4" s="1"/>
  <c r="AU262" i="4" s="1" a="1"/>
  <c r="AU262" i="4" s="1"/>
  <c r="AU263" i="4" s="1" a="1"/>
  <c r="AU263" i="4" s="1"/>
  <c r="AU264" i="4" s="1" a="1"/>
  <c r="AU264" i="4" s="1"/>
  <c r="AU265" i="4" s="1" a="1"/>
  <c r="AU265" i="4" s="1"/>
  <c r="AU266" i="4" s="1" a="1"/>
  <c r="AU266" i="4" s="1"/>
  <c r="AU267" i="4" s="1" a="1"/>
  <c r="AU267" i="4" s="1"/>
  <c r="AU268" i="4" s="1" a="1"/>
  <c r="AU268" i="4" s="1"/>
  <c r="AU269" i="4" s="1" a="1"/>
  <c r="AU269" i="4" s="1"/>
  <c r="AU270" i="4" s="1" a="1"/>
  <c r="AU270" i="4" s="1"/>
  <c r="AU271" i="4" s="1" a="1"/>
  <c r="AU271" i="4" s="1"/>
  <c r="AU272" i="4" s="1" a="1"/>
  <c r="AU272" i="4" s="1"/>
  <c r="AU273" i="4" s="1" a="1"/>
  <c r="AU273" i="4" s="1"/>
  <c r="AU274" i="4" s="1" a="1"/>
  <c r="AU274" i="4" s="1"/>
  <c r="AU275" i="4" s="1" a="1"/>
  <c r="AU275" i="4" s="1"/>
  <c r="AU276" i="4" s="1" a="1"/>
  <c r="AU276" i="4" s="1"/>
  <c r="AU277" i="4" s="1" a="1"/>
  <c r="AU277" i="4" s="1"/>
  <c r="AU278" i="4" s="1" a="1"/>
  <c r="AU278" i="4" s="1"/>
  <c r="AU279" i="4" s="1" a="1"/>
  <c r="AU279" i="4" s="1"/>
  <c r="AU280" i="4" s="1" a="1"/>
  <c r="AU280" i="4" s="1"/>
  <c r="AU281" i="4" s="1" a="1"/>
  <c r="AU281" i="4" s="1"/>
  <c r="BP35" i="4" a="1"/>
  <c r="BP35" i="4" s="1"/>
  <c r="BO32" i="4" a="1"/>
  <c r="BO32" i="4" s="1"/>
  <c r="BO33" i="4" s="1" a="1"/>
  <c r="BO33" i="4" s="1"/>
  <c r="BO34" i="4" s="1" a="1"/>
  <c r="BO34" i="4" s="1"/>
  <c r="BO35" i="4" s="1" a="1"/>
  <c r="BO35" i="4" s="1"/>
  <c r="BO36" i="4" s="1" a="1"/>
  <c r="BO36" i="4" s="1"/>
  <c r="BO37" i="4" s="1" a="1"/>
  <c r="BO37" i="4" s="1"/>
  <c r="BO38" i="4" s="1" a="1"/>
  <c r="BO38" i="4" s="1"/>
  <c r="BO39" i="4" s="1" a="1"/>
  <c r="BO39" i="4" s="1"/>
  <c r="BO40" i="4" s="1" a="1"/>
  <c r="BO40" i="4" s="1"/>
  <c r="BO41" i="4" s="1" a="1"/>
  <c r="BO41" i="4" s="1"/>
  <c r="BO42" i="4" s="1" a="1"/>
  <c r="BO42" i="4" s="1"/>
  <c r="BO43" i="4" s="1" a="1"/>
  <c r="BO43" i="4" s="1"/>
  <c r="BO44" i="4" s="1" a="1"/>
  <c r="BO44" i="4" s="1"/>
  <c r="BO45" i="4" s="1" a="1"/>
  <c r="BO45" i="4" s="1"/>
  <c r="BO46" i="4" s="1" a="1"/>
  <c r="BO46" i="4" s="1"/>
  <c r="BO47" i="4" s="1" a="1"/>
  <c r="BO47" i="4" s="1"/>
  <c r="BO48" i="4" s="1" a="1"/>
  <c r="BO48" i="4" s="1"/>
  <c r="BO49" i="4" s="1" a="1"/>
  <c r="BO49" i="4" s="1"/>
  <c r="BO50" i="4" s="1" a="1"/>
  <c r="BO50" i="4" s="1"/>
  <c r="BO51" i="4" s="1" a="1"/>
  <c r="BO51" i="4" s="1"/>
  <c r="BO52" i="4" s="1" a="1"/>
  <c r="BO52" i="4" s="1"/>
  <c r="BO53" i="4" s="1" a="1"/>
  <c r="BO53" i="4" s="1"/>
  <c r="BO54" i="4" s="1" a="1"/>
  <c r="BO54" i="4" s="1"/>
  <c r="BO55" i="4" s="1" a="1"/>
  <c r="BO55" i="4" s="1"/>
  <c r="BO56" i="4" s="1" a="1"/>
  <c r="BO56" i="4" s="1"/>
  <c r="BO57" i="4" s="1" a="1"/>
  <c r="BO57" i="4" s="1"/>
  <c r="BO58" i="4" s="1" a="1"/>
  <c r="BO58" i="4" s="1"/>
  <c r="BO59" i="4" s="1" a="1"/>
  <c r="BO59" i="4" s="1"/>
  <c r="BO60" i="4" s="1" a="1"/>
  <c r="BO60" i="4" s="1"/>
  <c r="BO61" i="4" s="1" a="1"/>
  <c r="BO61" i="4" s="1"/>
  <c r="BO62" i="4" s="1" a="1"/>
  <c r="BO62" i="4" s="1"/>
  <c r="BO63" i="4" s="1" a="1"/>
  <c r="BO63" i="4" s="1"/>
  <c r="BO64" i="4" s="1" a="1"/>
  <c r="BO64" i="4" s="1"/>
  <c r="BO65" i="4" s="1" a="1"/>
  <c r="BO65" i="4" s="1"/>
  <c r="BO66" i="4" s="1" a="1"/>
  <c r="BO66" i="4" s="1"/>
  <c r="BO67" i="4" s="1" a="1"/>
  <c r="BO67" i="4" s="1"/>
  <c r="BO68" i="4" s="1" a="1"/>
  <c r="BO68" i="4" s="1"/>
  <c r="BO69" i="4" s="1" a="1"/>
  <c r="BO69" i="4" s="1"/>
  <c r="BO70" i="4" s="1" a="1"/>
  <c r="BO70" i="4" s="1"/>
  <c r="BO71" i="4" s="1" a="1"/>
  <c r="BO71" i="4" s="1"/>
  <c r="BO72" i="4" s="1" a="1"/>
  <c r="BO72" i="4" s="1"/>
  <c r="BO73" i="4" s="1" a="1"/>
  <c r="BO73" i="4" s="1"/>
  <c r="BO74" i="4" s="1" a="1"/>
  <c r="BO74" i="4" s="1"/>
  <c r="BO75" i="4" s="1" a="1"/>
  <c r="BO75" i="4" s="1"/>
  <c r="BO76" i="4" s="1" a="1"/>
  <c r="BO76" i="4" s="1"/>
  <c r="BO77" i="4" s="1" a="1"/>
  <c r="BO77" i="4" s="1"/>
  <c r="BO78" i="4" s="1" a="1"/>
  <c r="BO78" i="4" s="1"/>
  <c r="BO79" i="4" s="1" a="1"/>
  <c r="BO79" i="4" s="1"/>
  <c r="BO80" i="4" s="1" a="1"/>
  <c r="BO80" i="4" s="1"/>
  <c r="BO81" i="4" s="1" a="1"/>
  <c r="BO81" i="4" s="1"/>
  <c r="BO82" i="4" s="1" a="1"/>
  <c r="BO82" i="4" s="1"/>
  <c r="BO83" i="4" s="1" a="1"/>
  <c r="BO83" i="4" s="1"/>
  <c r="BO84" i="4" s="1" a="1"/>
  <c r="BO84" i="4" s="1"/>
  <c r="BO85" i="4" s="1" a="1"/>
  <c r="BO85" i="4" s="1"/>
  <c r="BO86" i="4" s="1" a="1"/>
  <c r="BO86" i="4" s="1"/>
  <c r="BO87" i="4" s="1" a="1"/>
  <c r="BO87" i="4" s="1"/>
  <c r="BO88" i="4" s="1" a="1"/>
  <c r="BO88" i="4" s="1"/>
  <c r="BO89" i="4" s="1" a="1"/>
  <c r="BO89" i="4" s="1"/>
  <c r="BO90" i="4" s="1" a="1"/>
  <c r="BO90" i="4" s="1"/>
  <c r="BO91" i="4" s="1" a="1"/>
  <c r="BO91" i="4" s="1"/>
  <c r="BO92" i="4" s="1" a="1"/>
  <c r="BO92" i="4" s="1"/>
  <c r="BO93" i="4" s="1" a="1"/>
  <c r="BO93" i="4" s="1"/>
  <c r="BO94" i="4" s="1" a="1"/>
  <c r="BO94" i="4" s="1"/>
  <c r="BO95" i="4" s="1" a="1"/>
  <c r="BO95" i="4" s="1"/>
  <c r="BO96" i="4" s="1" a="1"/>
  <c r="BO96" i="4" s="1"/>
  <c r="BO97" i="4" s="1" a="1"/>
  <c r="BO97" i="4" s="1"/>
  <c r="BO98" i="4" s="1" a="1"/>
  <c r="BO98" i="4" s="1"/>
  <c r="BO99" i="4" s="1" a="1"/>
  <c r="BO99" i="4" s="1"/>
  <c r="BO100" i="4" s="1" a="1"/>
  <c r="BO100" i="4" s="1"/>
  <c r="BO101" i="4" s="1" a="1"/>
  <c r="BO101" i="4" s="1"/>
  <c r="BO102" i="4" s="1" a="1"/>
  <c r="BO102" i="4" s="1"/>
  <c r="BO103" i="4" s="1" a="1"/>
  <c r="BO103" i="4" s="1"/>
  <c r="BO104" i="4" s="1" a="1"/>
  <c r="BO104" i="4" s="1"/>
  <c r="BO105" i="4" s="1" a="1"/>
  <c r="BO105" i="4" s="1"/>
  <c r="BO106" i="4" s="1" a="1"/>
  <c r="BO106" i="4" s="1"/>
  <c r="BO107" i="4" s="1" a="1"/>
  <c r="BO107" i="4" s="1"/>
  <c r="BO108" i="4" s="1" a="1"/>
  <c r="BO108" i="4" s="1"/>
  <c r="BO109" i="4" s="1" a="1"/>
  <c r="BO109" i="4" s="1"/>
  <c r="BO110" i="4" s="1" a="1"/>
  <c r="BO110" i="4" s="1"/>
  <c r="BO111" i="4" s="1" a="1"/>
  <c r="BO111" i="4" s="1"/>
  <c r="BO112" i="4" s="1" a="1"/>
  <c r="BO112" i="4" s="1"/>
  <c r="BO113" i="4" s="1" a="1"/>
  <c r="BO113" i="4" s="1"/>
  <c r="BO114" i="4" s="1" a="1"/>
  <c r="BO114" i="4" s="1"/>
  <c r="BO115" i="4" s="1" a="1"/>
  <c r="BO115" i="4" s="1"/>
  <c r="BO116" i="4" s="1" a="1"/>
  <c r="BO116" i="4" s="1"/>
  <c r="BO117" i="4" s="1" a="1"/>
  <c r="BO117" i="4" s="1"/>
  <c r="BO118" i="4" s="1" a="1"/>
  <c r="BO118" i="4" s="1"/>
  <c r="BO119" i="4" s="1" a="1"/>
  <c r="BO119" i="4" s="1"/>
  <c r="BO120" i="4" s="1" a="1"/>
  <c r="BO120" i="4" s="1"/>
  <c r="BO121" i="4" s="1" a="1"/>
  <c r="BO121" i="4" s="1"/>
  <c r="BO122" i="4" s="1" a="1"/>
  <c r="BO122" i="4" s="1"/>
  <c r="BO123" i="4" s="1" a="1"/>
  <c r="BO123" i="4" s="1"/>
  <c r="BO124" i="4" s="1" a="1"/>
  <c r="BO124" i="4" s="1"/>
  <c r="BO125" i="4" s="1" a="1"/>
  <c r="BO125" i="4" s="1"/>
  <c r="BO126" i="4" s="1" a="1"/>
  <c r="BO126" i="4" s="1"/>
  <c r="BO127" i="4" s="1" a="1"/>
  <c r="BO127" i="4" s="1"/>
  <c r="BO128" i="4" s="1" a="1"/>
  <c r="BO128" i="4" s="1"/>
  <c r="BO129" i="4" s="1" a="1"/>
  <c r="BO129" i="4" s="1"/>
  <c r="BO130" i="4" s="1" a="1"/>
  <c r="BO130" i="4" s="1"/>
  <c r="BO131" i="4" s="1" a="1"/>
  <c r="BO131" i="4" s="1"/>
  <c r="BO132" i="4" s="1" a="1"/>
  <c r="BO132" i="4" s="1"/>
  <c r="BO133" i="4" s="1" a="1"/>
  <c r="BO133" i="4" s="1"/>
  <c r="BO134" i="4" s="1" a="1"/>
  <c r="BO134" i="4" s="1"/>
  <c r="BO135" i="4" s="1" a="1"/>
  <c r="BO135" i="4" s="1"/>
  <c r="BO136" i="4" s="1" a="1"/>
  <c r="BO136" i="4" s="1"/>
  <c r="BO137" i="4" s="1" a="1"/>
  <c r="BO137" i="4" s="1"/>
  <c r="BO138" i="4" s="1" a="1"/>
  <c r="BO138" i="4" s="1"/>
  <c r="BO139" i="4" s="1" a="1"/>
  <c r="BO139" i="4" s="1"/>
  <c r="BO140" i="4" s="1" a="1"/>
  <c r="BO140" i="4" s="1"/>
  <c r="BO141" i="4" s="1" a="1"/>
  <c r="BO141" i="4" s="1"/>
  <c r="BO142" i="4" s="1" a="1"/>
  <c r="BO142" i="4" s="1"/>
  <c r="BO143" i="4" s="1" a="1"/>
  <c r="BO143" i="4" s="1"/>
  <c r="BO144" i="4" s="1" a="1"/>
  <c r="BO144" i="4" s="1"/>
  <c r="BO145" i="4" s="1" a="1"/>
  <c r="BO145" i="4" s="1"/>
  <c r="BO146" i="4" s="1" a="1"/>
  <c r="BO146" i="4" s="1"/>
  <c r="BO147" i="4" s="1" a="1"/>
  <c r="BO147" i="4" s="1"/>
  <c r="BO148" i="4" s="1" a="1"/>
  <c r="BO148" i="4" s="1"/>
  <c r="BO149" i="4" s="1" a="1"/>
  <c r="BO149" i="4" s="1"/>
  <c r="BO150" i="4" s="1" a="1"/>
  <c r="BO150" i="4" s="1"/>
  <c r="BO151" i="4" s="1" a="1"/>
  <c r="BO151" i="4" s="1"/>
  <c r="BO152" i="4" s="1" a="1"/>
  <c r="BO152" i="4" s="1"/>
  <c r="BO153" i="4" s="1" a="1"/>
  <c r="BO153" i="4" s="1"/>
  <c r="BO154" i="4" s="1" a="1"/>
  <c r="BO154" i="4" s="1"/>
  <c r="BO155" i="4" s="1" a="1"/>
  <c r="BO155" i="4" s="1"/>
  <c r="BO156" i="4" s="1" a="1"/>
  <c r="BO156" i="4" s="1"/>
  <c r="BO157" i="4" s="1" a="1"/>
  <c r="BO157" i="4" s="1"/>
  <c r="BO158" i="4" s="1" a="1"/>
  <c r="BO158" i="4" s="1"/>
  <c r="BO159" i="4" s="1" a="1"/>
  <c r="BO159" i="4" s="1"/>
  <c r="BO160" i="4" s="1" a="1"/>
  <c r="BO160" i="4" s="1"/>
  <c r="BO161" i="4" s="1" a="1"/>
  <c r="BO161" i="4" s="1"/>
  <c r="BO162" i="4" s="1" a="1"/>
  <c r="BO162" i="4" s="1"/>
  <c r="BO163" i="4" s="1" a="1"/>
  <c r="BO163" i="4" s="1"/>
  <c r="BO164" i="4" s="1" a="1"/>
  <c r="BO164" i="4" s="1"/>
  <c r="BO165" i="4" s="1" a="1"/>
  <c r="BO165" i="4" s="1"/>
  <c r="BO166" i="4" s="1" a="1"/>
  <c r="BO166" i="4" s="1"/>
  <c r="BO167" i="4" s="1" a="1"/>
  <c r="BO167" i="4" s="1"/>
  <c r="BO168" i="4" s="1" a="1"/>
  <c r="BO168" i="4" s="1"/>
  <c r="BO169" i="4" s="1" a="1"/>
  <c r="BO169" i="4" s="1"/>
  <c r="BO170" i="4" s="1" a="1"/>
  <c r="BO170" i="4" s="1"/>
  <c r="BO171" i="4" s="1" a="1"/>
  <c r="BO171" i="4" s="1"/>
  <c r="BO172" i="4" s="1" a="1"/>
  <c r="BO172" i="4" s="1"/>
  <c r="BO173" i="4" s="1" a="1"/>
  <c r="BO173" i="4" s="1"/>
  <c r="BO174" i="4" s="1" a="1"/>
  <c r="BO174" i="4" s="1"/>
  <c r="BO175" i="4" s="1" a="1"/>
  <c r="BO175" i="4" s="1"/>
  <c r="BO176" i="4" s="1" a="1"/>
  <c r="BO176" i="4" s="1"/>
  <c r="BO177" i="4" s="1" a="1"/>
  <c r="BO177" i="4" s="1"/>
  <c r="BO178" i="4" s="1" a="1"/>
  <c r="BO178" i="4" s="1"/>
  <c r="BO179" i="4" s="1" a="1"/>
  <c r="BO179" i="4" s="1"/>
  <c r="BO180" i="4" s="1" a="1"/>
  <c r="BO180" i="4" s="1"/>
  <c r="BO181" i="4" s="1" a="1"/>
  <c r="BO181" i="4" s="1"/>
  <c r="BO182" i="4" s="1" a="1"/>
  <c r="BO182" i="4" s="1"/>
  <c r="BO183" i="4" s="1" a="1"/>
  <c r="BO183" i="4" s="1"/>
  <c r="BO184" i="4" s="1" a="1"/>
  <c r="BO184" i="4" s="1"/>
  <c r="BO185" i="4" s="1" a="1"/>
  <c r="BO185" i="4" s="1"/>
  <c r="BO186" i="4" s="1" a="1"/>
  <c r="BO186" i="4" s="1"/>
  <c r="BO187" i="4" s="1" a="1"/>
  <c r="BO187" i="4" s="1"/>
  <c r="BO188" i="4" s="1" a="1"/>
  <c r="BO188" i="4" s="1"/>
  <c r="BO189" i="4" s="1" a="1"/>
  <c r="BO189" i="4" s="1"/>
  <c r="BO190" i="4" s="1" a="1"/>
  <c r="BO190" i="4" s="1"/>
  <c r="BO191" i="4" s="1" a="1"/>
  <c r="BO191" i="4" s="1"/>
  <c r="BO192" i="4" s="1" a="1"/>
  <c r="BO192" i="4" s="1"/>
  <c r="BO193" i="4" s="1" a="1"/>
  <c r="BO193" i="4" s="1"/>
  <c r="BO194" i="4" s="1" a="1"/>
  <c r="BO194" i="4" s="1"/>
  <c r="BO195" i="4" s="1" a="1"/>
  <c r="BO195" i="4" s="1"/>
  <c r="BO196" i="4" s="1" a="1"/>
  <c r="BO196" i="4" s="1"/>
  <c r="BO197" i="4" s="1" a="1"/>
  <c r="BO197" i="4" s="1"/>
  <c r="BO198" i="4" s="1" a="1"/>
  <c r="BO198" i="4" s="1"/>
  <c r="BO199" i="4" s="1" a="1"/>
  <c r="BO199" i="4" s="1"/>
  <c r="BO200" i="4" s="1" a="1"/>
  <c r="BO200" i="4" s="1"/>
  <c r="BO201" i="4" s="1" a="1"/>
  <c r="BO201" i="4" s="1"/>
  <c r="BO202" i="4" s="1" a="1"/>
  <c r="BO202" i="4" s="1"/>
  <c r="BO203" i="4" s="1" a="1"/>
  <c r="BO203" i="4" s="1"/>
  <c r="BO204" i="4" s="1" a="1"/>
  <c r="BO204" i="4" s="1"/>
  <c r="BO205" i="4" s="1" a="1"/>
  <c r="BO205" i="4" s="1"/>
  <c r="BO206" i="4" s="1" a="1"/>
  <c r="BO206" i="4" s="1"/>
  <c r="BO207" i="4" s="1" a="1"/>
  <c r="BO207" i="4" s="1"/>
  <c r="BO208" i="4" s="1" a="1"/>
  <c r="BO208" i="4" s="1"/>
  <c r="BO209" i="4" s="1" a="1"/>
  <c r="BO209" i="4" s="1"/>
  <c r="BO210" i="4" s="1" a="1"/>
  <c r="BO210" i="4" s="1"/>
  <c r="BO211" i="4" s="1" a="1"/>
  <c r="BO211" i="4" s="1"/>
  <c r="BO212" i="4" s="1" a="1"/>
  <c r="BO212" i="4" s="1"/>
  <c r="BO213" i="4" s="1" a="1"/>
  <c r="BO213" i="4" s="1"/>
  <c r="BO214" i="4" s="1" a="1"/>
  <c r="BO214" i="4" s="1"/>
  <c r="BO215" i="4" s="1" a="1"/>
  <c r="BO215" i="4" s="1"/>
  <c r="BO216" i="4" s="1" a="1"/>
  <c r="BO216" i="4" s="1"/>
  <c r="BO217" i="4" s="1" a="1"/>
  <c r="BO217" i="4" s="1"/>
  <c r="BO218" i="4" s="1" a="1"/>
  <c r="BO218" i="4" s="1"/>
  <c r="BO219" i="4" s="1" a="1"/>
  <c r="BO219" i="4" s="1"/>
  <c r="BO220" i="4" s="1" a="1"/>
  <c r="BO220" i="4" s="1"/>
  <c r="BO221" i="4" s="1" a="1"/>
  <c r="BO221" i="4" s="1"/>
  <c r="BO222" i="4" s="1" a="1"/>
  <c r="BO222" i="4" s="1"/>
  <c r="BO223" i="4" s="1" a="1"/>
  <c r="BO223" i="4" s="1"/>
  <c r="BO224" i="4" s="1" a="1"/>
  <c r="BO224" i="4" s="1"/>
  <c r="BO225" i="4" s="1" a="1"/>
  <c r="BO225" i="4" s="1"/>
  <c r="BO226" i="4" s="1" a="1"/>
  <c r="BO226" i="4" s="1"/>
  <c r="BO227" i="4" s="1" a="1"/>
  <c r="BO227" i="4" s="1"/>
  <c r="BO228" i="4" s="1" a="1"/>
  <c r="BO228" i="4" s="1"/>
  <c r="BO229" i="4" s="1" a="1"/>
  <c r="BO229" i="4" s="1"/>
  <c r="BO230" i="4" s="1" a="1"/>
  <c r="BO230" i="4" s="1"/>
  <c r="BO231" i="4" s="1" a="1"/>
  <c r="BO231" i="4" s="1"/>
  <c r="BO232" i="4" s="1" a="1"/>
  <c r="BO232" i="4" s="1"/>
  <c r="BO233" i="4" s="1" a="1"/>
  <c r="BO233" i="4" s="1"/>
  <c r="BO234" i="4" s="1" a="1"/>
  <c r="BO234" i="4" s="1"/>
  <c r="BO235" i="4" s="1" a="1"/>
  <c r="BO235" i="4" s="1"/>
  <c r="BO236" i="4" s="1" a="1"/>
  <c r="BO236" i="4" s="1"/>
  <c r="BO237" i="4" s="1" a="1"/>
  <c r="BO237" i="4" s="1"/>
  <c r="BO238" i="4" s="1" a="1"/>
  <c r="BO238" i="4" s="1"/>
  <c r="BO239" i="4" s="1" a="1"/>
  <c r="BO239" i="4" s="1"/>
  <c r="BO240" i="4" s="1" a="1"/>
  <c r="BO240" i="4" s="1"/>
  <c r="BO241" i="4" s="1" a="1"/>
  <c r="BO241" i="4" s="1"/>
  <c r="BO242" i="4" s="1" a="1"/>
  <c r="BO242" i="4" s="1"/>
  <c r="BO243" i="4" s="1" a="1"/>
  <c r="BO243" i="4" s="1"/>
  <c r="BO244" i="4" s="1" a="1"/>
  <c r="BO244" i="4" s="1"/>
  <c r="BO245" i="4" s="1" a="1"/>
  <c r="BO245" i="4" s="1"/>
  <c r="BO246" i="4" s="1" a="1"/>
  <c r="BO246" i="4" s="1"/>
  <c r="BO247" i="4" s="1" a="1"/>
  <c r="BO247" i="4" s="1"/>
  <c r="BO248" i="4" s="1" a="1"/>
  <c r="BO248" i="4" s="1"/>
  <c r="BO249" i="4" s="1" a="1"/>
  <c r="BO249" i="4" s="1"/>
  <c r="BO250" i="4" s="1" a="1"/>
  <c r="BO250" i="4" s="1"/>
  <c r="BO251" i="4" s="1" a="1"/>
  <c r="BO251" i="4" s="1"/>
  <c r="BO252" i="4" s="1" a="1"/>
  <c r="BO252" i="4" s="1"/>
  <c r="BO253" i="4" s="1" a="1"/>
  <c r="BO253" i="4" s="1"/>
  <c r="BO254" i="4" s="1" a="1"/>
  <c r="BO254" i="4" s="1"/>
  <c r="BO255" i="4" s="1" a="1"/>
  <c r="BO255" i="4" s="1"/>
  <c r="BO256" i="4" s="1" a="1"/>
  <c r="BO256" i="4" s="1"/>
  <c r="BO257" i="4" s="1" a="1"/>
  <c r="BO257" i="4" s="1"/>
  <c r="BO258" i="4" s="1" a="1"/>
  <c r="BO258" i="4" s="1"/>
  <c r="BO259" i="4" s="1" a="1"/>
  <c r="BO259" i="4" s="1"/>
  <c r="BO260" i="4" s="1" a="1"/>
  <c r="BO260" i="4" s="1"/>
  <c r="BO261" i="4" s="1" a="1"/>
  <c r="BO261" i="4" s="1"/>
  <c r="BO262" i="4" s="1" a="1"/>
  <c r="BO262" i="4" s="1"/>
  <c r="BO263" i="4" s="1" a="1"/>
  <c r="BO263" i="4" s="1"/>
  <c r="BO264" i="4" s="1" a="1"/>
  <c r="BO264" i="4" s="1"/>
  <c r="BO265" i="4" s="1" a="1"/>
  <c r="BO265" i="4" s="1"/>
  <c r="BO266" i="4" s="1" a="1"/>
  <c r="BO266" i="4" s="1"/>
  <c r="BO267" i="4" s="1" a="1"/>
  <c r="BO267" i="4" s="1"/>
  <c r="BO268" i="4" s="1" a="1"/>
  <c r="BO268" i="4" s="1"/>
  <c r="BO269" i="4" s="1" a="1"/>
  <c r="BO269" i="4" s="1"/>
  <c r="BO270" i="4" s="1" a="1"/>
  <c r="BO270" i="4" s="1"/>
  <c r="BO271" i="4" s="1" a="1"/>
  <c r="BO271" i="4" s="1"/>
  <c r="BO272" i="4" s="1" a="1"/>
  <c r="BO272" i="4" s="1"/>
  <c r="BO273" i="4" s="1" a="1"/>
  <c r="BO273" i="4" s="1"/>
  <c r="BO274" i="4" s="1" a="1"/>
  <c r="BO274" i="4" s="1"/>
  <c r="BO275" i="4" s="1" a="1"/>
  <c r="BO275" i="4" s="1"/>
  <c r="BO276" i="4" s="1" a="1"/>
  <c r="BO276" i="4" s="1"/>
  <c r="BO277" i="4" s="1" a="1"/>
  <c r="BO277" i="4" s="1"/>
  <c r="BO278" i="4" s="1" a="1"/>
  <c r="BO278" i="4" s="1"/>
  <c r="BO279" i="4" s="1" a="1"/>
  <c r="BO279" i="4" s="1"/>
  <c r="BO280" i="4" s="1" a="1"/>
  <c r="BO280" i="4" s="1"/>
  <c r="BO281" i="4" s="1" a="1"/>
  <c r="BO281" i="4" s="1"/>
  <c r="AY32" i="4" a="1"/>
  <c r="AY32" i="4" s="1"/>
  <c r="AY33" i="4" s="1" a="1"/>
  <c r="AY33" i="4" s="1"/>
  <c r="AY34" i="4" s="1" a="1"/>
  <c r="AY34" i="4" s="1"/>
  <c r="AY35" i="4" s="1" a="1"/>
  <c r="AY35" i="4" s="1"/>
  <c r="AY36" i="4" s="1" a="1"/>
  <c r="AY36" i="4" s="1"/>
  <c r="AY37" i="4" s="1" a="1"/>
  <c r="AY37" i="4" s="1"/>
  <c r="AY38" i="4" s="1" a="1"/>
  <c r="AY38" i="4" s="1"/>
  <c r="AY39" i="4" s="1" a="1"/>
  <c r="AY39" i="4" s="1"/>
  <c r="AY40" i="4" s="1" a="1"/>
  <c r="AY40" i="4" s="1"/>
  <c r="AY41" i="4" s="1" a="1"/>
  <c r="AY41" i="4" s="1"/>
  <c r="AY42" i="4" s="1" a="1"/>
  <c r="AY42" i="4" s="1"/>
  <c r="AY43" i="4" s="1" a="1"/>
  <c r="AY43" i="4" s="1"/>
  <c r="AY44" i="4" s="1" a="1"/>
  <c r="AY44" i="4" s="1"/>
  <c r="AY45" i="4" s="1" a="1"/>
  <c r="AY45" i="4" s="1"/>
  <c r="AY46" i="4" s="1" a="1"/>
  <c r="AY46" i="4" s="1"/>
  <c r="AY47" i="4" s="1" a="1"/>
  <c r="AY47" i="4" s="1"/>
  <c r="AY48" i="4" s="1" a="1"/>
  <c r="AY48" i="4" s="1"/>
  <c r="AY49" i="4" s="1" a="1"/>
  <c r="AY49" i="4" s="1"/>
  <c r="AY50" i="4" s="1" a="1"/>
  <c r="AY50" i="4" s="1"/>
  <c r="AY51" i="4" s="1" a="1"/>
  <c r="AY51" i="4" s="1"/>
  <c r="AY52" i="4" s="1" a="1"/>
  <c r="AY52" i="4" s="1"/>
  <c r="AY53" i="4" s="1" a="1"/>
  <c r="AY53" i="4" s="1"/>
  <c r="AY54" i="4" s="1" a="1"/>
  <c r="AY54" i="4" s="1"/>
  <c r="AY55" i="4" s="1" a="1"/>
  <c r="AY55" i="4" s="1"/>
  <c r="AY56" i="4" s="1" a="1"/>
  <c r="AY56" i="4" s="1"/>
  <c r="AY57" i="4" s="1" a="1"/>
  <c r="AY57" i="4" s="1"/>
  <c r="AY58" i="4" s="1" a="1"/>
  <c r="AY58" i="4" s="1"/>
  <c r="AY59" i="4" s="1" a="1"/>
  <c r="AY59" i="4" s="1"/>
  <c r="AY60" i="4" s="1" a="1"/>
  <c r="AY60" i="4" s="1"/>
  <c r="AY61" i="4" s="1" a="1"/>
  <c r="AY61" i="4" s="1"/>
  <c r="AY62" i="4" s="1" a="1"/>
  <c r="AY62" i="4" s="1"/>
  <c r="AY63" i="4" s="1" a="1"/>
  <c r="AY63" i="4" s="1"/>
  <c r="AY64" i="4" s="1" a="1"/>
  <c r="AY64" i="4" s="1"/>
  <c r="AY65" i="4" s="1" a="1"/>
  <c r="AY65" i="4" s="1"/>
  <c r="AY66" i="4" s="1" a="1"/>
  <c r="AY66" i="4" s="1"/>
  <c r="AY67" i="4" s="1" a="1"/>
  <c r="AY67" i="4" s="1"/>
  <c r="AY68" i="4" s="1" a="1"/>
  <c r="AY68" i="4" s="1"/>
  <c r="AY69" i="4" s="1" a="1"/>
  <c r="AY69" i="4" s="1"/>
  <c r="AY70" i="4" s="1" a="1"/>
  <c r="AY70" i="4" s="1"/>
  <c r="AY71" i="4" s="1" a="1"/>
  <c r="AY71" i="4" s="1"/>
  <c r="AY72" i="4" s="1" a="1"/>
  <c r="AY72" i="4" s="1"/>
  <c r="AY73" i="4" s="1" a="1"/>
  <c r="AY73" i="4" s="1"/>
  <c r="AY74" i="4" s="1" a="1"/>
  <c r="AY74" i="4" s="1"/>
  <c r="AY75" i="4" s="1" a="1"/>
  <c r="AY75" i="4" s="1"/>
  <c r="AY76" i="4" s="1" a="1"/>
  <c r="AY76" i="4" s="1"/>
  <c r="AY77" i="4" s="1" a="1"/>
  <c r="AY77" i="4" s="1"/>
  <c r="AY78" i="4" s="1" a="1"/>
  <c r="AY78" i="4" s="1"/>
  <c r="AY79" i="4" s="1" a="1"/>
  <c r="AY79" i="4" s="1"/>
  <c r="AY80" i="4" s="1" a="1"/>
  <c r="AY80" i="4" s="1"/>
  <c r="AY81" i="4" s="1" a="1"/>
  <c r="AY81" i="4" s="1"/>
  <c r="AY82" i="4" s="1" a="1"/>
  <c r="AY82" i="4" s="1"/>
  <c r="AY83" i="4" s="1" a="1"/>
  <c r="AY83" i="4" s="1"/>
  <c r="AY84" i="4" s="1" a="1"/>
  <c r="AY84" i="4" s="1"/>
  <c r="AY85" i="4" s="1" a="1"/>
  <c r="AY85" i="4" s="1"/>
  <c r="AY86" i="4" s="1" a="1"/>
  <c r="AY86" i="4" s="1"/>
  <c r="AY87" i="4" s="1" a="1"/>
  <c r="AY87" i="4" s="1"/>
  <c r="AY88" i="4" s="1" a="1"/>
  <c r="AY88" i="4" s="1"/>
  <c r="AY89" i="4" s="1" a="1"/>
  <c r="AY89" i="4" s="1"/>
  <c r="AY90" i="4" s="1" a="1"/>
  <c r="AY90" i="4" s="1"/>
  <c r="AY91" i="4" s="1" a="1"/>
  <c r="AY91" i="4" s="1"/>
  <c r="AY92" i="4" s="1" a="1"/>
  <c r="AY92" i="4" s="1"/>
  <c r="AY93" i="4" s="1" a="1"/>
  <c r="AY93" i="4" s="1"/>
  <c r="AY94" i="4" s="1" a="1"/>
  <c r="AY94" i="4" s="1"/>
  <c r="AY95" i="4" s="1" a="1"/>
  <c r="AY95" i="4" s="1"/>
  <c r="AY96" i="4" s="1" a="1"/>
  <c r="AY96" i="4" s="1"/>
  <c r="AY97" i="4" s="1" a="1"/>
  <c r="AY97" i="4" s="1"/>
  <c r="AY98" i="4" s="1" a="1"/>
  <c r="AY98" i="4" s="1"/>
  <c r="AY99" i="4" s="1" a="1"/>
  <c r="AY99" i="4" s="1"/>
  <c r="AY100" i="4" s="1" a="1"/>
  <c r="AY100" i="4" s="1"/>
  <c r="AY101" i="4" s="1" a="1"/>
  <c r="AY101" i="4" s="1"/>
  <c r="AY102" i="4" s="1" a="1"/>
  <c r="AY102" i="4" s="1"/>
  <c r="AY103" i="4" s="1" a="1"/>
  <c r="AY103" i="4" s="1"/>
  <c r="AY104" i="4" s="1" a="1"/>
  <c r="AY104" i="4" s="1"/>
  <c r="AY105" i="4" s="1" a="1"/>
  <c r="AY105" i="4" s="1"/>
  <c r="AY106" i="4" s="1" a="1"/>
  <c r="AY106" i="4" s="1"/>
  <c r="AY107" i="4" s="1" a="1"/>
  <c r="AY107" i="4" s="1"/>
  <c r="AY108" i="4" s="1" a="1"/>
  <c r="AY108" i="4" s="1"/>
  <c r="AY109" i="4" s="1" a="1"/>
  <c r="AY109" i="4" s="1"/>
  <c r="AY110" i="4" s="1" a="1"/>
  <c r="AY110" i="4" s="1"/>
  <c r="AY111" i="4" s="1" a="1"/>
  <c r="AY111" i="4" s="1"/>
  <c r="AY112" i="4" s="1" a="1"/>
  <c r="AY112" i="4" s="1"/>
  <c r="AY113" i="4" s="1" a="1"/>
  <c r="AY113" i="4" s="1"/>
  <c r="AY114" i="4" s="1" a="1"/>
  <c r="AY114" i="4" s="1"/>
  <c r="AY115" i="4" s="1" a="1"/>
  <c r="AY115" i="4" s="1"/>
  <c r="AY116" i="4" s="1" a="1"/>
  <c r="AY116" i="4" s="1"/>
  <c r="AY117" i="4" s="1" a="1"/>
  <c r="AY117" i="4" s="1"/>
  <c r="AY118" i="4" s="1" a="1"/>
  <c r="AY118" i="4" s="1"/>
  <c r="AY119" i="4" s="1" a="1"/>
  <c r="AY119" i="4" s="1"/>
  <c r="AY120" i="4" s="1" a="1"/>
  <c r="AY120" i="4" s="1"/>
  <c r="AY121" i="4" s="1" a="1"/>
  <c r="AY121" i="4" s="1"/>
  <c r="AY122" i="4" s="1" a="1"/>
  <c r="AY122" i="4" s="1"/>
  <c r="AY123" i="4" s="1" a="1"/>
  <c r="AY123" i="4" s="1"/>
  <c r="AY124" i="4" s="1" a="1"/>
  <c r="AY124" i="4" s="1"/>
  <c r="AY125" i="4" s="1" a="1"/>
  <c r="AY125" i="4" s="1"/>
  <c r="AY126" i="4" s="1" a="1"/>
  <c r="AY126" i="4" s="1"/>
  <c r="AY127" i="4" s="1" a="1"/>
  <c r="AY127" i="4" s="1"/>
  <c r="AY128" i="4" s="1" a="1"/>
  <c r="AY128" i="4" s="1"/>
  <c r="AY129" i="4" s="1" a="1"/>
  <c r="AY129" i="4" s="1"/>
  <c r="AY130" i="4" s="1" a="1"/>
  <c r="AY130" i="4" s="1"/>
  <c r="AY131" i="4" s="1" a="1"/>
  <c r="AY131" i="4" s="1"/>
  <c r="AY132" i="4" s="1" a="1"/>
  <c r="AY132" i="4" s="1"/>
  <c r="AY133" i="4" s="1" a="1"/>
  <c r="AY133" i="4" s="1"/>
  <c r="AY134" i="4" s="1" a="1"/>
  <c r="AY134" i="4" s="1"/>
  <c r="AY135" i="4" s="1" a="1"/>
  <c r="AY135" i="4" s="1"/>
  <c r="AY136" i="4" s="1" a="1"/>
  <c r="AY136" i="4" s="1"/>
  <c r="AY137" i="4" s="1" a="1"/>
  <c r="AY137" i="4" s="1"/>
  <c r="AY138" i="4" s="1" a="1"/>
  <c r="AY138" i="4" s="1"/>
  <c r="AY139" i="4" s="1" a="1"/>
  <c r="AY139" i="4" s="1"/>
  <c r="AY140" i="4" s="1" a="1"/>
  <c r="AY140" i="4" s="1"/>
  <c r="AY141" i="4" s="1" a="1"/>
  <c r="AY141" i="4" s="1"/>
  <c r="AY142" i="4" s="1" a="1"/>
  <c r="AY142" i="4" s="1"/>
  <c r="AY143" i="4" s="1" a="1"/>
  <c r="AY143" i="4" s="1"/>
  <c r="AY144" i="4" s="1" a="1"/>
  <c r="AY144" i="4" s="1"/>
  <c r="AY145" i="4" s="1" a="1"/>
  <c r="AY145" i="4" s="1"/>
  <c r="AY146" i="4" s="1" a="1"/>
  <c r="AY146" i="4" s="1"/>
  <c r="AY147" i="4" s="1" a="1"/>
  <c r="AY147" i="4" s="1"/>
  <c r="AY148" i="4" s="1" a="1"/>
  <c r="AY148" i="4" s="1"/>
  <c r="AY149" i="4" s="1" a="1"/>
  <c r="AY149" i="4" s="1"/>
  <c r="AY150" i="4" s="1" a="1"/>
  <c r="AY150" i="4" s="1"/>
  <c r="AY151" i="4" s="1" a="1"/>
  <c r="AY151" i="4" s="1"/>
  <c r="AY152" i="4" s="1" a="1"/>
  <c r="AY152" i="4" s="1"/>
  <c r="AY153" i="4" s="1" a="1"/>
  <c r="AY153" i="4" s="1"/>
  <c r="AY154" i="4" s="1" a="1"/>
  <c r="AY154" i="4" s="1"/>
  <c r="AY155" i="4" s="1" a="1"/>
  <c r="AY155" i="4" s="1"/>
  <c r="AY156" i="4" s="1" a="1"/>
  <c r="AY156" i="4" s="1"/>
  <c r="AY157" i="4" s="1" a="1"/>
  <c r="AY157" i="4" s="1"/>
  <c r="AY158" i="4" s="1" a="1"/>
  <c r="AY158" i="4" s="1"/>
  <c r="AY159" i="4" s="1" a="1"/>
  <c r="AY159" i="4" s="1"/>
  <c r="AY160" i="4" s="1" a="1"/>
  <c r="AY160" i="4" s="1"/>
  <c r="AY161" i="4" s="1" a="1"/>
  <c r="AY161" i="4" s="1"/>
  <c r="AY162" i="4" s="1" a="1"/>
  <c r="AY162" i="4" s="1"/>
  <c r="AY163" i="4" s="1" a="1"/>
  <c r="AY163" i="4" s="1"/>
  <c r="AY164" i="4" s="1" a="1"/>
  <c r="AY164" i="4" s="1"/>
  <c r="AY165" i="4" s="1" a="1"/>
  <c r="AY165" i="4" s="1"/>
  <c r="AY166" i="4" s="1" a="1"/>
  <c r="AY166" i="4" s="1"/>
  <c r="AY167" i="4" s="1" a="1"/>
  <c r="AY167" i="4" s="1"/>
  <c r="AY168" i="4" s="1" a="1"/>
  <c r="AY168" i="4" s="1"/>
  <c r="AY169" i="4" s="1" a="1"/>
  <c r="AY169" i="4" s="1"/>
  <c r="AY170" i="4" s="1" a="1"/>
  <c r="AY170" i="4" s="1"/>
  <c r="AY171" i="4" s="1" a="1"/>
  <c r="AY171" i="4" s="1"/>
  <c r="AY172" i="4" s="1" a="1"/>
  <c r="AY172" i="4" s="1"/>
  <c r="AY173" i="4" s="1" a="1"/>
  <c r="AY173" i="4" s="1"/>
  <c r="AY174" i="4" s="1" a="1"/>
  <c r="AY174" i="4" s="1"/>
  <c r="AY175" i="4" s="1" a="1"/>
  <c r="AY175" i="4" s="1"/>
  <c r="AY176" i="4" s="1" a="1"/>
  <c r="AY176" i="4" s="1"/>
  <c r="AY177" i="4" s="1" a="1"/>
  <c r="AY177" i="4" s="1"/>
  <c r="AY178" i="4" s="1" a="1"/>
  <c r="AY178" i="4" s="1"/>
  <c r="AY179" i="4" s="1" a="1"/>
  <c r="AY179" i="4" s="1"/>
  <c r="AY180" i="4" s="1" a="1"/>
  <c r="AY180" i="4" s="1"/>
  <c r="AY181" i="4" s="1" a="1"/>
  <c r="AY181" i="4" s="1"/>
  <c r="AY182" i="4" s="1" a="1"/>
  <c r="AY182" i="4" s="1"/>
  <c r="AY183" i="4" s="1" a="1"/>
  <c r="AY183" i="4" s="1"/>
  <c r="AY184" i="4" s="1" a="1"/>
  <c r="AY184" i="4" s="1"/>
  <c r="AY185" i="4" s="1" a="1"/>
  <c r="AY185" i="4" s="1"/>
  <c r="AY186" i="4" s="1" a="1"/>
  <c r="AY186" i="4" s="1"/>
  <c r="AY187" i="4" s="1" a="1"/>
  <c r="AY187" i="4" s="1"/>
  <c r="AY188" i="4" s="1" a="1"/>
  <c r="AY188" i="4" s="1"/>
  <c r="AY189" i="4" s="1" a="1"/>
  <c r="AY189" i="4" s="1"/>
  <c r="AY190" i="4" s="1" a="1"/>
  <c r="AY190" i="4" s="1"/>
  <c r="AY191" i="4" s="1" a="1"/>
  <c r="AY191" i="4" s="1"/>
  <c r="AY192" i="4" s="1" a="1"/>
  <c r="AY192" i="4" s="1"/>
  <c r="AY193" i="4" s="1" a="1"/>
  <c r="AY193" i="4" s="1"/>
  <c r="AY194" i="4" s="1" a="1"/>
  <c r="AY194" i="4" s="1"/>
  <c r="AY195" i="4" s="1" a="1"/>
  <c r="AY195" i="4" s="1"/>
  <c r="AY196" i="4" s="1" a="1"/>
  <c r="AY196" i="4" s="1"/>
  <c r="AY197" i="4" s="1" a="1"/>
  <c r="AY197" i="4" s="1"/>
  <c r="AY198" i="4" s="1" a="1"/>
  <c r="AY198" i="4" s="1"/>
  <c r="AY199" i="4" s="1" a="1"/>
  <c r="AY199" i="4" s="1"/>
  <c r="AY200" i="4" s="1" a="1"/>
  <c r="AY200" i="4" s="1"/>
  <c r="AY201" i="4" s="1" a="1"/>
  <c r="AY201" i="4" s="1"/>
  <c r="AY202" i="4" s="1" a="1"/>
  <c r="AY202" i="4" s="1"/>
  <c r="AY203" i="4" s="1" a="1"/>
  <c r="AY203" i="4" s="1"/>
  <c r="AY204" i="4" s="1" a="1"/>
  <c r="AY204" i="4" s="1"/>
  <c r="AY205" i="4" s="1" a="1"/>
  <c r="AY205" i="4" s="1"/>
  <c r="AY206" i="4" s="1" a="1"/>
  <c r="AY206" i="4" s="1"/>
  <c r="AY207" i="4" s="1" a="1"/>
  <c r="AY207" i="4" s="1"/>
  <c r="AY208" i="4" s="1" a="1"/>
  <c r="AY208" i="4" s="1"/>
  <c r="AY209" i="4" s="1" a="1"/>
  <c r="AY209" i="4" s="1"/>
  <c r="AY210" i="4" s="1" a="1"/>
  <c r="AY210" i="4" s="1"/>
  <c r="AY211" i="4" s="1" a="1"/>
  <c r="AY211" i="4" s="1"/>
  <c r="AY212" i="4" s="1" a="1"/>
  <c r="AY212" i="4" s="1"/>
  <c r="AY213" i="4" s="1" a="1"/>
  <c r="AY213" i="4" s="1"/>
  <c r="AY214" i="4" s="1" a="1"/>
  <c r="AY214" i="4" s="1"/>
  <c r="AY215" i="4" s="1" a="1"/>
  <c r="AY215" i="4" s="1"/>
  <c r="AY216" i="4" s="1" a="1"/>
  <c r="AY216" i="4" s="1"/>
  <c r="AY217" i="4" s="1" a="1"/>
  <c r="AY217" i="4" s="1"/>
  <c r="AY218" i="4" s="1" a="1"/>
  <c r="AY218" i="4" s="1"/>
  <c r="AY219" i="4" s="1" a="1"/>
  <c r="AY219" i="4" s="1"/>
  <c r="AY220" i="4" s="1" a="1"/>
  <c r="AY220" i="4" s="1"/>
  <c r="AY221" i="4" s="1" a="1"/>
  <c r="AY221" i="4" s="1"/>
  <c r="AY222" i="4" s="1" a="1"/>
  <c r="AY222" i="4" s="1"/>
  <c r="AY223" i="4" s="1" a="1"/>
  <c r="AY223" i="4" s="1"/>
  <c r="AY224" i="4" s="1" a="1"/>
  <c r="AY224" i="4" s="1"/>
  <c r="AY225" i="4" s="1" a="1"/>
  <c r="AY225" i="4" s="1"/>
  <c r="AY226" i="4" s="1" a="1"/>
  <c r="AY226" i="4" s="1"/>
  <c r="AY227" i="4" s="1" a="1"/>
  <c r="AY227" i="4" s="1"/>
  <c r="AY228" i="4" s="1" a="1"/>
  <c r="AY228" i="4" s="1"/>
  <c r="AY229" i="4" s="1" a="1"/>
  <c r="AY229" i="4" s="1"/>
  <c r="AY230" i="4" s="1" a="1"/>
  <c r="AY230" i="4" s="1"/>
  <c r="AY231" i="4" s="1" a="1"/>
  <c r="AY231" i="4" s="1"/>
  <c r="AY232" i="4" s="1" a="1"/>
  <c r="AY232" i="4" s="1"/>
  <c r="AY233" i="4" s="1" a="1"/>
  <c r="AY233" i="4" s="1"/>
  <c r="AY234" i="4" s="1" a="1"/>
  <c r="AY234" i="4" s="1"/>
  <c r="AY235" i="4" s="1" a="1"/>
  <c r="AY235" i="4" s="1"/>
  <c r="AY236" i="4" s="1" a="1"/>
  <c r="AY236" i="4" s="1"/>
  <c r="AY237" i="4" s="1" a="1"/>
  <c r="AY237" i="4" s="1"/>
  <c r="AY238" i="4" s="1" a="1"/>
  <c r="AY238" i="4" s="1"/>
  <c r="AY239" i="4" s="1" a="1"/>
  <c r="AY239" i="4" s="1"/>
  <c r="AY240" i="4" s="1" a="1"/>
  <c r="AY240" i="4" s="1"/>
  <c r="AY241" i="4" s="1" a="1"/>
  <c r="AY241" i="4" s="1"/>
  <c r="AY242" i="4" s="1" a="1"/>
  <c r="AY242" i="4" s="1"/>
  <c r="AY243" i="4" s="1" a="1"/>
  <c r="AY243" i="4" s="1"/>
  <c r="AY244" i="4" s="1" a="1"/>
  <c r="AY244" i="4" s="1"/>
  <c r="AY245" i="4" s="1" a="1"/>
  <c r="AY245" i="4" s="1"/>
  <c r="AY246" i="4" s="1" a="1"/>
  <c r="AY246" i="4" s="1"/>
  <c r="AY247" i="4" s="1" a="1"/>
  <c r="AY247" i="4" s="1"/>
  <c r="AY248" i="4" s="1" a="1"/>
  <c r="AY248" i="4" s="1"/>
  <c r="AY249" i="4" s="1" a="1"/>
  <c r="AY249" i="4" s="1"/>
  <c r="AY250" i="4" s="1" a="1"/>
  <c r="AY250" i="4" s="1"/>
  <c r="AY251" i="4" s="1" a="1"/>
  <c r="AY251" i="4" s="1"/>
  <c r="AY252" i="4" s="1" a="1"/>
  <c r="AY252" i="4" s="1"/>
  <c r="AY253" i="4" s="1" a="1"/>
  <c r="AY253" i="4" s="1"/>
  <c r="AY254" i="4" s="1" a="1"/>
  <c r="AY254" i="4" s="1"/>
  <c r="AY255" i="4" s="1" a="1"/>
  <c r="AY255" i="4" s="1"/>
  <c r="AY256" i="4" s="1" a="1"/>
  <c r="AY256" i="4" s="1"/>
  <c r="AY257" i="4" s="1" a="1"/>
  <c r="AY257" i="4" s="1"/>
  <c r="AY258" i="4" s="1" a="1"/>
  <c r="AY258" i="4" s="1"/>
  <c r="AY259" i="4" s="1" a="1"/>
  <c r="AY259" i="4" s="1"/>
  <c r="AY260" i="4" s="1" a="1"/>
  <c r="AY260" i="4" s="1"/>
  <c r="AY261" i="4" s="1" a="1"/>
  <c r="AY261" i="4" s="1"/>
  <c r="AY262" i="4" s="1" a="1"/>
  <c r="AY262" i="4" s="1"/>
  <c r="AY263" i="4" s="1" a="1"/>
  <c r="AY263" i="4" s="1"/>
  <c r="AY264" i="4" s="1" a="1"/>
  <c r="AY264" i="4" s="1"/>
  <c r="AY265" i="4" s="1" a="1"/>
  <c r="AY265" i="4" s="1"/>
  <c r="AY266" i="4" s="1" a="1"/>
  <c r="AY266" i="4" s="1"/>
  <c r="AY267" i="4" s="1" a="1"/>
  <c r="AY267" i="4" s="1"/>
  <c r="AY268" i="4" s="1" a="1"/>
  <c r="AY268" i="4" s="1"/>
  <c r="AY269" i="4" s="1" a="1"/>
  <c r="AY269" i="4" s="1"/>
  <c r="AY270" i="4" s="1" a="1"/>
  <c r="AY270" i="4" s="1"/>
  <c r="AY271" i="4" s="1" a="1"/>
  <c r="AY271" i="4" s="1"/>
  <c r="AY272" i="4" s="1" a="1"/>
  <c r="AY272" i="4" s="1"/>
  <c r="AY273" i="4" s="1" a="1"/>
  <c r="AY273" i="4" s="1"/>
  <c r="AY274" i="4" s="1" a="1"/>
  <c r="AY274" i="4" s="1"/>
  <c r="AY275" i="4" s="1" a="1"/>
  <c r="AY275" i="4" s="1"/>
  <c r="AY276" i="4" s="1" a="1"/>
  <c r="AY276" i="4" s="1"/>
  <c r="AY277" i="4" s="1" a="1"/>
  <c r="AY277" i="4" s="1"/>
  <c r="AY278" i="4" s="1" a="1"/>
  <c r="AY278" i="4" s="1"/>
  <c r="AY279" i="4" s="1" a="1"/>
  <c r="AY279" i="4" s="1"/>
  <c r="AY280" i="4" s="1" a="1"/>
  <c r="AY280" i="4" s="1"/>
  <c r="AY281" i="4" s="1" a="1"/>
  <c r="AY281" i="4" s="1"/>
  <c r="AI32" i="4" a="1"/>
  <c r="AI32" i="4" s="1"/>
  <c r="AI33" i="4" s="1" a="1"/>
  <c r="AI33" i="4" s="1"/>
  <c r="AI34" i="4" s="1" a="1"/>
  <c r="AI34" i="4" s="1"/>
  <c r="AI35" i="4" s="1" a="1"/>
  <c r="AI35" i="4" s="1"/>
  <c r="AI36" i="4" s="1" a="1"/>
  <c r="AI36" i="4" s="1"/>
  <c r="AI37" i="4" s="1" a="1"/>
  <c r="AI37" i="4" s="1"/>
  <c r="AI38" i="4" s="1" a="1"/>
  <c r="AI38" i="4" s="1"/>
  <c r="AI39" i="4" s="1" a="1"/>
  <c r="AI39" i="4" s="1"/>
  <c r="AI40" i="4" s="1" a="1"/>
  <c r="AI40" i="4" s="1"/>
  <c r="AI41" i="4" s="1" a="1"/>
  <c r="AI41" i="4" s="1"/>
  <c r="AI42" i="4" s="1" a="1"/>
  <c r="AI42" i="4" s="1"/>
  <c r="AI43" i="4" s="1" a="1"/>
  <c r="AI43" i="4" s="1"/>
  <c r="AI44" i="4" s="1" a="1"/>
  <c r="AI44" i="4" s="1"/>
  <c r="AI45" i="4" s="1" a="1"/>
  <c r="AI45" i="4" s="1"/>
  <c r="AI46" i="4" s="1" a="1"/>
  <c r="AI46" i="4" s="1"/>
  <c r="AI47" i="4" s="1" a="1"/>
  <c r="AI47" i="4" s="1"/>
  <c r="AI48" i="4" s="1" a="1"/>
  <c r="AI48" i="4" s="1"/>
  <c r="AI49" i="4" s="1" a="1"/>
  <c r="AI49" i="4" s="1"/>
  <c r="AI50" i="4" s="1" a="1"/>
  <c r="AI50" i="4" s="1"/>
  <c r="AI51" i="4" s="1" a="1"/>
  <c r="AI51" i="4" s="1"/>
  <c r="AI52" i="4" s="1" a="1"/>
  <c r="AI52" i="4" s="1"/>
  <c r="AI53" i="4" s="1" a="1"/>
  <c r="AI53" i="4" s="1"/>
  <c r="AI54" i="4" s="1" a="1"/>
  <c r="AI54" i="4" s="1"/>
  <c r="AI55" i="4" s="1" a="1"/>
  <c r="AI55" i="4" s="1"/>
  <c r="AI56" i="4" s="1" a="1"/>
  <c r="AI56" i="4" s="1"/>
  <c r="AI57" i="4" s="1" a="1"/>
  <c r="AI57" i="4" s="1"/>
  <c r="AI58" i="4" s="1" a="1"/>
  <c r="AI58" i="4" s="1"/>
  <c r="AI59" i="4" s="1" a="1"/>
  <c r="AI59" i="4" s="1"/>
  <c r="AI60" i="4" s="1" a="1"/>
  <c r="AI60" i="4" s="1"/>
  <c r="AI61" i="4" s="1" a="1"/>
  <c r="AI61" i="4" s="1"/>
  <c r="AI62" i="4" s="1" a="1"/>
  <c r="AI62" i="4" s="1"/>
  <c r="AI63" i="4" s="1" a="1"/>
  <c r="AI63" i="4" s="1"/>
  <c r="AI64" i="4" s="1" a="1"/>
  <c r="AI64" i="4" s="1"/>
  <c r="AI65" i="4" s="1" a="1"/>
  <c r="AI65" i="4" s="1"/>
  <c r="AI66" i="4" s="1" a="1"/>
  <c r="AI66" i="4" s="1"/>
  <c r="AI67" i="4" s="1" a="1"/>
  <c r="AI67" i="4" s="1"/>
  <c r="AI68" i="4" s="1" a="1"/>
  <c r="AI68" i="4" s="1"/>
  <c r="AI69" i="4" s="1" a="1"/>
  <c r="AI69" i="4" s="1"/>
  <c r="AI70" i="4" s="1" a="1"/>
  <c r="AI70" i="4" s="1"/>
  <c r="AI71" i="4" s="1" a="1"/>
  <c r="AI71" i="4" s="1"/>
  <c r="AI72" i="4" s="1" a="1"/>
  <c r="AI72" i="4" s="1"/>
  <c r="AI73" i="4" s="1" a="1"/>
  <c r="AI73" i="4" s="1"/>
  <c r="AI74" i="4" s="1" a="1"/>
  <c r="AI74" i="4" s="1"/>
  <c r="AI75" i="4" s="1" a="1"/>
  <c r="AI75" i="4" s="1"/>
  <c r="AI76" i="4" s="1" a="1"/>
  <c r="AI76" i="4" s="1"/>
  <c r="AI77" i="4" s="1" a="1"/>
  <c r="AI77" i="4" s="1"/>
  <c r="AI78" i="4" s="1" a="1"/>
  <c r="AI78" i="4" s="1"/>
  <c r="AI79" i="4" s="1" a="1"/>
  <c r="AI79" i="4" s="1"/>
  <c r="AI80" i="4" s="1" a="1"/>
  <c r="AI80" i="4" s="1"/>
  <c r="AI81" i="4" s="1" a="1"/>
  <c r="AI81" i="4" s="1"/>
  <c r="AI82" i="4" s="1" a="1"/>
  <c r="AI82" i="4" s="1"/>
  <c r="AI83" i="4" s="1" a="1"/>
  <c r="AI83" i="4" s="1"/>
  <c r="AI84" i="4" s="1" a="1"/>
  <c r="AI84" i="4" s="1"/>
  <c r="AI85" i="4" s="1" a="1"/>
  <c r="AI85" i="4" s="1"/>
  <c r="AI86" i="4" s="1" a="1"/>
  <c r="AI86" i="4" s="1"/>
  <c r="AI87" i="4" s="1" a="1"/>
  <c r="AI87" i="4" s="1"/>
  <c r="AI88" i="4" s="1" a="1"/>
  <c r="AI88" i="4" s="1"/>
  <c r="AI89" i="4" s="1" a="1"/>
  <c r="AI89" i="4" s="1"/>
  <c r="AI90" i="4" s="1" a="1"/>
  <c r="AI90" i="4" s="1"/>
  <c r="AI91" i="4" s="1" a="1"/>
  <c r="AI91" i="4" s="1"/>
  <c r="AI92" i="4" s="1" a="1"/>
  <c r="AI92" i="4" s="1"/>
  <c r="AI93" i="4" s="1" a="1"/>
  <c r="AI93" i="4" s="1"/>
  <c r="AI94" i="4" s="1" a="1"/>
  <c r="AI94" i="4" s="1"/>
  <c r="AI95" i="4" s="1" a="1"/>
  <c r="AI95" i="4" s="1"/>
  <c r="AI96" i="4" s="1" a="1"/>
  <c r="AI96" i="4" s="1"/>
  <c r="AI97" i="4" s="1" a="1"/>
  <c r="AI97" i="4" s="1"/>
  <c r="AI98" i="4" s="1" a="1"/>
  <c r="AI98" i="4" s="1"/>
  <c r="AI99" i="4" s="1" a="1"/>
  <c r="AI99" i="4" s="1"/>
  <c r="AI100" i="4" s="1" a="1"/>
  <c r="AI100" i="4" s="1"/>
  <c r="AI101" i="4" s="1" a="1"/>
  <c r="AI101" i="4" s="1"/>
  <c r="AI102" i="4" s="1" a="1"/>
  <c r="AI102" i="4" s="1"/>
  <c r="AI103" i="4" s="1" a="1"/>
  <c r="AI103" i="4" s="1"/>
  <c r="AI104" i="4" s="1" a="1"/>
  <c r="AI104" i="4" s="1"/>
  <c r="AI105" i="4" s="1" a="1"/>
  <c r="AI105" i="4" s="1"/>
  <c r="AI106" i="4" s="1" a="1"/>
  <c r="AI106" i="4" s="1"/>
  <c r="AI107" i="4" s="1" a="1"/>
  <c r="AI107" i="4" s="1"/>
  <c r="AI108" i="4" s="1" a="1"/>
  <c r="AI108" i="4" s="1"/>
  <c r="AI109" i="4" s="1" a="1"/>
  <c r="AI109" i="4" s="1"/>
  <c r="AI110" i="4" s="1" a="1"/>
  <c r="AI110" i="4" s="1"/>
  <c r="AI111" i="4" s="1" a="1"/>
  <c r="AI111" i="4" s="1"/>
  <c r="AI112" i="4" s="1" a="1"/>
  <c r="AI112" i="4" s="1"/>
  <c r="AI113" i="4" s="1" a="1"/>
  <c r="AI113" i="4" s="1"/>
  <c r="AI114" i="4" s="1" a="1"/>
  <c r="AI114" i="4" s="1"/>
  <c r="AI115" i="4" s="1" a="1"/>
  <c r="AI115" i="4" s="1"/>
  <c r="AI116" i="4" s="1" a="1"/>
  <c r="AI116" i="4" s="1"/>
  <c r="AI117" i="4" s="1" a="1"/>
  <c r="AI117" i="4" s="1"/>
  <c r="AI118" i="4" s="1" a="1"/>
  <c r="AI118" i="4" s="1"/>
  <c r="AI119" i="4" s="1" a="1"/>
  <c r="AI119" i="4" s="1"/>
  <c r="AI120" i="4" s="1" a="1"/>
  <c r="AI120" i="4" s="1"/>
  <c r="AI121" i="4" s="1" a="1"/>
  <c r="AI121" i="4" s="1"/>
  <c r="AI122" i="4" s="1" a="1"/>
  <c r="AI122" i="4" s="1"/>
  <c r="AI123" i="4" s="1" a="1"/>
  <c r="AI123" i="4" s="1"/>
  <c r="AI124" i="4" s="1" a="1"/>
  <c r="AI124" i="4" s="1"/>
  <c r="AI125" i="4" s="1" a="1"/>
  <c r="AI125" i="4" s="1"/>
  <c r="AI126" i="4" s="1" a="1"/>
  <c r="AI126" i="4" s="1"/>
  <c r="AI127" i="4" s="1" a="1"/>
  <c r="AI127" i="4" s="1"/>
  <c r="AI128" i="4" s="1" a="1"/>
  <c r="AI128" i="4" s="1"/>
  <c r="AI129" i="4" s="1" a="1"/>
  <c r="AI129" i="4" s="1"/>
  <c r="AI130" i="4" s="1" a="1"/>
  <c r="AI130" i="4" s="1"/>
  <c r="AI131" i="4" s="1" a="1"/>
  <c r="AI131" i="4" s="1"/>
  <c r="AI132" i="4" s="1" a="1"/>
  <c r="AI132" i="4" s="1"/>
  <c r="AI133" i="4" s="1" a="1"/>
  <c r="AI133" i="4" s="1"/>
  <c r="AI134" i="4" s="1" a="1"/>
  <c r="AI134" i="4" s="1"/>
  <c r="AI135" i="4" s="1" a="1"/>
  <c r="AI135" i="4" s="1"/>
  <c r="AI136" i="4" s="1" a="1"/>
  <c r="AI136" i="4" s="1"/>
  <c r="AI137" i="4" s="1" a="1"/>
  <c r="AI137" i="4" s="1"/>
  <c r="AI138" i="4" s="1" a="1"/>
  <c r="AI138" i="4" s="1"/>
  <c r="AI139" i="4" s="1" a="1"/>
  <c r="AI139" i="4" s="1"/>
  <c r="AI140" i="4" s="1" a="1"/>
  <c r="AI140" i="4" s="1"/>
  <c r="AI141" i="4" s="1" a="1"/>
  <c r="AI141" i="4" s="1"/>
  <c r="AI142" i="4" s="1" a="1"/>
  <c r="AI142" i="4" s="1"/>
  <c r="AI143" i="4" s="1" a="1"/>
  <c r="AI143" i="4" s="1"/>
  <c r="AI144" i="4" s="1" a="1"/>
  <c r="AI144" i="4" s="1"/>
  <c r="AI145" i="4" s="1" a="1"/>
  <c r="AI145" i="4" s="1"/>
  <c r="AI146" i="4" s="1" a="1"/>
  <c r="AI146" i="4" s="1"/>
  <c r="AI147" i="4" s="1" a="1"/>
  <c r="AI147" i="4" s="1"/>
  <c r="AI148" i="4" s="1" a="1"/>
  <c r="AI148" i="4" s="1"/>
  <c r="AI149" i="4" s="1" a="1"/>
  <c r="AI149" i="4" s="1"/>
  <c r="AI150" i="4" s="1" a="1"/>
  <c r="AI150" i="4" s="1"/>
  <c r="AI151" i="4" s="1" a="1"/>
  <c r="AI151" i="4" s="1"/>
  <c r="AI152" i="4" s="1" a="1"/>
  <c r="AI152" i="4" s="1"/>
  <c r="AI153" i="4" s="1" a="1"/>
  <c r="AI153" i="4" s="1"/>
  <c r="AI154" i="4" s="1" a="1"/>
  <c r="AI154" i="4" s="1"/>
  <c r="AI155" i="4" s="1" a="1"/>
  <c r="AI155" i="4" s="1"/>
  <c r="AI156" i="4" s="1" a="1"/>
  <c r="AI156" i="4" s="1"/>
  <c r="AI157" i="4" s="1" a="1"/>
  <c r="AI157" i="4" s="1"/>
  <c r="AI158" i="4" s="1" a="1"/>
  <c r="AI158" i="4" s="1"/>
  <c r="AI159" i="4" s="1" a="1"/>
  <c r="AI159" i="4" s="1"/>
  <c r="AI160" i="4" s="1" a="1"/>
  <c r="AI160" i="4" s="1"/>
  <c r="AI161" i="4" s="1" a="1"/>
  <c r="AI161" i="4" s="1"/>
  <c r="AI162" i="4" s="1" a="1"/>
  <c r="AI162" i="4" s="1"/>
  <c r="AI163" i="4" s="1" a="1"/>
  <c r="AI163" i="4" s="1"/>
  <c r="AI164" i="4" s="1" a="1"/>
  <c r="AI164" i="4" s="1"/>
  <c r="AI165" i="4" s="1" a="1"/>
  <c r="AI165" i="4" s="1"/>
  <c r="AI166" i="4" s="1" a="1"/>
  <c r="AI166" i="4" s="1"/>
  <c r="AI167" i="4" s="1" a="1"/>
  <c r="AI167" i="4" s="1"/>
  <c r="AI168" i="4" s="1" a="1"/>
  <c r="AI168" i="4" s="1"/>
  <c r="AI169" i="4" s="1" a="1"/>
  <c r="AI169" i="4" s="1"/>
  <c r="AI170" i="4" s="1" a="1"/>
  <c r="AI170" i="4" s="1"/>
  <c r="AI171" i="4" s="1" a="1"/>
  <c r="AI171" i="4" s="1"/>
  <c r="AI172" i="4" s="1" a="1"/>
  <c r="AI172" i="4" s="1"/>
  <c r="AI173" i="4" s="1" a="1"/>
  <c r="AI173" i="4" s="1"/>
  <c r="AI174" i="4" s="1" a="1"/>
  <c r="AI174" i="4" s="1"/>
  <c r="AI175" i="4" s="1" a="1"/>
  <c r="AI175" i="4" s="1"/>
  <c r="AI176" i="4" s="1" a="1"/>
  <c r="AI176" i="4" s="1"/>
  <c r="AI177" i="4" s="1" a="1"/>
  <c r="AI177" i="4" s="1"/>
  <c r="AI178" i="4" s="1" a="1"/>
  <c r="AI178" i="4" s="1"/>
  <c r="AI179" i="4" s="1" a="1"/>
  <c r="AI179" i="4" s="1"/>
  <c r="AI180" i="4" s="1" a="1"/>
  <c r="AI180" i="4" s="1"/>
  <c r="AI181" i="4" s="1" a="1"/>
  <c r="AI181" i="4" s="1"/>
  <c r="AI182" i="4" s="1" a="1"/>
  <c r="AI182" i="4" s="1"/>
  <c r="AI183" i="4" s="1" a="1"/>
  <c r="AI183" i="4" s="1"/>
  <c r="AI184" i="4" s="1" a="1"/>
  <c r="AI184" i="4" s="1"/>
  <c r="AI185" i="4" s="1" a="1"/>
  <c r="AI185" i="4" s="1"/>
  <c r="AI186" i="4" s="1" a="1"/>
  <c r="AI186" i="4" s="1"/>
  <c r="AI187" i="4" s="1" a="1"/>
  <c r="AI187" i="4" s="1"/>
  <c r="AI188" i="4" s="1" a="1"/>
  <c r="AI188" i="4" s="1"/>
  <c r="AI189" i="4" s="1" a="1"/>
  <c r="AI189" i="4" s="1"/>
  <c r="AI190" i="4" s="1" a="1"/>
  <c r="AI190" i="4" s="1"/>
  <c r="AI191" i="4" s="1" a="1"/>
  <c r="AI191" i="4" s="1"/>
  <c r="AI192" i="4" s="1" a="1"/>
  <c r="AI192" i="4" s="1"/>
  <c r="AI193" i="4" s="1" a="1"/>
  <c r="AI193" i="4" s="1"/>
  <c r="AI194" i="4" s="1" a="1"/>
  <c r="AI194" i="4" s="1"/>
  <c r="AI195" i="4" s="1" a="1"/>
  <c r="AI195" i="4" s="1"/>
  <c r="AI196" i="4" s="1" a="1"/>
  <c r="AI196" i="4" s="1"/>
  <c r="AI197" i="4" s="1" a="1"/>
  <c r="AI197" i="4" s="1"/>
  <c r="AI198" i="4" s="1" a="1"/>
  <c r="AI198" i="4" s="1"/>
  <c r="AI199" i="4" s="1" a="1"/>
  <c r="AI199" i="4" s="1"/>
  <c r="AI200" i="4" s="1" a="1"/>
  <c r="AI200" i="4" s="1"/>
  <c r="AI201" i="4" s="1" a="1"/>
  <c r="AI201" i="4" s="1"/>
  <c r="AI202" i="4" s="1" a="1"/>
  <c r="AI202" i="4" s="1"/>
  <c r="AI203" i="4" s="1" a="1"/>
  <c r="AI203" i="4" s="1"/>
  <c r="AI204" i="4" s="1" a="1"/>
  <c r="AI204" i="4" s="1"/>
  <c r="AI205" i="4" s="1" a="1"/>
  <c r="AI205" i="4" s="1"/>
  <c r="AI206" i="4" s="1" a="1"/>
  <c r="AI206" i="4" s="1"/>
  <c r="AI207" i="4" s="1" a="1"/>
  <c r="AI207" i="4" s="1"/>
  <c r="AI208" i="4" s="1" a="1"/>
  <c r="AI208" i="4" s="1"/>
  <c r="AI209" i="4" s="1" a="1"/>
  <c r="AI209" i="4" s="1"/>
  <c r="AI210" i="4" s="1" a="1"/>
  <c r="AI210" i="4" s="1"/>
  <c r="AI211" i="4" s="1" a="1"/>
  <c r="AI211" i="4" s="1"/>
  <c r="AI212" i="4" s="1" a="1"/>
  <c r="AI212" i="4" s="1"/>
  <c r="AI213" i="4" s="1" a="1"/>
  <c r="AI213" i="4" s="1"/>
  <c r="AI214" i="4" s="1" a="1"/>
  <c r="AI214" i="4" s="1"/>
  <c r="AI215" i="4" s="1" a="1"/>
  <c r="AI215" i="4" s="1"/>
  <c r="AI216" i="4" s="1" a="1"/>
  <c r="AI216" i="4" s="1"/>
  <c r="AI217" i="4" s="1" a="1"/>
  <c r="AI217" i="4" s="1"/>
  <c r="AI218" i="4" s="1" a="1"/>
  <c r="AI218" i="4" s="1"/>
  <c r="AI219" i="4" s="1" a="1"/>
  <c r="AI219" i="4" s="1"/>
  <c r="AI220" i="4" s="1" a="1"/>
  <c r="AI220" i="4" s="1"/>
  <c r="AI221" i="4" s="1" a="1"/>
  <c r="AI221" i="4" s="1"/>
  <c r="AI222" i="4" s="1" a="1"/>
  <c r="AI222" i="4" s="1"/>
  <c r="AI223" i="4" s="1" a="1"/>
  <c r="AI223" i="4" s="1"/>
  <c r="AI224" i="4" s="1" a="1"/>
  <c r="AI224" i="4" s="1"/>
  <c r="AI225" i="4" s="1" a="1"/>
  <c r="AI225" i="4" s="1"/>
  <c r="AI226" i="4" s="1" a="1"/>
  <c r="AI226" i="4" s="1"/>
  <c r="AI227" i="4" s="1" a="1"/>
  <c r="AI227" i="4" s="1"/>
  <c r="AI228" i="4" s="1" a="1"/>
  <c r="AI228" i="4" s="1"/>
  <c r="AI229" i="4" s="1" a="1"/>
  <c r="AI229" i="4" s="1"/>
  <c r="AI230" i="4" s="1" a="1"/>
  <c r="AI230" i="4" s="1"/>
  <c r="AI231" i="4" s="1" a="1"/>
  <c r="AI231" i="4" s="1"/>
  <c r="AI232" i="4" s="1" a="1"/>
  <c r="AI232" i="4" s="1"/>
  <c r="AI233" i="4" s="1" a="1"/>
  <c r="AI233" i="4" s="1"/>
  <c r="AI234" i="4" s="1" a="1"/>
  <c r="AI234" i="4" s="1"/>
  <c r="AI235" i="4" s="1" a="1"/>
  <c r="AI235" i="4" s="1"/>
  <c r="AI236" i="4" s="1" a="1"/>
  <c r="AI236" i="4" s="1"/>
  <c r="AI237" i="4" s="1" a="1"/>
  <c r="AI237" i="4" s="1"/>
  <c r="AI238" i="4" s="1" a="1"/>
  <c r="AI238" i="4" s="1"/>
  <c r="AI239" i="4" s="1" a="1"/>
  <c r="AI239" i="4" s="1"/>
  <c r="AI240" i="4" s="1" a="1"/>
  <c r="AI240" i="4" s="1"/>
  <c r="AI241" i="4" s="1" a="1"/>
  <c r="AI241" i="4" s="1"/>
  <c r="AI242" i="4" s="1" a="1"/>
  <c r="AI242" i="4" s="1"/>
  <c r="AI243" i="4" s="1" a="1"/>
  <c r="AI243" i="4" s="1"/>
  <c r="AI244" i="4" s="1" a="1"/>
  <c r="AI244" i="4" s="1"/>
  <c r="AI245" i="4" s="1" a="1"/>
  <c r="AI245" i="4" s="1"/>
  <c r="AI246" i="4" s="1" a="1"/>
  <c r="AI246" i="4" s="1"/>
  <c r="AI247" i="4" s="1" a="1"/>
  <c r="AI247" i="4" s="1"/>
  <c r="AI248" i="4" s="1" a="1"/>
  <c r="AI248" i="4" s="1"/>
  <c r="AI249" i="4" s="1" a="1"/>
  <c r="AI249" i="4" s="1"/>
  <c r="AI250" i="4" s="1" a="1"/>
  <c r="AI250" i="4" s="1"/>
  <c r="AI251" i="4" s="1" a="1"/>
  <c r="AI251" i="4" s="1"/>
  <c r="AI252" i="4" s="1" a="1"/>
  <c r="AI252" i="4" s="1"/>
  <c r="AI253" i="4" s="1" a="1"/>
  <c r="AI253" i="4" s="1"/>
  <c r="AI254" i="4" s="1" a="1"/>
  <c r="AI254" i="4" s="1"/>
  <c r="AI255" i="4" s="1" a="1"/>
  <c r="AI255" i="4" s="1"/>
  <c r="AI256" i="4" s="1" a="1"/>
  <c r="AI256" i="4" s="1"/>
  <c r="AI257" i="4" s="1" a="1"/>
  <c r="AI257" i="4" s="1"/>
  <c r="AI258" i="4" s="1" a="1"/>
  <c r="AI258" i="4" s="1"/>
  <c r="AI259" i="4" s="1" a="1"/>
  <c r="AI259" i="4" s="1"/>
  <c r="AI260" i="4" s="1" a="1"/>
  <c r="AI260" i="4" s="1"/>
  <c r="AI261" i="4" s="1" a="1"/>
  <c r="AI261" i="4" s="1"/>
  <c r="AI262" i="4" s="1" a="1"/>
  <c r="AI262" i="4" s="1"/>
  <c r="AI263" i="4" s="1" a="1"/>
  <c r="AI263" i="4" s="1"/>
  <c r="AI264" i="4" s="1" a="1"/>
  <c r="AI264" i="4" s="1"/>
  <c r="AI265" i="4" s="1" a="1"/>
  <c r="AI265" i="4" s="1"/>
  <c r="AI266" i="4" s="1" a="1"/>
  <c r="AI266" i="4" s="1"/>
  <c r="AI267" i="4" s="1" a="1"/>
  <c r="AI267" i="4" s="1"/>
  <c r="AI268" i="4" s="1" a="1"/>
  <c r="AI268" i="4" s="1"/>
  <c r="AI269" i="4" s="1" a="1"/>
  <c r="AI269" i="4" s="1"/>
  <c r="AI270" i="4" s="1" a="1"/>
  <c r="AI270" i="4" s="1"/>
  <c r="AI271" i="4" s="1" a="1"/>
  <c r="AI271" i="4" s="1"/>
  <c r="AI272" i="4" s="1" a="1"/>
  <c r="AI272" i="4" s="1"/>
  <c r="AI273" i="4" s="1" a="1"/>
  <c r="AI273" i="4" s="1"/>
  <c r="AI274" i="4" s="1" a="1"/>
  <c r="AI274" i="4" s="1"/>
  <c r="AI275" i="4" s="1" a="1"/>
  <c r="AI275" i="4" s="1"/>
  <c r="AI276" i="4" s="1" a="1"/>
  <c r="AI276" i="4" s="1"/>
  <c r="AI277" i="4" s="1" a="1"/>
  <c r="AI277" i="4" s="1"/>
  <c r="AI278" i="4" s="1" a="1"/>
  <c r="AI278" i="4" s="1"/>
  <c r="AI279" i="4" s="1" a="1"/>
  <c r="AI279" i="4" s="1"/>
  <c r="AI280" i="4" s="1" a="1"/>
  <c r="AI280" i="4" s="1"/>
  <c r="AI281" i="4" s="1" a="1"/>
  <c r="AI281" i="4" s="1"/>
  <c r="O175" i="1"/>
  <c r="S175" i="1" a="1"/>
  <c r="S175" i="1" s="1"/>
  <c r="N163" i="1"/>
  <c r="S163" i="1" a="1"/>
  <c r="S163" i="1" s="1"/>
  <c r="A21" i="1"/>
  <c r="S21" i="1" a="1"/>
  <c r="S21" i="1" s="1"/>
  <c r="C235" i="1"/>
  <c r="O235" i="1" s="1"/>
  <c r="O164" i="1"/>
  <c r="H299" i="1"/>
  <c r="H439" i="1"/>
  <c r="H45" i="1"/>
  <c r="H117" i="1" s="1"/>
  <c r="L104" i="1"/>
  <c r="K104" i="1" s="1"/>
  <c r="H165" i="1"/>
  <c r="A93" i="1"/>
  <c r="H370" i="1"/>
  <c r="M175" i="1"/>
  <c r="A163" i="1"/>
  <c r="H368" i="1"/>
  <c r="H105" i="1"/>
  <c r="H156" i="1"/>
  <c r="H228" i="1" s="1"/>
  <c r="H297" i="1"/>
  <c r="L33" i="1"/>
  <c r="K33" i="1" s="1"/>
  <c r="E235" i="1"/>
  <c r="L93" i="1"/>
  <c r="K93" i="1" s="1"/>
  <c r="I139" i="1"/>
  <c r="I211" i="1" s="1"/>
  <c r="I283" i="1" s="1"/>
  <c r="I355" i="1" s="1"/>
  <c r="I427" i="1" s="1"/>
  <c r="I499" i="1" s="1"/>
  <c r="I571" i="1" s="1"/>
  <c r="I643" i="1" s="1"/>
  <c r="I715" i="1" s="1"/>
  <c r="I787" i="1" s="1"/>
  <c r="I859" i="1" s="1"/>
  <c r="I79" i="1"/>
  <c r="I151" i="1" s="1"/>
  <c r="I223" i="1" s="1"/>
  <c r="I295" i="1" s="1"/>
  <c r="I367" i="1" s="1"/>
  <c r="I439" i="1" s="1"/>
  <c r="I511" i="1" s="1"/>
  <c r="I583" i="1" s="1"/>
  <c r="I655" i="1" s="1"/>
  <c r="I727" i="1" s="1"/>
  <c r="I799" i="1" s="1"/>
  <c r="I871" i="1" s="1"/>
  <c r="H85" i="1"/>
  <c r="I143" i="1"/>
  <c r="I215" i="1" s="1"/>
  <c r="I287" i="1" s="1"/>
  <c r="I359" i="1" s="1"/>
  <c r="I431" i="1" s="1"/>
  <c r="I503" i="1" s="1"/>
  <c r="I575" i="1" s="1"/>
  <c r="I647" i="1" s="1"/>
  <c r="I719" i="1" s="1"/>
  <c r="I791" i="1" s="1"/>
  <c r="I863" i="1" s="1"/>
  <c r="I83" i="1"/>
  <c r="I155" i="1" s="1"/>
  <c r="I227" i="1" s="1"/>
  <c r="I299" i="1" s="1"/>
  <c r="I371" i="1" s="1"/>
  <c r="I443" i="1" s="1"/>
  <c r="I515" i="1" s="1"/>
  <c r="I587" i="1" s="1"/>
  <c r="I659" i="1" s="1"/>
  <c r="I731" i="1" s="1"/>
  <c r="I803" i="1" s="1"/>
  <c r="I875" i="1" s="1"/>
  <c r="I141" i="1"/>
  <c r="I213" i="1" s="1"/>
  <c r="I285" i="1" s="1"/>
  <c r="I357" i="1" s="1"/>
  <c r="I429" i="1" s="1"/>
  <c r="I501" i="1" s="1"/>
  <c r="I573" i="1" s="1"/>
  <c r="I645" i="1" s="1"/>
  <c r="I717" i="1" s="1"/>
  <c r="I789" i="1" s="1"/>
  <c r="I861" i="1" s="1"/>
  <c r="I81" i="1"/>
  <c r="I153" i="1" s="1"/>
  <c r="H247" i="1"/>
  <c r="J239" i="1"/>
  <c r="J172" i="1"/>
  <c r="H187" i="1"/>
  <c r="J252" i="1"/>
  <c r="J254" i="1"/>
  <c r="H176" i="1"/>
  <c r="I129" i="1"/>
  <c r="I201" i="1" s="1"/>
  <c r="I273" i="1" s="1"/>
  <c r="I345" i="1" s="1"/>
  <c r="I417" i="1" s="1"/>
  <c r="I489" i="1" s="1"/>
  <c r="I561" i="1" s="1"/>
  <c r="I633" i="1" s="1"/>
  <c r="I705" i="1" s="1"/>
  <c r="I777" i="1" s="1"/>
  <c r="I849" i="1" s="1"/>
  <c r="I117" i="1"/>
  <c r="I189" i="1" s="1"/>
  <c r="I261" i="1" s="1"/>
  <c r="I333" i="1" s="1"/>
  <c r="I405" i="1" s="1"/>
  <c r="I477" i="1" s="1"/>
  <c r="I549" i="1" s="1"/>
  <c r="I621" i="1" s="1"/>
  <c r="I693" i="1" s="1"/>
  <c r="I765" i="1" s="1"/>
  <c r="I837" i="1" s="1"/>
  <c r="J184" i="1"/>
  <c r="H67" i="1"/>
  <c r="H127" i="1"/>
  <c r="J186" i="1"/>
  <c r="J174" i="1"/>
  <c r="I248" i="1"/>
  <c r="P176" i="1"/>
  <c r="I26" i="1"/>
  <c r="P22" i="1"/>
  <c r="J183" i="1"/>
  <c r="I177" i="1"/>
  <c r="P105" i="1"/>
  <c r="P247" i="1"/>
  <c r="I41" i="1"/>
  <c r="I113" i="1" s="1"/>
  <c r="I185" i="1" s="1"/>
  <c r="I257" i="1" s="1"/>
  <c r="I329" i="1" s="1"/>
  <c r="I401" i="1" s="1"/>
  <c r="I473" i="1" s="1"/>
  <c r="I545" i="1" s="1"/>
  <c r="I617" i="1" s="1"/>
  <c r="I689" i="1" s="1"/>
  <c r="I761" i="1" s="1"/>
  <c r="I833" i="1" s="1"/>
  <c r="J116" i="1"/>
  <c r="L175" i="1"/>
  <c r="K175" i="1" s="1"/>
  <c r="J251" i="1"/>
  <c r="I29" i="1"/>
  <c r="I166" i="1"/>
  <c r="P94" i="1"/>
  <c r="J173" i="1"/>
  <c r="G307" i="1"/>
  <c r="P235" i="1"/>
  <c r="H116" i="1"/>
  <c r="J253" i="1"/>
  <c r="J185" i="1"/>
  <c r="I106" i="1"/>
  <c r="P34" i="1"/>
  <c r="I165" i="1"/>
  <c r="P93" i="1"/>
  <c r="I236" i="1"/>
  <c r="O236" i="1" s="1"/>
  <c r="P164" i="1"/>
  <c r="J241" i="1"/>
  <c r="H307" i="1"/>
  <c r="L235" i="1"/>
  <c r="K235" i="1" s="1"/>
  <c r="J242" i="1"/>
  <c r="H23" i="1"/>
  <c r="H94" i="1"/>
  <c r="L22" i="1"/>
  <c r="K22" i="1" s="1"/>
  <c r="H34" i="1"/>
  <c r="J47" i="1"/>
  <c r="J51" i="1" s="1"/>
  <c r="H236" i="1"/>
  <c r="L164" i="1"/>
  <c r="K164" i="1" s="1"/>
  <c r="H56" i="1"/>
  <c r="C814" i="1"/>
  <c r="S814" i="1" s="1" a="1"/>
  <c r="S814" i="1" s="1"/>
  <c r="E814" i="1"/>
  <c r="D814" i="1"/>
  <c r="F814" i="1" s="1"/>
  <c r="C742" i="1"/>
  <c r="S742" i="1" s="1" a="1"/>
  <c r="S742" i="1" s="1"/>
  <c r="D742" i="1"/>
  <c r="F742" i="1" s="1"/>
  <c r="E742" i="1"/>
  <c r="M91" i="1"/>
  <c r="A91" i="1"/>
  <c r="C670" i="1"/>
  <c r="S670" i="1" s="1" a="1"/>
  <c r="S670" i="1" s="1"/>
  <c r="D670" i="1"/>
  <c r="F670" i="1" s="1"/>
  <c r="E670" i="1"/>
  <c r="A20" i="1"/>
  <c r="C598" i="1"/>
  <c r="S598" i="1" s="1" a="1"/>
  <c r="S598" i="1" s="1"/>
  <c r="D598" i="1"/>
  <c r="F598" i="1" s="1"/>
  <c r="E598" i="1"/>
  <c r="C526" i="1"/>
  <c r="S526" i="1" s="1" a="1"/>
  <c r="S526" i="1" s="1"/>
  <c r="E526" i="1"/>
  <c r="D526" i="1"/>
  <c r="F526" i="1" s="1"/>
  <c r="O21" i="1"/>
  <c r="J48" i="1"/>
  <c r="C454" i="1"/>
  <c r="S454" i="1" s="1" a="1"/>
  <c r="S454" i="1" s="1"/>
  <c r="D454" i="1"/>
  <c r="F454" i="1" s="1"/>
  <c r="E454" i="1"/>
  <c r="N93" i="1"/>
  <c r="I97" i="1"/>
  <c r="C382" i="1"/>
  <c r="S382" i="1" s="1" a="1"/>
  <c r="S382" i="1" s="1"/>
  <c r="E382" i="1"/>
  <c r="D382" i="1"/>
  <c r="F382" i="1" s="1"/>
  <c r="C310" i="1"/>
  <c r="S310" i="1" s="1" a="1"/>
  <c r="S310" i="1" s="1"/>
  <c r="D310" i="1"/>
  <c r="F310" i="1" s="1"/>
  <c r="E310" i="1"/>
  <c r="A103" i="1"/>
  <c r="I109" i="1"/>
  <c r="N164" i="1"/>
  <c r="C238" i="1"/>
  <c r="S238" i="1" s="1" a="1"/>
  <c r="S238" i="1" s="1"/>
  <c r="E238" i="1"/>
  <c r="D238" i="1"/>
  <c r="F238" i="1" s="1"/>
  <c r="C166" i="1"/>
  <c r="S166" i="1" s="1" a="1"/>
  <c r="S166" i="1" s="1"/>
  <c r="E166" i="1"/>
  <c r="D166" i="1"/>
  <c r="F166" i="1" s="1"/>
  <c r="I49" i="1"/>
  <c r="I121" i="1" s="1"/>
  <c r="I193" i="1" s="1"/>
  <c r="I265" i="1" s="1"/>
  <c r="I337" i="1" s="1"/>
  <c r="I409" i="1" s="1"/>
  <c r="I481" i="1" s="1"/>
  <c r="I553" i="1" s="1"/>
  <c r="I625" i="1" s="1"/>
  <c r="I697" i="1" s="1"/>
  <c r="I769" i="1" s="1"/>
  <c r="I841" i="1" s="1"/>
  <c r="O163" i="1"/>
  <c r="C94" i="1"/>
  <c r="E94" i="1"/>
  <c r="D94" i="1"/>
  <c r="F94" i="1" s="1"/>
  <c r="J115" i="1"/>
  <c r="O93" i="1"/>
  <c r="I46" i="1"/>
  <c r="I118" i="1" s="1"/>
  <c r="I190" i="1" s="1"/>
  <c r="I262" i="1" s="1"/>
  <c r="I334" i="1" s="1"/>
  <c r="I406" i="1" s="1"/>
  <c r="I478" i="1" s="1"/>
  <c r="I550" i="1" s="1"/>
  <c r="I622" i="1" s="1"/>
  <c r="I694" i="1" s="1"/>
  <c r="I766" i="1" s="1"/>
  <c r="I838" i="1" s="1"/>
  <c r="M92" i="1"/>
  <c r="A92" i="1"/>
  <c r="I38" i="1"/>
  <c r="N21" i="1"/>
  <c r="N33" i="1"/>
  <c r="G23" i="1"/>
  <c r="E22" i="1"/>
  <c r="D22" i="1"/>
  <c r="F22" i="1" s="1"/>
  <c r="C22" i="1"/>
  <c r="J118" i="1"/>
  <c r="J50" i="1"/>
  <c r="E34" i="1"/>
  <c r="G106" i="1"/>
  <c r="G35" i="1"/>
  <c r="D34" i="1"/>
  <c r="F34" i="1" s="1"/>
  <c r="C34" i="1"/>
  <c r="O104" i="1"/>
  <c r="N104" i="1"/>
  <c r="I132" i="1"/>
  <c r="I204" i="1" s="1"/>
  <c r="I276" i="1" s="1"/>
  <c r="I348" i="1" s="1"/>
  <c r="I420" i="1" s="1"/>
  <c r="I492" i="1" s="1"/>
  <c r="I564" i="1" s="1"/>
  <c r="I636" i="1" s="1"/>
  <c r="I708" i="1" s="1"/>
  <c r="I780" i="1" s="1"/>
  <c r="I852" i="1" s="1"/>
  <c r="I72" i="1"/>
  <c r="J49" i="1"/>
  <c r="J117" i="1"/>
  <c r="G177" i="1"/>
  <c r="E105" i="1"/>
  <c r="D105" i="1"/>
  <c r="F105" i="1" s="1"/>
  <c r="C105" i="1"/>
  <c r="G248" i="1"/>
  <c r="E176" i="1"/>
  <c r="D176" i="1"/>
  <c r="F176" i="1" s="1"/>
  <c r="C176" i="1"/>
  <c r="A32" i="1"/>
  <c r="M32" i="1"/>
  <c r="I124" i="1"/>
  <c r="I196" i="1" s="1"/>
  <c r="I268" i="1" s="1"/>
  <c r="I340" i="1" s="1"/>
  <c r="I412" i="1" s="1"/>
  <c r="I484" i="1" s="1"/>
  <c r="I556" i="1" s="1"/>
  <c r="I628" i="1" s="1"/>
  <c r="I700" i="1" s="1"/>
  <c r="I772" i="1" s="1"/>
  <c r="I844" i="1" s="1"/>
  <c r="I64" i="1"/>
  <c r="I68" i="1"/>
  <c r="I128" i="1"/>
  <c r="I200" i="1" s="1"/>
  <c r="I272" i="1" s="1"/>
  <c r="I344" i="1" s="1"/>
  <c r="I416" i="1" s="1"/>
  <c r="I488" i="1" s="1"/>
  <c r="I560" i="1" s="1"/>
  <c r="I632" i="1" s="1"/>
  <c r="I704" i="1" s="1"/>
  <c r="I776" i="1" s="1"/>
  <c r="I848" i="1" s="1"/>
  <c r="G319" i="1"/>
  <c r="D247" i="1"/>
  <c r="F247" i="1" s="1"/>
  <c r="C247" i="1"/>
  <c r="S247" i="1" s="1" a="1"/>
  <c r="S247" i="1" s="1"/>
  <c r="E247" i="1"/>
  <c r="N175" i="1"/>
  <c r="I123" i="1"/>
  <c r="I195" i="1" s="1"/>
  <c r="I267" i="1" s="1"/>
  <c r="I339" i="1" s="1"/>
  <c r="I411" i="1" s="1"/>
  <c r="I483" i="1" s="1"/>
  <c r="I555" i="1" s="1"/>
  <c r="I627" i="1" s="1"/>
  <c r="I699" i="1" s="1"/>
  <c r="I771" i="1" s="1"/>
  <c r="I843" i="1" s="1"/>
  <c r="I63" i="1"/>
  <c r="O33" i="1"/>
  <c r="BP36" i="4" l="1" a="1"/>
  <c r="BP36" i="4" s="1"/>
  <c r="N235" i="1"/>
  <c r="N34" i="1"/>
  <c r="S34" i="1" a="1"/>
  <c r="S34" i="1" s="1"/>
  <c r="M21" i="1"/>
  <c r="N176" i="1"/>
  <c r="S176" i="1" a="1"/>
  <c r="S176" i="1" s="1"/>
  <c r="N94" i="1"/>
  <c r="S94" i="1" a="1"/>
  <c r="S94" i="1" s="1"/>
  <c r="N105" i="1"/>
  <c r="S105" i="1" a="1"/>
  <c r="S105" i="1" s="1"/>
  <c r="M235" i="1"/>
  <c r="S235" i="1" a="1"/>
  <c r="S235" i="1" s="1"/>
  <c r="O22" i="1"/>
  <c r="S22" i="1" a="1"/>
  <c r="S22" i="1" s="1"/>
  <c r="H57" i="1"/>
  <c r="H129" i="1" s="1"/>
  <c r="H201" i="1" s="1"/>
  <c r="M165" i="1"/>
  <c r="H177" i="1"/>
  <c r="H249" i="1" s="1"/>
  <c r="L176" i="1"/>
  <c r="K176" i="1" s="1"/>
  <c r="L34" i="1"/>
  <c r="K34" i="1" s="1"/>
  <c r="A22" i="1"/>
  <c r="H157" i="1"/>
  <c r="H229" i="1" s="1"/>
  <c r="H300" i="1"/>
  <c r="H440" i="1"/>
  <c r="H68" i="1"/>
  <c r="L165" i="1"/>
  <c r="K165" i="1" s="1"/>
  <c r="L247" i="1"/>
  <c r="K247" i="1" s="1"/>
  <c r="H511" i="1"/>
  <c r="H237" i="1"/>
  <c r="H309" i="1" s="1"/>
  <c r="H369" i="1"/>
  <c r="L105" i="1"/>
  <c r="K105" i="1" s="1"/>
  <c r="H442" i="1"/>
  <c r="M236" i="1"/>
  <c r="H371" i="1"/>
  <c r="I53" i="1"/>
  <c r="I65" i="1" s="1"/>
  <c r="N165" i="1"/>
  <c r="J119" i="1"/>
  <c r="J191" i="1" s="1"/>
  <c r="I225" i="1"/>
  <c r="I297" i="1" s="1"/>
  <c r="I369" i="1" s="1"/>
  <c r="I441" i="1" s="1"/>
  <c r="I513" i="1" s="1"/>
  <c r="I585" i="1" s="1"/>
  <c r="I657" i="1" s="1"/>
  <c r="I729" i="1" s="1"/>
  <c r="I801" i="1" s="1"/>
  <c r="I873" i="1" s="1"/>
  <c r="O165" i="1"/>
  <c r="H86" i="1"/>
  <c r="H69" i="1"/>
  <c r="I144" i="1"/>
  <c r="I216" i="1" s="1"/>
  <c r="I288" i="1" s="1"/>
  <c r="I360" i="1" s="1"/>
  <c r="I432" i="1" s="1"/>
  <c r="I504" i="1" s="1"/>
  <c r="I576" i="1" s="1"/>
  <c r="I648" i="1" s="1"/>
  <c r="I720" i="1" s="1"/>
  <c r="I792" i="1" s="1"/>
  <c r="I864" i="1" s="1"/>
  <c r="I84" i="1"/>
  <c r="I156" i="1" s="1"/>
  <c r="I140" i="1"/>
  <c r="I212" i="1" s="1"/>
  <c r="I284" i="1" s="1"/>
  <c r="I356" i="1" s="1"/>
  <c r="I428" i="1" s="1"/>
  <c r="I500" i="1" s="1"/>
  <c r="I572" i="1" s="1"/>
  <c r="I644" i="1" s="1"/>
  <c r="I716" i="1" s="1"/>
  <c r="I788" i="1" s="1"/>
  <c r="I860" i="1" s="1"/>
  <c r="I80" i="1"/>
  <c r="I152" i="1" s="1"/>
  <c r="I224" i="1" s="1"/>
  <c r="I296" i="1" s="1"/>
  <c r="I368" i="1" s="1"/>
  <c r="I440" i="1" s="1"/>
  <c r="I512" i="1" s="1"/>
  <c r="I584" i="1" s="1"/>
  <c r="I656" i="1" s="1"/>
  <c r="I728" i="1" s="1"/>
  <c r="I800" i="1" s="1"/>
  <c r="I872" i="1" s="1"/>
  <c r="J189" i="1"/>
  <c r="G95" i="1"/>
  <c r="D95" i="1" s="1"/>
  <c r="F95" i="1" s="1"/>
  <c r="P23" i="1"/>
  <c r="J255" i="1"/>
  <c r="I181" i="1"/>
  <c r="J314" i="1"/>
  <c r="I178" i="1"/>
  <c r="P106" i="1"/>
  <c r="J245" i="1"/>
  <c r="J188" i="1"/>
  <c r="H139" i="1"/>
  <c r="J326" i="1"/>
  <c r="I30" i="1"/>
  <c r="I98" i="1"/>
  <c r="J257" i="1"/>
  <c r="J324" i="1"/>
  <c r="H379" i="1"/>
  <c r="L307" i="1"/>
  <c r="K307" i="1" s="1"/>
  <c r="I238" i="1"/>
  <c r="N238" i="1" s="1"/>
  <c r="P166" i="1"/>
  <c r="I320" i="1"/>
  <c r="P248" i="1"/>
  <c r="J256" i="1"/>
  <c r="J313" i="1"/>
  <c r="I101" i="1"/>
  <c r="J246" i="1"/>
  <c r="P319" i="1"/>
  <c r="H189" i="1"/>
  <c r="J244" i="1"/>
  <c r="I308" i="1"/>
  <c r="P236" i="1"/>
  <c r="H188" i="1"/>
  <c r="N236" i="1"/>
  <c r="J258" i="1"/>
  <c r="J325" i="1"/>
  <c r="H259" i="1"/>
  <c r="H106" i="1"/>
  <c r="H46" i="1"/>
  <c r="I249" i="1"/>
  <c r="P177" i="1"/>
  <c r="H166" i="1"/>
  <c r="L94" i="1"/>
  <c r="K94" i="1" s="1"/>
  <c r="J323" i="1"/>
  <c r="J311" i="1"/>
  <c r="J190" i="1"/>
  <c r="I110" i="1"/>
  <c r="H128" i="1"/>
  <c r="P35" i="1"/>
  <c r="J120" i="1"/>
  <c r="I237" i="1"/>
  <c r="P165" i="1"/>
  <c r="J187" i="1"/>
  <c r="O166" i="1"/>
  <c r="I169" i="1"/>
  <c r="H24" i="1"/>
  <c r="H95" i="1"/>
  <c r="L23" i="1"/>
  <c r="K23" i="1" s="1"/>
  <c r="H35" i="1"/>
  <c r="G379" i="1"/>
  <c r="P307" i="1"/>
  <c r="E307" i="1"/>
  <c r="D307" i="1"/>
  <c r="F307" i="1" s="1"/>
  <c r="C307" i="1"/>
  <c r="H199" i="1"/>
  <c r="H248" i="1"/>
  <c r="H319" i="1"/>
  <c r="H308" i="1"/>
  <c r="L236" i="1"/>
  <c r="K236" i="1" s="1"/>
  <c r="J52" i="1"/>
  <c r="I50" i="1"/>
  <c r="I122" i="1" s="1"/>
  <c r="I194" i="1" s="1"/>
  <c r="I266" i="1" s="1"/>
  <c r="I338" i="1" s="1"/>
  <c r="I410" i="1" s="1"/>
  <c r="I482" i="1" s="1"/>
  <c r="I554" i="1" s="1"/>
  <c r="I626" i="1" s="1"/>
  <c r="I698" i="1" s="1"/>
  <c r="I770" i="1" s="1"/>
  <c r="I842" i="1" s="1"/>
  <c r="I61" i="1"/>
  <c r="I133" i="1" s="1"/>
  <c r="I205" i="1" s="1"/>
  <c r="I277" i="1" s="1"/>
  <c r="I349" i="1" s="1"/>
  <c r="I421" i="1" s="1"/>
  <c r="I493" i="1" s="1"/>
  <c r="I565" i="1" s="1"/>
  <c r="I637" i="1" s="1"/>
  <c r="I709" i="1" s="1"/>
  <c r="I781" i="1" s="1"/>
  <c r="I853" i="1" s="1"/>
  <c r="M163" i="1"/>
  <c r="M93" i="1"/>
  <c r="I42" i="1"/>
  <c r="I58" i="1"/>
  <c r="I70" i="1" s="1"/>
  <c r="N166" i="1"/>
  <c r="M164" i="1"/>
  <c r="A164" i="1"/>
  <c r="N22" i="1"/>
  <c r="O94" i="1"/>
  <c r="E23" i="1"/>
  <c r="D23" i="1"/>
  <c r="F23" i="1" s="1"/>
  <c r="C23" i="1"/>
  <c r="G24" i="1"/>
  <c r="A175" i="1"/>
  <c r="J54" i="1"/>
  <c r="J122" i="1"/>
  <c r="O105" i="1"/>
  <c r="O34" i="1"/>
  <c r="E319" i="1"/>
  <c r="D319" i="1"/>
  <c r="F319" i="1" s="1"/>
  <c r="C319" i="1"/>
  <c r="S319" i="1" s="1" a="1"/>
  <c r="S319" i="1" s="1"/>
  <c r="G391" i="1"/>
  <c r="G36" i="1"/>
  <c r="C35" i="1"/>
  <c r="S35" i="1" s="1" a="1"/>
  <c r="S35" i="1" s="1"/>
  <c r="E35" i="1"/>
  <c r="G107" i="1"/>
  <c r="D35" i="1"/>
  <c r="F35" i="1" s="1"/>
  <c r="I135" i="1"/>
  <c r="I207" i="1" s="1"/>
  <c r="I279" i="1" s="1"/>
  <c r="I351" i="1" s="1"/>
  <c r="I423" i="1" s="1"/>
  <c r="I495" i="1" s="1"/>
  <c r="I567" i="1" s="1"/>
  <c r="I639" i="1" s="1"/>
  <c r="I711" i="1" s="1"/>
  <c r="I783" i="1" s="1"/>
  <c r="I855" i="1" s="1"/>
  <c r="I75" i="1"/>
  <c r="M33" i="1"/>
  <c r="A33" i="1"/>
  <c r="G249" i="1"/>
  <c r="C177" i="1"/>
  <c r="E177" i="1"/>
  <c r="D177" i="1"/>
  <c r="F177" i="1" s="1"/>
  <c r="G178" i="1"/>
  <c r="E106" i="1"/>
  <c r="D106" i="1"/>
  <c r="F106" i="1" s="1"/>
  <c r="C106" i="1"/>
  <c r="O176" i="1"/>
  <c r="M104" i="1"/>
  <c r="A104" i="1"/>
  <c r="I136" i="1"/>
  <c r="I208" i="1" s="1"/>
  <c r="I280" i="1" s="1"/>
  <c r="I352" i="1" s="1"/>
  <c r="I424" i="1" s="1"/>
  <c r="I496" i="1" s="1"/>
  <c r="I568" i="1" s="1"/>
  <c r="I640" i="1" s="1"/>
  <c r="I712" i="1" s="1"/>
  <c r="I784" i="1" s="1"/>
  <c r="I856" i="1" s="1"/>
  <c r="I76" i="1"/>
  <c r="N247" i="1"/>
  <c r="G320" i="1"/>
  <c r="E248" i="1"/>
  <c r="D248" i="1"/>
  <c r="F248" i="1" s="1"/>
  <c r="C248" i="1"/>
  <c r="O247" i="1"/>
  <c r="J53" i="1"/>
  <c r="J121" i="1"/>
  <c r="J123" i="1"/>
  <c r="J55" i="1"/>
  <c r="BP37" i="4" l="1" a="1"/>
  <c r="BP37" i="4" s="1"/>
  <c r="N177" i="1"/>
  <c r="S177" i="1" a="1"/>
  <c r="S177" i="1" s="1"/>
  <c r="S307" i="1" a="1"/>
  <c r="S307" i="1" s="1"/>
  <c r="N106" i="1"/>
  <c r="S106" i="1" a="1"/>
  <c r="S106" i="1" s="1"/>
  <c r="N248" i="1"/>
  <c r="S248" i="1" a="1"/>
  <c r="S248" i="1" s="1"/>
  <c r="A235" i="1"/>
  <c r="A23" i="1"/>
  <c r="S23" i="1" a="1"/>
  <c r="S23" i="1" s="1"/>
  <c r="A165" i="1"/>
  <c r="I125" i="1"/>
  <c r="I197" i="1" s="1"/>
  <c r="I269" i="1" s="1"/>
  <c r="I341" i="1" s="1"/>
  <c r="I413" i="1" s="1"/>
  <c r="I485" i="1" s="1"/>
  <c r="I557" i="1" s="1"/>
  <c r="I629" i="1" s="1"/>
  <c r="I701" i="1" s="1"/>
  <c r="I773" i="1" s="1"/>
  <c r="I845" i="1" s="1"/>
  <c r="L177" i="1"/>
  <c r="K177" i="1" s="1"/>
  <c r="L237" i="1"/>
  <c r="K237" i="1" s="1"/>
  <c r="H301" i="1"/>
  <c r="H141" i="1"/>
  <c r="H213" i="1" s="1"/>
  <c r="H372" i="1"/>
  <c r="H158" i="1"/>
  <c r="H230" i="1" s="1"/>
  <c r="H514" i="1"/>
  <c r="H441" i="1"/>
  <c r="L319" i="1"/>
  <c r="K319" i="1" s="1"/>
  <c r="M319" i="1"/>
  <c r="H512" i="1"/>
  <c r="H443" i="1"/>
  <c r="H583" i="1"/>
  <c r="L248" i="1"/>
  <c r="K248" i="1" s="1"/>
  <c r="A248" i="1"/>
  <c r="H140" i="1"/>
  <c r="H212" i="1" s="1"/>
  <c r="E95" i="1"/>
  <c r="A236" i="1"/>
  <c r="I228" i="1"/>
  <c r="I300" i="1" s="1"/>
  <c r="I372" i="1" s="1"/>
  <c r="I444" i="1" s="1"/>
  <c r="I516" i="1" s="1"/>
  <c r="I588" i="1" s="1"/>
  <c r="I660" i="1" s="1"/>
  <c r="I732" i="1" s="1"/>
  <c r="I804" i="1" s="1"/>
  <c r="I876" i="1" s="1"/>
  <c r="I142" i="1"/>
  <c r="I214" i="1" s="1"/>
  <c r="I286" i="1" s="1"/>
  <c r="I358" i="1" s="1"/>
  <c r="I430" i="1" s="1"/>
  <c r="I502" i="1" s="1"/>
  <c r="I574" i="1" s="1"/>
  <c r="I646" i="1" s="1"/>
  <c r="I718" i="1" s="1"/>
  <c r="I790" i="1" s="1"/>
  <c r="I862" i="1" s="1"/>
  <c r="I82" i="1"/>
  <c r="I154" i="1" s="1"/>
  <c r="I226" i="1" s="1"/>
  <c r="I298" i="1" s="1"/>
  <c r="I370" i="1" s="1"/>
  <c r="I442" i="1" s="1"/>
  <c r="I514" i="1" s="1"/>
  <c r="I586" i="1" s="1"/>
  <c r="I658" i="1" s="1"/>
  <c r="I730" i="1" s="1"/>
  <c r="I802" i="1" s="1"/>
  <c r="I874" i="1" s="1"/>
  <c r="I148" i="1"/>
  <c r="I220" i="1" s="1"/>
  <c r="I292" i="1" s="1"/>
  <c r="I364" i="1" s="1"/>
  <c r="I436" i="1" s="1"/>
  <c r="I508" i="1" s="1"/>
  <c r="I580" i="1" s="1"/>
  <c r="I652" i="1" s="1"/>
  <c r="I724" i="1" s="1"/>
  <c r="I796" i="1" s="1"/>
  <c r="I868" i="1" s="1"/>
  <c r="I88" i="1"/>
  <c r="I160" i="1" s="1"/>
  <c r="I232" i="1" s="1"/>
  <c r="I304" i="1" s="1"/>
  <c r="I376" i="1" s="1"/>
  <c r="I448" i="1" s="1"/>
  <c r="I520" i="1" s="1"/>
  <c r="I592" i="1" s="1"/>
  <c r="I664" i="1" s="1"/>
  <c r="I736" i="1" s="1"/>
  <c r="I808" i="1" s="1"/>
  <c r="I880" i="1" s="1"/>
  <c r="I147" i="1"/>
  <c r="I219" i="1" s="1"/>
  <c r="I291" i="1" s="1"/>
  <c r="I363" i="1" s="1"/>
  <c r="I435" i="1" s="1"/>
  <c r="I507" i="1" s="1"/>
  <c r="I579" i="1" s="1"/>
  <c r="I651" i="1" s="1"/>
  <c r="I723" i="1" s="1"/>
  <c r="I795" i="1" s="1"/>
  <c r="I867" i="1" s="1"/>
  <c r="I87" i="1"/>
  <c r="I159" i="1" s="1"/>
  <c r="H87" i="1"/>
  <c r="I62" i="1"/>
  <c r="I74" i="1" s="1"/>
  <c r="L249" i="1"/>
  <c r="K249" i="1" s="1"/>
  <c r="J195" i="1"/>
  <c r="I253" i="1"/>
  <c r="J328" i="1"/>
  <c r="J329" i="1"/>
  <c r="P107" i="1"/>
  <c r="H271" i="1"/>
  <c r="I241" i="1"/>
  <c r="H321" i="1"/>
  <c r="I182" i="1"/>
  <c r="J260" i="1"/>
  <c r="H25" i="1"/>
  <c r="L24" i="1"/>
  <c r="K24" i="1" s="1"/>
  <c r="H36" i="1"/>
  <c r="H96" i="1"/>
  <c r="M166" i="1"/>
  <c r="H238" i="1"/>
  <c r="L166" i="1"/>
  <c r="K166" i="1" s="1"/>
  <c r="J124" i="1"/>
  <c r="N307" i="1"/>
  <c r="O307" i="1"/>
  <c r="I321" i="1"/>
  <c r="P249" i="1"/>
  <c r="H260" i="1"/>
  <c r="I392" i="1"/>
  <c r="P320" i="1"/>
  <c r="J327" i="1"/>
  <c r="I309" i="1"/>
  <c r="P237" i="1"/>
  <c r="O237" i="1"/>
  <c r="N237" i="1"/>
  <c r="J262" i="1"/>
  <c r="H118" i="1"/>
  <c r="H58" i="1"/>
  <c r="J263" i="1"/>
  <c r="J317" i="1"/>
  <c r="C95" i="1"/>
  <c r="J259" i="1"/>
  <c r="H178" i="1"/>
  <c r="I380" i="1"/>
  <c r="P308" i="1"/>
  <c r="O308" i="1"/>
  <c r="N308" i="1"/>
  <c r="J318" i="1"/>
  <c r="I310" i="1"/>
  <c r="P238" i="1"/>
  <c r="I170" i="1"/>
  <c r="P36" i="1"/>
  <c r="J194" i="1"/>
  <c r="I114" i="1"/>
  <c r="L106" i="1"/>
  <c r="K106" i="1" s="1"/>
  <c r="J383" i="1"/>
  <c r="I250" i="1"/>
  <c r="P178" i="1"/>
  <c r="J193" i="1"/>
  <c r="H211" i="1"/>
  <c r="G451" i="1"/>
  <c r="P379" i="1"/>
  <c r="C379" i="1"/>
  <c r="D379" i="1"/>
  <c r="F379" i="1" s="1"/>
  <c r="E379" i="1"/>
  <c r="J316" i="1"/>
  <c r="I102" i="1"/>
  <c r="H107" i="1"/>
  <c r="H47" i="1"/>
  <c r="J192" i="1"/>
  <c r="H451" i="1"/>
  <c r="L379" i="1"/>
  <c r="K379" i="1" s="1"/>
  <c r="H261" i="1"/>
  <c r="J385" i="1"/>
  <c r="G96" i="1"/>
  <c r="E96" i="1" s="1"/>
  <c r="P24" i="1"/>
  <c r="H320" i="1"/>
  <c r="H273" i="1"/>
  <c r="H200" i="1"/>
  <c r="J330" i="1"/>
  <c r="I173" i="1"/>
  <c r="P391" i="1"/>
  <c r="H331" i="1"/>
  <c r="J386" i="1"/>
  <c r="G167" i="1"/>
  <c r="P95" i="1"/>
  <c r="O238" i="1"/>
  <c r="H391" i="1"/>
  <c r="H167" i="1"/>
  <c r="L95" i="1"/>
  <c r="K95" i="1" s="1"/>
  <c r="L35" i="1"/>
  <c r="K35" i="1" s="1"/>
  <c r="J395" i="1"/>
  <c r="J397" i="1"/>
  <c r="J396" i="1"/>
  <c r="J398" i="1"/>
  <c r="J261" i="1"/>
  <c r="J56" i="1"/>
  <c r="J60" i="1" s="1"/>
  <c r="H380" i="1"/>
  <c r="L308" i="1"/>
  <c r="K308" i="1" s="1"/>
  <c r="H381" i="1"/>
  <c r="L309" i="1"/>
  <c r="K309" i="1" s="1"/>
  <c r="N23" i="1"/>
  <c r="I54" i="1"/>
  <c r="I66" i="1" s="1"/>
  <c r="I73" i="1"/>
  <c r="I130" i="1"/>
  <c r="I202" i="1" s="1"/>
  <c r="I274" i="1" s="1"/>
  <c r="I346" i="1" s="1"/>
  <c r="I418" i="1" s="1"/>
  <c r="I490" i="1" s="1"/>
  <c r="I562" i="1" s="1"/>
  <c r="I634" i="1" s="1"/>
  <c r="I706" i="1" s="1"/>
  <c r="I778" i="1" s="1"/>
  <c r="I850" i="1" s="1"/>
  <c r="M22" i="1"/>
  <c r="M94" i="1"/>
  <c r="A94" i="1"/>
  <c r="M23" i="1"/>
  <c r="N319" i="1"/>
  <c r="E24" i="1"/>
  <c r="D24" i="1"/>
  <c r="F24" i="1" s="1"/>
  <c r="C24" i="1"/>
  <c r="G25" i="1"/>
  <c r="O319" i="1"/>
  <c r="O23" i="1"/>
  <c r="J58" i="1"/>
  <c r="J126" i="1"/>
  <c r="J127" i="1"/>
  <c r="J59" i="1"/>
  <c r="G392" i="1"/>
  <c r="E320" i="1"/>
  <c r="C320" i="1"/>
  <c r="S320" i="1" s="1" a="1"/>
  <c r="S320" i="1" s="1"/>
  <c r="D320" i="1"/>
  <c r="F320" i="1" s="1"/>
  <c r="I137" i="1"/>
  <c r="I209" i="1" s="1"/>
  <c r="I281" i="1" s="1"/>
  <c r="I353" i="1" s="1"/>
  <c r="I425" i="1" s="1"/>
  <c r="I497" i="1" s="1"/>
  <c r="I569" i="1" s="1"/>
  <c r="I641" i="1" s="1"/>
  <c r="I713" i="1" s="1"/>
  <c r="I785" i="1" s="1"/>
  <c r="I857" i="1" s="1"/>
  <c r="I77" i="1"/>
  <c r="O35" i="1"/>
  <c r="D178" i="1"/>
  <c r="F178" i="1" s="1"/>
  <c r="C178" i="1"/>
  <c r="S178" i="1" s="1" a="1"/>
  <c r="S178" i="1" s="1"/>
  <c r="G250" i="1"/>
  <c r="E178" i="1"/>
  <c r="G108" i="1"/>
  <c r="D36" i="1"/>
  <c r="F36" i="1" s="1"/>
  <c r="G37" i="1"/>
  <c r="E36" i="1"/>
  <c r="C36" i="1"/>
  <c r="J57" i="1"/>
  <c r="J125" i="1"/>
  <c r="A34" i="1"/>
  <c r="M34" i="1"/>
  <c r="M176" i="1"/>
  <c r="A176" i="1"/>
  <c r="M105" i="1"/>
  <c r="A105" i="1"/>
  <c r="M247" i="1"/>
  <c r="A247" i="1"/>
  <c r="O177" i="1"/>
  <c r="G321" i="1"/>
  <c r="E249" i="1"/>
  <c r="D249" i="1"/>
  <c r="F249" i="1" s="1"/>
  <c r="C249" i="1"/>
  <c r="N35" i="1"/>
  <c r="O248" i="1"/>
  <c r="G463" i="1"/>
  <c r="E391" i="1"/>
  <c r="D391" i="1"/>
  <c r="F391" i="1" s="1"/>
  <c r="C391" i="1"/>
  <c r="S391" i="1" s="1" a="1"/>
  <c r="S391" i="1" s="1"/>
  <c r="O106" i="1"/>
  <c r="G179" i="1"/>
  <c r="D107" i="1"/>
  <c r="F107" i="1" s="1"/>
  <c r="E107" i="1"/>
  <c r="C107" i="1"/>
  <c r="S107" i="1" s="1" a="1"/>
  <c r="S107" i="1" s="1"/>
  <c r="BP38" i="4" l="1" a="1"/>
  <c r="BP38" i="4" s="1"/>
  <c r="S379" i="1" a="1"/>
  <c r="S379" i="1" s="1"/>
  <c r="N249" i="1"/>
  <c r="S249" i="1" a="1"/>
  <c r="S249" i="1" s="1"/>
  <c r="O24" i="1"/>
  <c r="S24" i="1" a="1"/>
  <c r="S24" i="1" s="1"/>
  <c r="N95" i="1"/>
  <c r="S95" i="1" a="1"/>
  <c r="S95" i="1" s="1"/>
  <c r="N36" i="1"/>
  <c r="S36" i="1" a="1"/>
  <c r="S36" i="1" s="1"/>
  <c r="L107" i="1"/>
  <c r="K107" i="1" s="1"/>
  <c r="H655" i="1"/>
  <c r="L178" i="1"/>
  <c r="K178" i="1" s="1"/>
  <c r="M178" i="1"/>
  <c r="L391" i="1"/>
  <c r="K391" i="1" s="1"/>
  <c r="M391" i="1"/>
  <c r="H515" i="1"/>
  <c r="H584" i="1"/>
  <c r="H302" i="1"/>
  <c r="H513" i="1"/>
  <c r="L36" i="1"/>
  <c r="K36" i="1" s="1"/>
  <c r="H159" i="1"/>
  <c r="A249" i="1"/>
  <c r="H586" i="1"/>
  <c r="H373" i="1"/>
  <c r="H444" i="1"/>
  <c r="J128" i="1"/>
  <c r="J200" i="1" s="1"/>
  <c r="L321" i="1"/>
  <c r="K321" i="1" s="1"/>
  <c r="A166" i="1"/>
  <c r="D96" i="1"/>
  <c r="F96" i="1" s="1"/>
  <c r="I231" i="1"/>
  <c r="I303" i="1" s="1"/>
  <c r="I375" i="1" s="1"/>
  <c r="I447" i="1" s="1"/>
  <c r="I519" i="1" s="1"/>
  <c r="I591" i="1" s="1"/>
  <c r="I663" i="1" s="1"/>
  <c r="I735" i="1" s="1"/>
  <c r="I807" i="1" s="1"/>
  <c r="I879" i="1" s="1"/>
  <c r="I146" i="1"/>
  <c r="I218" i="1" s="1"/>
  <c r="I290" i="1" s="1"/>
  <c r="I362" i="1" s="1"/>
  <c r="I434" i="1" s="1"/>
  <c r="I506" i="1" s="1"/>
  <c r="I578" i="1" s="1"/>
  <c r="I650" i="1" s="1"/>
  <c r="I722" i="1" s="1"/>
  <c r="I794" i="1" s="1"/>
  <c r="I866" i="1" s="1"/>
  <c r="I86" i="1"/>
  <c r="I158" i="1" s="1"/>
  <c r="I230" i="1" s="1"/>
  <c r="I302" i="1" s="1"/>
  <c r="I374" i="1" s="1"/>
  <c r="I446" i="1" s="1"/>
  <c r="I518" i="1" s="1"/>
  <c r="I590" i="1" s="1"/>
  <c r="I662" i="1" s="1"/>
  <c r="I734" i="1" s="1"/>
  <c r="I806" i="1" s="1"/>
  <c r="I878" i="1" s="1"/>
  <c r="H88" i="1"/>
  <c r="I145" i="1"/>
  <c r="I217" i="1" s="1"/>
  <c r="I289" i="1" s="1"/>
  <c r="I361" i="1" s="1"/>
  <c r="I433" i="1" s="1"/>
  <c r="I505" i="1" s="1"/>
  <c r="I577" i="1" s="1"/>
  <c r="I649" i="1" s="1"/>
  <c r="I721" i="1" s="1"/>
  <c r="I793" i="1" s="1"/>
  <c r="I865" i="1" s="1"/>
  <c r="I85" i="1"/>
  <c r="I157" i="1" s="1"/>
  <c r="I229" i="1" s="1"/>
  <c r="I301" i="1" s="1"/>
  <c r="I373" i="1" s="1"/>
  <c r="I445" i="1" s="1"/>
  <c r="I517" i="1" s="1"/>
  <c r="I589" i="1" s="1"/>
  <c r="I661" i="1" s="1"/>
  <c r="I733" i="1" s="1"/>
  <c r="I805" i="1" s="1"/>
  <c r="I877" i="1" s="1"/>
  <c r="I149" i="1"/>
  <c r="I221" i="1" s="1"/>
  <c r="I293" i="1" s="1"/>
  <c r="I365" i="1" s="1"/>
  <c r="I437" i="1" s="1"/>
  <c r="I509" i="1" s="1"/>
  <c r="I581" i="1" s="1"/>
  <c r="I653" i="1" s="1"/>
  <c r="I725" i="1" s="1"/>
  <c r="I797" i="1" s="1"/>
  <c r="I869" i="1" s="1"/>
  <c r="I89" i="1"/>
  <c r="I161" i="1" s="1"/>
  <c r="I233" i="1" s="1"/>
  <c r="I305" i="1" s="1"/>
  <c r="I377" i="1" s="1"/>
  <c r="I449" i="1" s="1"/>
  <c r="I521" i="1" s="1"/>
  <c r="I593" i="1" s="1"/>
  <c r="I665" i="1" s="1"/>
  <c r="I737" i="1" s="1"/>
  <c r="I809" i="1" s="1"/>
  <c r="I881" i="1" s="1"/>
  <c r="I134" i="1"/>
  <c r="I206" i="1" s="1"/>
  <c r="I278" i="1" s="1"/>
  <c r="I350" i="1" s="1"/>
  <c r="I422" i="1" s="1"/>
  <c r="I494" i="1" s="1"/>
  <c r="I566" i="1" s="1"/>
  <c r="I638" i="1" s="1"/>
  <c r="I710" i="1" s="1"/>
  <c r="I782" i="1" s="1"/>
  <c r="I854" i="1" s="1"/>
  <c r="I382" i="1"/>
  <c r="P310" i="1"/>
  <c r="N310" i="1"/>
  <c r="O310" i="1"/>
  <c r="H239" i="1"/>
  <c r="L167" i="1"/>
  <c r="K167" i="1" s="1"/>
  <c r="H26" i="1"/>
  <c r="L25" i="1"/>
  <c r="K25" i="1" s="1"/>
  <c r="H37" i="1"/>
  <c r="H97" i="1"/>
  <c r="O95" i="1"/>
  <c r="N379" i="1"/>
  <c r="J199" i="1"/>
  <c r="J470" i="1"/>
  <c r="G168" i="1"/>
  <c r="P96" i="1"/>
  <c r="H119" i="1"/>
  <c r="H59" i="1"/>
  <c r="J399" i="1"/>
  <c r="J332" i="1"/>
  <c r="H403" i="1"/>
  <c r="J264" i="1"/>
  <c r="P463" i="1"/>
  <c r="J333" i="1"/>
  <c r="H392" i="1"/>
  <c r="J455" i="1"/>
  <c r="I381" i="1"/>
  <c r="P309" i="1"/>
  <c r="O309" i="1"/>
  <c r="N309" i="1"/>
  <c r="H284" i="1"/>
  <c r="J390" i="1"/>
  <c r="J389" i="1"/>
  <c r="P179" i="1"/>
  <c r="J197" i="1"/>
  <c r="J198" i="1"/>
  <c r="H463" i="1"/>
  <c r="I245" i="1"/>
  <c r="H179" i="1"/>
  <c r="G523" i="1"/>
  <c r="P451" i="1"/>
  <c r="E451" i="1"/>
  <c r="D451" i="1"/>
  <c r="F451" i="1" s="1"/>
  <c r="C451" i="1"/>
  <c r="I186" i="1"/>
  <c r="J335" i="1"/>
  <c r="J196" i="1"/>
  <c r="J401" i="1"/>
  <c r="J468" i="1"/>
  <c r="L320" i="1"/>
  <c r="K320" i="1" s="1"/>
  <c r="J457" i="1"/>
  <c r="H130" i="1"/>
  <c r="H70" i="1"/>
  <c r="I464" i="1"/>
  <c r="P392" i="1"/>
  <c r="I254" i="1"/>
  <c r="J266" i="1"/>
  <c r="H285" i="1"/>
  <c r="P37" i="1"/>
  <c r="A307" i="1"/>
  <c r="M307" i="1"/>
  <c r="J467" i="1"/>
  <c r="H272" i="1"/>
  <c r="J265" i="1"/>
  <c r="J334" i="1"/>
  <c r="H332" i="1"/>
  <c r="H168" i="1"/>
  <c r="L96" i="1"/>
  <c r="K96" i="1" s="1"/>
  <c r="I313" i="1"/>
  <c r="I325" i="1"/>
  <c r="I452" i="1"/>
  <c r="P380" i="1"/>
  <c r="O380" i="1"/>
  <c r="N380" i="1"/>
  <c r="H190" i="1"/>
  <c r="J400" i="1"/>
  <c r="J469" i="1"/>
  <c r="J402" i="1"/>
  <c r="I174" i="1"/>
  <c r="H250" i="1"/>
  <c r="H310" i="1"/>
  <c r="L238" i="1"/>
  <c r="K238" i="1" s="1"/>
  <c r="G239" i="1"/>
  <c r="P167" i="1"/>
  <c r="D167" i="1"/>
  <c r="F167" i="1" s="1"/>
  <c r="E167" i="1"/>
  <c r="C167" i="1"/>
  <c r="I242" i="1"/>
  <c r="J331" i="1"/>
  <c r="H108" i="1"/>
  <c r="H48" i="1"/>
  <c r="H333" i="1"/>
  <c r="H283" i="1"/>
  <c r="H393" i="1"/>
  <c r="J458" i="1"/>
  <c r="H523" i="1"/>
  <c r="L451" i="1"/>
  <c r="K451" i="1" s="1"/>
  <c r="J388" i="1"/>
  <c r="P108" i="1"/>
  <c r="G97" i="1"/>
  <c r="E97" i="1" s="1"/>
  <c r="P25" i="1"/>
  <c r="C96" i="1"/>
  <c r="A237" i="1"/>
  <c r="M237" i="1"/>
  <c r="H345" i="1"/>
  <c r="O379" i="1"/>
  <c r="I322" i="1"/>
  <c r="P250" i="1"/>
  <c r="M309" i="1"/>
  <c r="I393" i="1"/>
  <c r="P321" i="1"/>
  <c r="H343" i="1"/>
  <c r="J267" i="1"/>
  <c r="H453" i="1"/>
  <c r="L381" i="1"/>
  <c r="K381" i="1" s="1"/>
  <c r="M308" i="1"/>
  <c r="A308" i="1"/>
  <c r="H452" i="1"/>
  <c r="L380" i="1"/>
  <c r="K380" i="1" s="1"/>
  <c r="I126" i="1"/>
  <c r="I198" i="1" s="1"/>
  <c r="I270" i="1" s="1"/>
  <c r="I342" i="1" s="1"/>
  <c r="I414" i="1" s="1"/>
  <c r="I486" i="1" s="1"/>
  <c r="I558" i="1" s="1"/>
  <c r="I630" i="1" s="1"/>
  <c r="I702" i="1" s="1"/>
  <c r="I774" i="1" s="1"/>
  <c r="I846" i="1" s="1"/>
  <c r="N24" i="1"/>
  <c r="M248" i="1"/>
  <c r="A319" i="1"/>
  <c r="O391" i="1"/>
  <c r="E25" i="1"/>
  <c r="D25" i="1"/>
  <c r="F25" i="1" s="1"/>
  <c r="C25" i="1"/>
  <c r="G26" i="1"/>
  <c r="N391" i="1"/>
  <c r="N320" i="1"/>
  <c r="O320" i="1"/>
  <c r="N178" i="1"/>
  <c r="J62" i="1"/>
  <c r="J130" i="1"/>
  <c r="C463" i="1"/>
  <c r="S463" i="1" s="1" a="1"/>
  <c r="S463" i="1" s="1"/>
  <c r="G535" i="1"/>
  <c r="E463" i="1"/>
  <c r="D463" i="1"/>
  <c r="F463" i="1" s="1"/>
  <c r="N107" i="1"/>
  <c r="J132" i="1"/>
  <c r="J64" i="1"/>
  <c r="O36" i="1"/>
  <c r="D321" i="1"/>
  <c r="F321" i="1" s="1"/>
  <c r="C321" i="1"/>
  <c r="G393" i="1"/>
  <c r="E321" i="1"/>
  <c r="M35" i="1"/>
  <c r="A35" i="1"/>
  <c r="M106" i="1"/>
  <c r="A106" i="1"/>
  <c r="E37" i="1"/>
  <c r="C37" i="1"/>
  <c r="D37" i="1"/>
  <c r="F37" i="1" s="1"/>
  <c r="G38" i="1"/>
  <c r="G109" i="1"/>
  <c r="D250" i="1"/>
  <c r="F250" i="1" s="1"/>
  <c r="C250" i="1"/>
  <c r="S250" i="1" s="1" a="1"/>
  <c r="S250" i="1" s="1"/>
  <c r="G322" i="1"/>
  <c r="E250" i="1"/>
  <c r="O107" i="1"/>
  <c r="I138" i="1"/>
  <c r="I210" i="1" s="1"/>
  <c r="I282" i="1" s="1"/>
  <c r="I354" i="1" s="1"/>
  <c r="I426" i="1" s="1"/>
  <c r="I498" i="1" s="1"/>
  <c r="I570" i="1" s="1"/>
  <c r="I642" i="1" s="1"/>
  <c r="I714" i="1" s="1"/>
  <c r="I786" i="1" s="1"/>
  <c r="I858" i="1" s="1"/>
  <c r="I78" i="1"/>
  <c r="G464" i="1"/>
  <c r="C392" i="1"/>
  <c r="S392" i="1" s="1" a="1"/>
  <c r="S392" i="1" s="1"/>
  <c r="E392" i="1"/>
  <c r="D392" i="1"/>
  <c r="F392" i="1" s="1"/>
  <c r="O249" i="1"/>
  <c r="J61" i="1"/>
  <c r="J129" i="1"/>
  <c r="J131" i="1"/>
  <c r="J63" i="1"/>
  <c r="G251" i="1"/>
  <c r="E179" i="1"/>
  <c r="D179" i="1"/>
  <c r="F179" i="1" s="1"/>
  <c r="C179" i="1"/>
  <c r="G180" i="1"/>
  <c r="C108" i="1"/>
  <c r="S108" i="1" s="1" a="1"/>
  <c r="S108" i="1" s="1"/>
  <c r="E108" i="1"/>
  <c r="D108" i="1"/>
  <c r="F108" i="1" s="1"/>
  <c r="A177" i="1"/>
  <c r="M177" i="1"/>
  <c r="O178" i="1"/>
  <c r="BP39" i="4" l="1" a="1"/>
  <c r="BP39" i="4" s="1"/>
  <c r="S321" i="1" a="1"/>
  <c r="S321" i="1" s="1"/>
  <c r="O451" i="1"/>
  <c r="S451" i="1" a="1"/>
  <c r="S451" i="1" s="1"/>
  <c r="A167" i="1"/>
  <c r="S167" i="1" a="1"/>
  <c r="S167" i="1" s="1"/>
  <c r="O37" i="1"/>
  <c r="S37" i="1" a="1"/>
  <c r="S37" i="1" s="1"/>
  <c r="O96" i="1"/>
  <c r="S96" i="1" a="1"/>
  <c r="S96" i="1" s="1"/>
  <c r="N179" i="1"/>
  <c r="S179" i="1" a="1"/>
  <c r="S179" i="1" s="1"/>
  <c r="N25" i="1"/>
  <c r="S25" i="1" a="1"/>
  <c r="S25" i="1" s="1"/>
  <c r="L179" i="1"/>
  <c r="K179" i="1" s="1"/>
  <c r="H160" i="1"/>
  <c r="H516" i="1"/>
  <c r="H445" i="1"/>
  <c r="H231" i="1"/>
  <c r="M250" i="1"/>
  <c r="H658" i="1"/>
  <c r="H585" i="1"/>
  <c r="H727" i="1"/>
  <c r="M108" i="1"/>
  <c r="L37" i="1"/>
  <c r="K37" i="1" s="1"/>
  <c r="H374" i="1"/>
  <c r="H587" i="1"/>
  <c r="H656" i="1"/>
  <c r="C97" i="1"/>
  <c r="L393" i="1"/>
  <c r="K393" i="1" s="1"/>
  <c r="I150" i="1"/>
  <c r="I222" i="1" s="1"/>
  <c r="I294" i="1" s="1"/>
  <c r="I366" i="1" s="1"/>
  <c r="I438" i="1" s="1"/>
  <c r="I510" i="1" s="1"/>
  <c r="I582" i="1" s="1"/>
  <c r="I654" i="1" s="1"/>
  <c r="I726" i="1" s="1"/>
  <c r="I798" i="1" s="1"/>
  <c r="I870" i="1" s="1"/>
  <c r="I90" i="1"/>
  <c r="I162" i="1" s="1"/>
  <c r="D97" i="1"/>
  <c r="F97" i="1" s="1"/>
  <c r="H89" i="1"/>
  <c r="J530" i="1"/>
  <c r="H322" i="1"/>
  <c r="H404" i="1"/>
  <c r="J268" i="1"/>
  <c r="J461" i="1"/>
  <c r="L239" i="1"/>
  <c r="K239" i="1" s="1"/>
  <c r="H311" i="1"/>
  <c r="H415" i="1"/>
  <c r="J403" i="1"/>
  <c r="H464" i="1"/>
  <c r="J404" i="1"/>
  <c r="J271" i="1"/>
  <c r="P109" i="1"/>
  <c r="P535" i="1"/>
  <c r="P180" i="1"/>
  <c r="H595" i="1"/>
  <c r="L523" i="1"/>
  <c r="K523" i="1" s="1"/>
  <c r="H180" i="1"/>
  <c r="H382" i="1"/>
  <c r="L310" i="1"/>
  <c r="K310" i="1" s="1"/>
  <c r="H262" i="1"/>
  <c r="H142" i="1"/>
  <c r="J473" i="1"/>
  <c r="G595" i="1"/>
  <c r="P523" i="1"/>
  <c r="D523" i="1"/>
  <c r="F523" i="1" s="1"/>
  <c r="C523" i="1"/>
  <c r="E523" i="1"/>
  <c r="J542" i="1"/>
  <c r="H27" i="1"/>
  <c r="L26" i="1"/>
  <c r="K26" i="1" s="1"/>
  <c r="H38" i="1"/>
  <c r="H98" i="1"/>
  <c r="J204" i="1"/>
  <c r="J339" i="1"/>
  <c r="M238" i="1"/>
  <c r="A238" i="1"/>
  <c r="H202" i="1"/>
  <c r="H251" i="1"/>
  <c r="J527" i="1"/>
  <c r="H475" i="1"/>
  <c r="I465" i="1"/>
  <c r="P393" i="1"/>
  <c r="G169" i="1"/>
  <c r="P97" i="1"/>
  <c r="I314" i="1"/>
  <c r="I246" i="1"/>
  <c r="I524" i="1"/>
  <c r="P452" i="1"/>
  <c r="N452" i="1"/>
  <c r="O452" i="1"/>
  <c r="H357" i="1"/>
  <c r="J529" i="1"/>
  <c r="J405" i="1"/>
  <c r="J471" i="1"/>
  <c r="O167" i="1"/>
  <c r="N167" i="1"/>
  <c r="H535" i="1"/>
  <c r="H356" i="1"/>
  <c r="L250" i="1"/>
  <c r="K250" i="1" s="1"/>
  <c r="H131" i="1"/>
  <c r="H71" i="1"/>
  <c r="J203" i="1"/>
  <c r="G98" i="1"/>
  <c r="E98" i="1" s="1"/>
  <c r="P26" i="1"/>
  <c r="L108" i="1"/>
  <c r="K108" i="1" s="1"/>
  <c r="I394" i="1"/>
  <c r="P322" i="1"/>
  <c r="H355" i="1"/>
  <c r="N451" i="1"/>
  <c r="A309" i="1"/>
  <c r="J460" i="1"/>
  <c r="J541" i="1"/>
  <c r="I385" i="1"/>
  <c r="H344" i="1"/>
  <c r="I326" i="1"/>
  <c r="L463" i="1"/>
  <c r="K463" i="1" s="1"/>
  <c r="H49" i="1"/>
  <c r="H109" i="1"/>
  <c r="I454" i="1"/>
  <c r="P382" i="1"/>
  <c r="O382" i="1"/>
  <c r="N382" i="1"/>
  <c r="J406" i="1"/>
  <c r="J407" i="1"/>
  <c r="I317" i="1"/>
  <c r="J462" i="1"/>
  <c r="L392" i="1"/>
  <c r="K392" i="1" s="1"/>
  <c r="P251" i="1"/>
  <c r="H465" i="1"/>
  <c r="J337" i="1"/>
  <c r="I258" i="1"/>
  <c r="P38" i="1"/>
  <c r="J474" i="1"/>
  <c r="I397" i="1"/>
  <c r="J201" i="1"/>
  <c r="J202" i="1"/>
  <c r="J540" i="1"/>
  <c r="G311" i="1"/>
  <c r="P239" i="1"/>
  <c r="C239" i="1"/>
  <c r="E239" i="1"/>
  <c r="D239" i="1"/>
  <c r="F239" i="1" s="1"/>
  <c r="J269" i="1"/>
  <c r="G240" i="1"/>
  <c r="P168" i="1"/>
  <c r="C168" i="1"/>
  <c r="S168" i="1" s="1" a="1"/>
  <c r="S168" i="1" s="1"/>
  <c r="E168" i="1"/>
  <c r="D168" i="1"/>
  <c r="F168" i="1" s="1"/>
  <c r="M379" i="1"/>
  <c r="A379" i="1"/>
  <c r="J338" i="1"/>
  <c r="M95" i="1"/>
  <c r="A95" i="1"/>
  <c r="H191" i="1"/>
  <c r="J270" i="1"/>
  <c r="H169" i="1"/>
  <c r="L97" i="1"/>
  <c r="K97" i="1" s="1"/>
  <c r="N96" i="1"/>
  <c r="H405" i="1"/>
  <c r="H417" i="1"/>
  <c r="H60" i="1"/>
  <c r="H120" i="1"/>
  <c r="J472" i="1"/>
  <c r="H240" i="1"/>
  <c r="L168" i="1"/>
  <c r="K168" i="1" s="1"/>
  <c r="J539" i="1"/>
  <c r="I536" i="1"/>
  <c r="P464" i="1"/>
  <c r="P381" i="1"/>
  <c r="O381" i="1"/>
  <c r="I453" i="1"/>
  <c r="N381" i="1"/>
  <c r="J336" i="1"/>
  <c r="M25" i="1"/>
  <c r="J272" i="1"/>
  <c r="M381" i="1"/>
  <c r="A381" i="1"/>
  <c r="H525" i="1"/>
  <c r="L453" i="1"/>
  <c r="K453" i="1" s="1"/>
  <c r="A380" i="1"/>
  <c r="M380" i="1"/>
  <c r="H524" i="1"/>
  <c r="L452" i="1"/>
  <c r="K452" i="1" s="1"/>
  <c r="A391" i="1"/>
  <c r="A178" i="1"/>
  <c r="D26" i="1"/>
  <c r="F26" i="1" s="1"/>
  <c r="E26" i="1"/>
  <c r="C26" i="1"/>
  <c r="G27" i="1"/>
  <c r="O25" i="1"/>
  <c r="M24" i="1"/>
  <c r="A24" i="1"/>
  <c r="N108" i="1"/>
  <c r="M249" i="1"/>
  <c r="N463" i="1"/>
  <c r="J66" i="1"/>
  <c r="J134" i="1"/>
  <c r="O463" i="1"/>
  <c r="O321" i="1"/>
  <c r="D464" i="1"/>
  <c r="F464" i="1" s="1"/>
  <c r="C464" i="1"/>
  <c r="S464" i="1" s="1" a="1"/>
  <c r="S464" i="1" s="1"/>
  <c r="G536" i="1"/>
  <c r="E464" i="1"/>
  <c r="O179" i="1"/>
  <c r="G323" i="1"/>
  <c r="E251" i="1"/>
  <c r="D251" i="1"/>
  <c r="F251" i="1" s="1"/>
  <c r="C251" i="1"/>
  <c r="S251" i="1" s="1" a="1"/>
  <c r="S251" i="1" s="1"/>
  <c r="M107" i="1"/>
  <c r="A107" i="1"/>
  <c r="N37" i="1"/>
  <c r="J136" i="1"/>
  <c r="J68" i="1"/>
  <c r="O250" i="1"/>
  <c r="J135" i="1"/>
  <c r="J67" i="1"/>
  <c r="N392" i="1"/>
  <c r="E109" i="1"/>
  <c r="D109" i="1"/>
  <c r="F109" i="1" s="1"/>
  <c r="C109" i="1"/>
  <c r="S109" i="1" s="1" a="1"/>
  <c r="S109" i="1" s="1"/>
  <c r="G181" i="1"/>
  <c r="O392" i="1"/>
  <c r="N250" i="1"/>
  <c r="N321" i="1"/>
  <c r="D535" i="1"/>
  <c r="F535" i="1" s="1"/>
  <c r="C535" i="1"/>
  <c r="S535" i="1" s="1" a="1"/>
  <c r="S535" i="1" s="1"/>
  <c r="G607" i="1"/>
  <c r="E535" i="1"/>
  <c r="J133" i="1"/>
  <c r="J65" i="1"/>
  <c r="G394" i="1"/>
  <c r="D322" i="1"/>
  <c r="F322" i="1" s="1"/>
  <c r="E322" i="1"/>
  <c r="C322" i="1"/>
  <c r="S322" i="1" s="1" a="1"/>
  <c r="S322" i="1" s="1"/>
  <c r="A320" i="1"/>
  <c r="M320" i="1"/>
  <c r="O108" i="1"/>
  <c r="A36" i="1"/>
  <c r="M36" i="1"/>
  <c r="G110" i="1"/>
  <c r="E38" i="1"/>
  <c r="D38" i="1"/>
  <c r="F38" i="1" s="1"/>
  <c r="C38" i="1"/>
  <c r="G39" i="1"/>
  <c r="G252" i="1"/>
  <c r="E180" i="1"/>
  <c r="D180" i="1"/>
  <c r="F180" i="1" s="1"/>
  <c r="C180" i="1"/>
  <c r="S180" i="1" s="1" a="1"/>
  <c r="S180" i="1" s="1"/>
  <c r="G465" i="1"/>
  <c r="E393" i="1"/>
  <c r="D393" i="1"/>
  <c r="F393" i="1" s="1"/>
  <c r="C393" i="1"/>
  <c r="S393" i="1" s="1" a="1"/>
  <c r="S393" i="1" s="1"/>
  <c r="BP40" i="4" l="1" a="1"/>
  <c r="BP40" i="4" s="1"/>
  <c r="M167" i="1"/>
  <c r="O523" i="1"/>
  <c r="S523" i="1" a="1"/>
  <c r="S523" i="1" s="1"/>
  <c r="N26" i="1"/>
  <c r="S26" i="1" a="1"/>
  <c r="S26" i="1" s="1"/>
  <c r="N38" i="1"/>
  <c r="S38" i="1" a="1"/>
  <c r="S38" i="1" s="1"/>
  <c r="A239" i="1"/>
  <c r="S239" i="1" a="1"/>
  <c r="S239" i="1" s="1"/>
  <c r="N97" i="1"/>
  <c r="S97" i="1" a="1"/>
  <c r="S97" i="1" s="1"/>
  <c r="H799" i="1"/>
  <c r="H517" i="1"/>
  <c r="L109" i="1"/>
  <c r="K109" i="1" s="1"/>
  <c r="A168" i="1"/>
  <c r="H730" i="1"/>
  <c r="L38" i="1"/>
  <c r="K38" i="1" s="1"/>
  <c r="M38" i="1"/>
  <c r="H161" i="1"/>
  <c r="H588" i="1"/>
  <c r="H659" i="1"/>
  <c r="H303" i="1"/>
  <c r="L180" i="1"/>
  <c r="K180" i="1" s="1"/>
  <c r="H446" i="1"/>
  <c r="H232" i="1"/>
  <c r="H657" i="1"/>
  <c r="H728" i="1"/>
  <c r="L251" i="1"/>
  <c r="K251" i="1" s="1"/>
  <c r="O97" i="1"/>
  <c r="L535" i="1"/>
  <c r="K535" i="1" s="1"/>
  <c r="A535" i="1"/>
  <c r="A322" i="1"/>
  <c r="M26" i="1"/>
  <c r="A97" i="1"/>
  <c r="C98" i="1"/>
  <c r="A108" i="1"/>
  <c r="L465" i="1"/>
  <c r="K465" i="1" s="1"/>
  <c r="D98" i="1"/>
  <c r="F98" i="1" s="1"/>
  <c r="I234" i="1"/>
  <c r="I306" i="1" s="1"/>
  <c r="I378" i="1" s="1"/>
  <c r="I450" i="1" s="1"/>
  <c r="I522" i="1" s="1"/>
  <c r="I594" i="1" s="1"/>
  <c r="I666" i="1" s="1"/>
  <c r="I738" i="1" s="1"/>
  <c r="I810" i="1" s="1"/>
  <c r="I882" i="1" s="1"/>
  <c r="O239" i="1"/>
  <c r="H90" i="1"/>
  <c r="A250" i="1"/>
  <c r="J342" i="1"/>
  <c r="J479" i="1"/>
  <c r="H143" i="1"/>
  <c r="H214" i="1"/>
  <c r="H263" i="1"/>
  <c r="J343" i="1"/>
  <c r="M451" i="1"/>
  <c r="A451" i="1"/>
  <c r="J478" i="1"/>
  <c r="H416" i="1"/>
  <c r="J477" i="1"/>
  <c r="I386" i="1"/>
  <c r="M96" i="1"/>
  <c r="A96" i="1"/>
  <c r="J533" i="1"/>
  <c r="G312" i="1"/>
  <c r="P240" i="1"/>
  <c r="D240" i="1"/>
  <c r="F240" i="1" s="1"/>
  <c r="C240" i="1"/>
  <c r="E240" i="1"/>
  <c r="J274" i="1"/>
  <c r="H203" i="1"/>
  <c r="H28" i="1"/>
  <c r="H39" i="1"/>
  <c r="L27" i="1"/>
  <c r="K27" i="1" s="1"/>
  <c r="H99" i="1"/>
  <c r="J205" i="1"/>
  <c r="P181" i="1"/>
  <c r="P323" i="1"/>
  <c r="I608" i="1"/>
  <c r="P536" i="1"/>
  <c r="J341" i="1"/>
  <c r="J273" i="1"/>
  <c r="H537" i="1"/>
  <c r="H427" i="1"/>
  <c r="J614" i="1"/>
  <c r="H334" i="1"/>
  <c r="J476" i="1"/>
  <c r="G99" i="1"/>
  <c r="E99" i="1" s="1"/>
  <c r="P27" i="1"/>
  <c r="H489" i="1"/>
  <c r="I457" i="1"/>
  <c r="J601" i="1"/>
  <c r="G241" i="1"/>
  <c r="P169" i="1"/>
  <c r="D169" i="1"/>
  <c r="F169" i="1" s="1"/>
  <c r="C169" i="1"/>
  <c r="E169" i="1"/>
  <c r="J340" i="1"/>
  <c r="I398" i="1"/>
  <c r="J543" i="1"/>
  <c r="J611" i="1"/>
  <c r="I469" i="1"/>
  <c r="I466" i="1"/>
  <c r="P394" i="1"/>
  <c r="H428" i="1"/>
  <c r="H536" i="1"/>
  <c r="P607" i="1"/>
  <c r="J344" i="1"/>
  <c r="H477" i="1"/>
  <c r="J410" i="1"/>
  <c r="I526" i="1"/>
  <c r="P454" i="1"/>
  <c r="N454" i="1"/>
  <c r="O454" i="1"/>
  <c r="J613" i="1"/>
  <c r="H429" i="1"/>
  <c r="I537" i="1"/>
  <c r="P465" i="1"/>
  <c r="J411" i="1"/>
  <c r="N523" i="1"/>
  <c r="H454" i="1"/>
  <c r="L382" i="1"/>
  <c r="K382" i="1" s="1"/>
  <c r="L464" i="1"/>
  <c r="K464" i="1" s="1"/>
  <c r="H476" i="1"/>
  <c r="P252" i="1"/>
  <c r="L240" i="1"/>
  <c r="K240" i="1" s="1"/>
  <c r="H312" i="1"/>
  <c r="N239" i="1"/>
  <c r="J546" i="1"/>
  <c r="H181" i="1"/>
  <c r="H607" i="1"/>
  <c r="M310" i="1"/>
  <c r="A310" i="1"/>
  <c r="J475" i="1"/>
  <c r="H394" i="1"/>
  <c r="J408" i="1"/>
  <c r="H241" i="1"/>
  <c r="L169" i="1"/>
  <c r="K169" i="1" s="1"/>
  <c r="G383" i="1"/>
  <c r="E311" i="1"/>
  <c r="D311" i="1"/>
  <c r="F311" i="1" s="1"/>
  <c r="C311" i="1"/>
  <c r="P311" i="1"/>
  <c r="G170" i="1"/>
  <c r="P98" i="1"/>
  <c r="H170" i="1"/>
  <c r="L98" i="1"/>
  <c r="K98" i="1" s="1"/>
  <c r="G667" i="1"/>
  <c r="P595" i="1"/>
  <c r="E595" i="1"/>
  <c r="D595" i="1"/>
  <c r="F595" i="1" s="1"/>
  <c r="C595" i="1"/>
  <c r="H487" i="1"/>
  <c r="J208" i="1"/>
  <c r="I318" i="1"/>
  <c r="P110" i="1"/>
  <c r="H274" i="1"/>
  <c r="J534" i="1"/>
  <c r="H121" i="1"/>
  <c r="H61" i="1"/>
  <c r="J532" i="1"/>
  <c r="H547" i="1"/>
  <c r="J276" i="1"/>
  <c r="J544" i="1"/>
  <c r="I596" i="1"/>
  <c r="P524" i="1"/>
  <c r="O524" i="1"/>
  <c r="N524" i="1"/>
  <c r="J599" i="1"/>
  <c r="L311" i="1"/>
  <c r="K311" i="1" s="1"/>
  <c r="H383" i="1"/>
  <c r="J602" i="1"/>
  <c r="H132" i="1"/>
  <c r="H72" i="1"/>
  <c r="H667" i="1"/>
  <c r="L595" i="1"/>
  <c r="K595" i="1" s="1"/>
  <c r="J409" i="1"/>
  <c r="J206" i="1"/>
  <c r="J207" i="1"/>
  <c r="H252" i="1"/>
  <c r="P39" i="1"/>
  <c r="I389" i="1"/>
  <c r="H110" i="1"/>
  <c r="H50" i="1"/>
  <c r="I525" i="1"/>
  <c r="P453" i="1"/>
  <c r="N453" i="1"/>
  <c r="O453" i="1"/>
  <c r="H192" i="1"/>
  <c r="N168" i="1"/>
  <c r="O168" i="1"/>
  <c r="J612" i="1"/>
  <c r="I330" i="1"/>
  <c r="J275" i="1"/>
  <c r="H323" i="1"/>
  <c r="J545" i="1"/>
  <c r="L322" i="1"/>
  <c r="K322" i="1" s="1"/>
  <c r="M452" i="1"/>
  <c r="A452" i="1"/>
  <c r="M453" i="1"/>
  <c r="A453" i="1"/>
  <c r="H596" i="1"/>
  <c r="L524" i="1"/>
  <c r="K524" i="1" s="1"/>
  <c r="H597" i="1"/>
  <c r="L525" i="1"/>
  <c r="K525" i="1" s="1"/>
  <c r="A25" i="1"/>
  <c r="N322" i="1"/>
  <c r="D27" i="1"/>
  <c r="F27" i="1" s="1"/>
  <c r="C27" i="1"/>
  <c r="G28" i="1"/>
  <c r="E27" i="1"/>
  <c r="O26" i="1"/>
  <c r="N393" i="1"/>
  <c r="O109" i="1"/>
  <c r="N535" i="1"/>
  <c r="J138" i="1"/>
  <c r="J70" i="1"/>
  <c r="O180" i="1"/>
  <c r="G253" i="1"/>
  <c r="C181" i="1"/>
  <c r="S181" i="1" s="1" a="1"/>
  <c r="S181" i="1" s="1"/>
  <c r="E181" i="1"/>
  <c r="D181" i="1"/>
  <c r="F181" i="1" s="1"/>
  <c r="O251" i="1"/>
  <c r="J137" i="1"/>
  <c r="J69" i="1"/>
  <c r="G395" i="1"/>
  <c r="E323" i="1"/>
  <c r="D323" i="1"/>
  <c r="F323" i="1" s="1"/>
  <c r="C323" i="1"/>
  <c r="S323" i="1" s="1" a="1"/>
  <c r="S323" i="1" s="1"/>
  <c r="A321" i="1"/>
  <c r="M321" i="1"/>
  <c r="G182" i="1"/>
  <c r="E110" i="1"/>
  <c r="D110" i="1"/>
  <c r="F110" i="1" s="1"/>
  <c r="C110" i="1"/>
  <c r="S110" i="1" s="1" a="1"/>
  <c r="S110" i="1" s="1"/>
  <c r="J71" i="1"/>
  <c r="J139" i="1"/>
  <c r="A392" i="1"/>
  <c r="M392" i="1"/>
  <c r="M463" i="1"/>
  <c r="A463" i="1"/>
  <c r="G608" i="1"/>
  <c r="D536" i="1"/>
  <c r="F536" i="1" s="1"/>
  <c r="C536" i="1"/>
  <c r="S536" i="1" s="1" a="1"/>
  <c r="S536" i="1" s="1"/>
  <c r="E536" i="1"/>
  <c r="G679" i="1"/>
  <c r="C607" i="1"/>
  <c r="S607" i="1" s="1" a="1"/>
  <c r="S607" i="1" s="1"/>
  <c r="D607" i="1"/>
  <c r="F607" i="1" s="1"/>
  <c r="E607" i="1"/>
  <c r="O393" i="1"/>
  <c r="G324" i="1"/>
  <c r="E252" i="1"/>
  <c r="D252" i="1"/>
  <c r="F252" i="1" s="1"/>
  <c r="C252" i="1"/>
  <c r="A37" i="1"/>
  <c r="M37" i="1"/>
  <c r="G537" i="1"/>
  <c r="D465" i="1"/>
  <c r="F465" i="1" s="1"/>
  <c r="C465" i="1"/>
  <c r="S465" i="1" s="1" a="1"/>
  <c r="S465" i="1" s="1"/>
  <c r="E465" i="1"/>
  <c r="A179" i="1"/>
  <c r="M179" i="1"/>
  <c r="O322" i="1"/>
  <c r="O535" i="1"/>
  <c r="N109" i="1"/>
  <c r="O464" i="1"/>
  <c r="G466" i="1"/>
  <c r="D394" i="1"/>
  <c r="F394" i="1" s="1"/>
  <c r="C394" i="1"/>
  <c r="S394" i="1" s="1" a="1"/>
  <c r="S394" i="1" s="1"/>
  <c r="E394" i="1"/>
  <c r="E39" i="1"/>
  <c r="G111" i="1"/>
  <c r="C39" i="1"/>
  <c r="S39" i="1" s="1" a="1"/>
  <c r="S39" i="1" s="1"/>
  <c r="D39" i="1"/>
  <c r="F39" i="1" s="1"/>
  <c r="G40" i="1"/>
  <c r="O38" i="1"/>
  <c r="N180" i="1"/>
  <c r="J140" i="1"/>
  <c r="J72" i="1"/>
  <c r="N251" i="1"/>
  <c r="N464" i="1"/>
  <c r="BP41" i="4" l="1" a="1"/>
  <c r="BP41" i="4" s="1"/>
  <c r="M239" i="1"/>
  <c r="N27" i="1"/>
  <c r="S27" i="1" a="1"/>
  <c r="S27" i="1" s="1"/>
  <c r="S240" i="1" a="1"/>
  <c r="S240" i="1" s="1"/>
  <c r="O311" i="1"/>
  <c r="S311" i="1" a="1"/>
  <c r="S311" i="1" s="1"/>
  <c r="O595" i="1"/>
  <c r="S595" i="1" a="1"/>
  <c r="S595" i="1" s="1"/>
  <c r="N98" i="1"/>
  <c r="S98" i="1" a="1"/>
  <c r="S98" i="1" s="1"/>
  <c r="A169" i="1"/>
  <c r="S169" i="1" a="1"/>
  <c r="S169" i="1" s="1"/>
  <c r="N252" i="1"/>
  <c r="S252" i="1" a="1"/>
  <c r="S252" i="1" s="1"/>
  <c r="M168" i="1"/>
  <c r="A27" i="1"/>
  <c r="A98" i="1"/>
  <c r="O98" i="1"/>
  <c r="L39" i="1"/>
  <c r="K39" i="1" s="1"/>
  <c r="A39" i="1"/>
  <c r="L536" i="1"/>
  <c r="K536" i="1" s="1"/>
  <c r="M536" i="1"/>
  <c r="M97" i="1"/>
  <c r="H729" i="1"/>
  <c r="H660" i="1"/>
  <c r="L607" i="1"/>
  <c r="K607" i="1" s="1"/>
  <c r="L181" i="1"/>
  <c r="K181" i="1" s="1"/>
  <c r="H304" i="1"/>
  <c r="L323" i="1"/>
  <c r="K323" i="1" s="1"/>
  <c r="H162" i="1"/>
  <c r="L394" i="1"/>
  <c r="K394" i="1" s="1"/>
  <c r="H518" i="1"/>
  <c r="H375" i="1"/>
  <c r="H589" i="1"/>
  <c r="H233" i="1"/>
  <c r="H800" i="1"/>
  <c r="H731" i="1"/>
  <c r="H802" i="1"/>
  <c r="H871" i="1"/>
  <c r="L252" i="1"/>
  <c r="K252" i="1" s="1"/>
  <c r="A595" i="1"/>
  <c r="C99" i="1"/>
  <c r="D99" i="1"/>
  <c r="F99" i="1" s="1"/>
  <c r="L537" i="1"/>
  <c r="K537" i="1" s="1"/>
  <c r="J481" i="1"/>
  <c r="H561" i="1"/>
  <c r="J211" i="1"/>
  <c r="J209" i="1"/>
  <c r="G313" i="1"/>
  <c r="P241" i="1"/>
  <c r="E241" i="1"/>
  <c r="D241" i="1"/>
  <c r="F241" i="1" s="1"/>
  <c r="C241" i="1"/>
  <c r="H275" i="1"/>
  <c r="I538" i="1"/>
  <c r="P466" i="1"/>
  <c r="O240" i="1"/>
  <c r="G100" i="1"/>
  <c r="E100" i="1" s="1"/>
  <c r="P28" i="1"/>
  <c r="P324" i="1"/>
  <c r="P182" i="1"/>
  <c r="J210" i="1"/>
  <c r="J347" i="1"/>
  <c r="J616" i="1"/>
  <c r="H346" i="1"/>
  <c r="N595" i="1"/>
  <c r="N311" i="1"/>
  <c r="L312" i="1"/>
  <c r="K312" i="1" s="1"/>
  <c r="H384" i="1"/>
  <c r="M382" i="1"/>
  <c r="A382" i="1"/>
  <c r="J415" i="1"/>
  <c r="H313" i="1"/>
  <c r="L241" i="1"/>
  <c r="K241" i="1" s="1"/>
  <c r="J277" i="1"/>
  <c r="H526" i="1"/>
  <c r="L454" i="1"/>
  <c r="K454" i="1" s="1"/>
  <c r="I680" i="1"/>
  <c r="P608" i="1"/>
  <c r="I597" i="1"/>
  <c r="P525" i="1"/>
  <c r="O525" i="1"/>
  <c r="N525" i="1"/>
  <c r="J279" i="1"/>
  <c r="J674" i="1"/>
  <c r="J547" i="1"/>
  <c r="H608" i="1"/>
  <c r="J673" i="1"/>
  <c r="J686" i="1"/>
  <c r="H335" i="1"/>
  <c r="H679" i="1"/>
  <c r="H215" i="1"/>
  <c r="J606" i="1"/>
  <c r="J212" i="1"/>
  <c r="I402" i="1"/>
  <c r="H455" i="1"/>
  <c r="L383" i="1"/>
  <c r="K383" i="1" s="1"/>
  <c r="J348" i="1"/>
  <c r="A525" i="1"/>
  <c r="I598" i="1"/>
  <c r="P526" i="1"/>
  <c r="N526" i="1"/>
  <c r="O526" i="1"/>
  <c r="J615" i="1"/>
  <c r="J346" i="1"/>
  <c r="I458" i="1"/>
  <c r="H122" i="1"/>
  <c r="H62" i="1"/>
  <c r="J278" i="1"/>
  <c r="G455" i="1"/>
  <c r="C383" i="1"/>
  <c r="D383" i="1"/>
  <c r="F383" i="1" s="1"/>
  <c r="E383" i="1"/>
  <c r="P383" i="1"/>
  <c r="H500" i="1"/>
  <c r="I529" i="1"/>
  <c r="H499" i="1"/>
  <c r="N240" i="1"/>
  <c r="H286" i="1"/>
  <c r="J684" i="1"/>
  <c r="H182" i="1"/>
  <c r="H619" i="1"/>
  <c r="L110" i="1"/>
  <c r="K110" i="1" s="1"/>
  <c r="G739" i="1"/>
  <c r="P667" i="1"/>
  <c r="C667" i="1"/>
  <c r="E667" i="1"/>
  <c r="D667" i="1"/>
  <c r="F667" i="1" s="1"/>
  <c r="J483" i="1"/>
  <c r="J482" i="1"/>
  <c r="I470" i="1"/>
  <c r="J549" i="1"/>
  <c r="G171" i="1"/>
  <c r="P99" i="1"/>
  <c r="J617" i="1"/>
  <c r="H264" i="1"/>
  <c r="H739" i="1"/>
  <c r="L667" i="1"/>
  <c r="K667" i="1" s="1"/>
  <c r="H193" i="1"/>
  <c r="J280" i="1"/>
  <c r="J480" i="1"/>
  <c r="H548" i="1"/>
  <c r="H501" i="1"/>
  <c r="J416" i="1"/>
  <c r="N169" i="1"/>
  <c r="O169" i="1"/>
  <c r="H111" i="1"/>
  <c r="H51" i="1"/>
  <c r="G384" i="1"/>
  <c r="P312" i="1"/>
  <c r="E312" i="1"/>
  <c r="D312" i="1"/>
  <c r="F312" i="1" s="1"/>
  <c r="C312" i="1"/>
  <c r="S312" i="1" s="1" a="1"/>
  <c r="S312" i="1" s="1"/>
  <c r="J550" i="1"/>
  <c r="J551" i="1"/>
  <c r="P40" i="1"/>
  <c r="H609" i="1"/>
  <c r="H171" i="1"/>
  <c r="L99" i="1"/>
  <c r="K99" i="1" s="1"/>
  <c r="H73" i="1"/>
  <c r="H133" i="1"/>
  <c r="I541" i="1"/>
  <c r="J345" i="1"/>
  <c r="P679" i="1"/>
  <c r="P253" i="1"/>
  <c r="M322" i="1"/>
  <c r="P395" i="1"/>
  <c r="H395" i="1"/>
  <c r="H144" i="1"/>
  <c r="G242" i="1"/>
  <c r="P170" i="1"/>
  <c r="D170" i="1"/>
  <c r="F170" i="1" s="1"/>
  <c r="E170" i="1"/>
  <c r="C170" i="1"/>
  <c r="J618" i="1"/>
  <c r="J683" i="1"/>
  <c r="J548" i="1"/>
  <c r="J413" i="1"/>
  <c r="M523" i="1"/>
  <c r="A523" i="1"/>
  <c r="J671" i="1"/>
  <c r="J604" i="1"/>
  <c r="I390" i="1"/>
  <c r="H242" i="1"/>
  <c r="L170" i="1"/>
  <c r="K170" i="1" s="1"/>
  <c r="H253" i="1"/>
  <c r="I609" i="1"/>
  <c r="P537" i="1"/>
  <c r="H549" i="1"/>
  <c r="J412" i="1"/>
  <c r="H488" i="1"/>
  <c r="I461" i="1"/>
  <c r="P111" i="1"/>
  <c r="H324" i="1"/>
  <c r="H204" i="1"/>
  <c r="I668" i="1"/>
  <c r="P596" i="1"/>
  <c r="N596" i="1"/>
  <c r="O596" i="1"/>
  <c r="H559" i="1"/>
  <c r="H466" i="1"/>
  <c r="J685" i="1"/>
  <c r="H406" i="1"/>
  <c r="H29" i="1"/>
  <c r="L28" i="1"/>
  <c r="K28" i="1" s="1"/>
  <c r="H100" i="1"/>
  <c r="H40" i="1"/>
  <c r="J605" i="1"/>
  <c r="J414" i="1"/>
  <c r="H669" i="1"/>
  <c r="L597" i="1"/>
  <c r="K597" i="1" s="1"/>
  <c r="M524" i="1"/>
  <c r="A524" i="1"/>
  <c r="H668" i="1"/>
  <c r="L596" i="1"/>
  <c r="K596" i="1" s="1"/>
  <c r="A26" i="1"/>
  <c r="M535" i="1"/>
  <c r="G29" i="1"/>
  <c r="E28" i="1"/>
  <c r="D28" i="1"/>
  <c r="F28" i="1" s="1"/>
  <c r="C28" i="1"/>
  <c r="O27" i="1"/>
  <c r="O181" i="1"/>
  <c r="A38" i="1"/>
  <c r="N536" i="1"/>
  <c r="N39" i="1"/>
  <c r="J74" i="1"/>
  <c r="J142" i="1"/>
  <c r="N323" i="1"/>
  <c r="N181" i="1"/>
  <c r="N394" i="1"/>
  <c r="N607" i="1"/>
  <c r="O110" i="1"/>
  <c r="O323" i="1"/>
  <c r="O394" i="1"/>
  <c r="A393" i="1"/>
  <c r="M393" i="1"/>
  <c r="E537" i="1"/>
  <c r="C537" i="1"/>
  <c r="D537" i="1"/>
  <c r="F537" i="1" s="1"/>
  <c r="G609" i="1"/>
  <c r="D324" i="1"/>
  <c r="F324" i="1" s="1"/>
  <c r="C324" i="1"/>
  <c r="S324" i="1" s="1" a="1"/>
  <c r="S324" i="1" s="1"/>
  <c r="G396" i="1"/>
  <c r="E324" i="1"/>
  <c r="G254" i="1"/>
  <c r="E182" i="1"/>
  <c r="D182" i="1"/>
  <c r="F182" i="1" s="1"/>
  <c r="C182" i="1"/>
  <c r="M180" i="1"/>
  <c r="A180" i="1"/>
  <c r="G751" i="1"/>
  <c r="C679" i="1"/>
  <c r="S679" i="1" s="1" a="1"/>
  <c r="S679" i="1" s="1"/>
  <c r="E679" i="1"/>
  <c r="D679" i="1"/>
  <c r="F679" i="1" s="1"/>
  <c r="G680" i="1"/>
  <c r="E608" i="1"/>
  <c r="C608" i="1"/>
  <c r="S608" i="1" s="1" a="1"/>
  <c r="S608" i="1" s="1"/>
  <c r="D608" i="1"/>
  <c r="F608" i="1" s="1"/>
  <c r="E395" i="1"/>
  <c r="D395" i="1"/>
  <c r="F395" i="1" s="1"/>
  <c r="G467" i="1"/>
  <c r="C395" i="1"/>
  <c r="J143" i="1"/>
  <c r="J75" i="1"/>
  <c r="J79" i="1" s="1"/>
  <c r="J151" i="1" s="1"/>
  <c r="J223" i="1" s="1"/>
  <c r="J295" i="1" s="1"/>
  <c r="J367" i="1" s="1"/>
  <c r="J439" i="1" s="1"/>
  <c r="J511" i="1" s="1"/>
  <c r="J583" i="1" s="1"/>
  <c r="J655" i="1" s="1"/>
  <c r="J727" i="1" s="1"/>
  <c r="J799" i="1" s="1"/>
  <c r="J871" i="1" s="1"/>
  <c r="E40" i="1"/>
  <c r="C40" i="1"/>
  <c r="G41" i="1"/>
  <c r="D40" i="1"/>
  <c r="F40" i="1" s="1"/>
  <c r="G112" i="1"/>
  <c r="A109" i="1"/>
  <c r="M109" i="1"/>
  <c r="J141" i="1"/>
  <c r="J73" i="1"/>
  <c r="G325" i="1"/>
  <c r="E253" i="1"/>
  <c r="D253" i="1"/>
  <c r="F253" i="1" s="1"/>
  <c r="C253" i="1"/>
  <c r="J144" i="1"/>
  <c r="J76" i="1"/>
  <c r="J80" i="1" s="1"/>
  <c r="J152" i="1" s="1"/>
  <c r="E466" i="1"/>
  <c r="G538" i="1"/>
  <c r="C466" i="1"/>
  <c r="S466" i="1" s="1" a="1"/>
  <c r="S466" i="1" s="1"/>
  <c r="D466" i="1"/>
  <c r="F466" i="1" s="1"/>
  <c r="O252" i="1"/>
  <c r="O39" i="1"/>
  <c r="N465" i="1"/>
  <c r="O536" i="1"/>
  <c r="A464" i="1"/>
  <c r="M464" i="1"/>
  <c r="G183" i="1"/>
  <c r="C111" i="1"/>
  <c r="S111" i="1" s="1" a="1"/>
  <c r="S111" i="1" s="1"/>
  <c r="E111" i="1"/>
  <c r="D111" i="1"/>
  <c r="F111" i="1" s="1"/>
  <c r="O465" i="1"/>
  <c r="O607" i="1"/>
  <c r="N110" i="1"/>
  <c r="M251" i="1"/>
  <c r="A251" i="1"/>
  <c r="BP42" i="4" l="1" a="1"/>
  <c r="BP42" i="4" s="1"/>
  <c r="M169" i="1"/>
  <c r="N40" i="1"/>
  <c r="S40" i="1" a="1"/>
  <c r="S40" i="1" s="1"/>
  <c r="S170" i="1" a="1"/>
  <c r="S170" i="1" s="1"/>
  <c r="N395" i="1"/>
  <c r="S395" i="1" a="1"/>
  <c r="S395" i="1" s="1"/>
  <c r="S537" i="1" a="1"/>
  <c r="S537" i="1" s="1"/>
  <c r="O667" i="1"/>
  <c r="S667" i="1" a="1"/>
  <c r="S667" i="1" s="1"/>
  <c r="N99" i="1"/>
  <c r="S99" i="1" a="1"/>
  <c r="S99" i="1" s="1"/>
  <c r="N253" i="1"/>
  <c r="S253" i="1" a="1"/>
  <c r="S253" i="1" s="1"/>
  <c r="O241" i="1"/>
  <c r="S241" i="1" a="1"/>
  <c r="S241" i="1" s="1"/>
  <c r="N182" i="1"/>
  <c r="S182" i="1" a="1"/>
  <c r="S182" i="1" s="1"/>
  <c r="S28" i="1" a="1"/>
  <c r="S28" i="1" s="1"/>
  <c r="O383" i="1"/>
  <c r="S383" i="1" a="1"/>
  <c r="S383" i="1" s="1"/>
  <c r="O99" i="1"/>
  <c r="M98" i="1"/>
  <c r="L324" i="1"/>
  <c r="K324" i="1" s="1"/>
  <c r="L679" i="1"/>
  <c r="K679" i="1" s="1"/>
  <c r="M679" i="1"/>
  <c r="H661" i="1"/>
  <c r="L40" i="1"/>
  <c r="K40" i="1" s="1"/>
  <c r="A40" i="1"/>
  <c r="H872" i="1"/>
  <c r="H305" i="1"/>
  <c r="L395" i="1"/>
  <c r="K395" i="1" s="1"/>
  <c r="H376" i="1"/>
  <c r="H590" i="1"/>
  <c r="H447" i="1"/>
  <c r="L466" i="1"/>
  <c r="K466" i="1" s="1"/>
  <c r="M466" i="1"/>
  <c r="L608" i="1"/>
  <c r="K608" i="1" s="1"/>
  <c r="A608" i="1"/>
  <c r="H234" i="1"/>
  <c r="H801" i="1"/>
  <c r="A182" i="1"/>
  <c r="H874" i="1"/>
  <c r="H732" i="1"/>
  <c r="L253" i="1"/>
  <c r="K253" i="1" s="1"/>
  <c r="A253" i="1"/>
  <c r="A99" i="1"/>
  <c r="H803" i="1"/>
  <c r="O312" i="1"/>
  <c r="M39" i="1"/>
  <c r="J224" i="1"/>
  <c r="J296" i="1" s="1"/>
  <c r="J368" i="1" s="1"/>
  <c r="J440" i="1" s="1"/>
  <c r="J512" i="1" s="1"/>
  <c r="J584" i="1" s="1"/>
  <c r="J656" i="1" s="1"/>
  <c r="J728" i="1" s="1"/>
  <c r="J800" i="1" s="1"/>
  <c r="J872" i="1" s="1"/>
  <c r="M595" i="1"/>
  <c r="J84" i="1"/>
  <c r="J156" i="1" s="1"/>
  <c r="D100" i="1"/>
  <c r="F100" i="1" s="1"/>
  <c r="A536" i="1"/>
  <c r="M525" i="1"/>
  <c r="J83" i="1"/>
  <c r="J155" i="1" s="1"/>
  <c r="H172" i="1"/>
  <c r="L100" i="1"/>
  <c r="K100" i="1" s="1"/>
  <c r="H811" i="1"/>
  <c r="L739" i="1"/>
  <c r="K739" i="1" s="1"/>
  <c r="I542" i="1"/>
  <c r="H74" i="1"/>
  <c r="H134" i="1"/>
  <c r="H385" i="1"/>
  <c r="L313" i="1"/>
  <c r="K313" i="1" s="1"/>
  <c r="J213" i="1"/>
  <c r="P467" i="1"/>
  <c r="I533" i="1"/>
  <c r="G314" i="1"/>
  <c r="P242" i="1"/>
  <c r="E242" i="1"/>
  <c r="D242" i="1"/>
  <c r="F242" i="1" s="1"/>
  <c r="C242" i="1"/>
  <c r="S242" i="1" s="1" a="1"/>
  <c r="S242" i="1" s="1"/>
  <c r="H573" i="1"/>
  <c r="H336" i="1"/>
  <c r="H691" i="1"/>
  <c r="I601" i="1"/>
  <c r="H194" i="1"/>
  <c r="I670" i="1"/>
  <c r="P598" i="1"/>
  <c r="O598" i="1"/>
  <c r="N598" i="1"/>
  <c r="J284" i="1"/>
  <c r="J745" i="1"/>
  <c r="I669" i="1"/>
  <c r="P597" i="1"/>
  <c r="N597" i="1"/>
  <c r="O597" i="1"/>
  <c r="A241" i="1"/>
  <c r="M241" i="1"/>
  <c r="H418" i="1"/>
  <c r="H314" i="1"/>
  <c r="L242" i="1"/>
  <c r="K242" i="1" s="1"/>
  <c r="J485" i="1"/>
  <c r="H216" i="1"/>
  <c r="J417" i="1"/>
  <c r="H681" i="1"/>
  <c r="J554" i="1"/>
  <c r="A311" i="1"/>
  <c r="M311" i="1"/>
  <c r="M240" i="1"/>
  <c r="A240" i="1"/>
  <c r="G172" i="1"/>
  <c r="P100" i="1"/>
  <c r="G385" i="1"/>
  <c r="C313" i="1"/>
  <c r="E313" i="1"/>
  <c r="D313" i="1"/>
  <c r="F313" i="1" s="1"/>
  <c r="P313" i="1"/>
  <c r="L609" i="1"/>
  <c r="K609" i="1" s="1"/>
  <c r="C100" i="1"/>
  <c r="H30" i="1"/>
  <c r="H101" i="1"/>
  <c r="H41" i="1"/>
  <c r="L29" i="1"/>
  <c r="K29" i="1" s="1"/>
  <c r="I740" i="1"/>
  <c r="P668" i="1"/>
  <c r="O668" i="1"/>
  <c r="N668" i="1"/>
  <c r="A170" i="1"/>
  <c r="M170" i="1"/>
  <c r="G456" i="1"/>
  <c r="P384" i="1"/>
  <c r="E384" i="1"/>
  <c r="C384" i="1"/>
  <c r="D384" i="1"/>
  <c r="F384" i="1" s="1"/>
  <c r="H620" i="1"/>
  <c r="H254" i="1"/>
  <c r="H572" i="1"/>
  <c r="J678" i="1"/>
  <c r="H680" i="1"/>
  <c r="J487" i="1"/>
  <c r="I752" i="1"/>
  <c r="P680" i="1"/>
  <c r="J757" i="1"/>
  <c r="J676" i="1"/>
  <c r="J352" i="1"/>
  <c r="G243" i="1"/>
  <c r="P171" i="1"/>
  <c r="D171" i="1"/>
  <c r="F171" i="1" s="1"/>
  <c r="C171" i="1"/>
  <c r="S171" i="1" s="1" a="1"/>
  <c r="S171" i="1" s="1"/>
  <c r="E171" i="1"/>
  <c r="H358" i="1"/>
  <c r="J418" i="1"/>
  <c r="H527" i="1"/>
  <c r="L455" i="1"/>
  <c r="K455" i="1" s="1"/>
  <c r="H751" i="1"/>
  <c r="J746" i="1"/>
  <c r="M454" i="1"/>
  <c r="A454" i="1"/>
  <c r="H347" i="1"/>
  <c r="J283" i="1"/>
  <c r="H560" i="1"/>
  <c r="J688" i="1"/>
  <c r="H205" i="1"/>
  <c r="M111" i="1"/>
  <c r="H183" i="1"/>
  <c r="I530" i="1"/>
  <c r="J619" i="1"/>
  <c r="J216" i="1"/>
  <c r="H145" i="1"/>
  <c r="J756" i="1"/>
  <c r="H456" i="1"/>
  <c r="L384" i="1"/>
  <c r="K384" i="1" s="1"/>
  <c r="J214" i="1"/>
  <c r="G101" i="1"/>
  <c r="P29" i="1"/>
  <c r="J486" i="1"/>
  <c r="H538" i="1"/>
  <c r="M597" i="1"/>
  <c r="H621" i="1"/>
  <c r="J690" i="1"/>
  <c r="J622" i="1"/>
  <c r="H265" i="1"/>
  <c r="N667" i="1"/>
  <c r="N383" i="1"/>
  <c r="H407" i="1"/>
  <c r="J282" i="1"/>
  <c r="P751" i="1"/>
  <c r="H478" i="1"/>
  <c r="J620" i="1"/>
  <c r="I613" i="1"/>
  <c r="H123" i="1"/>
  <c r="H63" i="1"/>
  <c r="J689" i="1"/>
  <c r="J281" i="1"/>
  <c r="P112" i="1"/>
  <c r="I462" i="1"/>
  <c r="J552" i="1"/>
  <c r="J420" i="1"/>
  <c r="H396" i="1"/>
  <c r="J419" i="1"/>
  <c r="P254" i="1"/>
  <c r="J743" i="1"/>
  <c r="O170" i="1"/>
  <c r="N170" i="1"/>
  <c r="J621" i="1"/>
  <c r="G527" i="1"/>
  <c r="E455" i="1"/>
  <c r="D455" i="1"/>
  <c r="F455" i="1" s="1"/>
  <c r="C455" i="1"/>
  <c r="S455" i="1" s="1" a="1"/>
  <c r="S455" i="1" s="1"/>
  <c r="P455" i="1"/>
  <c r="J687" i="1"/>
  <c r="J351" i="1"/>
  <c r="H633" i="1"/>
  <c r="H287" i="1"/>
  <c r="P183" i="1"/>
  <c r="J484" i="1"/>
  <c r="J755" i="1"/>
  <c r="J623" i="1"/>
  <c r="L526" i="1"/>
  <c r="K526" i="1" s="1"/>
  <c r="H598" i="1"/>
  <c r="I610" i="1"/>
  <c r="P538" i="1"/>
  <c r="P41" i="1"/>
  <c r="P325" i="1"/>
  <c r="J147" i="1"/>
  <c r="J677" i="1"/>
  <c r="I681" i="1"/>
  <c r="P609" i="1"/>
  <c r="N312" i="1"/>
  <c r="G811" i="1"/>
  <c r="P739" i="1"/>
  <c r="D739" i="1"/>
  <c r="F739" i="1" s="1"/>
  <c r="E739" i="1"/>
  <c r="C739" i="1"/>
  <c r="J349" i="1"/>
  <c r="L182" i="1"/>
  <c r="K182" i="1" s="1"/>
  <c r="N241" i="1"/>
  <c r="H276" i="1"/>
  <c r="H467" i="1"/>
  <c r="J555" i="1"/>
  <c r="J148" i="1"/>
  <c r="J215" i="1"/>
  <c r="P396" i="1"/>
  <c r="H52" i="1"/>
  <c r="H112" i="1"/>
  <c r="H631" i="1"/>
  <c r="L111" i="1"/>
  <c r="K111" i="1" s="1"/>
  <c r="H325" i="1"/>
  <c r="H243" i="1"/>
  <c r="L171" i="1"/>
  <c r="K171" i="1" s="1"/>
  <c r="J488" i="1"/>
  <c r="H571" i="1"/>
  <c r="J350" i="1"/>
  <c r="I474" i="1"/>
  <c r="J758" i="1"/>
  <c r="J553" i="1"/>
  <c r="M596" i="1"/>
  <c r="A596" i="1"/>
  <c r="H740" i="1"/>
  <c r="L668" i="1"/>
  <c r="K668" i="1" s="1"/>
  <c r="H741" i="1"/>
  <c r="L669" i="1"/>
  <c r="K669" i="1" s="1"/>
  <c r="M27" i="1"/>
  <c r="N466" i="1"/>
  <c r="O28" i="1"/>
  <c r="N28" i="1"/>
  <c r="G30" i="1"/>
  <c r="E29" i="1"/>
  <c r="D29" i="1"/>
  <c r="F29" i="1" s="1"/>
  <c r="C29" i="1"/>
  <c r="N608" i="1"/>
  <c r="N111" i="1"/>
  <c r="O466" i="1"/>
  <c r="O324" i="1"/>
  <c r="N324" i="1"/>
  <c r="J146" i="1"/>
  <c r="J78" i="1"/>
  <c r="J82" i="1" s="1"/>
  <c r="J154" i="1" s="1"/>
  <c r="J226" i="1" s="1"/>
  <c r="J298" i="1" s="1"/>
  <c r="J370" i="1" s="1"/>
  <c r="J442" i="1" s="1"/>
  <c r="J514" i="1" s="1"/>
  <c r="J586" i="1" s="1"/>
  <c r="J658" i="1" s="1"/>
  <c r="J730" i="1" s="1"/>
  <c r="J802" i="1" s="1"/>
  <c r="J874" i="1" s="1"/>
  <c r="O537" i="1"/>
  <c r="J145" i="1"/>
  <c r="J77" i="1"/>
  <c r="J81" i="1" s="1"/>
  <c r="J153" i="1" s="1"/>
  <c r="M323" i="1"/>
  <c r="A323" i="1"/>
  <c r="O679" i="1"/>
  <c r="M181" i="1"/>
  <c r="A181" i="1"/>
  <c r="O608" i="1"/>
  <c r="M465" i="1"/>
  <c r="A465" i="1"/>
  <c r="G468" i="1"/>
  <c r="E396" i="1"/>
  <c r="C396" i="1"/>
  <c r="D396" i="1"/>
  <c r="F396" i="1" s="1"/>
  <c r="O395" i="1"/>
  <c r="G752" i="1"/>
  <c r="C680" i="1"/>
  <c r="D680" i="1"/>
  <c r="F680" i="1" s="1"/>
  <c r="E680" i="1"/>
  <c r="E467" i="1"/>
  <c r="D467" i="1"/>
  <c r="F467" i="1" s="1"/>
  <c r="G539" i="1"/>
  <c r="C467" i="1"/>
  <c r="O111" i="1"/>
  <c r="O253" i="1"/>
  <c r="G184" i="1"/>
  <c r="E112" i="1"/>
  <c r="D112" i="1"/>
  <c r="F112" i="1" s="1"/>
  <c r="C112" i="1"/>
  <c r="M110" i="1"/>
  <c r="A110" i="1"/>
  <c r="G255" i="1"/>
  <c r="E183" i="1"/>
  <c r="D183" i="1"/>
  <c r="F183" i="1" s="1"/>
  <c r="C183" i="1"/>
  <c r="O182" i="1"/>
  <c r="G823" i="1"/>
  <c r="D751" i="1"/>
  <c r="F751" i="1" s="1"/>
  <c r="C751" i="1"/>
  <c r="S751" i="1" s="1" a="1"/>
  <c r="S751" i="1" s="1"/>
  <c r="E751" i="1"/>
  <c r="E41" i="1"/>
  <c r="D41" i="1"/>
  <c r="F41" i="1" s="1"/>
  <c r="G42" i="1"/>
  <c r="C41" i="1"/>
  <c r="S41" i="1" s="1" a="1"/>
  <c r="S41" i="1" s="1"/>
  <c r="G113" i="1"/>
  <c r="N537" i="1"/>
  <c r="G610" i="1"/>
  <c r="D538" i="1"/>
  <c r="F538" i="1" s="1"/>
  <c r="C538" i="1"/>
  <c r="S538" i="1" s="1" a="1"/>
  <c r="S538" i="1" s="1"/>
  <c r="E538" i="1"/>
  <c r="G397" i="1"/>
  <c r="C325" i="1"/>
  <c r="S325" i="1" s="1" a="1"/>
  <c r="S325" i="1" s="1"/>
  <c r="E325" i="1"/>
  <c r="D325" i="1"/>
  <c r="F325" i="1" s="1"/>
  <c r="O40" i="1"/>
  <c r="G681" i="1"/>
  <c r="E609" i="1"/>
  <c r="C609" i="1"/>
  <c r="S609" i="1" s="1" a="1"/>
  <c r="S609" i="1" s="1"/>
  <c r="D609" i="1"/>
  <c r="F609" i="1" s="1"/>
  <c r="M394" i="1"/>
  <c r="A394" i="1"/>
  <c r="A252" i="1"/>
  <c r="M252" i="1"/>
  <c r="M607" i="1"/>
  <c r="A607" i="1"/>
  <c r="N679" i="1"/>
  <c r="E254" i="1"/>
  <c r="D254" i="1"/>
  <c r="F254" i="1" s="1"/>
  <c r="C254" i="1"/>
  <c r="S254" i="1" s="1" a="1"/>
  <c r="S254" i="1" s="1"/>
  <c r="G326" i="1"/>
  <c r="BP43" i="4" l="1" a="1"/>
  <c r="BP43" i="4" s="1"/>
  <c r="N467" i="1"/>
  <c r="S467" i="1" a="1"/>
  <c r="S467" i="1" s="1"/>
  <c r="N396" i="1"/>
  <c r="S396" i="1" a="1"/>
  <c r="S396" i="1" s="1"/>
  <c r="M313" i="1"/>
  <c r="S313" i="1" a="1"/>
  <c r="S313" i="1" s="1"/>
  <c r="S739" i="1" a="1"/>
  <c r="S739" i="1" s="1"/>
  <c r="N112" i="1"/>
  <c r="S112" i="1" a="1"/>
  <c r="S112" i="1" s="1"/>
  <c r="N680" i="1"/>
  <c r="S680" i="1" a="1"/>
  <c r="S680" i="1" s="1"/>
  <c r="N29" i="1"/>
  <c r="S29" i="1" a="1"/>
  <c r="S29" i="1" s="1"/>
  <c r="O384" i="1"/>
  <c r="S384" i="1" a="1"/>
  <c r="S384" i="1" s="1"/>
  <c r="N183" i="1"/>
  <c r="S183" i="1" a="1"/>
  <c r="S183" i="1" s="1"/>
  <c r="N100" i="1"/>
  <c r="S100" i="1" a="1"/>
  <c r="S100" i="1" s="1"/>
  <c r="M99" i="1"/>
  <c r="A467" i="1"/>
  <c r="O313" i="1"/>
  <c r="M455" i="1"/>
  <c r="H662" i="1"/>
  <c r="A29" i="1"/>
  <c r="H377" i="1"/>
  <c r="H733" i="1"/>
  <c r="H448" i="1"/>
  <c r="A325" i="1"/>
  <c r="M609" i="1"/>
  <c r="H875" i="1"/>
  <c r="H873" i="1"/>
  <c r="M171" i="1"/>
  <c r="H804" i="1"/>
  <c r="H519" i="1"/>
  <c r="L41" i="1"/>
  <c r="K41" i="1" s="1"/>
  <c r="M41" i="1"/>
  <c r="H306" i="1"/>
  <c r="L112" i="1"/>
  <c r="K112" i="1" s="1"/>
  <c r="A100" i="1"/>
  <c r="L183" i="1"/>
  <c r="K183" i="1" s="1"/>
  <c r="M183" i="1"/>
  <c r="L538" i="1"/>
  <c r="K538" i="1" s="1"/>
  <c r="A751" i="1"/>
  <c r="A242" i="1"/>
  <c r="L681" i="1"/>
  <c r="K681" i="1" s="1"/>
  <c r="O455" i="1"/>
  <c r="A597" i="1"/>
  <c r="J227" i="1"/>
  <c r="J299" i="1" s="1"/>
  <c r="J371" i="1" s="1"/>
  <c r="J443" i="1" s="1"/>
  <c r="J515" i="1" s="1"/>
  <c r="J587" i="1" s="1"/>
  <c r="J659" i="1" s="1"/>
  <c r="J731" i="1" s="1"/>
  <c r="J803" i="1" s="1"/>
  <c r="J875" i="1" s="1"/>
  <c r="O100" i="1"/>
  <c r="J228" i="1"/>
  <c r="J300" i="1" s="1"/>
  <c r="J372" i="1" s="1"/>
  <c r="J444" i="1" s="1"/>
  <c r="J516" i="1" s="1"/>
  <c r="J588" i="1" s="1"/>
  <c r="J660" i="1" s="1"/>
  <c r="J732" i="1" s="1"/>
  <c r="J804" i="1" s="1"/>
  <c r="J876" i="1" s="1"/>
  <c r="J225" i="1"/>
  <c r="J297" i="1" s="1"/>
  <c r="J369" i="1" s="1"/>
  <c r="J441" i="1" s="1"/>
  <c r="J513" i="1" s="1"/>
  <c r="J585" i="1" s="1"/>
  <c r="J657" i="1" s="1"/>
  <c r="J729" i="1" s="1"/>
  <c r="J801" i="1" s="1"/>
  <c r="J873" i="1" s="1"/>
  <c r="A111" i="1"/>
  <c r="M608" i="1"/>
  <c r="J85" i="1"/>
  <c r="J157" i="1" s="1"/>
  <c r="J229" i="1" s="1"/>
  <c r="J301" i="1" s="1"/>
  <c r="J373" i="1" s="1"/>
  <c r="J445" i="1" s="1"/>
  <c r="J517" i="1" s="1"/>
  <c r="J589" i="1" s="1"/>
  <c r="J661" i="1" s="1"/>
  <c r="J733" i="1" s="1"/>
  <c r="J805" i="1" s="1"/>
  <c r="J877" i="1" s="1"/>
  <c r="J87" i="1"/>
  <c r="J159" i="1" s="1"/>
  <c r="N455" i="1"/>
  <c r="J86" i="1"/>
  <c r="J158" i="1" s="1"/>
  <c r="J88" i="1"/>
  <c r="J160" i="1" s="1"/>
  <c r="J232" i="1" s="1"/>
  <c r="J304" i="1" s="1"/>
  <c r="J376" i="1" s="1"/>
  <c r="J448" i="1" s="1"/>
  <c r="J520" i="1" s="1"/>
  <c r="J592" i="1" s="1"/>
  <c r="J664" i="1" s="1"/>
  <c r="J736" i="1" s="1"/>
  <c r="J808" i="1" s="1"/>
  <c r="J880" i="1" s="1"/>
  <c r="A739" i="1"/>
  <c r="M739" i="1"/>
  <c r="P113" i="1"/>
  <c r="G599" i="1"/>
  <c r="C527" i="1"/>
  <c r="D527" i="1"/>
  <c r="F527" i="1" s="1"/>
  <c r="E527" i="1"/>
  <c r="P527" i="1"/>
  <c r="H705" i="1"/>
  <c r="H823" i="1"/>
  <c r="H752" i="1"/>
  <c r="P184" i="1"/>
  <c r="I546" i="1"/>
  <c r="J421" i="1"/>
  <c r="J695" i="1"/>
  <c r="J693" i="1"/>
  <c r="H468" i="1"/>
  <c r="J353" i="1"/>
  <c r="H337" i="1"/>
  <c r="J558" i="1"/>
  <c r="H42" i="1"/>
  <c r="L42" i="1" s="1"/>
  <c r="K42" i="1" s="1"/>
  <c r="H102" i="1"/>
  <c r="L30" i="1"/>
  <c r="K30" i="1" s="1"/>
  <c r="J557" i="1"/>
  <c r="I741" i="1"/>
  <c r="P669" i="1"/>
  <c r="O669" i="1"/>
  <c r="N669" i="1"/>
  <c r="I673" i="1"/>
  <c r="H146" i="1"/>
  <c r="J150" i="1"/>
  <c r="J218" i="1"/>
  <c r="H397" i="1"/>
  <c r="J287" i="1"/>
  <c r="J749" i="1"/>
  <c r="J491" i="1"/>
  <c r="J760" i="1"/>
  <c r="G315" i="1"/>
  <c r="P243" i="1"/>
  <c r="E243" i="1"/>
  <c r="D243" i="1"/>
  <c r="F243" i="1" s="1"/>
  <c r="C243" i="1"/>
  <c r="H206" i="1"/>
  <c r="P42" i="1"/>
  <c r="P539" i="1"/>
  <c r="G102" i="1"/>
  <c r="P30" i="1"/>
  <c r="J220" i="1"/>
  <c r="O739" i="1"/>
  <c r="J219" i="1"/>
  <c r="J423" i="1"/>
  <c r="L751" i="1"/>
  <c r="K751" i="1" s="1"/>
  <c r="J288" i="1"/>
  <c r="H632" i="1"/>
  <c r="H599" i="1"/>
  <c r="L527" i="1"/>
  <c r="K527" i="1" s="1"/>
  <c r="J424" i="1"/>
  <c r="J750" i="1"/>
  <c r="G528" i="1"/>
  <c r="P456" i="1"/>
  <c r="E456" i="1"/>
  <c r="D456" i="1"/>
  <c r="F456" i="1" s="1"/>
  <c r="C456" i="1"/>
  <c r="G386" i="1"/>
  <c r="C314" i="1"/>
  <c r="E314" i="1"/>
  <c r="D314" i="1"/>
  <c r="F314" i="1" s="1"/>
  <c r="P314" i="1"/>
  <c r="A526" i="1"/>
  <c r="M526" i="1"/>
  <c r="H386" i="1"/>
  <c r="L314" i="1"/>
  <c r="K314" i="1" s="1"/>
  <c r="I614" i="1"/>
  <c r="J149" i="1"/>
  <c r="H643" i="1"/>
  <c r="H184" i="1"/>
  <c r="H539" i="1"/>
  <c r="J556" i="1"/>
  <c r="H195" i="1"/>
  <c r="M312" i="1"/>
  <c r="A312" i="1"/>
  <c r="J286" i="1"/>
  <c r="H419" i="1"/>
  <c r="J490" i="1"/>
  <c r="H326" i="1"/>
  <c r="J626" i="1"/>
  <c r="J356" i="1"/>
  <c r="J422" i="1"/>
  <c r="H763" i="1"/>
  <c r="L325" i="1"/>
  <c r="K325" i="1" s="1"/>
  <c r="P255" i="1"/>
  <c r="J217" i="1"/>
  <c r="A667" i="1"/>
  <c r="M667" i="1"/>
  <c r="H124" i="1"/>
  <c r="H64" i="1"/>
  <c r="J815" i="1"/>
  <c r="J624" i="1"/>
  <c r="H479" i="1"/>
  <c r="J762" i="1"/>
  <c r="I602" i="1"/>
  <c r="H430" i="1"/>
  <c r="J829" i="1"/>
  <c r="H490" i="1"/>
  <c r="L467" i="1"/>
  <c r="K467" i="1" s="1"/>
  <c r="P823" i="1"/>
  <c r="L101" i="1"/>
  <c r="K101" i="1" s="1"/>
  <c r="H173" i="1"/>
  <c r="J759" i="1"/>
  <c r="H75" i="1"/>
  <c r="H135" i="1"/>
  <c r="J354" i="1"/>
  <c r="J691" i="1"/>
  <c r="J355" i="1"/>
  <c r="H644" i="1"/>
  <c r="I605" i="1"/>
  <c r="P326" i="1"/>
  <c r="H348" i="1"/>
  <c r="P811" i="1"/>
  <c r="C811" i="1"/>
  <c r="D811" i="1"/>
  <c r="F811" i="1" s="1"/>
  <c r="E811" i="1"/>
  <c r="H528" i="1"/>
  <c r="L456" i="1"/>
  <c r="K456" i="1" s="1"/>
  <c r="H255" i="1"/>
  <c r="H753" i="1"/>
  <c r="H645" i="1"/>
  <c r="L811" i="1"/>
  <c r="K811" i="1" s="1"/>
  <c r="G244" i="1"/>
  <c r="P172" i="1"/>
  <c r="E172" i="1"/>
  <c r="D172" i="1"/>
  <c r="F172" i="1" s="1"/>
  <c r="C172" i="1"/>
  <c r="N739" i="1"/>
  <c r="J761" i="1"/>
  <c r="G173" i="1"/>
  <c r="P101" i="1"/>
  <c r="J817" i="1"/>
  <c r="J627" i="1"/>
  <c r="J492" i="1"/>
  <c r="J694" i="1"/>
  <c r="C101" i="1"/>
  <c r="J560" i="1"/>
  <c r="I682" i="1"/>
  <c r="P610" i="1"/>
  <c r="H359" i="1"/>
  <c r="I534" i="1"/>
  <c r="I685" i="1"/>
  <c r="A383" i="1"/>
  <c r="M383" i="1"/>
  <c r="H693" i="1"/>
  <c r="I824" i="1"/>
  <c r="P752" i="1"/>
  <c r="H692" i="1"/>
  <c r="I812" i="1"/>
  <c r="P740" i="1"/>
  <c r="O740" i="1"/>
  <c r="N740" i="1"/>
  <c r="N313" i="1"/>
  <c r="O242" i="1"/>
  <c r="J285" i="1"/>
  <c r="J830" i="1"/>
  <c r="H217" i="1"/>
  <c r="P468" i="1"/>
  <c r="J748" i="1"/>
  <c r="A679" i="1"/>
  <c r="D101" i="1"/>
  <c r="F101" i="1" s="1"/>
  <c r="J625" i="1"/>
  <c r="H670" i="1"/>
  <c r="L598" i="1"/>
  <c r="K598" i="1" s="1"/>
  <c r="L254" i="1"/>
  <c r="K254" i="1" s="1"/>
  <c r="H277" i="1"/>
  <c r="N171" i="1"/>
  <c r="O171" i="1"/>
  <c r="G457" i="1"/>
  <c r="D385" i="1"/>
  <c r="F385" i="1" s="1"/>
  <c r="E385" i="1"/>
  <c r="C385" i="1"/>
  <c r="S385" i="1" s="1" a="1"/>
  <c r="S385" i="1" s="1"/>
  <c r="P385" i="1"/>
  <c r="J489" i="1"/>
  <c r="I742" i="1"/>
  <c r="P670" i="1"/>
  <c r="O670" i="1"/>
  <c r="N670" i="1"/>
  <c r="N242" i="1"/>
  <c r="H244" i="1"/>
  <c r="L172" i="1"/>
  <c r="K172" i="1" s="1"/>
  <c r="H550" i="1"/>
  <c r="N384" i="1"/>
  <c r="J827" i="1"/>
  <c r="P397" i="1"/>
  <c r="H703" i="1"/>
  <c r="H408" i="1"/>
  <c r="E101" i="1"/>
  <c r="H315" i="1"/>
  <c r="L243" i="1"/>
  <c r="K243" i="1" s="1"/>
  <c r="L396" i="1"/>
  <c r="K396" i="1" s="1"/>
  <c r="I753" i="1"/>
  <c r="P681" i="1"/>
  <c r="L680" i="1"/>
  <c r="K680" i="1" s="1"/>
  <c r="J692" i="1"/>
  <c r="H610" i="1"/>
  <c r="J828" i="1"/>
  <c r="J818" i="1"/>
  <c r="J559" i="1"/>
  <c r="H53" i="1"/>
  <c r="H113" i="1"/>
  <c r="H288" i="1"/>
  <c r="H266" i="1"/>
  <c r="L385" i="1"/>
  <c r="K385" i="1" s="1"/>
  <c r="H457" i="1"/>
  <c r="H813" i="1"/>
  <c r="L741" i="1"/>
  <c r="K741" i="1" s="1"/>
  <c r="M668" i="1"/>
  <c r="A668" i="1"/>
  <c r="H812" i="1"/>
  <c r="L740" i="1"/>
  <c r="K740" i="1" s="1"/>
  <c r="M669" i="1"/>
  <c r="A669" i="1"/>
  <c r="O29" i="1"/>
  <c r="N254" i="1"/>
  <c r="E30" i="1"/>
  <c r="D30" i="1"/>
  <c r="F30" i="1" s="1"/>
  <c r="C30" i="1"/>
  <c r="M28" i="1"/>
  <c r="A28" i="1"/>
  <c r="M253" i="1"/>
  <c r="A466" i="1"/>
  <c r="M182" i="1"/>
  <c r="M40" i="1"/>
  <c r="O325" i="1"/>
  <c r="G185" i="1"/>
  <c r="E113" i="1"/>
  <c r="D113" i="1"/>
  <c r="F113" i="1" s="1"/>
  <c r="C113" i="1"/>
  <c r="G327" i="1"/>
  <c r="E255" i="1"/>
  <c r="D255" i="1"/>
  <c r="F255" i="1" s="1"/>
  <c r="C255" i="1"/>
  <c r="S255" i="1" s="1" a="1"/>
  <c r="S255" i="1" s="1"/>
  <c r="D539" i="1"/>
  <c r="F539" i="1" s="1"/>
  <c r="G611" i="1"/>
  <c r="C539" i="1"/>
  <c r="E539" i="1"/>
  <c r="C42" i="1"/>
  <c r="S42" i="1" s="1" a="1"/>
  <c r="S42" i="1" s="1"/>
  <c r="G43" i="1"/>
  <c r="G114" i="1"/>
  <c r="E42" i="1"/>
  <c r="D42" i="1"/>
  <c r="F42" i="1" s="1"/>
  <c r="O538" i="1"/>
  <c r="C823" i="1"/>
  <c r="S823" i="1" s="1" a="1"/>
  <c r="S823" i="1" s="1"/>
  <c r="D823" i="1"/>
  <c r="F823" i="1" s="1"/>
  <c r="E823" i="1"/>
  <c r="M324" i="1"/>
  <c r="A324" i="1"/>
  <c r="O396" i="1"/>
  <c r="M395" i="1"/>
  <c r="A395" i="1"/>
  <c r="O112" i="1"/>
  <c r="O254" i="1"/>
  <c r="O609" i="1"/>
  <c r="N325" i="1"/>
  <c r="N538" i="1"/>
  <c r="E468" i="1"/>
  <c r="C468" i="1"/>
  <c r="G540" i="1"/>
  <c r="D468" i="1"/>
  <c r="F468" i="1" s="1"/>
  <c r="G753" i="1"/>
  <c r="C681" i="1"/>
  <c r="S681" i="1" s="1" a="1"/>
  <c r="S681" i="1" s="1"/>
  <c r="E681" i="1"/>
  <c r="D681" i="1"/>
  <c r="F681" i="1" s="1"/>
  <c r="O41" i="1"/>
  <c r="C610" i="1"/>
  <c r="S610" i="1" s="1" a="1"/>
  <c r="S610" i="1" s="1"/>
  <c r="G682" i="1"/>
  <c r="E610" i="1"/>
  <c r="D610" i="1"/>
  <c r="F610" i="1" s="1"/>
  <c r="D326" i="1"/>
  <c r="F326" i="1" s="1"/>
  <c r="C326" i="1"/>
  <c r="S326" i="1" s="1" a="1"/>
  <c r="S326" i="1" s="1"/>
  <c r="G398" i="1"/>
  <c r="E326" i="1"/>
  <c r="N609" i="1"/>
  <c r="O751" i="1"/>
  <c r="O680" i="1"/>
  <c r="G469" i="1"/>
  <c r="E397" i="1"/>
  <c r="D397" i="1"/>
  <c r="F397" i="1" s="1"/>
  <c r="C397" i="1"/>
  <c r="S397" i="1" s="1" a="1"/>
  <c r="S397" i="1" s="1"/>
  <c r="N751" i="1"/>
  <c r="O183" i="1"/>
  <c r="G256" i="1"/>
  <c r="E184" i="1"/>
  <c r="D184" i="1"/>
  <c r="F184" i="1" s="1"/>
  <c r="C184" i="1"/>
  <c r="E752" i="1"/>
  <c r="C752" i="1"/>
  <c r="S752" i="1" s="1" a="1"/>
  <c r="S752" i="1" s="1"/>
  <c r="D752" i="1"/>
  <c r="F752" i="1" s="1"/>
  <c r="G824" i="1"/>
  <c r="N41" i="1"/>
  <c r="O467" i="1"/>
  <c r="M537" i="1"/>
  <c r="A537" i="1"/>
  <c r="BP44" i="4" l="1" a="1"/>
  <c r="BP44" i="4" s="1"/>
  <c r="A313" i="1"/>
  <c r="O172" i="1"/>
  <c r="S172" i="1" a="1"/>
  <c r="S172" i="1" s="1"/>
  <c r="N456" i="1"/>
  <c r="S456" i="1" a="1"/>
  <c r="S456" i="1" s="1"/>
  <c r="O527" i="1"/>
  <c r="S527" i="1" a="1"/>
  <c r="S527" i="1" s="1"/>
  <c r="N468" i="1"/>
  <c r="S468" i="1" a="1"/>
  <c r="S468" i="1" s="1"/>
  <c r="M811" i="1"/>
  <c r="S811" i="1" a="1"/>
  <c r="S811" i="1" s="1"/>
  <c r="N539" i="1"/>
  <c r="S539" i="1" a="1"/>
  <c r="S539" i="1" s="1"/>
  <c r="N184" i="1"/>
  <c r="S184" i="1" a="1"/>
  <c r="S184" i="1" s="1"/>
  <c r="O243" i="1"/>
  <c r="S243" i="1" a="1"/>
  <c r="S243" i="1" s="1"/>
  <c r="O101" i="1"/>
  <c r="S101" i="1" a="1"/>
  <c r="S101" i="1" s="1"/>
  <c r="N113" i="1"/>
  <c r="S113" i="1" a="1"/>
  <c r="S113" i="1" s="1"/>
  <c r="N30" i="1"/>
  <c r="S30" i="1" a="1"/>
  <c r="S30" i="1" s="1"/>
  <c r="M314" i="1"/>
  <c r="S314" i="1" a="1"/>
  <c r="S314" i="1" s="1"/>
  <c r="A455" i="1"/>
  <c r="M242" i="1"/>
  <c r="A171" i="1"/>
  <c r="H805" i="1"/>
  <c r="H449" i="1"/>
  <c r="M113" i="1"/>
  <c r="M681" i="1"/>
  <c r="L468" i="1"/>
  <c r="K468" i="1" s="1"/>
  <c r="M30" i="1"/>
  <c r="M101" i="1"/>
  <c r="H591" i="1"/>
  <c r="M172" i="1"/>
  <c r="A255" i="1"/>
  <c r="H876" i="1"/>
  <c r="H734" i="1"/>
  <c r="H520" i="1"/>
  <c r="H378" i="1"/>
  <c r="A184" i="1"/>
  <c r="L397" i="1"/>
  <c r="K397" i="1" s="1"/>
  <c r="M42" i="1"/>
  <c r="A823" i="1"/>
  <c r="A243" i="1"/>
  <c r="J230" i="1"/>
  <c r="J302" i="1" s="1"/>
  <c r="J374" i="1" s="1"/>
  <c r="J446" i="1" s="1"/>
  <c r="J518" i="1" s="1"/>
  <c r="J590" i="1" s="1"/>
  <c r="J662" i="1" s="1"/>
  <c r="J734" i="1" s="1"/>
  <c r="J806" i="1" s="1"/>
  <c r="J878" i="1" s="1"/>
  <c r="J231" i="1"/>
  <c r="J303" i="1" s="1"/>
  <c r="J375" i="1" s="1"/>
  <c r="J447" i="1" s="1"/>
  <c r="J519" i="1" s="1"/>
  <c r="J591" i="1" s="1"/>
  <c r="J663" i="1" s="1"/>
  <c r="J735" i="1" s="1"/>
  <c r="J807" i="1" s="1"/>
  <c r="J879" i="1" s="1"/>
  <c r="J90" i="1"/>
  <c r="J162" i="1" s="1"/>
  <c r="O811" i="1"/>
  <c r="J89" i="1"/>
  <c r="J161" i="1" s="1"/>
  <c r="A41" i="1"/>
  <c r="N101" i="1"/>
  <c r="N385" i="1"/>
  <c r="O385" i="1"/>
  <c r="H360" i="1"/>
  <c r="J564" i="1"/>
  <c r="H600" i="1"/>
  <c r="L528" i="1"/>
  <c r="K528" i="1" s="1"/>
  <c r="G387" i="1"/>
  <c r="P315" i="1"/>
  <c r="D315" i="1"/>
  <c r="F315" i="1" s="1"/>
  <c r="C315" i="1"/>
  <c r="S315" i="1" s="1" a="1"/>
  <c r="S315" i="1" s="1"/>
  <c r="E315" i="1"/>
  <c r="I814" i="1"/>
  <c r="P742" i="1"/>
  <c r="O742" i="1"/>
  <c r="N742" i="1"/>
  <c r="H420" i="1"/>
  <c r="H551" i="1"/>
  <c r="J289" i="1"/>
  <c r="H398" i="1"/>
  <c r="J496" i="1"/>
  <c r="P469" i="1"/>
  <c r="H349" i="1"/>
  <c r="J820" i="1"/>
  <c r="H825" i="1"/>
  <c r="J426" i="1"/>
  <c r="H562" i="1"/>
  <c r="J628" i="1"/>
  <c r="N314" i="1"/>
  <c r="I745" i="1"/>
  <c r="J630" i="1"/>
  <c r="J493" i="1"/>
  <c r="H185" i="1"/>
  <c r="H316" i="1"/>
  <c r="L244" i="1"/>
  <c r="K244" i="1" s="1"/>
  <c r="J699" i="1"/>
  <c r="J291" i="1"/>
  <c r="P540" i="1"/>
  <c r="H338" i="1"/>
  <c r="J561" i="1"/>
  <c r="J766" i="1"/>
  <c r="H327" i="1"/>
  <c r="H207" i="1"/>
  <c r="L255" i="1"/>
  <c r="K255" i="1" s="1"/>
  <c r="H611" i="1"/>
  <c r="G458" i="1"/>
  <c r="C386" i="1"/>
  <c r="S386" i="1" s="1" a="1"/>
  <c r="S386" i="1" s="1"/>
  <c r="E386" i="1"/>
  <c r="D386" i="1"/>
  <c r="F386" i="1" s="1"/>
  <c r="P386" i="1"/>
  <c r="H671" i="1"/>
  <c r="L599" i="1"/>
  <c r="K599" i="1" s="1"/>
  <c r="N243" i="1"/>
  <c r="J359" i="1"/>
  <c r="H409" i="1"/>
  <c r="P812" i="1"/>
  <c r="O812" i="1"/>
  <c r="N812" i="1"/>
  <c r="H256" i="1"/>
  <c r="H742" i="1"/>
  <c r="L670" i="1"/>
  <c r="K670" i="1" s="1"/>
  <c r="I606" i="1"/>
  <c r="L184" i="1"/>
  <c r="K184" i="1" s="1"/>
  <c r="J764" i="1"/>
  <c r="H764" i="1"/>
  <c r="H387" i="1"/>
  <c r="L315" i="1"/>
  <c r="K315" i="1" s="1"/>
  <c r="J833" i="1"/>
  <c r="J821" i="1"/>
  <c r="P256" i="1"/>
  <c r="P114" i="1"/>
  <c r="H682" i="1"/>
  <c r="L610" i="1"/>
  <c r="K610" i="1" s="1"/>
  <c r="H622" i="1"/>
  <c r="I757" i="1"/>
  <c r="N172" i="1"/>
  <c r="L326" i="1"/>
  <c r="K326" i="1" s="1"/>
  <c r="H147" i="1"/>
  <c r="J696" i="1"/>
  <c r="J562" i="1"/>
  <c r="H458" i="1"/>
  <c r="L386" i="1"/>
  <c r="K386" i="1" s="1"/>
  <c r="J292" i="1"/>
  <c r="H469" i="1"/>
  <c r="I618" i="1"/>
  <c r="L43" i="1"/>
  <c r="K43" i="1" s="1"/>
  <c r="P43" i="1"/>
  <c r="H480" i="1"/>
  <c r="O456" i="1"/>
  <c r="I677" i="1"/>
  <c r="H704" i="1"/>
  <c r="J425" i="1"/>
  <c r="G174" i="1"/>
  <c r="P102" i="1"/>
  <c r="H540" i="1"/>
  <c r="P398" i="1"/>
  <c r="H824" i="1"/>
  <c r="C102" i="1"/>
  <c r="J697" i="1"/>
  <c r="P824" i="1"/>
  <c r="G600" i="1"/>
  <c r="P528" i="1"/>
  <c r="D528" i="1"/>
  <c r="F528" i="1" s="1"/>
  <c r="E528" i="1"/>
  <c r="C528" i="1"/>
  <c r="S528" i="1" s="1" a="1"/>
  <c r="S528" i="1" s="1"/>
  <c r="L539" i="1"/>
  <c r="K539" i="1" s="1"/>
  <c r="J832" i="1"/>
  <c r="P327" i="1"/>
  <c r="H289" i="1"/>
  <c r="H491" i="1"/>
  <c r="H835" i="1"/>
  <c r="I813" i="1"/>
  <c r="P741" i="1"/>
  <c r="N741" i="1"/>
  <c r="O741" i="1"/>
  <c r="A598" i="1"/>
  <c r="M598" i="1"/>
  <c r="H431" i="1"/>
  <c r="J831" i="1"/>
  <c r="H502" i="1"/>
  <c r="H136" i="1"/>
  <c r="H76" i="1"/>
  <c r="N527" i="1"/>
  <c r="H125" i="1"/>
  <c r="H65" i="1"/>
  <c r="G316" i="1"/>
  <c r="P244" i="1"/>
  <c r="E244" i="1"/>
  <c r="D244" i="1"/>
  <c r="F244" i="1" s="1"/>
  <c r="C244" i="1"/>
  <c r="H716" i="1"/>
  <c r="L173" i="1"/>
  <c r="K173" i="1" s="1"/>
  <c r="H245" i="1"/>
  <c r="H196" i="1"/>
  <c r="J494" i="1"/>
  <c r="J358" i="1"/>
  <c r="H715" i="1"/>
  <c r="J360" i="1"/>
  <c r="J290" i="1"/>
  <c r="J629" i="1"/>
  <c r="G671" i="1"/>
  <c r="E599" i="1"/>
  <c r="D599" i="1"/>
  <c r="F599" i="1" s="1"/>
  <c r="C599" i="1"/>
  <c r="P599" i="1"/>
  <c r="P185" i="1"/>
  <c r="D102" i="1"/>
  <c r="F102" i="1" s="1"/>
  <c r="I825" i="1"/>
  <c r="P753" i="1"/>
  <c r="G529" i="1"/>
  <c r="C457" i="1"/>
  <c r="E457" i="1"/>
  <c r="D457" i="1"/>
  <c r="F457" i="1" s="1"/>
  <c r="P457" i="1"/>
  <c r="J357" i="1"/>
  <c r="A384" i="1"/>
  <c r="M384" i="1"/>
  <c r="I754" i="1"/>
  <c r="P682" i="1"/>
  <c r="J427" i="1"/>
  <c r="I674" i="1"/>
  <c r="J428" i="1"/>
  <c r="J221" i="1"/>
  <c r="O314" i="1"/>
  <c r="J222" i="1"/>
  <c r="L102" i="1"/>
  <c r="K102" i="1" s="1"/>
  <c r="H174" i="1"/>
  <c r="J765" i="1"/>
  <c r="L113" i="1"/>
  <c r="K113" i="1" s="1"/>
  <c r="G245" i="1"/>
  <c r="P173" i="1"/>
  <c r="D173" i="1"/>
  <c r="F173" i="1" s="1"/>
  <c r="C173" i="1"/>
  <c r="E173" i="1"/>
  <c r="N811" i="1"/>
  <c r="H267" i="1"/>
  <c r="J822" i="1"/>
  <c r="J495" i="1"/>
  <c r="J563" i="1"/>
  <c r="H218" i="1"/>
  <c r="H775" i="1"/>
  <c r="P611" i="1"/>
  <c r="E102" i="1"/>
  <c r="A172" i="1"/>
  <c r="J631" i="1"/>
  <c r="L753" i="1"/>
  <c r="K753" i="1" s="1"/>
  <c r="M100" i="1"/>
  <c r="H529" i="1"/>
  <c r="L457" i="1"/>
  <c r="K457" i="1" s="1"/>
  <c r="L752" i="1"/>
  <c r="K752" i="1" s="1"/>
  <c r="H765" i="1"/>
  <c r="J632" i="1"/>
  <c r="H717" i="1"/>
  <c r="J763" i="1"/>
  <c r="L823" i="1"/>
  <c r="K823" i="1" s="1"/>
  <c r="J834" i="1"/>
  <c r="J698" i="1"/>
  <c r="I686" i="1"/>
  <c r="H278" i="1"/>
  <c r="H54" i="1"/>
  <c r="H114" i="1"/>
  <c r="J767" i="1"/>
  <c r="H777" i="1"/>
  <c r="M740" i="1"/>
  <c r="A740" i="1"/>
  <c r="L812" i="1"/>
  <c r="K812" i="1" s="1"/>
  <c r="M741" i="1"/>
  <c r="A741" i="1"/>
  <c r="L813" i="1"/>
  <c r="K813" i="1" s="1"/>
  <c r="N42" i="1"/>
  <c r="N255" i="1"/>
  <c r="O326" i="1"/>
  <c r="M467" i="1"/>
  <c r="M29" i="1"/>
  <c r="N397" i="1"/>
  <c r="O823" i="1"/>
  <c r="O30" i="1"/>
  <c r="A183" i="1"/>
  <c r="A609" i="1"/>
  <c r="M325" i="1"/>
  <c r="M751" i="1"/>
  <c r="N326" i="1"/>
  <c r="O681" i="1"/>
  <c r="N752" i="1"/>
  <c r="O610" i="1"/>
  <c r="G399" i="1"/>
  <c r="E327" i="1"/>
  <c r="D327" i="1"/>
  <c r="F327" i="1" s="1"/>
  <c r="C327" i="1"/>
  <c r="S327" i="1" s="1" a="1"/>
  <c r="S327" i="1" s="1"/>
  <c r="A254" i="1"/>
  <c r="M254" i="1"/>
  <c r="O113" i="1"/>
  <c r="E824" i="1"/>
  <c r="D824" i="1"/>
  <c r="F824" i="1" s="1"/>
  <c r="C824" i="1"/>
  <c r="S824" i="1" s="1" a="1"/>
  <c r="S824" i="1" s="1"/>
  <c r="E256" i="1"/>
  <c r="D256" i="1"/>
  <c r="F256" i="1" s="1"/>
  <c r="C256" i="1"/>
  <c r="G328" i="1"/>
  <c r="E682" i="1"/>
  <c r="D682" i="1"/>
  <c r="F682" i="1" s="1"/>
  <c r="G754" i="1"/>
  <c r="C682" i="1"/>
  <c r="S682" i="1" s="1" a="1"/>
  <c r="S682" i="1" s="1"/>
  <c r="G825" i="1"/>
  <c r="C753" i="1"/>
  <c r="D753" i="1"/>
  <c r="F753" i="1" s="1"/>
  <c r="E753" i="1"/>
  <c r="O539" i="1"/>
  <c r="E398" i="1"/>
  <c r="D398" i="1"/>
  <c r="F398" i="1" s="1"/>
  <c r="G470" i="1"/>
  <c r="C398" i="1"/>
  <c r="S398" i="1" s="1" a="1"/>
  <c r="S398" i="1" s="1"/>
  <c r="G683" i="1"/>
  <c r="E611" i="1"/>
  <c r="D611" i="1"/>
  <c r="F611" i="1" s="1"/>
  <c r="C611" i="1"/>
  <c r="S611" i="1" s="1" a="1"/>
  <c r="S611" i="1" s="1"/>
  <c r="O752" i="1"/>
  <c r="G541" i="1"/>
  <c r="E469" i="1"/>
  <c r="C469" i="1"/>
  <c r="S469" i="1" s="1" a="1"/>
  <c r="S469" i="1" s="1"/>
  <c r="D469" i="1"/>
  <c r="F469" i="1" s="1"/>
  <c r="A680" i="1"/>
  <c r="M680" i="1"/>
  <c r="E540" i="1"/>
  <c r="G612" i="1"/>
  <c r="D540" i="1"/>
  <c r="F540" i="1" s="1"/>
  <c r="C540" i="1"/>
  <c r="S540" i="1" s="1" a="1"/>
  <c r="S540" i="1" s="1"/>
  <c r="M396" i="1"/>
  <c r="A396" i="1"/>
  <c r="O468" i="1"/>
  <c r="G186" i="1"/>
  <c r="E114" i="1"/>
  <c r="D114" i="1"/>
  <c r="F114" i="1" s="1"/>
  <c r="C114" i="1"/>
  <c r="S114" i="1" s="1" a="1"/>
  <c r="S114" i="1" s="1"/>
  <c r="E185" i="1"/>
  <c r="G257" i="1"/>
  <c r="D185" i="1"/>
  <c r="F185" i="1" s="1"/>
  <c r="C185" i="1"/>
  <c r="S185" i="1" s="1" a="1"/>
  <c r="S185" i="1" s="1"/>
  <c r="N610" i="1"/>
  <c r="N681" i="1"/>
  <c r="G115" i="1"/>
  <c r="D43" i="1"/>
  <c r="F43" i="1" s="1"/>
  <c r="C43" i="1"/>
  <c r="E43" i="1"/>
  <c r="G44" i="1"/>
  <c r="O255" i="1"/>
  <c r="M112" i="1"/>
  <c r="A112" i="1"/>
  <c r="M538" i="1"/>
  <c r="A538" i="1"/>
  <c r="O184" i="1"/>
  <c r="O397" i="1"/>
  <c r="N823" i="1"/>
  <c r="O42" i="1"/>
  <c r="BP45" i="4" l="1" a="1"/>
  <c r="BP45" i="4" s="1"/>
  <c r="A811" i="1"/>
  <c r="A314" i="1"/>
  <c r="N43" i="1"/>
  <c r="S43" i="1" a="1"/>
  <c r="S43" i="1" s="1"/>
  <c r="O599" i="1"/>
  <c r="S599" i="1" a="1"/>
  <c r="S599" i="1" s="1"/>
  <c r="S173" i="1" a="1"/>
  <c r="S173" i="1" s="1"/>
  <c r="M457" i="1"/>
  <c r="S457" i="1" a="1"/>
  <c r="S457" i="1" s="1"/>
  <c r="N753" i="1"/>
  <c r="S753" i="1" a="1"/>
  <c r="S753" i="1" s="1"/>
  <c r="O244" i="1"/>
  <c r="S244" i="1" a="1"/>
  <c r="S244" i="1" s="1"/>
  <c r="N256" i="1"/>
  <c r="S256" i="1" a="1"/>
  <c r="S256" i="1" s="1"/>
  <c r="N102" i="1"/>
  <c r="S102" i="1" a="1"/>
  <c r="S102" i="1" s="1"/>
  <c r="M114" i="1"/>
  <c r="M102" i="1"/>
  <c r="M386" i="1"/>
  <c r="H592" i="1"/>
  <c r="H521" i="1"/>
  <c r="L327" i="1"/>
  <c r="K327" i="1" s="1"/>
  <c r="L611" i="1"/>
  <c r="K611" i="1" s="1"/>
  <c r="L824" i="1"/>
  <c r="K824" i="1" s="1"/>
  <c r="M824" i="1"/>
  <c r="M398" i="1"/>
  <c r="M315" i="1"/>
  <c r="H877" i="1"/>
  <c r="L540" i="1"/>
  <c r="K540" i="1" s="1"/>
  <c r="A540" i="1"/>
  <c r="L469" i="1"/>
  <c r="K469" i="1" s="1"/>
  <c r="H450" i="1"/>
  <c r="M43" i="1"/>
  <c r="L185" i="1"/>
  <c r="K185" i="1" s="1"/>
  <c r="A185" i="1"/>
  <c r="A682" i="1"/>
  <c r="H663" i="1"/>
  <c r="M528" i="1"/>
  <c r="H806" i="1"/>
  <c r="M243" i="1"/>
  <c r="N386" i="1"/>
  <c r="O386" i="1"/>
  <c r="O315" i="1"/>
  <c r="N528" i="1"/>
  <c r="N315" i="1"/>
  <c r="L825" i="1"/>
  <c r="K825" i="1" s="1"/>
  <c r="M823" i="1"/>
  <c r="O102" i="1"/>
  <c r="J234" i="1"/>
  <c r="J306" i="1" s="1"/>
  <c r="J378" i="1" s="1"/>
  <c r="J450" i="1" s="1"/>
  <c r="J522" i="1" s="1"/>
  <c r="J594" i="1" s="1"/>
  <c r="J666" i="1" s="1"/>
  <c r="J738" i="1" s="1"/>
  <c r="J810" i="1" s="1"/>
  <c r="J882" i="1" s="1"/>
  <c r="J233" i="1"/>
  <c r="J305" i="1" s="1"/>
  <c r="J377" i="1" s="1"/>
  <c r="J449" i="1" s="1"/>
  <c r="J521" i="1" s="1"/>
  <c r="J593" i="1" s="1"/>
  <c r="J665" i="1" s="1"/>
  <c r="J737" i="1" s="1"/>
  <c r="J809" i="1" s="1"/>
  <c r="J881" i="1" s="1"/>
  <c r="A101" i="1"/>
  <c r="O528" i="1"/>
  <c r="A42" i="1"/>
  <c r="J567" i="1"/>
  <c r="G246" i="1"/>
  <c r="P174" i="1"/>
  <c r="D174" i="1"/>
  <c r="F174" i="1" s="1"/>
  <c r="C174" i="1"/>
  <c r="E174" i="1"/>
  <c r="H694" i="1"/>
  <c r="H814" i="1"/>
  <c r="L742" i="1"/>
  <c r="K742" i="1" s="1"/>
  <c r="J700" i="1"/>
  <c r="H492" i="1"/>
  <c r="J770" i="1"/>
  <c r="J500" i="1"/>
  <c r="H788" i="1"/>
  <c r="H148" i="1"/>
  <c r="M670" i="1"/>
  <c r="A670" i="1"/>
  <c r="H634" i="1"/>
  <c r="M385" i="1"/>
  <c r="A385" i="1"/>
  <c r="H186" i="1"/>
  <c r="P328" i="1"/>
  <c r="J429" i="1"/>
  <c r="H849" i="1"/>
  <c r="O457" i="1"/>
  <c r="H208" i="1"/>
  <c r="J497" i="1"/>
  <c r="J634" i="1"/>
  <c r="H743" i="1"/>
  <c r="L671" i="1"/>
  <c r="K671" i="1" s="1"/>
  <c r="G459" i="1"/>
  <c r="P387" i="1"/>
  <c r="C387" i="1"/>
  <c r="S387" i="1" s="1" a="1"/>
  <c r="S387" i="1" s="1"/>
  <c r="E387" i="1"/>
  <c r="D387" i="1"/>
  <c r="F387" i="1" s="1"/>
  <c r="L115" i="1"/>
  <c r="K115" i="1" s="1"/>
  <c r="P115" i="1"/>
  <c r="L529" i="1"/>
  <c r="K529" i="1" s="1"/>
  <c r="H601" i="1"/>
  <c r="H847" i="1"/>
  <c r="H339" i="1"/>
  <c r="J837" i="1"/>
  <c r="I746" i="1"/>
  <c r="N599" i="1"/>
  <c r="N244" i="1"/>
  <c r="J769" i="1"/>
  <c r="H754" i="1"/>
  <c r="L682" i="1"/>
  <c r="K682" i="1" s="1"/>
  <c r="H837" i="1"/>
  <c r="J432" i="1"/>
  <c r="P612" i="1"/>
  <c r="H787" i="1"/>
  <c r="L387" i="1"/>
  <c r="K387" i="1" s="1"/>
  <c r="H459" i="1"/>
  <c r="H328" i="1"/>
  <c r="H279" i="1"/>
  <c r="P186" i="1"/>
  <c r="P683" i="1"/>
  <c r="J839" i="1"/>
  <c r="L174" i="1"/>
  <c r="K174" i="1" s="1"/>
  <c r="H246" i="1"/>
  <c r="J430" i="1"/>
  <c r="H574" i="1"/>
  <c r="H776" i="1"/>
  <c r="I690" i="1"/>
  <c r="J768" i="1"/>
  <c r="H399" i="1"/>
  <c r="J565" i="1"/>
  <c r="J498" i="1"/>
  <c r="H672" i="1"/>
  <c r="L600" i="1"/>
  <c r="K600" i="1" s="1"/>
  <c r="H290" i="1"/>
  <c r="H268" i="1"/>
  <c r="G388" i="1"/>
  <c r="P316" i="1"/>
  <c r="E316" i="1"/>
  <c r="D316" i="1"/>
  <c r="F316" i="1" s="1"/>
  <c r="C316" i="1"/>
  <c r="I749" i="1"/>
  <c r="J836" i="1"/>
  <c r="H481" i="1"/>
  <c r="J838" i="1"/>
  <c r="J771" i="1"/>
  <c r="J636" i="1"/>
  <c r="H541" i="1"/>
  <c r="H219" i="1"/>
  <c r="H836" i="1"/>
  <c r="J568" i="1"/>
  <c r="J835" i="1"/>
  <c r="J499" i="1"/>
  <c r="J566" i="1"/>
  <c r="L114" i="1"/>
  <c r="K114" i="1" s="1"/>
  <c r="H470" i="1"/>
  <c r="H350" i="1"/>
  <c r="H789" i="1"/>
  <c r="J703" i="1"/>
  <c r="O173" i="1"/>
  <c r="N173" i="1"/>
  <c r="J294" i="1"/>
  <c r="I826" i="1"/>
  <c r="P754" i="1"/>
  <c r="J701" i="1"/>
  <c r="H77" i="1"/>
  <c r="H137" i="1"/>
  <c r="M456" i="1"/>
  <c r="A456" i="1"/>
  <c r="H563" i="1"/>
  <c r="L398" i="1"/>
  <c r="K398" i="1" s="1"/>
  <c r="J364" i="1"/>
  <c r="L256" i="1"/>
  <c r="K256" i="1" s="1"/>
  <c r="I817" i="1"/>
  <c r="H432" i="1"/>
  <c r="N457" i="1"/>
  <c r="P813" i="1"/>
  <c r="N813" i="1"/>
  <c r="O813" i="1"/>
  <c r="J363" i="1"/>
  <c r="P814" i="1"/>
  <c r="N814" i="1"/>
  <c r="O814" i="1"/>
  <c r="P470" i="1"/>
  <c r="H66" i="1"/>
  <c r="H126" i="1"/>
  <c r="G601" i="1"/>
  <c r="E529" i="1"/>
  <c r="D529" i="1"/>
  <c r="F529" i="1" s="1"/>
  <c r="C529" i="1"/>
  <c r="P529" i="1"/>
  <c r="G743" i="1"/>
  <c r="E671" i="1"/>
  <c r="D671" i="1"/>
  <c r="F671" i="1" s="1"/>
  <c r="C671" i="1"/>
  <c r="S671" i="1" s="1" a="1"/>
  <c r="S671" i="1" s="1"/>
  <c r="P671" i="1"/>
  <c r="J702" i="1"/>
  <c r="P825" i="1"/>
  <c r="P257" i="1"/>
  <c r="P399" i="1"/>
  <c r="M813" i="1"/>
  <c r="H317" i="1"/>
  <c r="L245" i="1"/>
  <c r="K245" i="1" s="1"/>
  <c r="H197" i="1"/>
  <c r="H503" i="1"/>
  <c r="H612" i="1"/>
  <c r="M527" i="1"/>
  <c r="A527" i="1"/>
  <c r="J633" i="1"/>
  <c r="H388" i="1"/>
  <c r="L316" i="1"/>
  <c r="K316" i="1" s="1"/>
  <c r="H421" i="1"/>
  <c r="J361" i="1"/>
  <c r="J704" i="1"/>
  <c r="J635" i="1"/>
  <c r="J362" i="1"/>
  <c r="H361" i="1"/>
  <c r="H552" i="1"/>
  <c r="I678" i="1"/>
  <c r="J431" i="1"/>
  <c r="G530" i="1"/>
  <c r="E458" i="1"/>
  <c r="D458" i="1"/>
  <c r="F458" i="1" s="1"/>
  <c r="C458" i="1"/>
  <c r="P458" i="1"/>
  <c r="H623" i="1"/>
  <c r="P541" i="1"/>
  <c r="M255" i="1"/>
  <c r="L44" i="1"/>
  <c r="K44" i="1" s="1"/>
  <c r="P44" i="1"/>
  <c r="I758" i="1"/>
  <c r="G317" i="1"/>
  <c r="P245" i="1"/>
  <c r="E245" i="1"/>
  <c r="D245" i="1"/>
  <c r="F245" i="1" s="1"/>
  <c r="C245" i="1"/>
  <c r="S245" i="1" s="1" a="1"/>
  <c r="S245" i="1" s="1"/>
  <c r="J293" i="1"/>
  <c r="G672" i="1"/>
  <c r="P600" i="1"/>
  <c r="D600" i="1"/>
  <c r="F600" i="1" s="1"/>
  <c r="E600" i="1"/>
  <c r="C600" i="1"/>
  <c r="S600" i="1" s="1" a="1"/>
  <c r="S600" i="1" s="1"/>
  <c r="H530" i="1"/>
  <c r="L458" i="1"/>
  <c r="K458" i="1" s="1"/>
  <c r="I829" i="1"/>
  <c r="H683" i="1"/>
  <c r="H410" i="1"/>
  <c r="H257" i="1"/>
  <c r="M812" i="1"/>
  <c r="A812" i="1"/>
  <c r="A30" i="1"/>
  <c r="A113" i="1"/>
  <c r="M184" i="1"/>
  <c r="A681" i="1"/>
  <c r="N824" i="1"/>
  <c r="O824" i="1"/>
  <c r="O540" i="1"/>
  <c r="N540" i="1"/>
  <c r="O398" i="1"/>
  <c r="N185" i="1"/>
  <c r="N398" i="1"/>
  <c r="O682" i="1"/>
  <c r="N114" i="1"/>
  <c r="N682" i="1"/>
  <c r="A114" i="1"/>
  <c r="N327" i="1"/>
  <c r="M752" i="1"/>
  <c r="A752" i="1"/>
  <c r="O327" i="1"/>
  <c r="E825" i="1"/>
  <c r="C825" i="1"/>
  <c r="D825" i="1"/>
  <c r="F825" i="1" s="1"/>
  <c r="O611" i="1"/>
  <c r="G542" i="1"/>
  <c r="E470" i="1"/>
  <c r="C470" i="1"/>
  <c r="S470" i="1" s="1" a="1"/>
  <c r="S470" i="1" s="1"/>
  <c r="D470" i="1"/>
  <c r="F470" i="1" s="1"/>
  <c r="O753" i="1"/>
  <c r="N611" i="1"/>
  <c r="M610" i="1"/>
  <c r="A610" i="1"/>
  <c r="M468" i="1"/>
  <c r="A468" i="1"/>
  <c r="M326" i="1"/>
  <c r="A326" i="1"/>
  <c r="M539" i="1"/>
  <c r="A539" i="1"/>
  <c r="E328" i="1"/>
  <c r="D328" i="1"/>
  <c r="F328" i="1" s="1"/>
  <c r="G400" i="1"/>
  <c r="C328" i="1"/>
  <c r="S328" i="1" s="1" a="1"/>
  <c r="S328" i="1" s="1"/>
  <c r="O469" i="1"/>
  <c r="E683" i="1"/>
  <c r="G755" i="1"/>
  <c r="D683" i="1"/>
  <c r="F683" i="1" s="1"/>
  <c r="C683" i="1"/>
  <c r="S683" i="1" s="1" a="1"/>
  <c r="S683" i="1" s="1"/>
  <c r="M397" i="1"/>
  <c r="A397" i="1"/>
  <c r="G258" i="1"/>
  <c r="D186" i="1"/>
  <c r="F186" i="1" s="1"/>
  <c r="C186" i="1"/>
  <c r="S186" i="1" s="1" a="1"/>
  <c r="S186" i="1" s="1"/>
  <c r="E186" i="1"/>
  <c r="O185" i="1"/>
  <c r="N469" i="1"/>
  <c r="G471" i="1"/>
  <c r="C399" i="1"/>
  <c r="S399" i="1" s="1" a="1"/>
  <c r="S399" i="1" s="1"/>
  <c r="D399" i="1"/>
  <c r="F399" i="1" s="1"/>
  <c r="E399" i="1"/>
  <c r="O114" i="1"/>
  <c r="O256" i="1"/>
  <c r="D44" i="1"/>
  <c r="F44" i="1" s="1"/>
  <c r="C44" i="1"/>
  <c r="G116" i="1"/>
  <c r="E44" i="1"/>
  <c r="G45" i="1"/>
  <c r="E541" i="1"/>
  <c r="C541" i="1"/>
  <c r="S541" i="1" s="1" a="1"/>
  <c r="S541" i="1" s="1"/>
  <c r="G613" i="1"/>
  <c r="D541" i="1"/>
  <c r="F541" i="1" s="1"/>
  <c r="G187" i="1"/>
  <c r="D115" i="1"/>
  <c r="F115" i="1" s="1"/>
  <c r="E115" i="1"/>
  <c r="C115" i="1"/>
  <c r="C257" i="1"/>
  <c r="S257" i="1" s="1" a="1"/>
  <c r="S257" i="1" s="1"/>
  <c r="D257" i="1"/>
  <c r="F257" i="1" s="1"/>
  <c r="G329" i="1"/>
  <c r="E257" i="1"/>
  <c r="C612" i="1"/>
  <c r="S612" i="1" s="1" a="1"/>
  <c r="S612" i="1" s="1"/>
  <c r="D612" i="1"/>
  <c r="F612" i="1" s="1"/>
  <c r="E612" i="1"/>
  <c r="G684" i="1"/>
  <c r="D754" i="1"/>
  <c r="F754" i="1" s="1"/>
  <c r="G826" i="1"/>
  <c r="E754" i="1"/>
  <c r="C754" i="1"/>
  <c r="S754" i="1" s="1" a="1"/>
  <c r="S754" i="1" s="1"/>
  <c r="O43" i="1"/>
  <c r="BP46" i="4" l="1" a="1"/>
  <c r="BP46" i="4" s="1"/>
  <c r="O529" i="1"/>
  <c r="S529" i="1" a="1"/>
  <c r="S529" i="1" s="1"/>
  <c r="N316" i="1"/>
  <c r="S316" i="1" a="1"/>
  <c r="S316" i="1" s="1"/>
  <c r="O115" i="1"/>
  <c r="S115" i="1" a="1"/>
  <c r="S115" i="1" s="1"/>
  <c r="A44" i="1"/>
  <c r="S44" i="1" a="1"/>
  <c r="S44" i="1" s="1"/>
  <c r="A457" i="1"/>
  <c r="N458" i="1"/>
  <c r="S458" i="1" a="1"/>
  <c r="S458" i="1" s="1"/>
  <c r="S174" i="1" a="1"/>
  <c r="S174" i="1" s="1"/>
  <c r="S825" i="1" a="1"/>
  <c r="S825" i="1" s="1"/>
  <c r="A315" i="1"/>
  <c r="A245" i="1"/>
  <c r="M257" i="1"/>
  <c r="H522" i="1"/>
  <c r="H735" i="1"/>
  <c r="A600" i="1"/>
  <c r="M316" i="1"/>
  <c r="M115" i="1"/>
  <c r="H593" i="1"/>
  <c r="L399" i="1"/>
  <c r="K399" i="1" s="1"/>
  <c r="L328" i="1"/>
  <c r="K328" i="1" s="1"/>
  <c r="M328" i="1"/>
  <c r="A529" i="1"/>
  <c r="H664" i="1"/>
  <c r="H878" i="1"/>
  <c r="L612" i="1"/>
  <c r="K612" i="1" s="1"/>
  <c r="L186" i="1"/>
  <c r="K186" i="1" s="1"/>
  <c r="A186" i="1"/>
  <c r="L754" i="1"/>
  <c r="K754" i="1" s="1"/>
  <c r="A754" i="1"/>
  <c r="A102" i="1"/>
  <c r="O671" i="1"/>
  <c r="A528" i="1"/>
  <c r="O600" i="1"/>
  <c r="A386" i="1"/>
  <c r="N245" i="1"/>
  <c r="O245" i="1"/>
  <c r="M185" i="1"/>
  <c r="P826" i="1"/>
  <c r="N600" i="1"/>
  <c r="J436" i="1"/>
  <c r="J640" i="1"/>
  <c r="H646" i="1"/>
  <c r="J841" i="1"/>
  <c r="L187" i="1"/>
  <c r="K187" i="1" s="1"/>
  <c r="P187" i="1"/>
  <c r="P542" i="1"/>
  <c r="M173" i="1"/>
  <c r="A173" i="1"/>
  <c r="L317" i="1"/>
  <c r="K317" i="1" s="1"/>
  <c r="H389" i="1"/>
  <c r="G673" i="1"/>
  <c r="E601" i="1"/>
  <c r="D601" i="1"/>
  <c r="F601" i="1" s="1"/>
  <c r="C601" i="1"/>
  <c r="P601" i="1"/>
  <c r="H542" i="1"/>
  <c r="H553" i="1"/>
  <c r="J570" i="1"/>
  <c r="H351" i="1"/>
  <c r="H706" i="1"/>
  <c r="J842" i="1"/>
  <c r="J434" i="1"/>
  <c r="N671" i="1"/>
  <c r="H198" i="1"/>
  <c r="H635" i="1"/>
  <c r="J366" i="1"/>
  <c r="G460" i="1"/>
  <c r="P388" i="1"/>
  <c r="C388" i="1"/>
  <c r="S388" i="1" s="1" a="1"/>
  <c r="S388" i="1" s="1"/>
  <c r="D388" i="1"/>
  <c r="F388" i="1" s="1"/>
  <c r="E388" i="1"/>
  <c r="J504" i="1"/>
  <c r="H673" i="1"/>
  <c r="L601" i="1"/>
  <c r="K601" i="1" s="1"/>
  <c r="H564" i="1"/>
  <c r="H755" i="1"/>
  <c r="H280" i="1"/>
  <c r="O458" i="1"/>
  <c r="L388" i="1"/>
  <c r="K388" i="1" s="1"/>
  <c r="H460" i="1"/>
  <c r="P613" i="1"/>
  <c r="H138" i="1"/>
  <c r="H78" i="1"/>
  <c r="H291" i="1"/>
  <c r="J637" i="1"/>
  <c r="G531" i="1"/>
  <c r="P459" i="1"/>
  <c r="D459" i="1"/>
  <c r="F459" i="1" s="1"/>
  <c r="C459" i="1"/>
  <c r="S459" i="1" s="1" a="1"/>
  <c r="S459" i="1" s="1"/>
  <c r="E459" i="1"/>
  <c r="N174" i="1"/>
  <c r="L530" i="1"/>
  <c r="K530" i="1" s="1"/>
  <c r="H602" i="1"/>
  <c r="J707" i="1"/>
  <c r="P400" i="1"/>
  <c r="H613" i="1"/>
  <c r="H531" i="1"/>
  <c r="L459" i="1"/>
  <c r="K459" i="1" s="1"/>
  <c r="P329" i="1"/>
  <c r="P258" i="1"/>
  <c r="A824" i="1"/>
  <c r="L541" i="1"/>
  <c r="K541" i="1" s="1"/>
  <c r="J776" i="1"/>
  <c r="H684" i="1"/>
  <c r="L470" i="1"/>
  <c r="K470" i="1" s="1"/>
  <c r="H209" i="1"/>
  <c r="J638" i="1"/>
  <c r="I821" i="1"/>
  <c r="M599" i="1"/>
  <c r="A599" i="1"/>
  <c r="H220" i="1"/>
  <c r="G318" i="1"/>
  <c r="P246" i="1"/>
  <c r="E246" i="1"/>
  <c r="D246" i="1"/>
  <c r="F246" i="1" s="1"/>
  <c r="C246" i="1"/>
  <c r="S246" i="1" s="1" a="1"/>
  <c r="S246" i="1" s="1"/>
  <c r="H433" i="1"/>
  <c r="J774" i="1"/>
  <c r="J435" i="1"/>
  <c r="H848" i="1"/>
  <c r="J572" i="1"/>
  <c r="P755" i="1"/>
  <c r="G744" i="1"/>
  <c r="P672" i="1"/>
  <c r="D672" i="1"/>
  <c r="F672" i="1" s="1"/>
  <c r="E672" i="1"/>
  <c r="C672" i="1"/>
  <c r="J365" i="1"/>
  <c r="G602" i="1"/>
  <c r="E530" i="1"/>
  <c r="C530" i="1"/>
  <c r="S530" i="1" s="1" a="1"/>
  <c r="S530" i="1" s="1"/>
  <c r="D530" i="1"/>
  <c r="F530" i="1" s="1"/>
  <c r="P530" i="1"/>
  <c r="J705" i="1"/>
  <c r="J502" i="1"/>
  <c r="A813" i="1"/>
  <c r="J503" i="1"/>
  <c r="H504" i="1"/>
  <c r="H815" i="1"/>
  <c r="L743" i="1"/>
  <c r="K743" i="1" s="1"/>
  <c r="H329" i="1"/>
  <c r="H695" i="1"/>
  <c r="I750" i="1"/>
  <c r="L257" i="1"/>
  <c r="K257" i="1" s="1"/>
  <c r="G815" i="1"/>
  <c r="E743" i="1"/>
  <c r="D743" i="1"/>
  <c r="F743" i="1" s="1"/>
  <c r="C743" i="1"/>
  <c r="P743" i="1"/>
  <c r="H149" i="1"/>
  <c r="J775" i="1"/>
  <c r="J840" i="1"/>
  <c r="I818" i="1"/>
  <c r="L814" i="1"/>
  <c r="K814" i="1" s="1"/>
  <c r="I830" i="1"/>
  <c r="J501" i="1"/>
  <c r="L45" i="1"/>
  <c r="K45" i="1" s="1"/>
  <c r="P45" i="1"/>
  <c r="J433" i="1"/>
  <c r="H575" i="1"/>
  <c r="J571" i="1"/>
  <c r="J708" i="1"/>
  <c r="J706" i="1"/>
  <c r="A742" i="1"/>
  <c r="M742" i="1"/>
  <c r="J639" i="1"/>
  <c r="H400" i="1"/>
  <c r="H318" i="1"/>
  <c r="L246" i="1"/>
  <c r="K246" i="1" s="1"/>
  <c r="H362" i="1"/>
  <c r="L116" i="1"/>
  <c r="K116" i="1" s="1"/>
  <c r="P116" i="1"/>
  <c r="H482" i="1"/>
  <c r="M244" i="1"/>
  <c r="A244" i="1"/>
  <c r="H624" i="1"/>
  <c r="H493" i="1"/>
  <c r="O174" i="1"/>
  <c r="H861" i="1"/>
  <c r="I762" i="1"/>
  <c r="H859" i="1"/>
  <c r="H826" i="1"/>
  <c r="O387" i="1"/>
  <c r="H258" i="1"/>
  <c r="H860" i="1"/>
  <c r="P684" i="1"/>
  <c r="H340" i="1"/>
  <c r="H471" i="1"/>
  <c r="J772" i="1"/>
  <c r="P471" i="1"/>
  <c r="G389" i="1"/>
  <c r="P317" i="1"/>
  <c r="D317" i="1"/>
  <c r="F317" i="1" s="1"/>
  <c r="E317" i="1"/>
  <c r="C317" i="1"/>
  <c r="S317" i="1" s="1" a="1"/>
  <c r="S317" i="1" s="1"/>
  <c r="H269" i="1"/>
  <c r="N529" i="1"/>
  <c r="J773" i="1"/>
  <c r="H422" i="1"/>
  <c r="J843" i="1"/>
  <c r="O316" i="1"/>
  <c r="H744" i="1"/>
  <c r="L672" i="1"/>
  <c r="K672" i="1" s="1"/>
  <c r="L683" i="1"/>
  <c r="K683" i="1" s="1"/>
  <c r="H411" i="1"/>
  <c r="N387" i="1"/>
  <c r="J569" i="1"/>
  <c r="H766" i="1"/>
  <c r="M682" i="1"/>
  <c r="O612" i="1"/>
  <c r="N754" i="1"/>
  <c r="O399" i="1"/>
  <c r="O541" i="1"/>
  <c r="N541" i="1"/>
  <c r="O257" i="1"/>
  <c r="A43" i="1"/>
  <c r="N470" i="1"/>
  <c r="O470" i="1"/>
  <c r="N399" i="1"/>
  <c r="N612" i="1"/>
  <c r="A398" i="1"/>
  <c r="N683" i="1"/>
  <c r="O683" i="1"/>
  <c r="N328" i="1"/>
  <c r="M540" i="1"/>
  <c r="N186" i="1"/>
  <c r="G756" i="1"/>
  <c r="E684" i="1"/>
  <c r="D684" i="1"/>
  <c r="F684" i="1" s="1"/>
  <c r="C684" i="1"/>
  <c r="S684" i="1" s="1" a="1"/>
  <c r="S684" i="1" s="1"/>
  <c r="O44" i="1"/>
  <c r="G46" i="1"/>
  <c r="G117" i="1"/>
  <c r="E45" i="1"/>
  <c r="D45" i="1"/>
  <c r="F45" i="1" s="1"/>
  <c r="C45" i="1"/>
  <c r="M469" i="1"/>
  <c r="A469" i="1"/>
  <c r="O825" i="1"/>
  <c r="A256" i="1"/>
  <c r="M256" i="1"/>
  <c r="E755" i="1"/>
  <c r="C755" i="1"/>
  <c r="S755" i="1" s="1" a="1"/>
  <c r="S755" i="1" s="1"/>
  <c r="D755" i="1"/>
  <c r="F755" i="1" s="1"/>
  <c r="G827" i="1"/>
  <c r="G614" i="1"/>
  <c r="C542" i="1"/>
  <c r="S542" i="1" s="1" a="1"/>
  <c r="S542" i="1" s="1"/>
  <c r="E542" i="1"/>
  <c r="D542" i="1"/>
  <c r="F542" i="1" s="1"/>
  <c r="G401" i="1"/>
  <c r="D329" i="1"/>
  <c r="F329" i="1" s="1"/>
  <c r="E329" i="1"/>
  <c r="C329" i="1"/>
  <c r="S329" i="1" s="1" a="1"/>
  <c r="S329" i="1" s="1"/>
  <c r="A327" i="1"/>
  <c r="M327" i="1"/>
  <c r="A611" i="1"/>
  <c r="M611" i="1"/>
  <c r="N257" i="1"/>
  <c r="G330" i="1"/>
  <c r="E258" i="1"/>
  <c r="D258" i="1"/>
  <c r="F258" i="1" s="1"/>
  <c r="C258" i="1"/>
  <c r="G188" i="1"/>
  <c r="D116" i="1"/>
  <c r="F116" i="1" s="1"/>
  <c r="C116" i="1"/>
  <c r="E116" i="1"/>
  <c r="M753" i="1"/>
  <c r="A753" i="1"/>
  <c r="O754" i="1"/>
  <c r="D826" i="1"/>
  <c r="F826" i="1" s="1"/>
  <c r="E826" i="1"/>
  <c r="C826" i="1"/>
  <c r="S826" i="1" s="1" a="1"/>
  <c r="S826" i="1" s="1"/>
  <c r="E471" i="1"/>
  <c r="C471" i="1"/>
  <c r="S471" i="1" s="1" a="1"/>
  <c r="S471" i="1" s="1"/>
  <c r="G543" i="1"/>
  <c r="D471" i="1"/>
  <c r="F471" i="1" s="1"/>
  <c r="O328" i="1"/>
  <c r="N825" i="1"/>
  <c r="G685" i="1"/>
  <c r="E613" i="1"/>
  <c r="D613" i="1"/>
  <c r="F613" i="1" s="1"/>
  <c r="C613" i="1"/>
  <c r="S613" i="1" s="1" a="1"/>
  <c r="S613" i="1" s="1"/>
  <c r="O186" i="1"/>
  <c r="N115" i="1"/>
  <c r="G259" i="1"/>
  <c r="E187" i="1"/>
  <c r="D187" i="1"/>
  <c r="F187" i="1" s="1"/>
  <c r="C187" i="1"/>
  <c r="S187" i="1" s="1" a="1"/>
  <c r="S187" i="1" s="1"/>
  <c r="N44" i="1"/>
  <c r="G472" i="1"/>
  <c r="E400" i="1"/>
  <c r="C400" i="1"/>
  <c r="S400" i="1" s="1" a="1"/>
  <c r="S400" i="1" s="1"/>
  <c r="D400" i="1"/>
  <c r="F400" i="1" s="1"/>
  <c r="BP47" i="4" l="1" a="1"/>
  <c r="BP47" i="4" s="1"/>
  <c r="M44" i="1"/>
  <c r="S672" i="1" a="1"/>
  <c r="S672" i="1" s="1"/>
  <c r="O258" i="1"/>
  <c r="S258" i="1" a="1"/>
  <c r="S258" i="1" s="1"/>
  <c r="S743" i="1" a="1"/>
  <c r="S743" i="1" s="1"/>
  <c r="A601" i="1"/>
  <c r="S601" i="1" a="1"/>
  <c r="S601" i="1" s="1"/>
  <c r="N116" i="1"/>
  <c r="S116" i="1" a="1"/>
  <c r="S116" i="1" s="1"/>
  <c r="S45" i="1" a="1"/>
  <c r="S45" i="1" s="1"/>
  <c r="H594" i="1"/>
  <c r="L400" i="1"/>
  <c r="K400" i="1" s="1"/>
  <c r="M400" i="1"/>
  <c r="A755" i="1"/>
  <c r="H665" i="1"/>
  <c r="M613" i="1"/>
  <c r="M187" i="1"/>
  <c r="L471" i="1"/>
  <c r="K471" i="1" s="1"/>
  <c r="A471" i="1"/>
  <c r="H736" i="1"/>
  <c r="L684" i="1"/>
  <c r="K684" i="1" s="1"/>
  <c r="M459" i="1"/>
  <c r="L826" i="1"/>
  <c r="K826" i="1" s="1"/>
  <c r="H807" i="1"/>
  <c r="A328" i="1"/>
  <c r="O601" i="1"/>
  <c r="A257" i="1"/>
  <c r="M529" i="1"/>
  <c r="M600" i="1"/>
  <c r="A316" i="1"/>
  <c r="N317" i="1"/>
  <c r="O672" i="1"/>
  <c r="N246" i="1"/>
  <c r="M754" i="1"/>
  <c r="O530" i="1"/>
  <c r="O388" i="1"/>
  <c r="N459" i="1"/>
  <c r="N530" i="1"/>
  <c r="M245" i="1"/>
  <c r="P472" i="1"/>
  <c r="P614" i="1"/>
  <c r="G461" i="1"/>
  <c r="P389" i="1"/>
  <c r="E389" i="1"/>
  <c r="D389" i="1"/>
  <c r="F389" i="1" s="1"/>
  <c r="C389" i="1"/>
  <c r="S389" i="1" s="1" a="1"/>
  <c r="S389" i="1" s="1"/>
  <c r="H554" i="1"/>
  <c r="N743" i="1"/>
  <c r="L815" i="1"/>
  <c r="K815" i="1" s="1"/>
  <c r="J574" i="1"/>
  <c r="G390" i="1"/>
  <c r="P318" i="1"/>
  <c r="E318" i="1"/>
  <c r="D318" i="1"/>
  <c r="F318" i="1" s="1"/>
  <c r="C318" i="1"/>
  <c r="H352" i="1"/>
  <c r="H423" i="1"/>
  <c r="L188" i="1"/>
  <c r="K188" i="1" s="1"/>
  <c r="P188" i="1"/>
  <c r="J845" i="1"/>
  <c r="I834" i="1"/>
  <c r="J711" i="1"/>
  <c r="N672" i="1"/>
  <c r="J507" i="1"/>
  <c r="H292" i="1"/>
  <c r="H603" i="1"/>
  <c r="L531" i="1"/>
  <c r="K531" i="1" s="1"/>
  <c r="H150" i="1"/>
  <c r="G745" i="1"/>
  <c r="E673" i="1"/>
  <c r="D673" i="1"/>
  <c r="F673" i="1" s="1"/>
  <c r="C673" i="1"/>
  <c r="P673" i="1"/>
  <c r="P685" i="1"/>
  <c r="J505" i="1"/>
  <c r="H210" i="1"/>
  <c r="H827" i="1"/>
  <c r="M387" i="1"/>
  <c r="A387" i="1"/>
  <c r="E815" i="1"/>
  <c r="D815" i="1"/>
  <c r="F815" i="1" s="1"/>
  <c r="C815" i="1"/>
  <c r="P815" i="1"/>
  <c r="J846" i="1"/>
  <c r="A671" i="1"/>
  <c r="M671" i="1"/>
  <c r="H685" i="1"/>
  <c r="O459" i="1"/>
  <c r="J642" i="1"/>
  <c r="M186" i="1"/>
  <c r="M672" i="1"/>
  <c r="A672" i="1"/>
  <c r="H341" i="1"/>
  <c r="H330" i="1"/>
  <c r="H505" i="1"/>
  <c r="H636" i="1"/>
  <c r="H625" i="1"/>
  <c r="H718" i="1"/>
  <c r="P827" i="1"/>
  <c r="P756" i="1"/>
  <c r="G532" i="1"/>
  <c r="P460" i="1"/>
  <c r="D460" i="1"/>
  <c r="F460" i="1" s="1"/>
  <c r="E460" i="1"/>
  <c r="C460" i="1"/>
  <c r="H838" i="1"/>
  <c r="H565" i="1"/>
  <c r="I822" i="1"/>
  <c r="M458" i="1"/>
  <c r="A458" i="1"/>
  <c r="M174" i="1"/>
  <c r="A174" i="1"/>
  <c r="H614" i="1"/>
  <c r="P543" i="1"/>
  <c r="O317" i="1"/>
  <c r="H543" i="1"/>
  <c r="J573" i="1"/>
  <c r="J847" i="1"/>
  <c r="H767" i="1"/>
  <c r="L755" i="1"/>
  <c r="K755" i="1" s="1"/>
  <c r="O246" i="1"/>
  <c r="L460" i="1"/>
  <c r="K460" i="1" s="1"/>
  <c r="H532" i="1"/>
  <c r="H745" i="1"/>
  <c r="L673" i="1"/>
  <c r="K673" i="1" s="1"/>
  <c r="J712" i="1"/>
  <c r="J777" i="1"/>
  <c r="H756" i="1"/>
  <c r="J848" i="1"/>
  <c r="L613" i="1"/>
  <c r="K613" i="1" s="1"/>
  <c r="P401" i="1"/>
  <c r="H696" i="1"/>
  <c r="H390" i="1"/>
  <c r="L318" i="1"/>
  <c r="K318" i="1" s="1"/>
  <c r="J780" i="1"/>
  <c r="H221" i="1"/>
  <c r="J779" i="1"/>
  <c r="G603" i="1"/>
  <c r="P531" i="1"/>
  <c r="D531" i="1"/>
  <c r="F531" i="1" s="1"/>
  <c r="C531" i="1"/>
  <c r="S531" i="1" s="1" a="1"/>
  <c r="S531" i="1" s="1"/>
  <c r="E531" i="1"/>
  <c r="J438" i="1"/>
  <c r="J844" i="1"/>
  <c r="H434" i="1"/>
  <c r="J778" i="1"/>
  <c r="J575" i="1"/>
  <c r="G816" i="1"/>
  <c r="P744" i="1"/>
  <c r="E744" i="1"/>
  <c r="C744" i="1"/>
  <c r="D744" i="1"/>
  <c r="F744" i="1" s="1"/>
  <c r="J506" i="1"/>
  <c r="J641" i="1"/>
  <c r="H401" i="1"/>
  <c r="G674" i="1"/>
  <c r="E602" i="1"/>
  <c r="D602" i="1"/>
  <c r="F602" i="1" s="1"/>
  <c r="C602" i="1"/>
  <c r="P602" i="1"/>
  <c r="J644" i="1"/>
  <c r="L258" i="1"/>
  <c r="K258" i="1" s="1"/>
  <c r="L602" i="1"/>
  <c r="K602" i="1" s="1"/>
  <c r="H674" i="1"/>
  <c r="H707" i="1"/>
  <c r="H778" i="1"/>
  <c r="J508" i="1"/>
  <c r="H576" i="1"/>
  <c r="L117" i="1"/>
  <c r="K117" i="1" s="1"/>
  <c r="P117" i="1"/>
  <c r="L259" i="1"/>
  <c r="K259" i="1" s="1"/>
  <c r="P259" i="1"/>
  <c r="L46" i="1"/>
  <c r="K46" i="1" s="1"/>
  <c r="P46" i="1"/>
  <c r="P330" i="1"/>
  <c r="H494" i="1"/>
  <c r="H412" i="1"/>
  <c r="H472" i="1"/>
  <c r="J643" i="1"/>
  <c r="J710" i="1"/>
  <c r="J709" i="1"/>
  <c r="J576" i="1"/>
  <c r="N601" i="1"/>
  <c r="L542" i="1"/>
  <c r="K542" i="1" s="1"/>
  <c r="H461" i="1"/>
  <c r="L389" i="1"/>
  <c r="K389" i="1" s="1"/>
  <c r="L744" i="1"/>
  <c r="K744" i="1" s="1"/>
  <c r="H816" i="1"/>
  <c r="H483" i="1"/>
  <c r="H647" i="1"/>
  <c r="A814" i="1"/>
  <c r="M814" i="1"/>
  <c r="O743" i="1"/>
  <c r="J437" i="1"/>
  <c r="H281" i="1"/>
  <c r="L329" i="1"/>
  <c r="K329" i="1" s="1"/>
  <c r="H363" i="1"/>
  <c r="N388" i="1"/>
  <c r="H270" i="1"/>
  <c r="O187" i="1"/>
  <c r="O826" i="1"/>
  <c r="N329" i="1"/>
  <c r="O329" i="1"/>
  <c r="O471" i="1"/>
  <c r="O613" i="1"/>
  <c r="N613" i="1"/>
  <c r="A115" i="1"/>
  <c r="N187" i="1"/>
  <c r="O542" i="1"/>
  <c r="N471" i="1"/>
  <c r="N258" i="1"/>
  <c r="O45" i="1"/>
  <c r="M612" i="1"/>
  <c r="A612" i="1"/>
  <c r="N826" i="1"/>
  <c r="O684" i="1"/>
  <c r="G757" i="1"/>
  <c r="E685" i="1"/>
  <c r="C685" i="1"/>
  <c r="S685" i="1" s="1" a="1"/>
  <c r="S685" i="1" s="1"/>
  <c r="D685" i="1"/>
  <c r="F685" i="1" s="1"/>
  <c r="E472" i="1"/>
  <c r="C472" i="1"/>
  <c r="S472" i="1" s="1" a="1"/>
  <c r="S472" i="1" s="1"/>
  <c r="G544" i="1"/>
  <c r="D472" i="1"/>
  <c r="F472" i="1" s="1"/>
  <c r="O400" i="1"/>
  <c r="G331" i="1"/>
  <c r="E259" i="1"/>
  <c r="C259" i="1"/>
  <c r="D259" i="1"/>
  <c r="F259" i="1" s="1"/>
  <c r="E330" i="1"/>
  <c r="G402" i="1"/>
  <c r="D330" i="1"/>
  <c r="F330" i="1" s="1"/>
  <c r="C330" i="1"/>
  <c r="S330" i="1" s="1" a="1"/>
  <c r="S330" i="1" s="1"/>
  <c r="M825" i="1"/>
  <c r="A825" i="1"/>
  <c r="O116" i="1"/>
  <c r="G686" i="1"/>
  <c r="E614" i="1"/>
  <c r="D614" i="1"/>
  <c r="F614" i="1" s="1"/>
  <c r="C614" i="1"/>
  <c r="S614" i="1" s="1" a="1"/>
  <c r="S614" i="1" s="1"/>
  <c r="G828" i="1"/>
  <c r="D756" i="1"/>
  <c r="F756" i="1" s="1"/>
  <c r="E756" i="1"/>
  <c r="C756" i="1"/>
  <c r="S756" i="1" s="1" a="1"/>
  <c r="S756" i="1" s="1"/>
  <c r="E543" i="1"/>
  <c r="D543" i="1"/>
  <c r="F543" i="1" s="1"/>
  <c r="C543" i="1"/>
  <c r="G615" i="1"/>
  <c r="G260" i="1"/>
  <c r="E188" i="1"/>
  <c r="D188" i="1"/>
  <c r="F188" i="1" s="1"/>
  <c r="C188" i="1"/>
  <c r="S188" i="1" s="1" a="1"/>
  <c r="S188" i="1" s="1"/>
  <c r="G189" i="1"/>
  <c r="E117" i="1"/>
  <c r="D117" i="1"/>
  <c r="F117" i="1" s="1"/>
  <c r="C117" i="1"/>
  <c r="M470" i="1"/>
  <c r="A470" i="1"/>
  <c r="N755" i="1"/>
  <c r="G473" i="1"/>
  <c r="E401" i="1"/>
  <c r="D401" i="1"/>
  <c r="F401" i="1" s="1"/>
  <c r="C401" i="1"/>
  <c r="S401" i="1" s="1" a="1"/>
  <c r="S401" i="1" s="1"/>
  <c r="M541" i="1"/>
  <c r="A541" i="1"/>
  <c r="M399" i="1"/>
  <c r="A399" i="1"/>
  <c r="D46" i="1"/>
  <c r="F46" i="1" s="1"/>
  <c r="E46" i="1"/>
  <c r="G118" i="1"/>
  <c r="G47" i="1"/>
  <c r="C46" i="1"/>
  <c r="N400" i="1"/>
  <c r="O755" i="1"/>
  <c r="M683" i="1"/>
  <c r="A683" i="1"/>
  <c r="C827" i="1"/>
  <c r="S827" i="1" s="1" a="1"/>
  <c r="S827" i="1" s="1"/>
  <c r="E827" i="1"/>
  <c r="D827" i="1"/>
  <c r="F827" i="1" s="1"/>
  <c r="N45" i="1"/>
  <c r="N542" i="1"/>
  <c r="N684" i="1"/>
  <c r="BP48" i="4" l="1" a="1"/>
  <c r="BP48" i="4" s="1"/>
  <c r="M601" i="1"/>
  <c r="O815" i="1"/>
  <c r="S815" i="1" a="1"/>
  <c r="S815" i="1" s="1"/>
  <c r="S259" i="1" a="1"/>
  <c r="S259" i="1" s="1"/>
  <c r="N744" i="1"/>
  <c r="S744" i="1" a="1"/>
  <c r="S744" i="1" s="1"/>
  <c r="M460" i="1"/>
  <c r="S460" i="1" a="1"/>
  <c r="S460" i="1" s="1"/>
  <c r="S318" i="1" a="1"/>
  <c r="S318" i="1" s="1"/>
  <c r="S46" i="1" a="1"/>
  <c r="S46" i="1" s="1"/>
  <c r="O602" i="1"/>
  <c r="S602" i="1" a="1"/>
  <c r="S602" i="1" s="1"/>
  <c r="S673" i="1" a="1"/>
  <c r="S673" i="1" s="1"/>
  <c r="N543" i="1"/>
  <c r="S543" i="1" a="1"/>
  <c r="S543" i="1" s="1"/>
  <c r="M117" i="1"/>
  <c r="S117" i="1" a="1"/>
  <c r="S117" i="1" s="1"/>
  <c r="M744" i="1"/>
  <c r="M389" i="1"/>
  <c r="M614" i="1"/>
  <c r="H879" i="1"/>
  <c r="L685" i="1"/>
  <c r="K685" i="1" s="1"/>
  <c r="M472" i="1"/>
  <c r="A401" i="1"/>
  <c r="L827" i="1"/>
  <c r="K827" i="1" s="1"/>
  <c r="H808" i="1"/>
  <c r="H737" i="1"/>
  <c r="M531" i="1"/>
  <c r="H666" i="1"/>
  <c r="L330" i="1"/>
  <c r="K330" i="1" s="1"/>
  <c r="A188" i="1"/>
  <c r="L756" i="1"/>
  <c r="K756" i="1" s="1"/>
  <c r="O673" i="1"/>
  <c r="O460" i="1"/>
  <c r="A459" i="1"/>
  <c r="A400" i="1"/>
  <c r="N531" i="1"/>
  <c r="N389" i="1"/>
  <c r="O531" i="1"/>
  <c r="O389" i="1"/>
  <c r="H435" i="1"/>
  <c r="H719" i="1"/>
  <c r="H484" i="1"/>
  <c r="A388" i="1"/>
  <c r="M388" i="1"/>
  <c r="G746" i="1"/>
  <c r="C674" i="1"/>
  <c r="D674" i="1"/>
  <c r="F674" i="1" s="1"/>
  <c r="E674" i="1"/>
  <c r="P674" i="1"/>
  <c r="J851" i="1"/>
  <c r="H697" i="1"/>
  <c r="J577" i="1"/>
  <c r="H675" i="1"/>
  <c r="L603" i="1"/>
  <c r="K603" i="1" s="1"/>
  <c r="N318" i="1"/>
  <c r="P615" i="1"/>
  <c r="H746" i="1"/>
  <c r="L674" i="1"/>
  <c r="K674" i="1" s="1"/>
  <c r="H473" i="1"/>
  <c r="J510" i="1"/>
  <c r="L401" i="1"/>
  <c r="K401" i="1" s="1"/>
  <c r="J784" i="1"/>
  <c r="N815" i="1"/>
  <c r="L118" i="1"/>
  <c r="K118" i="1" s="1"/>
  <c r="P118" i="1"/>
  <c r="P402" i="1"/>
  <c r="M530" i="1"/>
  <c r="A530" i="1"/>
  <c r="H566" i="1"/>
  <c r="P816" i="1"/>
  <c r="E816" i="1"/>
  <c r="D816" i="1"/>
  <c r="F816" i="1" s="1"/>
  <c r="C816" i="1"/>
  <c r="H293" i="1"/>
  <c r="G604" i="1"/>
  <c r="C532" i="1"/>
  <c r="P532" i="1"/>
  <c r="E532" i="1"/>
  <c r="D532" i="1"/>
  <c r="F532" i="1" s="1"/>
  <c r="H708" i="1"/>
  <c r="H364" i="1"/>
  <c r="P686" i="1"/>
  <c r="H555" i="1"/>
  <c r="J648" i="1"/>
  <c r="H817" i="1"/>
  <c r="L745" i="1"/>
  <c r="K745" i="1" s="1"/>
  <c r="J645" i="1"/>
  <c r="J714" i="1"/>
  <c r="H353" i="1"/>
  <c r="H648" i="1"/>
  <c r="M246" i="1"/>
  <c r="A246" i="1"/>
  <c r="J647" i="1"/>
  <c r="M673" i="1"/>
  <c r="A673" i="1"/>
  <c r="H615" i="1"/>
  <c r="H577" i="1"/>
  <c r="G462" i="1"/>
  <c r="P390" i="1"/>
  <c r="D390" i="1"/>
  <c r="F390" i="1" s="1"/>
  <c r="E390" i="1"/>
  <c r="C390" i="1"/>
  <c r="L331" i="1"/>
  <c r="K331" i="1" s="1"/>
  <c r="P331" i="1"/>
  <c r="P757" i="1"/>
  <c r="J852" i="1"/>
  <c r="H757" i="1"/>
  <c r="J579" i="1"/>
  <c r="J716" i="1"/>
  <c r="J713" i="1"/>
  <c r="J850" i="1"/>
  <c r="H402" i="1"/>
  <c r="J646" i="1"/>
  <c r="P473" i="1"/>
  <c r="L816" i="1"/>
  <c r="K816" i="1" s="1"/>
  <c r="J781" i="1"/>
  <c r="H604" i="1"/>
  <c r="L532" i="1"/>
  <c r="K532" i="1" s="1"/>
  <c r="H637" i="1"/>
  <c r="N673" i="1"/>
  <c r="L189" i="1"/>
  <c r="K189" i="1" s="1"/>
  <c r="P189" i="1"/>
  <c r="J782" i="1"/>
  <c r="J580" i="1"/>
  <c r="H506" i="1"/>
  <c r="H462" i="1"/>
  <c r="L390" i="1"/>
  <c r="K390" i="1" s="1"/>
  <c r="H828" i="1"/>
  <c r="H495" i="1"/>
  <c r="G533" i="1"/>
  <c r="C461" i="1"/>
  <c r="S461" i="1" s="1" a="1"/>
  <c r="S461" i="1" s="1"/>
  <c r="P461" i="1"/>
  <c r="E461" i="1"/>
  <c r="D461" i="1"/>
  <c r="F461" i="1" s="1"/>
  <c r="L260" i="1"/>
  <c r="K260" i="1" s="1"/>
  <c r="P260" i="1"/>
  <c r="J509" i="1"/>
  <c r="H850" i="1"/>
  <c r="J578" i="1"/>
  <c r="L543" i="1"/>
  <c r="K543" i="1" s="1"/>
  <c r="H413" i="1"/>
  <c r="G817" i="1"/>
  <c r="C745" i="1"/>
  <c r="E745" i="1"/>
  <c r="D745" i="1"/>
  <c r="F745" i="1" s="1"/>
  <c r="P745" i="1"/>
  <c r="M743" i="1"/>
  <c r="A743" i="1"/>
  <c r="H342" i="1"/>
  <c r="H533" i="1"/>
  <c r="L461" i="1"/>
  <c r="K461" i="1" s="1"/>
  <c r="J715" i="1"/>
  <c r="N602" i="1"/>
  <c r="H768" i="1"/>
  <c r="H686" i="1"/>
  <c r="H790" i="1"/>
  <c r="H282" i="1"/>
  <c r="H222" i="1"/>
  <c r="H424" i="1"/>
  <c r="L614" i="1"/>
  <c r="K614" i="1" s="1"/>
  <c r="L47" i="1"/>
  <c r="K47" i="1" s="1"/>
  <c r="P47" i="1"/>
  <c r="P828" i="1"/>
  <c r="P544" i="1"/>
  <c r="H544" i="1"/>
  <c r="H779" i="1"/>
  <c r="G675" i="1"/>
  <c r="P603" i="1"/>
  <c r="D603" i="1"/>
  <c r="F603" i="1" s="1"/>
  <c r="C603" i="1"/>
  <c r="E603" i="1"/>
  <c r="J849" i="1"/>
  <c r="H839" i="1"/>
  <c r="N460" i="1"/>
  <c r="J783" i="1"/>
  <c r="O744" i="1"/>
  <c r="M317" i="1"/>
  <c r="A317" i="1"/>
  <c r="O318" i="1"/>
  <c r="H626" i="1"/>
  <c r="L472" i="1"/>
  <c r="K472" i="1" s="1"/>
  <c r="M755" i="1"/>
  <c r="A613" i="1"/>
  <c r="A187" i="1"/>
  <c r="N401" i="1"/>
  <c r="M471" i="1"/>
  <c r="O472" i="1"/>
  <c r="N756" i="1"/>
  <c r="O188" i="1"/>
  <c r="N685" i="1"/>
  <c r="N188" i="1"/>
  <c r="O614" i="1"/>
  <c r="N117" i="1"/>
  <c r="N827" i="1"/>
  <c r="O330" i="1"/>
  <c r="O259" i="1"/>
  <c r="E118" i="1"/>
  <c r="D118" i="1"/>
  <c r="F118" i="1" s="1"/>
  <c r="C118" i="1"/>
  <c r="G190" i="1"/>
  <c r="E260" i="1"/>
  <c r="C260" i="1"/>
  <c r="G332" i="1"/>
  <c r="D260" i="1"/>
  <c r="F260" i="1" s="1"/>
  <c r="E402" i="1"/>
  <c r="D402" i="1"/>
  <c r="F402" i="1" s="1"/>
  <c r="G474" i="1"/>
  <c r="C402" i="1"/>
  <c r="S402" i="1" s="1" a="1"/>
  <c r="S402" i="1" s="1"/>
  <c r="D331" i="1"/>
  <c r="F331" i="1" s="1"/>
  <c r="C331" i="1"/>
  <c r="S331" i="1" s="1" a="1"/>
  <c r="S331" i="1" s="1"/>
  <c r="E331" i="1"/>
  <c r="G403" i="1"/>
  <c r="M826" i="1"/>
  <c r="A826" i="1"/>
  <c r="C686" i="1"/>
  <c r="S686" i="1" s="1" a="1"/>
  <c r="S686" i="1" s="1"/>
  <c r="E686" i="1"/>
  <c r="D686" i="1"/>
  <c r="F686" i="1" s="1"/>
  <c r="G758" i="1"/>
  <c r="O685" i="1"/>
  <c r="O46" i="1"/>
  <c r="M542" i="1"/>
  <c r="A542" i="1"/>
  <c r="E828" i="1"/>
  <c r="D828" i="1"/>
  <c r="F828" i="1" s="1"/>
  <c r="C828" i="1"/>
  <c r="S828" i="1" s="1" a="1"/>
  <c r="S828" i="1" s="1"/>
  <c r="D189" i="1"/>
  <c r="F189" i="1" s="1"/>
  <c r="G261" i="1"/>
  <c r="E189" i="1"/>
  <c r="C189" i="1"/>
  <c r="S189" i="1" s="1" a="1"/>
  <c r="S189" i="1" s="1"/>
  <c r="G687" i="1"/>
  <c r="E615" i="1"/>
  <c r="D615" i="1"/>
  <c r="F615" i="1" s="1"/>
  <c r="C615" i="1"/>
  <c r="S615" i="1" s="1" a="1"/>
  <c r="S615" i="1" s="1"/>
  <c r="O756" i="1"/>
  <c r="M329" i="1"/>
  <c r="A329" i="1"/>
  <c r="G545" i="1"/>
  <c r="D473" i="1"/>
  <c r="F473" i="1" s="1"/>
  <c r="E473" i="1"/>
  <c r="C473" i="1"/>
  <c r="M684" i="1"/>
  <c r="A684" i="1"/>
  <c r="E47" i="1"/>
  <c r="G119" i="1"/>
  <c r="D47" i="1"/>
  <c r="F47" i="1" s="1"/>
  <c r="G48" i="1"/>
  <c r="C47" i="1"/>
  <c r="O117" i="1"/>
  <c r="O543" i="1"/>
  <c r="M45" i="1"/>
  <c r="A45" i="1"/>
  <c r="N259" i="1"/>
  <c r="G616" i="1"/>
  <c r="E544" i="1"/>
  <c r="D544" i="1"/>
  <c r="F544" i="1" s="1"/>
  <c r="C544" i="1"/>
  <c r="D757" i="1"/>
  <c r="F757" i="1" s="1"/>
  <c r="E757" i="1"/>
  <c r="G829" i="1"/>
  <c r="C757" i="1"/>
  <c r="S757" i="1" s="1" a="1"/>
  <c r="S757" i="1" s="1"/>
  <c r="O401" i="1"/>
  <c r="M258" i="1"/>
  <c r="A258" i="1"/>
  <c r="O827" i="1"/>
  <c r="N46" i="1"/>
  <c r="M116" i="1"/>
  <c r="A116" i="1"/>
  <c r="N614" i="1"/>
  <c r="N330" i="1"/>
  <c r="N472" i="1"/>
  <c r="BP49" i="4" l="1" a="1"/>
  <c r="BP49" i="4" s="1"/>
  <c r="A460" i="1"/>
  <c r="A744" i="1"/>
  <c r="A117" i="1"/>
  <c r="S260" i="1" a="1"/>
  <c r="S260" i="1" s="1"/>
  <c r="S674" i="1" a="1"/>
  <c r="S674" i="1" s="1"/>
  <c r="N118" i="1"/>
  <c r="S118" i="1" a="1"/>
  <c r="S118" i="1" s="1"/>
  <c r="O603" i="1"/>
  <c r="S603" i="1" a="1"/>
  <c r="S603" i="1" s="1"/>
  <c r="M390" i="1"/>
  <c r="S390" i="1" a="1"/>
  <c r="S390" i="1" s="1"/>
  <c r="S816" i="1" a="1"/>
  <c r="S816" i="1" s="1"/>
  <c r="M532" i="1"/>
  <c r="S532" i="1" a="1"/>
  <c r="S532" i="1" s="1"/>
  <c r="O745" i="1"/>
  <c r="S745" i="1" a="1"/>
  <c r="S745" i="1" s="1"/>
  <c r="N47" i="1"/>
  <c r="S47" i="1" a="1"/>
  <c r="S47" i="1" s="1"/>
  <c r="N544" i="1"/>
  <c r="S544" i="1" a="1"/>
  <c r="S544" i="1" s="1"/>
  <c r="N473" i="1"/>
  <c r="S473" i="1" a="1"/>
  <c r="S473" i="1" s="1"/>
  <c r="A472" i="1"/>
  <c r="O532" i="1"/>
  <c r="L686" i="1"/>
  <c r="K686" i="1" s="1"/>
  <c r="A745" i="1"/>
  <c r="H809" i="1"/>
  <c r="H880" i="1"/>
  <c r="L402" i="1"/>
  <c r="K402" i="1" s="1"/>
  <c r="A603" i="1"/>
  <c r="A189" i="1"/>
  <c r="L615" i="1"/>
  <c r="K615" i="1" s="1"/>
  <c r="H738" i="1"/>
  <c r="L828" i="1"/>
  <c r="K828" i="1" s="1"/>
  <c r="M757" i="1"/>
  <c r="M118" i="1"/>
  <c r="L473" i="1"/>
  <c r="K473" i="1" s="1"/>
  <c r="M401" i="1"/>
  <c r="A389" i="1"/>
  <c r="A531" i="1"/>
  <c r="O816" i="1"/>
  <c r="M674" i="1"/>
  <c r="A674" i="1"/>
  <c r="L190" i="1"/>
  <c r="K190" i="1" s="1"/>
  <c r="P190" i="1"/>
  <c r="A815" i="1"/>
  <c r="M815" i="1"/>
  <c r="M318" i="1"/>
  <c r="A318" i="1"/>
  <c r="G676" i="1"/>
  <c r="E604" i="1"/>
  <c r="D604" i="1"/>
  <c r="F604" i="1" s="1"/>
  <c r="C604" i="1"/>
  <c r="S604" i="1" s="1" a="1"/>
  <c r="S604" i="1" s="1"/>
  <c r="P604" i="1"/>
  <c r="L261" i="1"/>
  <c r="K261" i="1" s="1"/>
  <c r="P261" i="1"/>
  <c r="H851" i="1"/>
  <c r="H840" i="1"/>
  <c r="A816" i="1"/>
  <c r="M816" i="1"/>
  <c r="J788" i="1"/>
  <c r="O390" i="1"/>
  <c r="J786" i="1"/>
  <c r="H365" i="1"/>
  <c r="P758" i="1"/>
  <c r="P474" i="1"/>
  <c r="H616" i="1"/>
  <c r="H496" i="1"/>
  <c r="J651" i="1"/>
  <c r="J717" i="1"/>
  <c r="H436" i="1"/>
  <c r="H545" i="1"/>
  <c r="G818" i="1"/>
  <c r="E746" i="1"/>
  <c r="D746" i="1"/>
  <c r="F746" i="1" s="1"/>
  <c r="C746" i="1"/>
  <c r="P746" i="1"/>
  <c r="L48" i="1"/>
  <c r="K48" i="1" s="1"/>
  <c r="P48" i="1"/>
  <c r="G605" i="1"/>
  <c r="D533" i="1"/>
  <c r="F533" i="1" s="1"/>
  <c r="C533" i="1"/>
  <c r="S533" i="1" s="1" a="1"/>
  <c r="S533" i="1" s="1"/>
  <c r="E533" i="1"/>
  <c r="P533" i="1"/>
  <c r="H578" i="1"/>
  <c r="H829" i="1"/>
  <c r="N816" i="1"/>
  <c r="H709" i="1"/>
  <c r="J718" i="1"/>
  <c r="J719" i="1"/>
  <c r="L817" i="1"/>
  <c r="K817" i="1" s="1"/>
  <c r="H780" i="1"/>
  <c r="J787" i="1"/>
  <c r="H354" i="1"/>
  <c r="N745" i="1"/>
  <c r="J652" i="1"/>
  <c r="M602" i="1"/>
  <c r="A602" i="1"/>
  <c r="H698" i="1"/>
  <c r="J650" i="1"/>
  <c r="H534" i="1"/>
  <c r="L462" i="1"/>
  <c r="K462" i="1" s="1"/>
  <c r="N674" i="1"/>
  <c r="P616" i="1"/>
  <c r="L119" i="1"/>
  <c r="K119" i="1" s="1"/>
  <c r="P119" i="1"/>
  <c r="J581" i="1"/>
  <c r="H474" i="1"/>
  <c r="G534" i="1"/>
  <c r="E462" i="1"/>
  <c r="D462" i="1"/>
  <c r="F462" i="1" s="1"/>
  <c r="C462" i="1"/>
  <c r="P462" i="1"/>
  <c r="H769" i="1"/>
  <c r="P829" i="1"/>
  <c r="N603" i="1"/>
  <c r="L544" i="1"/>
  <c r="K544" i="1" s="1"/>
  <c r="H605" i="1"/>
  <c r="L533" i="1"/>
  <c r="K533" i="1" s="1"/>
  <c r="C817" i="1"/>
  <c r="E817" i="1"/>
  <c r="D817" i="1"/>
  <c r="F817" i="1" s="1"/>
  <c r="P817" i="1"/>
  <c r="H676" i="1"/>
  <c r="L604" i="1"/>
  <c r="K604" i="1" s="1"/>
  <c r="H649" i="1"/>
  <c r="H720" i="1"/>
  <c r="H638" i="1"/>
  <c r="H791" i="1"/>
  <c r="P545" i="1"/>
  <c r="J582" i="1"/>
  <c r="H567" i="1"/>
  <c r="L746" i="1"/>
  <c r="K746" i="1" s="1"/>
  <c r="H818" i="1"/>
  <c r="A614" i="1"/>
  <c r="L403" i="1"/>
  <c r="K403" i="1" s="1"/>
  <c r="P403" i="1"/>
  <c r="H862" i="1"/>
  <c r="H485" i="1"/>
  <c r="J854" i="1"/>
  <c r="L757" i="1"/>
  <c r="K757" i="1" s="1"/>
  <c r="J720" i="1"/>
  <c r="N390" i="1"/>
  <c r="H747" i="1"/>
  <c r="L675" i="1"/>
  <c r="K675" i="1" s="1"/>
  <c r="H294" i="1"/>
  <c r="J649" i="1"/>
  <c r="H556" i="1"/>
  <c r="L332" i="1"/>
  <c r="K332" i="1" s="1"/>
  <c r="P332" i="1"/>
  <c r="P687" i="1"/>
  <c r="J855" i="1"/>
  <c r="H414" i="1"/>
  <c r="N461" i="1"/>
  <c r="H425" i="1"/>
  <c r="H627" i="1"/>
  <c r="H507" i="1"/>
  <c r="G747" i="1"/>
  <c r="P675" i="1"/>
  <c r="D675" i="1"/>
  <c r="F675" i="1" s="1"/>
  <c r="E675" i="1"/>
  <c r="C675" i="1"/>
  <c r="H758" i="1"/>
  <c r="O461" i="1"/>
  <c r="J853" i="1"/>
  <c r="J785" i="1"/>
  <c r="A331" i="1"/>
  <c r="M615" i="1"/>
  <c r="H687" i="1"/>
  <c r="N532" i="1"/>
  <c r="J856" i="1"/>
  <c r="O674" i="1"/>
  <c r="O757" i="1"/>
  <c r="N331" i="1"/>
  <c r="N189" i="1"/>
  <c r="O828" i="1"/>
  <c r="N828" i="1"/>
  <c r="O118" i="1"/>
  <c r="O331" i="1"/>
  <c r="M188" i="1"/>
  <c r="O402" i="1"/>
  <c r="N757" i="1"/>
  <c r="N402" i="1"/>
  <c r="O260" i="1"/>
  <c r="G688" i="1"/>
  <c r="C616" i="1"/>
  <c r="S616" i="1" s="1" a="1"/>
  <c r="S616" i="1" s="1"/>
  <c r="D616" i="1"/>
  <c r="F616" i="1" s="1"/>
  <c r="E616" i="1"/>
  <c r="O473" i="1"/>
  <c r="A827" i="1"/>
  <c r="M827" i="1"/>
  <c r="D474" i="1"/>
  <c r="F474" i="1" s="1"/>
  <c r="C474" i="1"/>
  <c r="S474" i="1" s="1" a="1"/>
  <c r="S474" i="1" s="1"/>
  <c r="G546" i="1"/>
  <c r="E474" i="1"/>
  <c r="A543" i="1"/>
  <c r="M543" i="1"/>
  <c r="C829" i="1"/>
  <c r="S829" i="1" s="1" a="1"/>
  <c r="S829" i="1" s="1"/>
  <c r="D829" i="1"/>
  <c r="F829" i="1" s="1"/>
  <c r="E829" i="1"/>
  <c r="O47" i="1"/>
  <c r="N615" i="1"/>
  <c r="M259" i="1"/>
  <c r="A259" i="1"/>
  <c r="G120" i="1"/>
  <c r="D48" i="1"/>
  <c r="F48" i="1" s="1"/>
  <c r="E48" i="1"/>
  <c r="G49" i="1"/>
  <c r="C48" i="1"/>
  <c r="G759" i="1"/>
  <c r="D687" i="1"/>
  <c r="F687" i="1" s="1"/>
  <c r="C687" i="1"/>
  <c r="E687" i="1"/>
  <c r="O686" i="1"/>
  <c r="G617" i="1"/>
  <c r="D545" i="1"/>
  <c r="F545" i="1" s="1"/>
  <c r="C545" i="1"/>
  <c r="S545" i="1" s="1" a="1"/>
  <c r="S545" i="1" s="1"/>
  <c r="E545" i="1"/>
  <c r="N686" i="1"/>
  <c r="G475" i="1"/>
  <c r="E403" i="1"/>
  <c r="C403" i="1"/>
  <c r="D403" i="1"/>
  <c r="F403" i="1" s="1"/>
  <c r="G191" i="1"/>
  <c r="C119" i="1"/>
  <c r="E119" i="1"/>
  <c r="D119" i="1"/>
  <c r="F119" i="1" s="1"/>
  <c r="O189" i="1"/>
  <c r="E758" i="1"/>
  <c r="G830" i="1"/>
  <c r="D758" i="1"/>
  <c r="F758" i="1" s="1"/>
  <c r="C758" i="1"/>
  <c r="S758" i="1" s="1" a="1"/>
  <c r="S758" i="1" s="1"/>
  <c r="D190" i="1"/>
  <c r="F190" i="1" s="1"/>
  <c r="C190" i="1"/>
  <c r="G262" i="1"/>
  <c r="E190" i="1"/>
  <c r="M756" i="1"/>
  <c r="A756" i="1"/>
  <c r="G404" i="1"/>
  <c r="D332" i="1"/>
  <c r="F332" i="1" s="1"/>
  <c r="E332" i="1"/>
  <c r="C332" i="1"/>
  <c r="O615" i="1"/>
  <c r="M685" i="1"/>
  <c r="A685" i="1"/>
  <c r="O544" i="1"/>
  <c r="M46" i="1"/>
  <c r="A46" i="1"/>
  <c r="M330" i="1"/>
  <c r="A330" i="1"/>
  <c r="C261" i="1"/>
  <c r="E261" i="1"/>
  <c r="G333" i="1"/>
  <c r="D261" i="1"/>
  <c r="F261" i="1" s="1"/>
  <c r="N260" i="1"/>
  <c r="BP50" i="4" l="1" a="1"/>
  <c r="BP50" i="4" s="1"/>
  <c r="M603" i="1"/>
  <c r="N332" i="1"/>
  <c r="S332" i="1" a="1"/>
  <c r="S332" i="1" s="1"/>
  <c r="A532" i="1"/>
  <c r="N261" i="1"/>
  <c r="S261" i="1" a="1"/>
  <c r="S261" i="1" s="1"/>
  <c r="O675" i="1"/>
  <c r="S675" i="1" a="1"/>
  <c r="S675" i="1" s="1"/>
  <c r="M119" i="1"/>
  <c r="S119" i="1" a="1"/>
  <c r="S119" i="1" s="1"/>
  <c r="A390" i="1"/>
  <c r="N687" i="1"/>
  <c r="S687" i="1" a="1"/>
  <c r="S687" i="1" s="1"/>
  <c r="S462" i="1" a="1"/>
  <c r="S462" i="1" s="1"/>
  <c r="O746" i="1"/>
  <c r="S746" i="1" a="1"/>
  <c r="S746" i="1" s="1"/>
  <c r="N190" i="1"/>
  <c r="S190" i="1" a="1"/>
  <c r="S190" i="1" s="1"/>
  <c r="N403" i="1"/>
  <c r="S403" i="1" a="1"/>
  <c r="S403" i="1" s="1"/>
  <c r="M48" i="1"/>
  <c r="S48" i="1" a="1"/>
  <c r="S48" i="1" s="1"/>
  <c r="O817" i="1"/>
  <c r="S817" i="1" a="1"/>
  <c r="S817" i="1" s="1"/>
  <c r="L545" i="1"/>
  <c r="K545" i="1" s="1"/>
  <c r="H881" i="1"/>
  <c r="A190" i="1"/>
  <c r="L616" i="1"/>
  <c r="K616" i="1" s="1"/>
  <c r="M403" i="1"/>
  <c r="M604" i="1"/>
  <c r="A261" i="1"/>
  <c r="L758" i="1"/>
  <c r="K758" i="1" s="1"/>
  <c r="L829" i="1"/>
  <c r="K829" i="1" s="1"/>
  <c r="H810" i="1"/>
  <c r="A746" i="1"/>
  <c r="O533" i="1"/>
  <c r="M745" i="1"/>
  <c r="O604" i="1"/>
  <c r="A615" i="1"/>
  <c r="O462" i="1"/>
  <c r="H699" i="1"/>
  <c r="L605" i="1"/>
  <c r="K605" i="1" s="1"/>
  <c r="H677" i="1"/>
  <c r="H650" i="1"/>
  <c r="G748" i="1"/>
  <c r="D676" i="1"/>
  <c r="F676" i="1" s="1"/>
  <c r="E676" i="1"/>
  <c r="C676" i="1"/>
  <c r="P676" i="1"/>
  <c r="H830" i="1"/>
  <c r="H557" i="1"/>
  <c r="H639" i="1"/>
  <c r="H721" i="1"/>
  <c r="J724" i="1"/>
  <c r="J791" i="1"/>
  <c r="J789" i="1"/>
  <c r="H437" i="1"/>
  <c r="H497" i="1"/>
  <c r="H628" i="1"/>
  <c r="G606" i="1"/>
  <c r="E534" i="1"/>
  <c r="D534" i="1"/>
  <c r="F534" i="1" s="1"/>
  <c r="C534" i="1"/>
  <c r="S534" i="1" s="1" a="1"/>
  <c r="S534" i="1" s="1"/>
  <c r="P534" i="1"/>
  <c r="N746" i="1"/>
  <c r="A461" i="1"/>
  <c r="M461" i="1"/>
  <c r="H546" i="1"/>
  <c r="H606" i="1"/>
  <c r="L534" i="1"/>
  <c r="K534" i="1" s="1"/>
  <c r="J790" i="1"/>
  <c r="J723" i="1"/>
  <c r="P830" i="1"/>
  <c r="L475" i="1"/>
  <c r="K475" i="1" s="1"/>
  <c r="P475" i="1"/>
  <c r="P759" i="1"/>
  <c r="H759" i="1"/>
  <c r="J654" i="1"/>
  <c r="H748" i="1"/>
  <c r="L676" i="1"/>
  <c r="K676" i="1" s="1"/>
  <c r="M462" i="1"/>
  <c r="A462" i="1"/>
  <c r="H426" i="1"/>
  <c r="H781" i="1"/>
  <c r="N533" i="1"/>
  <c r="J858" i="1"/>
  <c r="J721" i="1"/>
  <c r="H863" i="1"/>
  <c r="H841" i="1"/>
  <c r="H770" i="1"/>
  <c r="J859" i="1"/>
  <c r="H688" i="1"/>
  <c r="J860" i="1"/>
  <c r="N604" i="1"/>
  <c r="L49" i="1"/>
  <c r="K49" i="1" s="1"/>
  <c r="P49" i="1"/>
  <c r="J722" i="1"/>
  <c r="H366" i="1"/>
  <c r="H852" i="1"/>
  <c r="G677" i="1"/>
  <c r="D605" i="1"/>
  <c r="F605" i="1" s="1"/>
  <c r="C605" i="1"/>
  <c r="E605" i="1"/>
  <c r="P605" i="1"/>
  <c r="H617" i="1"/>
  <c r="N675" i="1"/>
  <c r="H568" i="1"/>
  <c r="J792" i="1"/>
  <c r="J653" i="1"/>
  <c r="L333" i="1"/>
  <c r="K333" i="1" s="1"/>
  <c r="P333" i="1"/>
  <c r="L120" i="1"/>
  <c r="K120" i="1" s="1"/>
  <c r="P120" i="1"/>
  <c r="G819" i="1"/>
  <c r="P747" i="1"/>
  <c r="D747" i="1"/>
  <c r="F747" i="1" s="1"/>
  <c r="E747" i="1"/>
  <c r="C747" i="1"/>
  <c r="H710" i="1"/>
  <c r="L404" i="1"/>
  <c r="K404" i="1" s="1"/>
  <c r="P404" i="1"/>
  <c r="H486" i="1"/>
  <c r="E818" i="1"/>
  <c r="C818" i="1"/>
  <c r="D818" i="1"/>
  <c r="F818" i="1" s="1"/>
  <c r="P818" i="1"/>
  <c r="J857" i="1"/>
  <c r="L262" i="1"/>
  <c r="K262" i="1" s="1"/>
  <c r="P262" i="1"/>
  <c r="P617" i="1"/>
  <c r="H579" i="1"/>
  <c r="L687" i="1"/>
  <c r="K687" i="1" s="1"/>
  <c r="L818" i="1"/>
  <c r="K818" i="1" s="1"/>
  <c r="N817" i="1"/>
  <c r="H508" i="1"/>
  <c r="L474" i="1"/>
  <c r="K474" i="1" s="1"/>
  <c r="L191" i="1"/>
  <c r="K191" i="1" s="1"/>
  <c r="P191" i="1"/>
  <c r="P546" i="1"/>
  <c r="P688" i="1"/>
  <c r="H819" i="1"/>
  <c r="L747" i="1"/>
  <c r="K747" i="1" s="1"/>
  <c r="H792" i="1"/>
  <c r="N462" i="1"/>
  <c r="A118" i="1"/>
  <c r="O616" i="1"/>
  <c r="M331" i="1"/>
  <c r="A757" i="1"/>
  <c r="N48" i="1"/>
  <c r="M189" i="1"/>
  <c r="O545" i="1"/>
  <c r="N616" i="1"/>
  <c r="E830" i="1"/>
  <c r="D830" i="1"/>
  <c r="F830" i="1" s="1"/>
  <c r="C830" i="1"/>
  <c r="S830" i="1" s="1" a="1"/>
  <c r="S830" i="1" s="1"/>
  <c r="N545" i="1"/>
  <c r="O687" i="1"/>
  <c r="M260" i="1"/>
  <c r="A260" i="1"/>
  <c r="G334" i="1"/>
  <c r="E262" i="1"/>
  <c r="D262" i="1"/>
  <c r="F262" i="1" s="1"/>
  <c r="C262" i="1"/>
  <c r="G831" i="1"/>
  <c r="D759" i="1"/>
  <c r="F759" i="1" s="1"/>
  <c r="C759" i="1"/>
  <c r="S759" i="1" s="1" a="1"/>
  <c r="S759" i="1" s="1"/>
  <c r="E759" i="1"/>
  <c r="G192" i="1"/>
  <c r="C120" i="1"/>
  <c r="E120" i="1"/>
  <c r="D120" i="1"/>
  <c r="F120" i="1" s="1"/>
  <c r="O332" i="1"/>
  <c r="O190" i="1"/>
  <c r="G760" i="1"/>
  <c r="C688" i="1"/>
  <c r="E688" i="1"/>
  <c r="D688" i="1"/>
  <c r="F688" i="1" s="1"/>
  <c r="G263" i="1"/>
  <c r="E191" i="1"/>
  <c r="D191" i="1"/>
  <c r="F191" i="1" s="1"/>
  <c r="C191" i="1"/>
  <c r="S191" i="1" s="1" a="1"/>
  <c r="S191" i="1" s="1"/>
  <c r="E617" i="1"/>
  <c r="G689" i="1"/>
  <c r="D617" i="1"/>
  <c r="F617" i="1" s="1"/>
  <c r="C617" i="1"/>
  <c r="S617" i="1" s="1" a="1"/>
  <c r="S617" i="1" s="1"/>
  <c r="O48" i="1"/>
  <c r="E333" i="1"/>
  <c r="D333" i="1"/>
  <c r="F333" i="1" s="1"/>
  <c r="C333" i="1"/>
  <c r="S333" i="1" s="1" a="1"/>
  <c r="S333" i="1" s="1"/>
  <c r="G405" i="1"/>
  <c r="A473" i="1"/>
  <c r="M473" i="1"/>
  <c r="A828" i="1"/>
  <c r="M828" i="1"/>
  <c r="A402" i="1"/>
  <c r="M402" i="1"/>
  <c r="O119" i="1"/>
  <c r="O403" i="1"/>
  <c r="D49" i="1"/>
  <c r="F49" i="1" s="1"/>
  <c r="G50" i="1"/>
  <c r="G121" i="1"/>
  <c r="C49" i="1"/>
  <c r="E49" i="1"/>
  <c r="N474" i="1"/>
  <c r="A544" i="1"/>
  <c r="M544" i="1"/>
  <c r="G618" i="1"/>
  <c r="C546" i="1"/>
  <c r="S546" i="1" s="1" a="1"/>
  <c r="S546" i="1" s="1"/>
  <c r="E546" i="1"/>
  <c r="D546" i="1"/>
  <c r="F546" i="1" s="1"/>
  <c r="M47" i="1"/>
  <c r="A47" i="1"/>
  <c r="E404" i="1"/>
  <c r="D404" i="1"/>
  <c r="F404" i="1" s="1"/>
  <c r="G476" i="1"/>
  <c r="C404" i="1"/>
  <c r="S404" i="1" s="1" a="1"/>
  <c r="S404" i="1" s="1"/>
  <c r="N758" i="1"/>
  <c r="M686" i="1"/>
  <c r="A686" i="1"/>
  <c r="O829" i="1"/>
  <c r="O474" i="1"/>
  <c r="N119" i="1"/>
  <c r="O261" i="1"/>
  <c r="O758" i="1"/>
  <c r="E475" i="1"/>
  <c r="D475" i="1"/>
  <c r="F475" i="1" s="1"/>
  <c r="G547" i="1"/>
  <c r="C475" i="1"/>
  <c r="N829" i="1"/>
  <c r="BP51" i="4" l="1" a="1"/>
  <c r="BP51" i="4" s="1"/>
  <c r="N475" i="1"/>
  <c r="S475" i="1" a="1"/>
  <c r="S475" i="1" s="1"/>
  <c r="A48" i="1"/>
  <c r="O676" i="1"/>
  <c r="S676" i="1" a="1"/>
  <c r="S676" i="1" s="1"/>
  <c r="O747" i="1"/>
  <c r="S747" i="1" a="1"/>
  <c r="S747" i="1" s="1"/>
  <c r="N49" i="1"/>
  <c r="S49" i="1" a="1"/>
  <c r="S49" i="1" s="1"/>
  <c r="N605" i="1"/>
  <c r="S605" i="1" a="1"/>
  <c r="S605" i="1" s="1"/>
  <c r="M120" i="1"/>
  <c r="S120" i="1" a="1"/>
  <c r="S120" i="1" s="1"/>
  <c r="N688" i="1"/>
  <c r="S688" i="1" a="1"/>
  <c r="S688" i="1" s="1"/>
  <c r="A119" i="1"/>
  <c r="S818" i="1" a="1"/>
  <c r="S818" i="1" s="1"/>
  <c r="N262" i="1"/>
  <c r="S262" i="1" a="1"/>
  <c r="S262" i="1" s="1"/>
  <c r="M190" i="1"/>
  <c r="M605" i="1"/>
  <c r="L546" i="1"/>
  <c r="K546" i="1" s="1"/>
  <c r="M546" i="1"/>
  <c r="H882" i="1"/>
  <c r="M617" i="1"/>
  <c r="A604" i="1"/>
  <c r="A404" i="1"/>
  <c r="L688" i="1"/>
  <c r="K688" i="1" s="1"/>
  <c r="A191" i="1"/>
  <c r="M747" i="1"/>
  <c r="M746" i="1"/>
  <c r="O534" i="1"/>
  <c r="O818" i="1"/>
  <c r="M818" i="1"/>
  <c r="A818" i="1"/>
  <c r="H689" i="1"/>
  <c r="H842" i="1"/>
  <c r="H853" i="1"/>
  <c r="H831" i="1"/>
  <c r="N534" i="1"/>
  <c r="H629" i="1"/>
  <c r="L547" i="1"/>
  <c r="K547" i="1" s="1"/>
  <c r="P547" i="1"/>
  <c r="L263" i="1"/>
  <c r="K263" i="1" s="1"/>
  <c r="P263" i="1"/>
  <c r="J862" i="1"/>
  <c r="L677" i="1"/>
  <c r="K677" i="1" s="1"/>
  <c r="H749" i="1"/>
  <c r="P831" i="1"/>
  <c r="H782" i="1"/>
  <c r="P618" i="1"/>
  <c r="J725" i="1"/>
  <c r="J863" i="1"/>
  <c r="L192" i="1"/>
  <c r="K192" i="1" s="1"/>
  <c r="P192" i="1"/>
  <c r="J864" i="1"/>
  <c r="G749" i="1"/>
  <c r="C677" i="1"/>
  <c r="E677" i="1"/>
  <c r="D677" i="1"/>
  <c r="F677" i="1" s="1"/>
  <c r="P677" i="1"/>
  <c r="H618" i="1"/>
  <c r="G678" i="1"/>
  <c r="E606" i="1"/>
  <c r="C606" i="1"/>
  <c r="D606" i="1"/>
  <c r="F606" i="1" s="1"/>
  <c r="P606" i="1"/>
  <c r="J726" i="1"/>
  <c r="G820" i="1"/>
  <c r="E748" i="1"/>
  <c r="D748" i="1"/>
  <c r="F748" i="1" s="1"/>
  <c r="C748" i="1"/>
  <c r="P748" i="1"/>
  <c r="J795" i="1"/>
  <c r="H498" i="1"/>
  <c r="L334" i="1"/>
  <c r="K334" i="1" s="1"/>
  <c r="P334" i="1"/>
  <c r="N818" i="1"/>
  <c r="H558" i="1"/>
  <c r="P819" i="1"/>
  <c r="E819" i="1"/>
  <c r="D819" i="1"/>
  <c r="F819" i="1" s="1"/>
  <c r="C819" i="1"/>
  <c r="H640" i="1"/>
  <c r="H700" i="1"/>
  <c r="J796" i="1"/>
  <c r="L50" i="1"/>
  <c r="K50" i="1" s="1"/>
  <c r="P50" i="1"/>
  <c r="J794" i="1"/>
  <c r="H722" i="1"/>
  <c r="J861" i="1"/>
  <c r="M817" i="1"/>
  <c r="A817" i="1"/>
  <c r="H651" i="1"/>
  <c r="O605" i="1"/>
  <c r="L759" i="1"/>
  <c r="K759" i="1" s="1"/>
  <c r="H678" i="1"/>
  <c r="L606" i="1"/>
  <c r="K606" i="1" s="1"/>
  <c r="P760" i="1"/>
  <c r="H864" i="1"/>
  <c r="H580" i="1"/>
  <c r="L617" i="1"/>
  <c r="K617" i="1" s="1"/>
  <c r="L748" i="1"/>
  <c r="K748" i="1" s="1"/>
  <c r="H820" i="1"/>
  <c r="M533" i="1"/>
  <c r="A533" i="1"/>
  <c r="N676" i="1"/>
  <c r="M675" i="1"/>
  <c r="A675" i="1"/>
  <c r="H711" i="1"/>
  <c r="L476" i="1"/>
  <c r="K476" i="1" s="1"/>
  <c r="P476" i="1"/>
  <c r="N747" i="1"/>
  <c r="P689" i="1"/>
  <c r="H438" i="1"/>
  <c r="H760" i="1"/>
  <c r="J793" i="1"/>
  <c r="L830" i="1"/>
  <c r="K830" i="1" s="1"/>
  <c r="H569" i="1"/>
  <c r="H793" i="1"/>
  <c r="H771" i="1"/>
  <c r="H509" i="1"/>
  <c r="L121" i="1"/>
  <c r="K121" i="1" s="1"/>
  <c r="P121" i="1"/>
  <c r="L405" i="1"/>
  <c r="K405" i="1" s="1"/>
  <c r="P405" i="1"/>
  <c r="L819" i="1"/>
  <c r="K819" i="1" s="1"/>
  <c r="O830" i="1"/>
  <c r="N120" i="1"/>
  <c r="A403" i="1"/>
  <c r="N759" i="1"/>
  <c r="N191" i="1"/>
  <c r="N404" i="1"/>
  <c r="O759" i="1"/>
  <c r="M261" i="1"/>
  <c r="O546" i="1"/>
  <c r="N617" i="1"/>
  <c r="O404" i="1"/>
  <c r="N546" i="1"/>
  <c r="N830" i="1"/>
  <c r="O191" i="1"/>
  <c r="D547" i="1"/>
  <c r="F547" i="1" s="1"/>
  <c r="C547" i="1"/>
  <c r="G619" i="1"/>
  <c r="E547" i="1"/>
  <c r="O262" i="1"/>
  <c r="A545" i="1"/>
  <c r="M545" i="1"/>
  <c r="O688" i="1"/>
  <c r="E334" i="1"/>
  <c r="G406" i="1"/>
  <c r="C334" i="1"/>
  <c r="S334" i="1" s="1" a="1"/>
  <c r="S334" i="1" s="1"/>
  <c r="D334" i="1"/>
  <c r="F334" i="1" s="1"/>
  <c r="G477" i="1"/>
  <c r="C405" i="1"/>
  <c r="E405" i="1"/>
  <c r="D405" i="1"/>
  <c r="F405" i="1" s="1"/>
  <c r="O475" i="1"/>
  <c r="M616" i="1"/>
  <c r="A616" i="1"/>
  <c r="O49" i="1"/>
  <c r="G832" i="1"/>
  <c r="C760" i="1"/>
  <c r="S760" i="1" s="1" a="1"/>
  <c r="S760" i="1" s="1"/>
  <c r="E760" i="1"/>
  <c r="D760" i="1"/>
  <c r="F760" i="1" s="1"/>
  <c r="C689" i="1"/>
  <c r="S689" i="1" s="1" a="1"/>
  <c r="S689" i="1" s="1"/>
  <c r="G761" i="1"/>
  <c r="E689" i="1"/>
  <c r="D689" i="1"/>
  <c r="F689" i="1" s="1"/>
  <c r="A332" i="1"/>
  <c r="M332" i="1"/>
  <c r="G548" i="1"/>
  <c r="E476" i="1"/>
  <c r="D476" i="1"/>
  <c r="F476" i="1" s="1"/>
  <c r="C476" i="1"/>
  <c r="S476" i="1" s="1" a="1"/>
  <c r="S476" i="1" s="1"/>
  <c r="G193" i="1"/>
  <c r="E121" i="1"/>
  <c r="D121" i="1"/>
  <c r="F121" i="1" s="1"/>
  <c r="C121" i="1"/>
  <c r="M829" i="1"/>
  <c r="A829" i="1"/>
  <c r="G122" i="1"/>
  <c r="D50" i="1"/>
  <c r="F50" i="1" s="1"/>
  <c r="E50" i="1"/>
  <c r="G51" i="1"/>
  <c r="C50" i="1"/>
  <c r="O617" i="1"/>
  <c r="A687" i="1"/>
  <c r="M687" i="1"/>
  <c r="O120" i="1"/>
  <c r="E831" i="1"/>
  <c r="C831" i="1"/>
  <c r="S831" i="1" s="1" a="1"/>
  <c r="S831" i="1" s="1"/>
  <c r="D831" i="1"/>
  <c r="F831" i="1" s="1"/>
  <c r="M758" i="1"/>
  <c r="A758" i="1"/>
  <c r="N333" i="1"/>
  <c r="G264" i="1"/>
  <c r="E192" i="1"/>
  <c r="D192" i="1"/>
  <c r="F192" i="1" s="1"/>
  <c r="C192" i="1"/>
  <c r="S192" i="1" s="1" a="1"/>
  <c r="S192" i="1" s="1"/>
  <c r="G690" i="1"/>
  <c r="E618" i="1"/>
  <c r="C618" i="1"/>
  <c r="S618" i="1" s="1" a="1"/>
  <c r="S618" i="1" s="1"/>
  <c r="D618" i="1"/>
  <c r="F618" i="1" s="1"/>
  <c r="O333" i="1"/>
  <c r="E263" i="1"/>
  <c r="C263" i="1"/>
  <c r="S263" i="1" s="1" a="1"/>
  <c r="S263" i="1" s="1"/>
  <c r="D263" i="1"/>
  <c r="F263" i="1" s="1"/>
  <c r="G335" i="1"/>
  <c r="A474" i="1"/>
  <c r="M474" i="1"/>
  <c r="BP52" i="4" l="1" a="1"/>
  <c r="BP52" i="4" s="1"/>
  <c r="A120" i="1"/>
  <c r="N50" i="1"/>
  <c r="S50" i="1" a="1"/>
  <c r="S50" i="1" s="1"/>
  <c r="N677" i="1"/>
  <c r="S677" i="1" a="1"/>
  <c r="S677" i="1" s="1"/>
  <c r="N121" i="1"/>
  <c r="S121" i="1" a="1"/>
  <c r="S121" i="1" s="1"/>
  <c r="O819" i="1"/>
  <c r="S819" i="1" a="1"/>
  <c r="S819" i="1" s="1"/>
  <c r="N405" i="1"/>
  <c r="S405" i="1" a="1"/>
  <c r="S405" i="1" s="1"/>
  <c r="N547" i="1"/>
  <c r="S547" i="1" a="1"/>
  <c r="S547" i="1" s="1"/>
  <c r="O606" i="1"/>
  <c r="S606" i="1" a="1"/>
  <c r="S606" i="1" s="1"/>
  <c r="O748" i="1"/>
  <c r="S748" i="1" a="1"/>
  <c r="S748" i="1" s="1"/>
  <c r="A605" i="1"/>
  <c r="A747" i="1"/>
  <c r="L760" i="1"/>
  <c r="K760" i="1" s="1"/>
  <c r="L618" i="1"/>
  <c r="K618" i="1" s="1"/>
  <c r="M618" i="1"/>
  <c r="M476" i="1"/>
  <c r="L689" i="1"/>
  <c r="K689" i="1" s="1"/>
  <c r="M689" i="1"/>
  <c r="M263" i="1"/>
  <c r="A50" i="1"/>
  <c r="M819" i="1"/>
  <c r="M677" i="1"/>
  <c r="A121" i="1"/>
  <c r="H712" i="1"/>
  <c r="E820" i="1"/>
  <c r="D820" i="1"/>
  <c r="F820" i="1" s="1"/>
  <c r="C820" i="1"/>
  <c r="S820" i="1" s="1" a="1"/>
  <c r="S820" i="1" s="1"/>
  <c r="P820" i="1"/>
  <c r="J866" i="1"/>
  <c r="H843" i="1"/>
  <c r="H510" i="1"/>
  <c r="H783" i="1"/>
  <c r="H652" i="1"/>
  <c r="L122" i="1"/>
  <c r="K122" i="1" s="1"/>
  <c r="P122" i="1"/>
  <c r="L548" i="1"/>
  <c r="K548" i="1" s="1"/>
  <c r="P548" i="1"/>
  <c r="P832" i="1"/>
  <c r="H865" i="1"/>
  <c r="H723" i="1"/>
  <c r="N819" i="1"/>
  <c r="H570" i="1"/>
  <c r="J798" i="1"/>
  <c r="J797" i="1"/>
  <c r="L51" i="1"/>
  <c r="K51" i="1" s="1"/>
  <c r="P51" i="1"/>
  <c r="J867" i="1"/>
  <c r="G821" i="1"/>
  <c r="D749" i="1"/>
  <c r="F749" i="1" s="1"/>
  <c r="C749" i="1"/>
  <c r="S749" i="1" s="1" a="1"/>
  <c r="S749" i="1" s="1"/>
  <c r="E749" i="1"/>
  <c r="P749" i="1"/>
  <c r="H854" i="1"/>
  <c r="L406" i="1"/>
  <c r="K406" i="1" s="1"/>
  <c r="P406" i="1"/>
  <c r="H630" i="1"/>
  <c r="N606" i="1"/>
  <c r="A534" i="1"/>
  <c r="M534" i="1"/>
  <c r="J868" i="1"/>
  <c r="H761" i="1"/>
  <c r="N689" i="1"/>
  <c r="L619" i="1"/>
  <c r="K619" i="1" s="1"/>
  <c r="P619" i="1"/>
  <c r="M676" i="1"/>
  <c r="A676" i="1"/>
  <c r="L264" i="1"/>
  <c r="K264" i="1" s="1"/>
  <c r="P264" i="1"/>
  <c r="L820" i="1"/>
  <c r="K820" i="1" s="1"/>
  <c r="H794" i="1"/>
  <c r="H772" i="1"/>
  <c r="G750" i="1"/>
  <c r="E678" i="1"/>
  <c r="D678" i="1"/>
  <c r="F678" i="1" s="1"/>
  <c r="C678" i="1"/>
  <c r="P678" i="1"/>
  <c r="L831" i="1"/>
  <c r="K831" i="1" s="1"/>
  <c r="P690" i="1"/>
  <c r="L477" i="1"/>
  <c r="K477" i="1" s="1"/>
  <c r="P477" i="1"/>
  <c r="H641" i="1"/>
  <c r="O677" i="1"/>
  <c r="L335" i="1"/>
  <c r="K335" i="1" s="1"/>
  <c r="P335" i="1"/>
  <c r="L193" i="1"/>
  <c r="K193" i="1" s="1"/>
  <c r="P193" i="1"/>
  <c r="P761" i="1"/>
  <c r="J865" i="1"/>
  <c r="H750" i="1"/>
  <c r="L678" i="1"/>
  <c r="K678" i="1" s="1"/>
  <c r="N748" i="1"/>
  <c r="H690" i="1"/>
  <c r="H701" i="1"/>
  <c r="H581" i="1"/>
  <c r="H832" i="1"/>
  <c r="A748" i="1"/>
  <c r="M748" i="1"/>
  <c r="L749" i="1"/>
  <c r="K749" i="1" s="1"/>
  <c r="H821" i="1"/>
  <c r="M191" i="1"/>
  <c r="O192" i="1"/>
  <c r="O334" i="1"/>
  <c r="A617" i="1"/>
  <c r="M404" i="1"/>
  <c r="A546" i="1"/>
  <c r="N476" i="1"/>
  <c r="O476" i="1"/>
  <c r="O760" i="1"/>
  <c r="N334" i="1"/>
  <c r="O263" i="1"/>
  <c r="N263" i="1"/>
  <c r="N760" i="1"/>
  <c r="G336" i="1"/>
  <c r="C264" i="1"/>
  <c r="S264" i="1" s="1" a="1"/>
  <c r="S264" i="1" s="1"/>
  <c r="D264" i="1"/>
  <c r="F264" i="1" s="1"/>
  <c r="E264" i="1"/>
  <c r="G762" i="1"/>
  <c r="C690" i="1"/>
  <c r="S690" i="1" s="1" a="1"/>
  <c r="S690" i="1" s="1"/>
  <c r="E690" i="1"/>
  <c r="D690" i="1"/>
  <c r="F690" i="1" s="1"/>
  <c r="G407" i="1"/>
  <c r="C335" i="1"/>
  <c r="E335" i="1"/>
  <c r="D335" i="1"/>
  <c r="F335" i="1" s="1"/>
  <c r="G265" i="1"/>
  <c r="E193" i="1"/>
  <c r="D193" i="1"/>
  <c r="F193" i="1" s="1"/>
  <c r="C193" i="1"/>
  <c r="S193" i="1" s="1" a="1"/>
  <c r="S193" i="1" s="1"/>
  <c r="G478" i="1"/>
  <c r="E406" i="1"/>
  <c r="D406" i="1"/>
  <c r="F406" i="1" s="1"/>
  <c r="C406" i="1"/>
  <c r="N618" i="1"/>
  <c r="M49" i="1"/>
  <c r="A49" i="1"/>
  <c r="A475" i="1"/>
  <c r="M475" i="1"/>
  <c r="O831" i="1"/>
  <c r="N831" i="1"/>
  <c r="M830" i="1"/>
  <c r="A830" i="1"/>
  <c r="C832" i="1"/>
  <c r="S832" i="1" s="1" a="1"/>
  <c r="S832" i="1" s="1"/>
  <c r="E832" i="1"/>
  <c r="D832" i="1"/>
  <c r="F832" i="1" s="1"/>
  <c r="O405" i="1"/>
  <c r="N192" i="1"/>
  <c r="O50" i="1"/>
  <c r="O689" i="1"/>
  <c r="G549" i="1"/>
  <c r="C477" i="1"/>
  <c r="E477" i="1"/>
  <c r="D477" i="1"/>
  <c r="F477" i="1" s="1"/>
  <c r="G691" i="1"/>
  <c r="C619" i="1"/>
  <c r="E619" i="1"/>
  <c r="D619" i="1"/>
  <c r="F619" i="1" s="1"/>
  <c r="C51" i="1"/>
  <c r="G123" i="1"/>
  <c r="E51" i="1"/>
  <c r="G52" i="1"/>
  <c r="D51" i="1"/>
  <c r="F51" i="1" s="1"/>
  <c r="M759" i="1"/>
  <c r="A759" i="1"/>
  <c r="D761" i="1"/>
  <c r="F761" i="1" s="1"/>
  <c r="G833" i="1"/>
  <c r="E761" i="1"/>
  <c r="C761" i="1"/>
  <c r="S761" i="1" s="1" a="1"/>
  <c r="S761" i="1" s="1"/>
  <c r="O618" i="1"/>
  <c r="M688" i="1"/>
  <c r="A688" i="1"/>
  <c r="O547" i="1"/>
  <c r="A333" i="1"/>
  <c r="M333" i="1"/>
  <c r="G194" i="1"/>
  <c r="E122" i="1"/>
  <c r="D122" i="1"/>
  <c r="F122" i="1" s="1"/>
  <c r="C122" i="1"/>
  <c r="O121" i="1"/>
  <c r="E548" i="1"/>
  <c r="D548" i="1"/>
  <c r="F548" i="1" s="1"/>
  <c r="C548" i="1"/>
  <c r="S548" i="1" s="1" a="1"/>
  <c r="S548" i="1" s="1"/>
  <c r="G620" i="1"/>
  <c r="A262" i="1"/>
  <c r="M262" i="1"/>
  <c r="BP53" i="4" l="1" a="1"/>
  <c r="BP53" i="4" s="1"/>
  <c r="O406" i="1"/>
  <c r="S406" i="1" a="1"/>
  <c r="S406" i="1" s="1"/>
  <c r="S619" i="1" a="1"/>
  <c r="S619" i="1" s="1"/>
  <c r="S678" i="1" a="1"/>
  <c r="S678" i="1" s="1"/>
  <c r="S51" i="1" a="1"/>
  <c r="S51" i="1" s="1"/>
  <c r="N122" i="1"/>
  <c r="S122" i="1" a="1"/>
  <c r="S122" i="1" s="1"/>
  <c r="A477" i="1"/>
  <c r="S477" i="1" a="1"/>
  <c r="S477" i="1" s="1"/>
  <c r="S335" i="1" a="1"/>
  <c r="S335" i="1" s="1"/>
  <c r="O820" i="1"/>
  <c r="L832" i="1"/>
  <c r="K832" i="1" s="1"/>
  <c r="M832" i="1"/>
  <c r="A819" i="1"/>
  <c r="L690" i="1"/>
  <c r="K690" i="1" s="1"/>
  <c r="L761" i="1"/>
  <c r="K761" i="1" s="1"/>
  <c r="A761" i="1"/>
  <c r="O749" i="1"/>
  <c r="A677" i="1"/>
  <c r="A618" i="1"/>
  <c r="N820" i="1"/>
  <c r="L549" i="1"/>
  <c r="K549" i="1" s="1"/>
  <c r="P549" i="1"/>
  <c r="H713" i="1"/>
  <c r="N678" i="1"/>
  <c r="H795" i="1"/>
  <c r="H773" i="1"/>
  <c r="H724" i="1"/>
  <c r="L52" i="1"/>
  <c r="K52" i="1" s="1"/>
  <c r="P52" i="1"/>
  <c r="L336" i="1"/>
  <c r="K336" i="1" s="1"/>
  <c r="P336" i="1"/>
  <c r="L821" i="1"/>
  <c r="K821" i="1" s="1"/>
  <c r="H762" i="1"/>
  <c r="G822" i="1"/>
  <c r="E750" i="1"/>
  <c r="D750" i="1"/>
  <c r="F750" i="1" s="1"/>
  <c r="C750" i="1"/>
  <c r="P750" i="1"/>
  <c r="N749" i="1"/>
  <c r="H855" i="1"/>
  <c r="H844" i="1"/>
  <c r="J869" i="1"/>
  <c r="A606" i="1"/>
  <c r="M606" i="1"/>
  <c r="H866" i="1"/>
  <c r="L750" i="1"/>
  <c r="K750" i="1" s="1"/>
  <c r="H822" i="1"/>
  <c r="H833" i="1"/>
  <c r="E821" i="1"/>
  <c r="D821" i="1"/>
  <c r="F821" i="1" s="1"/>
  <c r="C821" i="1"/>
  <c r="S821" i="1" s="1" a="1"/>
  <c r="S821" i="1" s="1"/>
  <c r="P821" i="1"/>
  <c r="H642" i="1"/>
  <c r="H702" i="1"/>
  <c r="J870" i="1"/>
  <c r="P833" i="1"/>
  <c r="P762" i="1"/>
  <c r="L123" i="1"/>
  <c r="K123" i="1" s="1"/>
  <c r="P123" i="1"/>
  <c r="L620" i="1"/>
  <c r="K620" i="1" s="1"/>
  <c r="P620" i="1"/>
  <c r="L194" i="1"/>
  <c r="K194" i="1" s="1"/>
  <c r="P194" i="1"/>
  <c r="H784" i="1"/>
  <c r="L407" i="1"/>
  <c r="K407" i="1" s="1"/>
  <c r="P407" i="1"/>
  <c r="M749" i="1"/>
  <c r="A749" i="1"/>
  <c r="H582" i="1"/>
  <c r="L478" i="1"/>
  <c r="K478" i="1" s="1"/>
  <c r="P478" i="1"/>
  <c r="L691" i="1"/>
  <c r="K691" i="1" s="1"/>
  <c r="P691" i="1"/>
  <c r="L265" i="1"/>
  <c r="K265" i="1" s="1"/>
  <c r="P265" i="1"/>
  <c r="H653" i="1"/>
  <c r="O678" i="1"/>
  <c r="N477" i="1"/>
  <c r="M50" i="1"/>
  <c r="A476" i="1"/>
  <c r="M121" i="1"/>
  <c r="A263" i="1"/>
  <c r="O335" i="1"/>
  <c r="N761" i="1"/>
  <c r="O690" i="1"/>
  <c r="N690" i="1"/>
  <c r="N832" i="1"/>
  <c r="O832" i="1"/>
  <c r="A689" i="1"/>
  <c r="N264" i="1"/>
  <c r="G692" i="1"/>
  <c r="D620" i="1"/>
  <c r="F620" i="1" s="1"/>
  <c r="C620" i="1"/>
  <c r="S620" i="1" s="1" a="1"/>
  <c r="S620" i="1" s="1"/>
  <c r="E620" i="1"/>
  <c r="M335" i="1"/>
  <c r="A335" i="1"/>
  <c r="N51" i="1"/>
  <c r="M619" i="1"/>
  <c r="A619" i="1"/>
  <c r="G195" i="1"/>
  <c r="C123" i="1"/>
  <c r="E123" i="1"/>
  <c r="D123" i="1"/>
  <c r="F123" i="1" s="1"/>
  <c r="M192" i="1"/>
  <c r="A192" i="1"/>
  <c r="E833" i="1"/>
  <c r="D833" i="1"/>
  <c r="F833" i="1" s="1"/>
  <c r="C833" i="1"/>
  <c r="S833" i="1" s="1" a="1"/>
  <c r="S833" i="1" s="1"/>
  <c r="O477" i="1"/>
  <c r="N406" i="1"/>
  <c r="D265" i="1"/>
  <c r="F265" i="1" s="1"/>
  <c r="C265" i="1"/>
  <c r="S265" i="1" s="1" a="1"/>
  <c r="S265" i="1" s="1"/>
  <c r="G337" i="1"/>
  <c r="E265" i="1"/>
  <c r="E52" i="1"/>
  <c r="G124" i="1"/>
  <c r="C52" i="1"/>
  <c r="G53" i="1"/>
  <c r="D52" i="1"/>
  <c r="F52" i="1" s="1"/>
  <c r="G266" i="1"/>
  <c r="C194" i="1"/>
  <c r="E194" i="1"/>
  <c r="D194" i="1"/>
  <c r="F194" i="1" s="1"/>
  <c r="G621" i="1"/>
  <c r="E549" i="1"/>
  <c r="D549" i="1"/>
  <c r="F549" i="1" s="1"/>
  <c r="C549" i="1"/>
  <c r="S549" i="1" s="1" a="1"/>
  <c r="S549" i="1" s="1"/>
  <c r="M405" i="1"/>
  <c r="A405" i="1"/>
  <c r="M334" i="1"/>
  <c r="A334" i="1"/>
  <c r="E336" i="1"/>
  <c r="C336" i="1"/>
  <c r="S336" i="1" s="1" a="1"/>
  <c r="S336" i="1" s="1"/>
  <c r="D336" i="1"/>
  <c r="F336" i="1" s="1"/>
  <c r="G408" i="1"/>
  <c r="O761" i="1"/>
  <c r="M477" i="1"/>
  <c r="O619" i="1"/>
  <c r="G550" i="1"/>
  <c r="E478" i="1"/>
  <c r="D478" i="1"/>
  <c r="F478" i="1" s="1"/>
  <c r="C478" i="1"/>
  <c r="S478" i="1" s="1" a="1"/>
  <c r="S478" i="1" s="1"/>
  <c r="O264" i="1"/>
  <c r="M547" i="1"/>
  <c r="A547" i="1"/>
  <c r="M760" i="1"/>
  <c r="A760" i="1"/>
  <c r="O548" i="1"/>
  <c r="O51" i="1"/>
  <c r="N619" i="1"/>
  <c r="G834" i="1"/>
  <c r="C762" i="1"/>
  <c r="S762" i="1" s="1" a="1"/>
  <c r="S762" i="1" s="1"/>
  <c r="E762" i="1"/>
  <c r="D762" i="1"/>
  <c r="F762" i="1" s="1"/>
  <c r="N548" i="1"/>
  <c r="O122" i="1"/>
  <c r="M831" i="1"/>
  <c r="A831" i="1"/>
  <c r="G763" i="1"/>
  <c r="C691" i="1"/>
  <c r="E691" i="1"/>
  <c r="D691" i="1"/>
  <c r="F691" i="1" s="1"/>
  <c r="N193" i="1"/>
  <c r="N335" i="1"/>
  <c r="O193" i="1"/>
  <c r="G479" i="1"/>
  <c r="E407" i="1"/>
  <c r="C407" i="1"/>
  <c r="S407" i="1" s="1" a="1"/>
  <c r="S407" i="1" s="1"/>
  <c r="D407" i="1"/>
  <c r="F407" i="1" s="1"/>
  <c r="BP54" i="4" l="1" a="1"/>
  <c r="BP54" i="4" s="1"/>
  <c r="S123" i="1" a="1"/>
  <c r="S123" i="1" s="1"/>
  <c r="N194" i="1"/>
  <c r="S194" i="1" a="1"/>
  <c r="S194" i="1" s="1"/>
  <c r="S52" i="1" a="1"/>
  <c r="S52" i="1" s="1"/>
  <c r="O750" i="1"/>
  <c r="S750" i="1" a="1"/>
  <c r="S750" i="1" s="1"/>
  <c r="N691" i="1"/>
  <c r="S691" i="1" a="1"/>
  <c r="S691" i="1" s="1"/>
  <c r="N821" i="1"/>
  <c r="M750" i="1"/>
  <c r="A821" i="1"/>
  <c r="A478" i="1"/>
  <c r="L833" i="1"/>
  <c r="K833" i="1" s="1"/>
  <c r="A833" i="1"/>
  <c r="A336" i="1"/>
  <c r="L762" i="1"/>
  <c r="K762" i="1" s="1"/>
  <c r="A762" i="1"/>
  <c r="M265" i="1"/>
  <c r="M761" i="1"/>
  <c r="A820" i="1"/>
  <c r="M820" i="1"/>
  <c r="H714" i="1"/>
  <c r="H867" i="1"/>
  <c r="A678" i="1"/>
  <c r="M678" i="1"/>
  <c r="L124" i="1"/>
  <c r="K124" i="1" s="1"/>
  <c r="P124" i="1"/>
  <c r="L408" i="1"/>
  <c r="K408" i="1" s="1"/>
  <c r="P408" i="1"/>
  <c r="H654" i="1"/>
  <c r="N750" i="1"/>
  <c r="L621" i="1"/>
  <c r="K621" i="1" s="1"/>
  <c r="P621" i="1"/>
  <c r="H725" i="1"/>
  <c r="L337" i="1"/>
  <c r="K337" i="1" s="1"/>
  <c r="P337" i="1"/>
  <c r="O821" i="1"/>
  <c r="H796" i="1"/>
  <c r="L479" i="1"/>
  <c r="K479" i="1" s="1"/>
  <c r="P479" i="1"/>
  <c r="E822" i="1"/>
  <c r="D822" i="1"/>
  <c r="F822" i="1" s="1"/>
  <c r="C822" i="1"/>
  <c r="P822" i="1"/>
  <c r="H785" i="1"/>
  <c r="P834" i="1"/>
  <c r="L763" i="1"/>
  <c r="K763" i="1" s="1"/>
  <c r="P763" i="1"/>
  <c r="L550" i="1"/>
  <c r="K550" i="1" s="1"/>
  <c r="P550" i="1"/>
  <c r="H834" i="1"/>
  <c r="L266" i="1"/>
  <c r="K266" i="1" s="1"/>
  <c r="P266" i="1"/>
  <c r="L692" i="1"/>
  <c r="K692" i="1" s="1"/>
  <c r="P692" i="1"/>
  <c r="H856" i="1"/>
  <c r="H845" i="1"/>
  <c r="L53" i="1"/>
  <c r="K53" i="1" s="1"/>
  <c r="P53" i="1"/>
  <c r="L195" i="1"/>
  <c r="K195" i="1" s="1"/>
  <c r="P195" i="1"/>
  <c r="H774" i="1"/>
  <c r="L822" i="1"/>
  <c r="K822" i="1" s="1"/>
  <c r="A832" i="1"/>
  <c r="N407" i="1"/>
  <c r="O336" i="1"/>
  <c r="N336" i="1"/>
  <c r="O549" i="1"/>
  <c r="N549" i="1"/>
  <c r="O407" i="1"/>
  <c r="O478" i="1"/>
  <c r="N265" i="1"/>
  <c r="O620" i="1"/>
  <c r="N833" i="1"/>
  <c r="N478" i="1"/>
  <c r="O265" i="1"/>
  <c r="O833" i="1"/>
  <c r="O194" i="1"/>
  <c r="D550" i="1"/>
  <c r="F550" i="1" s="1"/>
  <c r="G622" i="1"/>
  <c r="E550" i="1"/>
  <c r="C550" i="1"/>
  <c r="S550" i="1" s="1" a="1"/>
  <c r="S550" i="1" s="1"/>
  <c r="G480" i="1"/>
  <c r="E408" i="1"/>
  <c r="D408" i="1"/>
  <c r="F408" i="1" s="1"/>
  <c r="C408" i="1"/>
  <c r="S408" i="1" s="1" a="1"/>
  <c r="S408" i="1" s="1"/>
  <c r="G338" i="1"/>
  <c r="E266" i="1"/>
  <c r="D266" i="1"/>
  <c r="F266" i="1" s="1"/>
  <c r="C266" i="1"/>
  <c r="O123" i="1"/>
  <c r="M264" i="1"/>
  <c r="A264" i="1"/>
  <c r="E337" i="1"/>
  <c r="C337" i="1"/>
  <c r="S337" i="1" s="1" a="1"/>
  <c r="S337" i="1" s="1"/>
  <c r="G409" i="1"/>
  <c r="D337" i="1"/>
  <c r="F337" i="1" s="1"/>
  <c r="N620" i="1"/>
  <c r="N762" i="1"/>
  <c r="G267" i="1"/>
  <c r="E195" i="1"/>
  <c r="D195" i="1"/>
  <c r="F195" i="1" s="1"/>
  <c r="C195" i="1"/>
  <c r="M193" i="1"/>
  <c r="A193" i="1"/>
  <c r="M51" i="1"/>
  <c r="A51" i="1"/>
  <c r="O691" i="1"/>
  <c r="C53" i="1"/>
  <c r="G125" i="1"/>
  <c r="G54" i="1"/>
  <c r="E53" i="1"/>
  <c r="D53" i="1"/>
  <c r="F53" i="1" s="1"/>
  <c r="E479" i="1"/>
  <c r="C479" i="1"/>
  <c r="D479" i="1"/>
  <c r="F479" i="1" s="1"/>
  <c r="G551" i="1"/>
  <c r="G835" i="1"/>
  <c r="E763" i="1"/>
  <c r="D763" i="1"/>
  <c r="F763" i="1" s="1"/>
  <c r="C763" i="1"/>
  <c r="G693" i="1"/>
  <c r="E621" i="1"/>
  <c r="C621" i="1"/>
  <c r="D621" i="1"/>
  <c r="F621" i="1" s="1"/>
  <c r="O52" i="1"/>
  <c r="G196" i="1"/>
  <c r="C124" i="1"/>
  <c r="E124" i="1"/>
  <c r="D124" i="1"/>
  <c r="F124" i="1" s="1"/>
  <c r="M548" i="1"/>
  <c r="A548" i="1"/>
  <c r="A122" i="1"/>
  <c r="M122" i="1"/>
  <c r="G764" i="1"/>
  <c r="D692" i="1"/>
  <c r="F692" i="1" s="1"/>
  <c r="E692" i="1"/>
  <c r="C692" i="1"/>
  <c r="O762" i="1"/>
  <c r="M690" i="1"/>
  <c r="A690" i="1"/>
  <c r="D834" i="1"/>
  <c r="F834" i="1" s="1"/>
  <c r="C834" i="1"/>
  <c r="E834" i="1"/>
  <c r="N52" i="1"/>
  <c r="M406" i="1"/>
  <c r="A406" i="1"/>
  <c r="N123" i="1"/>
  <c r="BP55" i="4" l="1" a="1"/>
  <c r="BP55" i="4" s="1"/>
  <c r="N834" i="1"/>
  <c r="S834" i="1" a="1"/>
  <c r="S834" i="1" s="1"/>
  <c r="S479" i="1" a="1"/>
  <c r="S479" i="1" s="1"/>
  <c r="S195" i="1" a="1"/>
  <c r="S195" i="1" s="1"/>
  <c r="N692" i="1"/>
  <c r="S692" i="1" a="1"/>
  <c r="S692" i="1" s="1"/>
  <c r="N266" i="1"/>
  <c r="S266" i="1" a="1"/>
  <c r="S266" i="1" s="1"/>
  <c r="O621" i="1"/>
  <c r="S621" i="1" a="1"/>
  <c r="S621" i="1" s="1"/>
  <c r="S763" i="1" a="1"/>
  <c r="S763" i="1" s="1"/>
  <c r="S53" i="1" a="1"/>
  <c r="S53" i="1" s="1"/>
  <c r="O822" i="1"/>
  <c r="S822" i="1" a="1"/>
  <c r="S822" i="1" s="1"/>
  <c r="A750" i="1"/>
  <c r="N124" i="1"/>
  <c r="S124" i="1" a="1"/>
  <c r="S124" i="1" s="1"/>
  <c r="M822" i="1"/>
  <c r="M337" i="1"/>
  <c r="L834" i="1"/>
  <c r="K834" i="1" s="1"/>
  <c r="M834" i="1"/>
  <c r="M266" i="1"/>
  <c r="M821" i="1"/>
  <c r="L693" i="1"/>
  <c r="K693" i="1" s="1"/>
  <c r="P693" i="1"/>
  <c r="L480" i="1"/>
  <c r="K480" i="1" s="1"/>
  <c r="P480" i="1"/>
  <c r="H868" i="1"/>
  <c r="H857" i="1"/>
  <c r="L125" i="1"/>
  <c r="K125" i="1" s="1"/>
  <c r="P125" i="1"/>
  <c r="L267" i="1"/>
  <c r="K267" i="1" s="1"/>
  <c r="P267" i="1"/>
  <c r="H846" i="1"/>
  <c r="H726" i="1"/>
  <c r="L54" i="1"/>
  <c r="K54" i="1" s="1"/>
  <c r="P54" i="1"/>
  <c r="N822" i="1"/>
  <c r="H786" i="1"/>
  <c r="L551" i="1"/>
  <c r="K551" i="1" s="1"/>
  <c r="P551" i="1"/>
  <c r="L338" i="1"/>
  <c r="K338" i="1" s="1"/>
  <c r="P338" i="1"/>
  <c r="L764" i="1"/>
  <c r="K764" i="1" s="1"/>
  <c r="P764" i="1"/>
  <c r="L409" i="1"/>
  <c r="K409" i="1" s="1"/>
  <c r="P409" i="1"/>
  <c r="M762" i="1"/>
  <c r="H797" i="1"/>
  <c r="L622" i="1"/>
  <c r="K622" i="1" s="1"/>
  <c r="P622" i="1"/>
  <c r="L196" i="1"/>
  <c r="K196" i="1" s="1"/>
  <c r="P196" i="1"/>
  <c r="L835" i="1"/>
  <c r="K835" i="1" s="1"/>
  <c r="P835" i="1"/>
  <c r="A265" i="1"/>
  <c r="O408" i="1"/>
  <c r="N763" i="1"/>
  <c r="M478" i="1"/>
  <c r="N337" i="1"/>
  <c r="M833" i="1"/>
  <c r="O337" i="1"/>
  <c r="M336" i="1"/>
  <c r="O550" i="1"/>
  <c r="N195" i="1"/>
  <c r="M195" i="1"/>
  <c r="A195" i="1"/>
  <c r="O53" i="1"/>
  <c r="O479" i="1"/>
  <c r="D267" i="1"/>
  <c r="F267" i="1" s="1"/>
  <c r="C267" i="1"/>
  <c r="G339" i="1"/>
  <c r="E267" i="1"/>
  <c r="M194" i="1"/>
  <c r="A194" i="1"/>
  <c r="G410" i="1"/>
  <c r="E338" i="1"/>
  <c r="C338" i="1"/>
  <c r="D338" i="1"/>
  <c r="F338" i="1" s="1"/>
  <c r="O692" i="1"/>
  <c r="O763" i="1"/>
  <c r="D622" i="1"/>
  <c r="F622" i="1" s="1"/>
  <c r="G694" i="1"/>
  <c r="E622" i="1"/>
  <c r="C622" i="1"/>
  <c r="S622" i="1" s="1" a="1"/>
  <c r="S622" i="1" s="1"/>
  <c r="N408" i="1"/>
  <c r="N550" i="1"/>
  <c r="O124" i="1"/>
  <c r="E196" i="1"/>
  <c r="D196" i="1"/>
  <c r="F196" i="1" s="1"/>
  <c r="G268" i="1"/>
  <c r="C196" i="1"/>
  <c r="M549" i="1"/>
  <c r="A549" i="1"/>
  <c r="M763" i="1"/>
  <c r="A763" i="1"/>
  <c r="M123" i="1"/>
  <c r="A123" i="1"/>
  <c r="E764" i="1"/>
  <c r="D764" i="1"/>
  <c r="F764" i="1" s="1"/>
  <c r="G836" i="1"/>
  <c r="C764" i="1"/>
  <c r="M691" i="1"/>
  <c r="A691" i="1"/>
  <c r="N621" i="1"/>
  <c r="C835" i="1"/>
  <c r="S835" i="1" s="1" a="1"/>
  <c r="S835" i="1" s="1"/>
  <c r="E835" i="1"/>
  <c r="D835" i="1"/>
  <c r="F835" i="1" s="1"/>
  <c r="G55" i="1"/>
  <c r="D54" i="1"/>
  <c r="F54" i="1" s="1"/>
  <c r="C54" i="1"/>
  <c r="G126" i="1"/>
  <c r="E54" i="1"/>
  <c r="M407" i="1"/>
  <c r="A407" i="1"/>
  <c r="N479" i="1"/>
  <c r="C409" i="1"/>
  <c r="G481" i="1"/>
  <c r="D409" i="1"/>
  <c r="F409" i="1" s="1"/>
  <c r="E409" i="1"/>
  <c r="O834" i="1"/>
  <c r="A52" i="1"/>
  <c r="M52" i="1"/>
  <c r="M620" i="1"/>
  <c r="A620" i="1"/>
  <c r="D693" i="1"/>
  <c r="F693" i="1" s="1"/>
  <c r="C693" i="1"/>
  <c r="S693" i="1" s="1" a="1"/>
  <c r="S693" i="1" s="1"/>
  <c r="E693" i="1"/>
  <c r="G765" i="1"/>
  <c r="N53" i="1"/>
  <c r="O195" i="1"/>
  <c r="G552" i="1"/>
  <c r="D480" i="1"/>
  <c r="F480" i="1" s="1"/>
  <c r="E480" i="1"/>
  <c r="C480" i="1"/>
  <c r="S480" i="1" s="1" a="1"/>
  <c r="S480" i="1" s="1"/>
  <c r="G623" i="1"/>
  <c r="E551" i="1"/>
  <c r="D551" i="1"/>
  <c r="F551" i="1" s="1"/>
  <c r="C551" i="1"/>
  <c r="E125" i="1"/>
  <c r="D125" i="1"/>
  <c r="F125" i="1" s="1"/>
  <c r="C125" i="1"/>
  <c r="G197" i="1"/>
  <c r="O266" i="1"/>
  <c r="BP56" i="4" l="1" a="1"/>
  <c r="BP56" i="4" s="1"/>
  <c r="O764" i="1"/>
  <c r="S764" i="1" a="1"/>
  <c r="S764" i="1" s="1"/>
  <c r="S338" i="1" a="1"/>
  <c r="S338" i="1" s="1"/>
  <c r="S54" i="1" a="1"/>
  <c r="S54" i="1" s="1"/>
  <c r="A822" i="1"/>
  <c r="S267" i="1" a="1"/>
  <c r="S267" i="1" s="1"/>
  <c r="N125" i="1"/>
  <c r="S125" i="1" a="1"/>
  <c r="S125" i="1" s="1"/>
  <c r="A409" i="1"/>
  <c r="S409" i="1" a="1"/>
  <c r="S409" i="1" s="1"/>
  <c r="N196" i="1"/>
  <c r="S196" i="1" a="1"/>
  <c r="S196" i="1" s="1"/>
  <c r="N551" i="1"/>
  <c r="S551" i="1" a="1"/>
  <c r="S551" i="1" s="1"/>
  <c r="M693" i="1"/>
  <c r="M551" i="1"/>
  <c r="A480" i="1"/>
  <c r="M196" i="1"/>
  <c r="A835" i="1"/>
  <c r="L552" i="1"/>
  <c r="K552" i="1" s="1"/>
  <c r="P552" i="1"/>
  <c r="L765" i="1"/>
  <c r="K765" i="1" s="1"/>
  <c r="P765" i="1"/>
  <c r="L410" i="1"/>
  <c r="K410" i="1" s="1"/>
  <c r="P410" i="1"/>
  <c r="H798" i="1"/>
  <c r="L694" i="1"/>
  <c r="K694" i="1" s="1"/>
  <c r="P694" i="1"/>
  <c r="L126" i="1"/>
  <c r="K126" i="1" s="1"/>
  <c r="P126" i="1"/>
  <c r="L268" i="1"/>
  <c r="K268" i="1" s="1"/>
  <c r="P268" i="1"/>
  <c r="H858" i="1"/>
  <c r="L836" i="1"/>
  <c r="K836" i="1" s="1"/>
  <c r="P836" i="1"/>
  <c r="L339" i="1"/>
  <c r="K339" i="1" s="1"/>
  <c r="P339" i="1"/>
  <c r="L197" i="1"/>
  <c r="K197" i="1" s="1"/>
  <c r="P197" i="1"/>
  <c r="L55" i="1"/>
  <c r="K55" i="1" s="1"/>
  <c r="P55" i="1"/>
  <c r="L481" i="1"/>
  <c r="K481" i="1" s="1"/>
  <c r="P481" i="1"/>
  <c r="L623" i="1"/>
  <c r="K623" i="1" s="1"/>
  <c r="P623" i="1"/>
  <c r="H869" i="1"/>
  <c r="A337" i="1"/>
  <c r="N409" i="1"/>
  <c r="A834" i="1"/>
  <c r="N622" i="1"/>
  <c r="N835" i="1"/>
  <c r="O835" i="1"/>
  <c r="A266" i="1"/>
  <c r="O622" i="1"/>
  <c r="A622" i="1"/>
  <c r="O125" i="1"/>
  <c r="O480" i="1"/>
  <c r="N693" i="1"/>
  <c r="N480" i="1"/>
  <c r="O693" i="1"/>
  <c r="O54" i="1"/>
  <c r="D552" i="1"/>
  <c r="F552" i="1" s="1"/>
  <c r="C552" i="1"/>
  <c r="G624" i="1"/>
  <c r="E552" i="1"/>
  <c r="N54" i="1"/>
  <c r="D694" i="1"/>
  <c r="F694" i="1" s="1"/>
  <c r="G766" i="1"/>
  <c r="E694" i="1"/>
  <c r="C694" i="1"/>
  <c r="O338" i="1"/>
  <c r="O267" i="1"/>
  <c r="G198" i="1"/>
  <c r="E126" i="1"/>
  <c r="D126" i="1"/>
  <c r="F126" i="1" s="1"/>
  <c r="C126" i="1"/>
  <c r="C623" i="1"/>
  <c r="G695" i="1"/>
  <c r="D623" i="1"/>
  <c r="F623" i="1" s="1"/>
  <c r="E623" i="1"/>
  <c r="G482" i="1"/>
  <c r="E410" i="1"/>
  <c r="C410" i="1"/>
  <c r="D410" i="1"/>
  <c r="F410" i="1" s="1"/>
  <c r="G553" i="1"/>
  <c r="E481" i="1"/>
  <c r="D481" i="1"/>
  <c r="F481" i="1" s="1"/>
  <c r="C481" i="1"/>
  <c r="S481" i="1" s="1" a="1"/>
  <c r="S481" i="1" s="1"/>
  <c r="E55" i="1"/>
  <c r="G56" i="1"/>
  <c r="C55" i="1"/>
  <c r="D55" i="1"/>
  <c r="F55" i="1" s="1"/>
  <c r="G127" i="1"/>
  <c r="M338" i="1"/>
  <c r="A338" i="1"/>
  <c r="M53" i="1"/>
  <c r="A53" i="1"/>
  <c r="G269" i="1"/>
  <c r="C197" i="1"/>
  <c r="E197" i="1"/>
  <c r="D197" i="1"/>
  <c r="F197" i="1" s="1"/>
  <c r="A621" i="1"/>
  <c r="M621" i="1"/>
  <c r="O409" i="1"/>
  <c r="M479" i="1"/>
  <c r="A479" i="1"/>
  <c r="M550" i="1"/>
  <c r="A550" i="1"/>
  <c r="A692" i="1"/>
  <c r="M692" i="1"/>
  <c r="N764" i="1"/>
  <c r="O196" i="1"/>
  <c r="M124" i="1"/>
  <c r="A124" i="1"/>
  <c r="D765" i="1"/>
  <c r="F765" i="1" s="1"/>
  <c r="G837" i="1"/>
  <c r="E765" i="1"/>
  <c r="C765" i="1"/>
  <c r="G340" i="1"/>
  <c r="D268" i="1"/>
  <c r="F268" i="1" s="1"/>
  <c r="E268" i="1"/>
  <c r="C268" i="1"/>
  <c r="N267" i="1"/>
  <c r="N338" i="1"/>
  <c r="D836" i="1"/>
  <c r="F836" i="1" s="1"/>
  <c r="E836" i="1"/>
  <c r="C836" i="1"/>
  <c r="S836" i="1" s="1" a="1"/>
  <c r="S836" i="1" s="1"/>
  <c r="O551" i="1"/>
  <c r="M408" i="1"/>
  <c r="A408" i="1"/>
  <c r="C339" i="1"/>
  <c r="S339" i="1" s="1" a="1"/>
  <c r="S339" i="1" s="1"/>
  <c r="G411" i="1"/>
  <c r="D339" i="1"/>
  <c r="F339" i="1" s="1"/>
  <c r="E339" i="1"/>
  <c r="BP57" i="4" l="1" a="1"/>
  <c r="BP57" i="4" s="1"/>
  <c r="M409" i="1"/>
  <c r="N765" i="1"/>
  <c r="S765" i="1" a="1"/>
  <c r="S765" i="1" s="1"/>
  <c r="N410" i="1"/>
  <c r="S410" i="1" a="1"/>
  <c r="S410" i="1" s="1"/>
  <c r="S694" i="1" a="1"/>
  <c r="S694" i="1" s="1"/>
  <c r="N268" i="1"/>
  <c r="S268" i="1" a="1"/>
  <c r="S268" i="1" s="1"/>
  <c r="N623" i="1"/>
  <c r="S623" i="1" a="1"/>
  <c r="S623" i="1" s="1"/>
  <c r="N55" i="1"/>
  <c r="S55" i="1" a="1"/>
  <c r="S55" i="1" s="1"/>
  <c r="S126" i="1" a="1"/>
  <c r="S126" i="1" s="1"/>
  <c r="N197" i="1"/>
  <c r="S197" i="1" a="1"/>
  <c r="S197" i="1" s="1"/>
  <c r="N552" i="1"/>
  <c r="S552" i="1" a="1"/>
  <c r="S552" i="1" s="1"/>
  <c r="M765" i="1"/>
  <c r="L624" i="1"/>
  <c r="K624" i="1" s="1"/>
  <c r="P624" i="1"/>
  <c r="L482" i="1"/>
  <c r="K482" i="1" s="1"/>
  <c r="P482" i="1"/>
  <c r="L127" i="1"/>
  <c r="K127" i="1" s="1"/>
  <c r="P127" i="1"/>
  <c r="L198" i="1"/>
  <c r="K198" i="1" s="1"/>
  <c r="P198" i="1"/>
  <c r="L340" i="1"/>
  <c r="K340" i="1" s="1"/>
  <c r="P340" i="1"/>
  <c r="L837" i="1"/>
  <c r="K837" i="1" s="1"/>
  <c r="P837" i="1"/>
  <c r="L56" i="1"/>
  <c r="K56" i="1" s="1"/>
  <c r="P56" i="1"/>
  <c r="L269" i="1"/>
  <c r="K269" i="1" s="1"/>
  <c r="P269" i="1"/>
  <c r="L695" i="1"/>
  <c r="K695" i="1" s="1"/>
  <c r="P695" i="1"/>
  <c r="L411" i="1"/>
  <c r="K411" i="1" s="1"/>
  <c r="P411" i="1"/>
  <c r="L766" i="1"/>
  <c r="K766" i="1" s="1"/>
  <c r="P766" i="1"/>
  <c r="H870" i="1"/>
  <c r="L553" i="1"/>
  <c r="K553" i="1" s="1"/>
  <c r="P553" i="1"/>
  <c r="N339" i="1"/>
  <c r="M622" i="1"/>
  <c r="A196" i="1"/>
  <c r="A693" i="1"/>
  <c r="M835" i="1"/>
  <c r="M480" i="1"/>
  <c r="A551" i="1"/>
  <c r="N481" i="1"/>
  <c r="N694" i="1"/>
  <c r="M126" i="1"/>
  <c r="A126" i="1"/>
  <c r="E482" i="1"/>
  <c r="D482" i="1"/>
  <c r="F482" i="1" s="1"/>
  <c r="C482" i="1"/>
  <c r="G554" i="1"/>
  <c r="O268" i="1"/>
  <c r="N126" i="1"/>
  <c r="G199" i="1"/>
  <c r="E127" i="1"/>
  <c r="D127" i="1"/>
  <c r="F127" i="1" s="1"/>
  <c r="C127" i="1"/>
  <c r="A125" i="1"/>
  <c r="M125" i="1"/>
  <c r="N836" i="1"/>
  <c r="O339" i="1"/>
  <c r="O836" i="1"/>
  <c r="G625" i="1"/>
  <c r="E553" i="1"/>
  <c r="C553" i="1"/>
  <c r="S553" i="1" s="1" a="1"/>
  <c r="S553" i="1" s="1"/>
  <c r="D553" i="1"/>
  <c r="F553" i="1" s="1"/>
  <c r="G696" i="1"/>
  <c r="E624" i="1"/>
  <c r="C624" i="1"/>
  <c r="S624" i="1" s="1" a="1"/>
  <c r="S624" i="1" s="1"/>
  <c r="D624" i="1"/>
  <c r="F624" i="1" s="1"/>
  <c r="O55" i="1"/>
  <c r="A267" i="1"/>
  <c r="M267" i="1"/>
  <c r="G767" i="1"/>
  <c r="E695" i="1"/>
  <c r="C695" i="1"/>
  <c r="S695" i="1" s="1" a="1"/>
  <c r="S695" i="1" s="1"/>
  <c r="D695" i="1"/>
  <c r="F695" i="1" s="1"/>
  <c r="G270" i="1"/>
  <c r="E198" i="1"/>
  <c r="D198" i="1"/>
  <c r="F198" i="1" s="1"/>
  <c r="C198" i="1"/>
  <c r="O694" i="1"/>
  <c r="O552" i="1"/>
  <c r="O197" i="1"/>
  <c r="E56" i="1"/>
  <c r="D56" i="1"/>
  <c r="F56" i="1" s="1"/>
  <c r="G57" i="1"/>
  <c r="C56" i="1"/>
  <c r="G128" i="1"/>
  <c r="O623" i="1"/>
  <c r="O126" i="1"/>
  <c r="C340" i="1"/>
  <c r="S340" i="1" s="1" a="1"/>
  <c r="S340" i="1" s="1"/>
  <c r="G412" i="1"/>
  <c r="D340" i="1"/>
  <c r="F340" i="1" s="1"/>
  <c r="E340" i="1"/>
  <c r="G483" i="1"/>
  <c r="D411" i="1"/>
  <c r="F411" i="1" s="1"/>
  <c r="C411" i="1"/>
  <c r="E411" i="1"/>
  <c r="G341" i="1"/>
  <c r="E269" i="1"/>
  <c r="D269" i="1"/>
  <c r="F269" i="1" s="1"/>
  <c r="C269" i="1"/>
  <c r="G838" i="1"/>
  <c r="D766" i="1"/>
  <c r="F766" i="1" s="1"/>
  <c r="C766" i="1"/>
  <c r="S766" i="1" s="1" a="1"/>
  <c r="S766" i="1" s="1"/>
  <c r="E766" i="1"/>
  <c r="O765" i="1"/>
  <c r="M764" i="1"/>
  <c r="A764" i="1"/>
  <c r="C837" i="1"/>
  <c r="S837" i="1" s="1" a="1"/>
  <c r="S837" i="1" s="1"/>
  <c r="D837" i="1"/>
  <c r="F837" i="1" s="1"/>
  <c r="E837" i="1"/>
  <c r="M54" i="1"/>
  <c r="A54" i="1"/>
  <c r="O410" i="1"/>
  <c r="A694" i="1"/>
  <c r="M694" i="1"/>
  <c r="O481" i="1"/>
  <c r="BP58" i="4" l="1" a="1"/>
  <c r="BP58" i="4" s="1"/>
  <c r="N127" i="1"/>
  <c r="S127" i="1" a="1"/>
  <c r="S127" i="1" s="1"/>
  <c r="N411" i="1"/>
  <c r="S411" i="1" a="1"/>
  <c r="S411" i="1" s="1"/>
  <c r="N269" i="1"/>
  <c r="S269" i="1" a="1"/>
  <c r="S269" i="1" s="1"/>
  <c r="O198" i="1"/>
  <c r="S198" i="1" a="1"/>
  <c r="S198" i="1" s="1"/>
  <c r="N56" i="1"/>
  <c r="S56" i="1" a="1"/>
  <c r="S56" i="1" s="1"/>
  <c r="O482" i="1"/>
  <c r="S482" i="1" a="1"/>
  <c r="S482" i="1" s="1"/>
  <c r="M198" i="1"/>
  <c r="M411" i="1"/>
  <c r="M766" i="1"/>
  <c r="M837" i="1"/>
  <c r="L554" i="1"/>
  <c r="K554" i="1" s="1"/>
  <c r="P554" i="1"/>
  <c r="L412" i="1"/>
  <c r="K412" i="1" s="1"/>
  <c r="P412" i="1"/>
  <c r="L270" i="1"/>
  <c r="K270" i="1" s="1"/>
  <c r="P270" i="1"/>
  <c r="L838" i="1"/>
  <c r="K838" i="1" s="1"/>
  <c r="P838" i="1"/>
  <c r="L57" i="1"/>
  <c r="K57" i="1" s="1"/>
  <c r="P57" i="1"/>
  <c r="L341" i="1"/>
  <c r="K341" i="1" s="1"/>
  <c r="P341" i="1"/>
  <c r="L767" i="1"/>
  <c r="K767" i="1" s="1"/>
  <c r="P767" i="1"/>
  <c r="L199" i="1"/>
  <c r="K199" i="1" s="1"/>
  <c r="P199" i="1"/>
  <c r="L696" i="1"/>
  <c r="K696" i="1" s="1"/>
  <c r="P696" i="1"/>
  <c r="L625" i="1"/>
  <c r="K625" i="1" s="1"/>
  <c r="P625" i="1"/>
  <c r="L483" i="1"/>
  <c r="K483" i="1" s="1"/>
  <c r="P483" i="1"/>
  <c r="L128" i="1"/>
  <c r="K128" i="1" s="1"/>
  <c r="P128" i="1"/>
  <c r="N624" i="1"/>
  <c r="A765" i="1"/>
  <c r="O340" i="1"/>
  <c r="O837" i="1"/>
  <c r="N340" i="1"/>
  <c r="N198" i="1"/>
  <c r="N553" i="1"/>
  <c r="O553" i="1"/>
  <c r="N837" i="1"/>
  <c r="A552" i="1"/>
  <c r="M552" i="1"/>
  <c r="O269" i="1"/>
  <c r="N695" i="1"/>
  <c r="G555" i="1"/>
  <c r="D483" i="1"/>
  <c r="F483" i="1" s="1"/>
  <c r="C483" i="1"/>
  <c r="S483" i="1" s="1" a="1"/>
  <c r="S483" i="1" s="1"/>
  <c r="E483" i="1"/>
  <c r="G342" i="1"/>
  <c r="D270" i="1"/>
  <c r="F270" i="1" s="1"/>
  <c r="C270" i="1"/>
  <c r="E270" i="1"/>
  <c r="N766" i="1"/>
  <c r="O695" i="1"/>
  <c r="A268" i="1"/>
  <c r="M268" i="1"/>
  <c r="O127" i="1"/>
  <c r="E554" i="1"/>
  <c r="G626" i="1"/>
  <c r="D554" i="1"/>
  <c r="F554" i="1" s="1"/>
  <c r="C554" i="1"/>
  <c r="M836" i="1"/>
  <c r="A836" i="1"/>
  <c r="M623" i="1"/>
  <c r="A623" i="1"/>
  <c r="O56" i="1"/>
  <c r="N482" i="1"/>
  <c r="G200" i="1"/>
  <c r="E128" i="1"/>
  <c r="D128" i="1"/>
  <c r="F128" i="1" s="1"/>
  <c r="C128" i="1"/>
  <c r="G484" i="1"/>
  <c r="E412" i="1"/>
  <c r="C412" i="1"/>
  <c r="D412" i="1"/>
  <c r="F412" i="1" s="1"/>
  <c r="O766" i="1"/>
  <c r="E57" i="1"/>
  <c r="G129" i="1"/>
  <c r="G58" i="1"/>
  <c r="C57" i="1"/>
  <c r="D57" i="1"/>
  <c r="F57" i="1" s="1"/>
  <c r="G839" i="1"/>
  <c r="E767" i="1"/>
  <c r="D767" i="1"/>
  <c r="F767" i="1" s="1"/>
  <c r="C767" i="1"/>
  <c r="S767" i="1" s="1" a="1"/>
  <c r="S767" i="1" s="1"/>
  <c r="O624" i="1"/>
  <c r="C625" i="1"/>
  <c r="D625" i="1"/>
  <c r="F625" i="1" s="1"/>
  <c r="E625" i="1"/>
  <c r="G697" i="1"/>
  <c r="G271" i="1"/>
  <c r="E199" i="1"/>
  <c r="D199" i="1"/>
  <c r="F199" i="1" s="1"/>
  <c r="C199" i="1"/>
  <c r="M481" i="1"/>
  <c r="A481" i="1"/>
  <c r="G413" i="1"/>
  <c r="D341" i="1"/>
  <c r="F341" i="1" s="1"/>
  <c r="C341" i="1"/>
  <c r="E341" i="1"/>
  <c r="M339" i="1"/>
  <c r="A339" i="1"/>
  <c r="M55" i="1"/>
  <c r="A55" i="1"/>
  <c r="M197" i="1"/>
  <c r="A197" i="1"/>
  <c r="E838" i="1"/>
  <c r="D838" i="1"/>
  <c r="F838" i="1" s="1"/>
  <c r="C838" i="1"/>
  <c r="S838" i="1" s="1" a="1"/>
  <c r="S838" i="1" s="1"/>
  <c r="O411" i="1"/>
  <c r="E696" i="1"/>
  <c r="G768" i="1"/>
  <c r="D696" i="1"/>
  <c r="F696" i="1" s="1"/>
  <c r="C696" i="1"/>
  <c r="A410" i="1"/>
  <c r="M410" i="1"/>
  <c r="BP59" i="4" l="1" a="1"/>
  <c r="BP59" i="4" s="1"/>
  <c r="S199" i="1" a="1"/>
  <c r="S199" i="1" s="1"/>
  <c r="N128" i="1"/>
  <c r="S128" i="1" a="1"/>
  <c r="S128" i="1" s="1"/>
  <c r="S57" i="1" a="1"/>
  <c r="S57" i="1" s="1"/>
  <c r="N696" i="1"/>
  <c r="S696" i="1" a="1"/>
  <c r="S696" i="1" s="1"/>
  <c r="A554" i="1"/>
  <c r="S554" i="1" a="1"/>
  <c r="S554" i="1" s="1"/>
  <c r="A341" i="1"/>
  <c r="S341" i="1" a="1"/>
  <c r="S341" i="1" s="1"/>
  <c r="S625" i="1" a="1"/>
  <c r="S625" i="1" s="1"/>
  <c r="S270" i="1" a="1"/>
  <c r="S270" i="1" s="1"/>
  <c r="O412" i="1"/>
  <c r="S412" i="1" a="1"/>
  <c r="S412" i="1" s="1"/>
  <c r="M483" i="1"/>
  <c r="M838" i="1"/>
  <c r="A412" i="1"/>
  <c r="M696" i="1"/>
  <c r="L839" i="1"/>
  <c r="K839" i="1" s="1"/>
  <c r="P839" i="1"/>
  <c r="L484" i="1"/>
  <c r="K484" i="1" s="1"/>
  <c r="P484" i="1"/>
  <c r="L697" i="1"/>
  <c r="K697" i="1" s="1"/>
  <c r="P697" i="1"/>
  <c r="L271" i="1"/>
  <c r="K271" i="1" s="1"/>
  <c r="P271" i="1"/>
  <c r="L129" i="1"/>
  <c r="K129" i="1" s="1"/>
  <c r="P129" i="1"/>
  <c r="L342" i="1"/>
  <c r="K342" i="1" s="1"/>
  <c r="P342" i="1"/>
  <c r="L626" i="1"/>
  <c r="K626" i="1" s="1"/>
  <c r="P626" i="1"/>
  <c r="L200" i="1"/>
  <c r="K200" i="1" s="1"/>
  <c r="P200" i="1"/>
  <c r="L58" i="1"/>
  <c r="K58" i="1" s="1"/>
  <c r="P58" i="1"/>
  <c r="L413" i="1"/>
  <c r="K413" i="1" s="1"/>
  <c r="P413" i="1"/>
  <c r="L768" i="1"/>
  <c r="K768" i="1" s="1"/>
  <c r="P768" i="1"/>
  <c r="L555" i="1"/>
  <c r="K555" i="1" s="1"/>
  <c r="P555" i="1"/>
  <c r="N767" i="1"/>
  <c r="N341" i="1"/>
  <c r="A411" i="1"/>
  <c r="A198" i="1"/>
  <c r="O625" i="1"/>
  <c r="A766" i="1"/>
  <c r="N554" i="1"/>
  <c r="N270" i="1"/>
  <c r="A837" i="1"/>
  <c r="O483" i="1"/>
  <c r="N483" i="1"/>
  <c r="O838" i="1"/>
  <c r="O767" i="1"/>
  <c r="A57" i="1"/>
  <c r="M57" i="1"/>
  <c r="M482" i="1"/>
  <c r="A482" i="1"/>
  <c r="E129" i="1"/>
  <c r="D129" i="1"/>
  <c r="F129" i="1" s="1"/>
  <c r="C129" i="1"/>
  <c r="G201" i="1"/>
  <c r="O270" i="1"/>
  <c r="A624" i="1"/>
  <c r="M624" i="1"/>
  <c r="A695" i="1"/>
  <c r="M695" i="1"/>
  <c r="O341" i="1"/>
  <c r="M269" i="1"/>
  <c r="A269" i="1"/>
  <c r="G343" i="1"/>
  <c r="D271" i="1"/>
  <c r="F271" i="1" s="1"/>
  <c r="E271" i="1"/>
  <c r="C271" i="1"/>
  <c r="G414" i="1"/>
  <c r="E342" i="1"/>
  <c r="D342" i="1"/>
  <c r="F342" i="1" s="1"/>
  <c r="C342" i="1"/>
  <c r="S342" i="1" s="1" a="1"/>
  <c r="S342" i="1" s="1"/>
  <c r="A625" i="1"/>
  <c r="M625" i="1"/>
  <c r="O128" i="1"/>
  <c r="M270" i="1"/>
  <c r="A270" i="1"/>
  <c r="M56" i="1"/>
  <c r="A56" i="1"/>
  <c r="G556" i="1"/>
  <c r="D484" i="1"/>
  <c r="F484" i="1" s="1"/>
  <c r="E484" i="1"/>
  <c r="C484" i="1"/>
  <c r="S484" i="1" s="1" a="1"/>
  <c r="S484" i="1" s="1"/>
  <c r="G485" i="1"/>
  <c r="E413" i="1"/>
  <c r="C413" i="1"/>
  <c r="S413" i="1" s="1" a="1"/>
  <c r="S413" i="1" s="1"/>
  <c r="D413" i="1"/>
  <c r="F413" i="1" s="1"/>
  <c r="N412" i="1"/>
  <c r="O57" i="1"/>
  <c r="C555" i="1"/>
  <c r="S555" i="1" s="1" a="1"/>
  <c r="S555" i="1" s="1"/>
  <c r="G627" i="1"/>
  <c r="E555" i="1"/>
  <c r="D555" i="1"/>
  <c r="F555" i="1" s="1"/>
  <c r="O199" i="1"/>
  <c r="E626" i="1"/>
  <c r="G698" i="1"/>
  <c r="C626" i="1"/>
  <c r="S626" i="1" s="1" a="1"/>
  <c r="S626" i="1" s="1"/>
  <c r="D626" i="1"/>
  <c r="F626" i="1" s="1"/>
  <c r="M340" i="1"/>
  <c r="A340" i="1"/>
  <c r="M341" i="1"/>
  <c r="O696" i="1"/>
  <c r="E697" i="1"/>
  <c r="G769" i="1"/>
  <c r="C697" i="1"/>
  <c r="S697" i="1" s="1" a="1"/>
  <c r="S697" i="1" s="1"/>
  <c r="D697" i="1"/>
  <c r="F697" i="1" s="1"/>
  <c r="C768" i="1"/>
  <c r="D768" i="1"/>
  <c r="F768" i="1" s="1"/>
  <c r="E768" i="1"/>
  <c r="G840" i="1"/>
  <c r="N838" i="1"/>
  <c r="E839" i="1"/>
  <c r="D839" i="1"/>
  <c r="F839" i="1" s="1"/>
  <c r="C839" i="1"/>
  <c r="S839" i="1" s="1" a="1"/>
  <c r="S839" i="1" s="1"/>
  <c r="G272" i="1"/>
  <c r="C200" i="1"/>
  <c r="E200" i="1"/>
  <c r="D200" i="1"/>
  <c r="F200" i="1" s="1"/>
  <c r="M127" i="1"/>
  <c r="A127" i="1"/>
  <c r="N57" i="1"/>
  <c r="G130" i="1"/>
  <c r="D58" i="1"/>
  <c r="F58" i="1" s="1"/>
  <c r="G59" i="1"/>
  <c r="C58" i="1"/>
  <c r="E58" i="1"/>
  <c r="A553" i="1"/>
  <c r="M553" i="1"/>
  <c r="N199" i="1"/>
  <c r="N625" i="1"/>
  <c r="O554" i="1"/>
  <c r="BP60" i="4" l="1" a="1"/>
  <c r="BP60" i="4" s="1"/>
  <c r="S200" i="1" a="1"/>
  <c r="S200" i="1" s="1"/>
  <c r="N271" i="1"/>
  <c r="S271" i="1" a="1"/>
  <c r="S271" i="1" s="1"/>
  <c r="M554" i="1"/>
  <c r="N129" i="1"/>
  <c r="S129" i="1" a="1"/>
  <c r="S129" i="1" s="1"/>
  <c r="M58" i="1"/>
  <c r="S58" i="1" a="1"/>
  <c r="S58" i="1" s="1"/>
  <c r="A768" i="1"/>
  <c r="S768" i="1" a="1"/>
  <c r="S768" i="1" s="1"/>
  <c r="A697" i="1"/>
  <c r="A342" i="1"/>
  <c r="M626" i="1"/>
  <c r="M839" i="1"/>
  <c r="A484" i="1"/>
  <c r="M555" i="1"/>
  <c r="L840" i="1"/>
  <c r="K840" i="1" s="1"/>
  <c r="P840" i="1"/>
  <c r="L485" i="1"/>
  <c r="K485" i="1" s="1"/>
  <c r="P485" i="1"/>
  <c r="L201" i="1"/>
  <c r="K201" i="1" s="1"/>
  <c r="P201" i="1"/>
  <c r="L627" i="1"/>
  <c r="K627" i="1" s="1"/>
  <c r="P627" i="1"/>
  <c r="L414" i="1"/>
  <c r="K414" i="1" s="1"/>
  <c r="P414" i="1"/>
  <c r="L698" i="1"/>
  <c r="K698" i="1" s="1"/>
  <c r="P698" i="1"/>
  <c r="L272" i="1"/>
  <c r="K272" i="1" s="1"/>
  <c r="P272" i="1"/>
  <c r="L59" i="1"/>
  <c r="K59" i="1" s="1"/>
  <c r="P59" i="1"/>
  <c r="L769" i="1"/>
  <c r="K769" i="1" s="1"/>
  <c r="P769" i="1"/>
  <c r="L343" i="1"/>
  <c r="K343" i="1" s="1"/>
  <c r="P343" i="1"/>
  <c r="L556" i="1"/>
  <c r="K556" i="1" s="1"/>
  <c r="P556" i="1"/>
  <c r="L130" i="1"/>
  <c r="K130" i="1" s="1"/>
  <c r="P130" i="1"/>
  <c r="A696" i="1"/>
  <c r="A838" i="1"/>
  <c r="N555" i="1"/>
  <c r="N484" i="1"/>
  <c r="O484" i="1"/>
  <c r="O555" i="1"/>
  <c r="M412" i="1"/>
  <c r="A483" i="1"/>
  <c r="N839" i="1"/>
  <c r="N697" i="1"/>
  <c r="N58" i="1"/>
  <c r="N342" i="1"/>
  <c r="N200" i="1"/>
  <c r="O697" i="1"/>
  <c r="O342" i="1"/>
  <c r="N768" i="1"/>
  <c r="O839" i="1"/>
  <c r="O129" i="1"/>
  <c r="O58" i="1"/>
  <c r="M199" i="1"/>
  <c r="A199" i="1"/>
  <c r="O413" i="1"/>
  <c r="G273" i="1"/>
  <c r="D201" i="1"/>
  <c r="F201" i="1" s="1"/>
  <c r="C201" i="1"/>
  <c r="E201" i="1"/>
  <c r="G131" i="1"/>
  <c r="E59" i="1"/>
  <c r="G60" i="1"/>
  <c r="D59" i="1"/>
  <c r="F59" i="1" s="1"/>
  <c r="C59" i="1"/>
  <c r="N626" i="1"/>
  <c r="N413" i="1"/>
  <c r="G628" i="1"/>
  <c r="C556" i="1"/>
  <c r="S556" i="1" s="1" a="1"/>
  <c r="S556" i="1" s="1"/>
  <c r="E556" i="1"/>
  <c r="D556" i="1"/>
  <c r="F556" i="1" s="1"/>
  <c r="O200" i="1"/>
  <c r="C840" i="1"/>
  <c r="S840" i="1" s="1" a="1"/>
  <c r="S840" i="1" s="1"/>
  <c r="D840" i="1"/>
  <c r="F840" i="1" s="1"/>
  <c r="E840" i="1"/>
  <c r="D769" i="1"/>
  <c r="F769" i="1" s="1"/>
  <c r="G841" i="1"/>
  <c r="E769" i="1"/>
  <c r="C769" i="1"/>
  <c r="S769" i="1" s="1" a="1"/>
  <c r="S769" i="1" s="1"/>
  <c r="O626" i="1"/>
  <c r="O271" i="1"/>
  <c r="E272" i="1"/>
  <c r="G344" i="1"/>
  <c r="D272" i="1"/>
  <c r="F272" i="1" s="1"/>
  <c r="C272" i="1"/>
  <c r="G699" i="1"/>
  <c r="D627" i="1"/>
  <c r="F627" i="1" s="1"/>
  <c r="E627" i="1"/>
  <c r="C627" i="1"/>
  <c r="S627" i="1" s="1" a="1"/>
  <c r="S627" i="1" s="1"/>
  <c r="M767" i="1"/>
  <c r="A767" i="1"/>
  <c r="A128" i="1"/>
  <c r="M128" i="1"/>
  <c r="M200" i="1"/>
  <c r="A200" i="1"/>
  <c r="O768" i="1"/>
  <c r="D698" i="1"/>
  <c r="F698" i="1" s="1"/>
  <c r="E698" i="1"/>
  <c r="C698" i="1"/>
  <c r="G770" i="1"/>
  <c r="E485" i="1"/>
  <c r="D485" i="1"/>
  <c r="F485" i="1" s="1"/>
  <c r="G557" i="1"/>
  <c r="C485" i="1"/>
  <c r="S485" i="1" s="1" a="1"/>
  <c r="S485" i="1" s="1"/>
  <c r="G415" i="1"/>
  <c r="E343" i="1"/>
  <c r="C343" i="1"/>
  <c r="D343" i="1"/>
  <c r="F343" i="1" s="1"/>
  <c r="G486" i="1"/>
  <c r="D414" i="1"/>
  <c r="F414" i="1" s="1"/>
  <c r="C414" i="1"/>
  <c r="E414" i="1"/>
  <c r="G202" i="1"/>
  <c r="E130" i="1"/>
  <c r="D130" i="1"/>
  <c r="F130" i="1" s="1"/>
  <c r="C130" i="1"/>
  <c r="BP61" i="4" l="1" a="1"/>
  <c r="BP61" i="4" s="1"/>
  <c r="M768" i="1"/>
  <c r="A58" i="1"/>
  <c r="N272" i="1"/>
  <c r="S272" i="1" a="1"/>
  <c r="S272" i="1" s="1"/>
  <c r="N59" i="1"/>
  <c r="S59" i="1" a="1"/>
  <c r="S59" i="1" s="1"/>
  <c r="N201" i="1"/>
  <c r="S201" i="1" a="1"/>
  <c r="S201" i="1" s="1"/>
  <c r="N343" i="1"/>
  <c r="S343" i="1" a="1"/>
  <c r="S343" i="1" s="1"/>
  <c r="N130" i="1"/>
  <c r="S130" i="1" a="1"/>
  <c r="S130" i="1" s="1"/>
  <c r="A414" i="1"/>
  <c r="S414" i="1" a="1"/>
  <c r="S414" i="1" s="1"/>
  <c r="S698" i="1" a="1"/>
  <c r="S698" i="1" s="1"/>
  <c r="M556" i="1"/>
  <c r="A59" i="1"/>
  <c r="A343" i="1"/>
  <c r="L202" i="1"/>
  <c r="K202" i="1" s="1"/>
  <c r="P202" i="1"/>
  <c r="L557" i="1"/>
  <c r="K557" i="1" s="1"/>
  <c r="P557" i="1"/>
  <c r="L628" i="1"/>
  <c r="K628" i="1" s="1"/>
  <c r="P628" i="1"/>
  <c r="L841" i="1"/>
  <c r="K841" i="1" s="1"/>
  <c r="P841" i="1"/>
  <c r="L273" i="1"/>
  <c r="K273" i="1" s="1"/>
  <c r="P273" i="1"/>
  <c r="L344" i="1"/>
  <c r="K344" i="1" s="1"/>
  <c r="P344" i="1"/>
  <c r="L770" i="1"/>
  <c r="K770" i="1" s="1"/>
  <c r="P770" i="1"/>
  <c r="L486" i="1"/>
  <c r="P486" i="1"/>
  <c r="L131" i="1"/>
  <c r="K131" i="1" s="1"/>
  <c r="P131" i="1"/>
  <c r="L415" i="1"/>
  <c r="K415" i="1" s="1"/>
  <c r="P415" i="1"/>
  <c r="L60" i="1"/>
  <c r="K60" i="1" s="1"/>
  <c r="P60" i="1"/>
  <c r="L699" i="1"/>
  <c r="K699" i="1" s="1"/>
  <c r="P699" i="1"/>
  <c r="M484" i="1"/>
  <c r="A626" i="1"/>
  <c r="A555" i="1"/>
  <c r="A839" i="1"/>
  <c r="O130" i="1"/>
  <c r="N414" i="1"/>
  <c r="M697" i="1"/>
  <c r="M342" i="1"/>
  <c r="E486" i="1"/>
  <c r="D486" i="1"/>
  <c r="F486" i="1" s="1"/>
  <c r="C486" i="1"/>
  <c r="G558" i="1"/>
  <c r="K486" i="1"/>
  <c r="N698" i="1"/>
  <c r="A129" i="1"/>
  <c r="M129" i="1"/>
  <c r="O414" i="1"/>
  <c r="N485" i="1"/>
  <c r="N840" i="1"/>
  <c r="G203" i="1"/>
  <c r="E131" i="1"/>
  <c r="C131" i="1"/>
  <c r="D131" i="1"/>
  <c r="F131" i="1" s="1"/>
  <c r="O485" i="1"/>
  <c r="N627" i="1"/>
  <c r="O840" i="1"/>
  <c r="O627" i="1"/>
  <c r="N769" i="1"/>
  <c r="E628" i="1"/>
  <c r="G700" i="1"/>
  <c r="C628" i="1"/>
  <c r="S628" i="1" s="1" a="1"/>
  <c r="S628" i="1" s="1"/>
  <c r="D628" i="1"/>
  <c r="F628" i="1" s="1"/>
  <c r="E557" i="1"/>
  <c r="D557" i="1"/>
  <c r="F557" i="1" s="1"/>
  <c r="C557" i="1"/>
  <c r="S557" i="1" s="1" a="1"/>
  <c r="S557" i="1" s="1"/>
  <c r="G629" i="1"/>
  <c r="O272" i="1"/>
  <c r="D841" i="1"/>
  <c r="F841" i="1" s="1"/>
  <c r="E841" i="1"/>
  <c r="C841" i="1"/>
  <c r="S841" i="1" s="1" a="1"/>
  <c r="S841" i="1" s="1"/>
  <c r="O201" i="1"/>
  <c r="O343" i="1"/>
  <c r="G771" i="1"/>
  <c r="E699" i="1"/>
  <c r="D699" i="1"/>
  <c r="F699" i="1" s="1"/>
  <c r="C699" i="1"/>
  <c r="O769" i="1"/>
  <c r="O59" i="1"/>
  <c r="E273" i="1"/>
  <c r="D273" i="1"/>
  <c r="F273" i="1" s="1"/>
  <c r="C273" i="1"/>
  <c r="G345" i="1"/>
  <c r="G416" i="1"/>
  <c r="E344" i="1"/>
  <c r="D344" i="1"/>
  <c r="F344" i="1" s="1"/>
  <c r="C344" i="1"/>
  <c r="S344" i="1" s="1" a="1"/>
  <c r="S344" i="1" s="1"/>
  <c r="O698" i="1"/>
  <c r="N556" i="1"/>
  <c r="M271" i="1"/>
  <c r="A271" i="1"/>
  <c r="G274" i="1"/>
  <c r="E202" i="1"/>
  <c r="D202" i="1"/>
  <c r="F202" i="1" s="1"/>
  <c r="C202" i="1"/>
  <c r="A413" i="1"/>
  <c r="M413" i="1"/>
  <c r="G487" i="1"/>
  <c r="E415" i="1"/>
  <c r="D415" i="1"/>
  <c r="F415" i="1" s="1"/>
  <c r="C415" i="1"/>
  <c r="S415" i="1" s="1" a="1"/>
  <c r="S415" i="1" s="1"/>
  <c r="D770" i="1"/>
  <c r="F770" i="1" s="1"/>
  <c r="G842" i="1"/>
  <c r="C770" i="1"/>
  <c r="S770" i="1" s="1" a="1"/>
  <c r="S770" i="1" s="1"/>
  <c r="E770" i="1"/>
  <c r="O556" i="1"/>
  <c r="G132" i="1"/>
  <c r="G61" i="1"/>
  <c r="E60" i="1"/>
  <c r="D60" i="1"/>
  <c r="F60" i="1" s="1"/>
  <c r="C60" i="1"/>
  <c r="BP62" i="4" l="1" a="1"/>
  <c r="BP62" i="4" s="1"/>
  <c r="N699" i="1"/>
  <c r="S699" i="1" a="1"/>
  <c r="S699" i="1" s="1"/>
  <c r="S60" i="1" a="1"/>
  <c r="S60" i="1" s="1"/>
  <c r="O486" i="1"/>
  <c r="S486" i="1" a="1"/>
  <c r="S486" i="1" s="1"/>
  <c r="M414" i="1"/>
  <c r="A131" i="1"/>
  <c r="S131" i="1" a="1"/>
  <c r="S131" i="1" s="1"/>
  <c r="M202" i="1"/>
  <c r="S202" i="1" a="1"/>
  <c r="S202" i="1" s="1"/>
  <c r="M273" i="1"/>
  <c r="S273" i="1" a="1"/>
  <c r="S273" i="1" s="1"/>
  <c r="A628" i="1"/>
  <c r="A841" i="1"/>
  <c r="M699" i="1"/>
  <c r="M59" i="1"/>
  <c r="L842" i="1"/>
  <c r="K842" i="1" s="1"/>
  <c r="P842" i="1"/>
  <c r="L61" i="1"/>
  <c r="K61" i="1" s="1"/>
  <c r="P61" i="1"/>
  <c r="L487" i="1"/>
  <c r="K487" i="1" s="1"/>
  <c r="P487" i="1"/>
  <c r="A557" i="1"/>
  <c r="L629" i="1"/>
  <c r="K629" i="1" s="1"/>
  <c r="P629" i="1"/>
  <c r="L274" i="1"/>
  <c r="K274" i="1" s="1"/>
  <c r="P274" i="1"/>
  <c r="L132" i="1"/>
  <c r="K132" i="1" s="1"/>
  <c r="P132" i="1"/>
  <c r="L558" i="1"/>
  <c r="K558" i="1" s="1"/>
  <c r="P558" i="1"/>
  <c r="L416" i="1"/>
  <c r="K416" i="1" s="1"/>
  <c r="P416" i="1"/>
  <c r="L345" i="1"/>
  <c r="K345" i="1" s="1"/>
  <c r="P345" i="1"/>
  <c r="L771" i="1"/>
  <c r="K771" i="1" s="1"/>
  <c r="P771" i="1"/>
  <c r="L700" i="1"/>
  <c r="K700" i="1" s="1"/>
  <c r="P700" i="1"/>
  <c r="L203" i="1"/>
  <c r="K203" i="1" s="1"/>
  <c r="P203" i="1"/>
  <c r="A556" i="1"/>
  <c r="N202" i="1"/>
  <c r="M343" i="1"/>
  <c r="N841" i="1"/>
  <c r="O841" i="1"/>
  <c r="O770" i="1"/>
  <c r="N273" i="1"/>
  <c r="N770" i="1"/>
  <c r="N60" i="1"/>
  <c r="O344" i="1"/>
  <c r="O628" i="1"/>
  <c r="N628" i="1"/>
  <c r="E700" i="1"/>
  <c r="G772" i="1"/>
  <c r="C700" i="1"/>
  <c r="D700" i="1"/>
  <c r="F700" i="1" s="1"/>
  <c r="M485" i="1"/>
  <c r="A485" i="1"/>
  <c r="G275" i="1"/>
  <c r="E203" i="1"/>
  <c r="D203" i="1"/>
  <c r="F203" i="1" s="1"/>
  <c r="C203" i="1"/>
  <c r="M698" i="1"/>
  <c r="A698" i="1"/>
  <c r="O131" i="1"/>
  <c r="O60" i="1"/>
  <c r="M130" i="1"/>
  <c r="A130" i="1"/>
  <c r="A201" i="1"/>
  <c r="M201" i="1"/>
  <c r="M840" i="1"/>
  <c r="A840" i="1"/>
  <c r="D629" i="1"/>
  <c r="F629" i="1" s="1"/>
  <c r="E629" i="1"/>
  <c r="G701" i="1"/>
  <c r="C629" i="1"/>
  <c r="M769" i="1"/>
  <c r="A769" i="1"/>
  <c r="G346" i="1"/>
  <c r="D274" i="1"/>
  <c r="F274" i="1" s="1"/>
  <c r="C274" i="1"/>
  <c r="E274" i="1"/>
  <c r="G559" i="1"/>
  <c r="D487" i="1"/>
  <c r="F487" i="1" s="1"/>
  <c r="C487" i="1"/>
  <c r="E487" i="1"/>
  <c r="G488" i="1"/>
  <c r="E416" i="1"/>
  <c r="D416" i="1"/>
  <c r="F416" i="1" s="1"/>
  <c r="C416" i="1"/>
  <c r="S416" i="1" s="1" a="1"/>
  <c r="S416" i="1" s="1"/>
  <c r="E558" i="1"/>
  <c r="D558" i="1"/>
  <c r="F558" i="1" s="1"/>
  <c r="G630" i="1"/>
  <c r="C558" i="1"/>
  <c r="M272" i="1"/>
  <c r="A272" i="1"/>
  <c r="N486" i="1"/>
  <c r="O699" i="1"/>
  <c r="M627" i="1"/>
  <c r="A627" i="1"/>
  <c r="O273" i="1"/>
  <c r="O557" i="1"/>
  <c r="E842" i="1"/>
  <c r="D842" i="1"/>
  <c r="F842" i="1" s="1"/>
  <c r="C842" i="1"/>
  <c r="S842" i="1" s="1" a="1"/>
  <c r="S842" i="1" s="1"/>
  <c r="E345" i="1"/>
  <c r="G417" i="1"/>
  <c r="D345" i="1"/>
  <c r="F345" i="1" s="1"/>
  <c r="C345" i="1"/>
  <c r="S345" i="1" s="1" a="1"/>
  <c r="S345" i="1" s="1"/>
  <c r="N557" i="1"/>
  <c r="N131" i="1"/>
  <c r="G133" i="1"/>
  <c r="E61" i="1"/>
  <c r="G62" i="1"/>
  <c r="D61" i="1"/>
  <c r="F61" i="1" s="1"/>
  <c r="C61" i="1"/>
  <c r="G204" i="1"/>
  <c r="C132" i="1"/>
  <c r="E132" i="1"/>
  <c r="D132" i="1"/>
  <c r="F132" i="1" s="1"/>
  <c r="N415" i="1"/>
  <c r="M60" i="1"/>
  <c r="A60" i="1"/>
  <c r="O415" i="1"/>
  <c r="O202" i="1"/>
  <c r="N344" i="1"/>
  <c r="E771" i="1"/>
  <c r="C771" i="1"/>
  <c r="S771" i="1" s="1" a="1"/>
  <c r="S771" i="1" s="1"/>
  <c r="D771" i="1"/>
  <c r="F771" i="1" s="1"/>
  <c r="G843" i="1"/>
  <c r="BP63" i="4" l="1" a="1"/>
  <c r="BP63" i="4" s="1"/>
  <c r="M131" i="1"/>
  <c r="A202" i="1"/>
  <c r="S629" i="1" a="1"/>
  <c r="S629" i="1" s="1"/>
  <c r="N700" i="1"/>
  <c r="S700" i="1" a="1"/>
  <c r="S700" i="1" s="1"/>
  <c r="N487" i="1"/>
  <c r="S487" i="1" a="1"/>
  <c r="S487" i="1" s="1"/>
  <c r="A273" i="1"/>
  <c r="S558" i="1" a="1"/>
  <c r="S558" i="1" s="1"/>
  <c r="N203" i="1"/>
  <c r="S203" i="1" a="1"/>
  <c r="S203" i="1" s="1"/>
  <c r="N274" i="1"/>
  <c r="S274" i="1" a="1"/>
  <c r="S274" i="1" s="1"/>
  <c r="N132" i="1"/>
  <c r="S132" i="1" a="1"/>
  <c r="S132" i="1" s="1"/>
  <c r="S61" i="1" a="1"/>
  <c r="S61" i="1" s="1"/>
  <c r="A345" i="1"/>
  <c r="A416" i="1"/>
  <c r="L630" i="1"/>
  <c r="K630" i="1" s="1"/>
  <c r="P630" i="1"/>
  <c r="L843" i="1"/>
  <c r="K843" i="1" s="1"/>
  <c r="P843" i="1"/>
  <c r="L772" i="1"/>
  <c r="K772" i="1" s="1"/>
  <c r="P772" i="1"/>
  <c r="L275" i="1"/>
  <c r="K275" i="1" s="1"/>
  <c r="P275" i="1"/>
  <c r="L133" i="1"/>
  <c r="K133" i="1" s="1"/>
  <c r="P133" i="1"/>
  <c r="L62" i="1"/>
  <c r="K62" i="1" s="1"/>
  <c r="P62" i="1"/>
  <c r="L559" i="1"/>
  <c r="K559" i="1" s="1"/>
  <c r="P559" i="1"/>
  <c r="L204" i="1"/>
  <c r="K204" i="1" s="1"/>
  <c r="P204" i="1"/>
  <c r="L417" i="1"/>
  <c r="K417" i="1" s="1"/>
  <c r="P417" i="1"/>
  <c r="L701" i="1"/>
  <c r="K701" i="1" s="1"/>
  <c r="P701" i="1"/>
  <c r="L346" i="1"/>
  <c r="K346" i="1" s="1"/>
  <c r="P346" i="1"/>
  <c r="L488" i="1"/>
  <c r="K488" i="1" s="1"/>
  <c r="P488" i="1"/>
  <c r="A699" i="1"/>
  <c r="M841" i="1"/>
  <c r="N416" i="1"/>
  <c r="M628" i="1"/>
  <c r="M557" i="1"/>
  <c r="N771" i="1"/>
  <c r="N345" i="1"/>
  <c r="O345" i="1"/>
  <c r="O416" i="1"/>
  <c r="N629" i="1"/>
  <c r="O771" i="1"/>
  <c r="D417" i="1"/>
  <c r="F417" i="1" s="1"/>
  <c r="C417" i="1"/>
  <c r="S417" i="1" s="1" a="1"/>
  <c r="S417" i="1" s="1"/>
  <c r="E417" i="1"/>
  <c r="G489" i="1"/>
  <c r="N558" i="1"/>
  <c r="C843" i="1"/>
  <c r="S843" i="1" s="1" a="1"/>
  <c r="S843" i="1" s="1"/>
  <c r="E843" i="1"/>
  <c r="D843" i="1"/>
  <c r="F843" i="1" s="1"/>
  <c r="G134" i="1"/>
  <c r="G63" i="1"/>
  <c r="C62" i="1"/>
  <c r="D62" i="1"/>
  <c r="F62" i="1" s="1"/>
  <c r="E62" i="1"/>
  <c r="D630" i="1"/>
  <c r="F630" i="1" s="1"/>
  <c r="C630" i="1"/>
  <c r="E630" i="1"/>
  <c r="G702" i="1"/>
  <c r="G560" i="1"/>
  <c r="E488" i="1"/>
  <c r="C488" i="1"/>
  <c r="D488" i="1"/>
  <c r="F488" i="1" s="1"/>
  <c r="O274" i="1"/>
  <c r="M629" i="1"/>
  <c r="A629" i="1"/>
  <c r="O61" i="1"/>
  <c r="M415" i="1"/>
  <c r="A415" i="1"/>
  <c r="O203" i="1"/>
  <c r="C133" i="1"/>
  <c r="E133" i="1"/>
  <c r="G205" i="1"/>
  <c r="D133" i="1"/>
  <c r="F133" i="1" s="1"/>
  <c r="N842" i="1"/>
  <c r="M770" i="1"/>
  <c r="A770" i="1"/>
  <c r="G418" i="1"/>
  <c r="E346" i="1"/>
  <c r="C346" i="1"/>
  <c r="D346" i="1"/>
  <c r="F346" i="1" s="1"/>
  <c r="O700" i="1"/>
  <c r="G844" i="1"/>
  <c r="C772" i="1"/>
  <c r="E772" i="1"/>
  <c r="D772" i="1"/>
  <c r="F772" i="1" s="1"/>
  <c r="G276" i="1"/>
  <c r="C204" i="1"/>
  <c r="E204" i="1"/>
  <c r="D204" i="1"/>
  <c r="F204" i="1" s="1"/>
  <c r="O558" i="1"/>
  <c r="G347" i="1"/>
  <c r="C275" i="1"/>
  <c r="E275" i="1"/>
  <c r="D275" i="1"/>
  <c r="F275" i="1" s="1"/>
  <c r="O487" i="1"/>
  <c r="M344" i="1"/>
  <c r="A344" i="1"/>
  <c r="O629" i="1"/>
  <c r="O132" i="1"/>
  <c r="G631" i="1"/>
  <c r="E559" i="1"/>
  <c r="D559" i="1"/>
  <c r="F559" i="1" s="1"/>
  <c r="C559" i="1"/>
  <c r="S559" i="1" s="1" a="1"/>
  <c r="S559" i="1" s="1"/>
  <c r="E701" i="1"/>
  <c r="D701" i="1"/>
  <c r="F701" i="1" s="1"/>
  <c r="C701" i="1"/>
  <c r="G773" i="1"/>
  <c r="M486" i="1"/>
  <c r="A486" i="1"/>
  <c r="N61" i="1"/>
  <c r="O842" i="1"/>
  <c r="BP64" i="4" l="1" a="1"/>
  <c r="BP64" i="4" s="1"/>
  <c r="S346" i="1" a="1"/>
  <c r="S346" i="1" s="1"/>
  <c r="N630" i="1"/>
  <c r="S630" i="1" a="1"/>
  <c r="S630" i="1" s="1"/>
  <c r="S275" i="1" a="1"/>
  <c r="S275" i="1" s="1"/>
  <c r="N204" i="1"/>
  <c r="S204" i="1" a="1"/>
  <c r="S204" i="1" s="1"/>
  <c r="S62" i="1" a="1"/>
  <c r="S62" i="1" s="1"/>
  <c r="M488" i="1"/>
  <c r="S488" i="1" a="1"/>
  <c r="S488" i="1" s="1"/>
  <c r="S772" i="1" a="1"/>
  <c r="S772" i="1" s="1"/>
  <c r="N701" i="1"/>
  <c r="S701" i="1" a="1"/>
  <c r="S701" i="1" s="1"/>
  <c r="N133" i="1"/>
  <c r="S133" i="1" a="1"/>
  <c r="S133" i="1" s="1"/>
  <c r="A701" i="1"/>
  <c r="M843" i="1"/>
  <c r="M630" i="1"/>
  <c r="L702" i="1"/>
  <c r="P702" i="1"/>
  <c r="L276" i="1"/>
  <c r="K276" i="1" s="1"/>
  <c r="P276" i="1"/>
  <c r="L347" i="1"/>
  <c r="K347" i="1" s="1"/>
  <c r="P347" i="1"/>
  <c r="L489" i="1"/>
  <c r="K489" i="1" s="1"/>
  <c r="P489" i="1"/>
  <c r="L773" i="1"/>
  <c r="K773" i="1" s="1"/>
  <c r="P773" i="1"/>
  <c r="L205" i="1"/>
  <c r="K205" i="1" s="1"/>
  <c r="P205" i="1"/>
  <c r="L418" i="1"/>
  <c r="K418" i="1" s="1"/>
  <c r="P418" i="1"/>
  <c r="L560" i="1"/>
  <c r="K560" i="1" s="1"/>
  <c r="P560" i="1"/>
  <c r="L631" i="1"/>
  <c r="K631" i="1" s="1"/>
  <c r="P631" i="1"/>
  <c r="L844" i="1"/>
  <c r="K844" i="1" s="1"/>
  <c r="P844" i="1"/>
  <c r="L63" i="1"/>
  <c r="K63" i="1" s="1"/>
  <c r="P63" i="1"/>
  <c r="L134" i="1"/>
  <c r="K134" i="1" s="1"/>
  <c r="P134" i="1"/>
  <c r="N417" i="1"/>
  <c r="M416" i="1"/>
  <c r="N488" i="1"/>
  <c r="O630" i="1"/>
  <c r="M345" i="1"/>
  <c r="N559" i="1"/>
  <c r="N275" i="1"/>
  <c r="O417" i="1"/>
  <c r="C560" i="1"/>
  <c r="G632" i="1"/>
  <c r="E560" i="1"/>
  <c r="D560" i="1"/>
  <c r="F560" i="1" s="1"/>
  <c r="A771" i="1"/>
  <c r="M771" i="1"/>
  <c r="G419" i="1"/>
  <c r="D347" i="1"/>
  <c r="F347" i="1" s="1"/>
  <c r="C347" i="1"/>
  <c r="E347" i="1"/>
  <c r="N346" i="1"/>
  <c r="O133" i="1"/>
  <c r="A61" i="1"/>
  <c r="M61" i="1"/>
  <c r="A203" i="1"/>
  <c r="M203" i="1"/>
  <c r="M275" i="1"/>
  <c r="A275" i="1"/>
  <c r="O62" i="1"/>
  <c r="O772" i="1"/>
  <c r="G490" i="1"/>
  <c r="D418" i="1"/>
  <c r="F418" i="1" s="1"/>
  <c r="C418" i="1"/>
  <c r="E418" i="1"/>
  <c r="G135" i="1"/>
  <c r="C63" i="1"/>
  <c r="E63" i="1"/>
  <c r="G64" i="1"/>
  <c r="D63" i="1"/>
  <c r="F63" i="1" s="1"/>
  <c r="E773" i="1"/>
  <c r="D773" i="1"/>
  <c r="F773" i="1" s="1"/>
  <c r="C773" i="1"/>
  <c r="S773" i="1" s="1" a="1"/>
  <c r="S773" i="1" s="1"/>
  <c r="G845" i="1"/>
  <c r="E631" i="1"/>
  <c r="G703" i="1"/>
  <c r="C631" i="1"/>
  <c r="S631" i="1" s="1" a="1"/>
  <c r="S631" i="1" s="1"/>
  <c r="D631" i="1"/>
  <c r="F631" i="1" s="1"/>
  <c r="N772" i="1"/>
  <c r="E702" i="1"/>
  <c r="K702" i="1"/>
  <c r="G774" i="1"/>
  <c r="C702" i="1"/>
  <c r="S702" i="1" s="1" a="1"/>
  <c r="S702" i="1" s="1"/>
  <c r="D702" i="1"/>
  <c r="F702" i="1" s="1"/>
  <c r="D134" i="1"/>
  <c r="F134" i="1" s="1"/>
  <c r="G206" i="1"/>
  <c r="C134" i="1"/>
  <c r="E134" i="1"/>
  <c r="M62" i="1"/>
  <c r="A62" i="1"/>
  <c r="G561" i="1"/>
  <c r="C489" i="1"/>
  <c r="E489" i="1"/>
  <c r="D489" i="1"/>
  <c r="F489" i="1" s="1"/>
  <c r="A700" i="1"/>
  <c r="M700" i="1"/>
  <c r="O701" i="1"/>
  <c r="M842" i="1"/>
  <c r="A842" i="1"/>
  <c r="E844" i="1"/>
  <c r="D844" i="1"/>
  <c r="F844" i="1" s="1"/>
  <c r="C844" i="1"/>
  <c r="S844" i="1" s="1" a="1"/>
  <c r="S844" i="1" s="1"/>
  <c r="O843" i="1"/>
  <c r="M132" i="1"/>
  <c r="A132" i="1"/>
  <c r="M558" i="1"/>
  <c r="A558" i="1"/>
  <c r="O204" i="1"/>
  <c r="M274" i="1"/>
  <c r="A274" i="1"/>
  <c r="M487" i="1"/>
  <c r="A487" i="1"/>
  <c r="C276" i="1"/>
  <c r="G348" i="1"/>
  <c r="E276" i="1"/>
  <c r="D276" i="1"/>
  <c r="F276" i="1" s="1"/>
  <c r="G277" i="1"/>
  <c r="E205" i="1"/>
  <c r="D205" i="1"/>
  <c r="F205" i="1" s="1"/>
  <c r="C205" i="1"/>
  <c r="O488" i="1"/>
  <c r="N843" i="1"/>
  <c r="O559" i="1"/>
  <c r="O275" i="1"/>
  <c r="O346" i="1"/>
  <c r="N62" i="1"/>
  <c r="BP65" i="4" l="1" a="1"/>
  <c r="BP65" i="4" s="1"/>
  <c r="A276" i="1"/>
  <c r="S276" i="1" a="1"/>
  <c r="S276" i="1" s="1"/>
  <c r="S63" i="1" a="1"/>
  <c r="S63" i="1" s="1"/>
  <c r="M134" i="1"/>
  <c r="S134" i="1" a="1"/>
  <c r="S134" i="1" s="1"/>
  <c r="A418" i="1"/>
  <c r="S418" i="1" a="1"/>
  <c r="S418" i="1" s="1"/>
  <c r="A488" i="1"/>
  <c r="O560" i="1"/>
  <c r="S560" i="1" a="1"/>
  <c r="S560" i="1" s="1"/>
  <c r="N489" i="1"/>
  <c r="S489" i="1" a="1"/>
  <c r="S489" i="1" s="1"/>
  <c r="N205" i="1"/>
  <c r="S205" i="1" a="1"/>
  <c r="S205" i="1" s="1"/>
  <c r="M347" i="1"/>
  <c r="S347" i="1" a="1"/>
  <c r="S347" i="1" s="1"/>
  <c r="A631" i="1"/>
  <c r="M702" i="1"/>
  <c r="L64" i="1"/>
  <c r="K64" i="1" s="1"/>
  <c r="P64" i="1"/>
  <c r="L632" i="1"/>
  <c r="K632" i="1" s="1"/>
  <c r="P632" i="1"/>
  <c r="L277" i="1"/>
  <c r="K277" i="1" s="1"/>
  <c r="P277" i="1"/>
  <c r="L703" i="1"/>
  <c r="K703" i="1" s="1"/>
  <c r="P703" i="1"/>
  <c r="L206" i="1"/>
  <c r="K206" i="1" s="1"/>
  <c r="P206" i="1"/>
  <c r="L845" i="1"/>
  <c r="K845" i="1" s="1"/>
  <c r="P845" i="1"/>
  <c r="L135" i="1"/>
  <c r="K135" i="1" s="1"/>
  <c r="P135" i="1"/>
  <c r="L348" i="1"/>
  <c r="K348" i="1" s="1"/>
  <c r="P348" i="1"/>
  <c r="L419" i="1"/>
  <c r="K419" i="1" s="1"/>
  <c r="P419" i="1"/>
  <c r="L774" i="1"/>
  <c r="K774" i="1" s="1"/>
  <c r="P774" i="1"/>
  <c r="L490" i="1"/>
  <c r="K490" i="1" s="1"/>
  <c r="P490" i="1"/>
  <c r="L561" i="1"/>
  <c r="K561" i="1" s="1"/>
  <c r="P561" i="1"/>
  <c r="A843" i="1"/>
  <c r="N418" i="1"/>
  <c r="N844" i="1"/>
  <c r="O702" i="1"/>
  <c r="M701" i="1"/>
  <c r="N702" i="1"/>
  <c r="O844" i="1"/>
  <c r="N347" i="1"/>
  <c r="O205" i="1"/>
  <c r="N631" i="1"/>
  <c r="O631" i="1"/>
  <c r="M63" i="1"/>
  <c r="A63" i="1"/>
  <c r="A134" i="1"/>
  <c r="G136" i="1"/>
  <c r="G65" i="1"/>
  <c r="E64" i="1"/>
  <c r="D64" i="1"/>
  <c r="F64" i="1" s="1"/>
  <c r="C64" i="1"/>
  <c r="A630" i="1"/>
  <c r="N773" i="1"/>
  <c r="G491" i="1"/>
  <c r="D419" i="1"/>
  <c r="F419" i="1" s="1"/>
  <c r="E419" i="1"/>
  <c r="C419" i="1"/>
  <c r="S419" i="1" s="1" a="1"/>
  <c r="S419" i="1" s="1"/>
  <c r="O134" i="1"/>
  <c r="C845" i="1"/>
  <c r="D845" i="1"/>
  <c r="F845" i="1" s="1"/>
  <c r="E845" i="1"/>
  <c r="A347" i="1"/>
  <c r="O489" i="1"/>
  <c r="G633" i="1"/>
  <c r="E561" i="1"/>
  <c r="C561" i="1"/>
  <c r="S561" i="1" s="1" a="1"/>
  <c r="S561" i="1" s="1"/>
  <c r="D561" i="1"/>
  <c r="F561" i="1" s="1"/>
  <c r="O773" i="1"/>
  <c r="M133" i="1"/>
  <c r="A133" i="1"/>
  <c r="A417" i="1"/>
  <c r="M417" i="1"/>
  <c r="E135" i="1"/>
  <c r="G207" i="1"/>
  <c r="D135" i="1"/>
  <c r="F135" i="1" s="1"/>
  <c r="C135" i="1"/>
  <c r="A204" i="1"/>
  <c r="M204" i="1"/>
  <c r="N134" i="1"/>
  <c r="N276" i="1"/>
  <c r="G278" i="1"/>
  <c r="E206" i="1"/>
  <c r="D206" i="1"/>
  <c r="F206" i="1" s="1"/>
  <c r="C206" i="1"/>
  <c r="D348" i="1"/>
  <c r="F348" i="1" s="1"/>
  <c r="C348" i="1"/>
  <c r="S348" i="1" s="1" a="1"/>
  <c r="S348" i="1" s="1"/>
  <c r="E348" i="1"/>
  <c r="G420" i="1"/>
  <c r="A346" i="1"/>
  <c r="M346" i="1"/>
  <c r="G349" i="1"/>
  <c r="E277" i="1"/>
  <c r="D277" i="1"/>
  <c r="F277" i="1" s="1"/>
  <c r="C277" i="1"/>
  <c r="O63" i="1"/>
  <c r="O418" i="1"/>
  <c r="E632" i="1"/>
  <c r="D632" i="1"/>
  <c r="F632" i="1" s="1"/>
  <c r="C632" i="1"/>
  <c r="S632" i="1" s="1" a="1"/>
  <c r="S632" i="1" s="1"/>
  <c r="G704" i="1"/>
  <c r="M772" i="1"/>
  <c r="A772" i="1"/>
  <c r="G775" i="1"/>
  <c r="D703" i="1"/>
  <c r="F703" i="1" s="1"/>
  <c r="C703" i="1"/>
  <c r="S703" i="1" s="1" a="1"/>
  <c r="S703" i="1" s="1"/>
  <c r="E703" i="1"/>
  <c r="N63" i="1"/>
  <c r="N560" i="1"/>
  <c r="O276" i="1"/>
  <c r="M559" i="1"/>
  <c r="A559" i="1"/>
  <c r="E774" i="1"/>
  <c r="C774" i="1"/>
  <c r="G846" i="1"/>
  <c r="D774" i="1"/>
  <c r="F774" i="1" s="1"/>
  <c r="E490" i="1"/>
  <c r="D490" i="1"/>
  <c r="F490" i="1" s="1"/>
  <c r="C490" i="1"/>
  <c r="S490" i="1" s="1" a="1"/>
  <c r="S490" i="1" s="1"/>
  <c r="G562" i="1"/>
  <c r="O347" i="1"/>
  <c r="BP66" i="4" l="1" a="1"/>
  <c r="BP66" i="4" s="1"/>
  <c r="M276" i="1"/>
  <c r="M418" i="1"/>
  <c r="N135" i="1"/>
  <c r="S135" i="1" a="1"/>
  <c r="S135" i="1" s="1"/>
  <c r="N206" i="1"/>
  <c r="S206" i="1" a="1"/>
  <c r="S206" i="1" s="1"/>
  <c r="S64" i="1" a="1"/>
  <c r="S64" i="1" s="1"/>
  <c r="N845" i="1"/>
  <c r="S845" i="1" a="1"/>
  <c r="S845" i="1" s="1"/>
  <c r="A774" i="1"/>
  <c r="S774" i="1" a="1"/>
  <c r="S774" i="1" s="1"/>
  <c r="O277" i="1"/>
  <c r="S277" i="1" a="1"/>
  <c r="S277" i="1" s="1"/>
  <c r="A277" i="1"/>
  <c r="M703" i="1"/>
  <c r="M632" i="1"/>
  <c r="L704" i="1"/>
  <c r="K704" i="1" s="1"/>
  <c r="P704" i="1"/>
  <c r="L349" i="1"/>
  <c r="K349" i="1" s="1"/>
  <c r="P349" i="1"/>
  <c r="L65" i="1"/>
  <c r="K65" i="1" s="1"/>
  <c r="P65" i="1"/>
  <c r="L420" i="1"/>
  <c r="K420" i="1" s="1"/>
  <c r="P420" i="1"/>
  <c r="L562" i="1"/>
  <c r="K562" i="1" s="1"/>
  <c r="P562" i="1"/>
  <c r="L633" i="1"/>
  <c r="K633" i="1" s="1"/>
  <c r="P633" i="1"/>
  <c r="L491" i="1"/>
  <c r="K491" i="1" s="1"/>
  <c r="P491" i="1"/>
  <c r="L136" i="1"/>
  <c r="P136" i="1"/>
  <c r="L278" i="1"/>
  <c r="K278" i="1" s="1"/>
  <c r="P278" i="1"/>
  <c r="L207" i="1"/>
  <c r="K207" i="1" s="1"/>
  <c r="P207" i="1"/>
  <c r="L846" i="1"/>
  <c r="K846" i="1" s="1"/>
  <c r="P846" i="1"/>
  <c r="L775" i="1"/>
  <c r="K775" i="1" s="1"/>
  <c r="P775" i="1"/>
  <c r="N490" i="1"/>
  <c r="N561" i="1"/>
  <c r="N277" i="1"/>
  <c r="O632" i="1"/>
  <c r="N632" i="1"/>
  <c r="O561" i="1"/>
  <c r="M631" i="1"/>
  <c r="N703" i="1"/>
  <c r="O348" i="1"/>
  <c r="A702" i="1"/>
  <c r="O703" i="1"/>
  <c r="N348" i="1"/>
  <c r="O490" i="1"/>
  <c r="A560" i="1"/>
  <c r="M560" i="1"/>
  <c r="E846" i="1"/>
  <c r="C846" i="1"/>
  <c r="D846" i="1"/>
  <c r="F846" i="1" s="1"/>
  <c r="O774" i="1"/>
  <c r="G421" i="1"/>
  <c r="C349" i="1"/>
  <c r="S349" i="1" s="1" a="1"/>
  <c r="S349" i="1" s="1"/>
  <c r="E349" i="1"/>
  <c r="D349" i="1"/>
  <c r="F349" i="1" s="1"/>
  <c r="M844" i="1"/>
  <c r="A844" i="1"/>
  <c r="O419" i="1"/>
  <c r="O64" i="1"/>
  <c r="N419" i="1"/>
  <c r="G66" i="1"/>
  <c r="E65" i="1"/>
  <c r="D65" i="1"/>
  <c r="F65" i="1" s="1"/>
  <c r="C65" i="1"/>
  <c r="G137" i="1"/>
  <c r="M773" i="1"/>
  <c r="A773" i="1"/>
  <c r="G279" i="1"/>
  <c r="E207" i="1"/>
  <c r="D207" i="1"/>
  <c r="F207" i="1" s="1"/>
  <c r="C207" i="1"/>
  <c r="K136" i="1"/>
  <c r="G208" i="1"/>
  <c r="E136" i="1"/>
  <c r="D136" i="1"/>
  <c r="F136" i="1" s="1"/>
  <c r="C136" i="1"/>
  <c r="G492" i="1"/>
  <c r="D420" i="1"/>
  <c r="F420" i="1" s="1"/>
  <c r="C420" i="1"/>
  <c r="E420" i="1"/>
  <c r="O206" i="1"/>
  <c r="A205" i="1"/>
  <c r="M205" i="1"/>
  <c r="G705" i="1"/>
  <c r="D633" i="1"/>
  <c r="F633" i="1" s="1"/>
  <c r="E633" i="1"/>
  <c r="C633" i="1"/>
  <c r="E491" i="1"/>
  <c r="G563" i="1"/>
  <c r="D491" i="1"/>
  <c r="F491" i="1" s="1"/>
  <c r="C491" i="1"/>
  <c r="N774" i="1"/>
  <c r="O845" i="1"/>
  <c r="E278" i="1"/>
  <c r="C278" i="1"/>
  <c r="G350" i="1"/>
  <c r="D278" i="1"/>
  <c r="F278" i="1" s="1"/>
  <c r="A489" i="1"/>
  <c r="M489" i="1"/>
  <c r="G776" i="1"/>
  <c r="E704" i="1"/>
  <c r="D704" i="1"/>
  <c r="F704" i="1" s="1"/>
  <c r="C704" i="1"/>
  <c r="E775" i="1"/>
  <c r="G847" i="1"/>
  <c r="D775" i="1"/>
  <c r="F775" i="1" s="1"/>
  <c r="C775" i="1"/>
  <c r="E562" i="1"/>
  <c r="G634" i="1"/>
  <c r="D562" i="1"/>
  <c r="F562" i="1" s="1"/>
  <c r="C562" i="1"/>
  <c r="S562" i="1" s="1" a="1"/>
  <c r="S562" i="1" s="1"/>
  <c r="O135" i="1"/>
  <c r="N64" i="1"/>
  <c r="BP67" i="4" l="1" a="1"/>
  <c r="BP67" i="4" s="1"/>
  <c r="M774" i="1"/>
  <c r="S278" i="1" a="1"/>
  <c r="S278" i="1" s="1"/>
  <c r="S704" i="1" a="1"/>
  <c r="S704" i="1" s="1"/>
  <c r="N846" i="1"/>
  <c r="S846" i="1" a="1"/>
  <c r="S846" i="1" s="1"/>
  <c r="S420" i="1" a="1"/>
  <c r="S420" i="1" s="1"/>
  <c r="N633" i="1"/>
  <c r="S633" i="1" a="1"/>
  <c r="S633" i="1" s="1"/>
  <c r="N207" i="1"/>
  <c r="S207" i="1" a="1"/>
  <c r="S207" i="1" s="1"/>
  <c r="N136" i="1"/>
  <c r="S136" i="1" a="1"/>
  <c r="S136" i="1" s="1"/>
  <c r="S775" i="1" a="1"/>
  <c r="S775" i="1" s="1"/>
  <c r="S491" i="1" a="1"/>
  <c r="S491" i="1" s="1"/>
  <c r="N65" i="1"/>
  <c r="S65" i="1" a="1"/>
  <c r="S65" i="1" s="1"/>
  <c r="L492" i="1"/>
  <c r="K492" i="1" s="1"/>
  <c r="P492" i="1"/>
  <c r="L634" i="1"/>
  <c r="K634" i="1" s="1"/>
  <c r="P634" i="1"/>
  <c r="L208" i="1"/>
  <c r="K208" i="1" s="1"/>
  <c r="P208" i="1"/>
  <c r="L279" i="1"/>
  <c r="K279" i="1" s="1"/>
  <c r="P279" i="1"/>
  <c r="L350" i="1"/>
  <c r="K350" i="1" s="1"/>
  <c r="P350" i="1"/>
  <c r="L776" i="1"/>
  <c r="P776" i="1"/>
  <c r="L421" i="1"/>
  <c r="K421" i="1" s="1"/>
  <c r="P421" i="1"/>
  <c r="L705" i="1"/>
  <c r="K705" i="1" s="1"/>
  <c r="P705" i="1"/>
  <c r="L137" i="1"/>
  <c r="K137" i="1" s="1"/>
  <c r="P137" i="1"/>
  <c r="L66" i="1"/>
  <c r="K66" i="1" s="1"/>
  <c r="P66" i="1"/>
  <c r="L563" i="1"/>
  <c r="K563" i="1" s="1"/>
  <c r="P563" i="1"/>
  <c r="L847" i="1"/>
  <c r="K847" i="1" s="1"/>
  <c r="P847" i="1"/>
  <c r="M277" i="1"/>
  <c r="N278" i="1"/>
  <c r="A703" i="1"/>
  <c r="N349" i="1"/>
  <c r="A846" i="1"/>
  <c r="O349" i="1"/>
  <c r="A632" i="1"/>
  <c r="O420" i="1"/>
  <c r="N704" i="1"/>
  <c r="A278" i="1"/>
  <c r="M278" i="1"/>
  <c r="E492" i="1"/>
  <c r="C492" i="1"/>
  <c r="G564" i="1"/>
  <c r="D492" i="1"/>
  <c r="F492" i="1" s="1"/>
  <c r="O491" i="1"/>
  <c r="M135" i="1"/>
  <c r="A135" i="1"/>
  <c r="A420" i="1"/>
  <c r="M420" i="1"/>
  <c r="D137" i="1"/>
  <c r="F137" i="1" s="1"/>
  <c r="G209" i="1"/>
  <c r="E137" i="1"/>
  <c r="C137" i="1"/>
  <c r="A348" i="1"/>
  <c r="M348" i="1"/>
  <c r="C847" i="1"/>
  <c r="S847" i="1" s="1" a="1"/>
  <c r="S847" i="1" s="1"/>
  <c r="D847" i="1"/>
  <c r="F847" i="1" s="1"/>
  <c r="E847" i="1"/>
  <c r="K776" i="1"/>
  <c r="C776" i="1"/>
  <c r="G848" i="1"/>
  <c r="D776" i="1"/>
  <c r="F776" i="1" s="1"/>
  <c r="E776" i="1"/>
  <c r="M490" i="1"/>
  <c r="A490" i="1"/>
  <c r="O65" i="1"/>
  <c r="N775" i="1"/>
  <c r="G635" i="1"/>
  <c r="E563" i="1"/>
  <c r="D563" i="1"/>
  <c r="F563" i="1" s="1"/>
  <c r="C563" i="1"/>
  <c r="O207" i="1"/>
  <c r="N562" i="1"/>
  <c r="O775" i="1"/>
  <c r="A704" i="1"/>
  <c r="M704" i="1"/>
  <c r="A845" i="1"/>
  <c r="M845" i="1"/>
  <c r="A64" i="1"/>
  <c r="M64" i="1"/>
  <c r="G351" i="1"/>
  <c r="D279" i="1"/>
  <c r="F279" i="1" s="1"/>
  <c r="C279" i="1"/>
  <c r="E279" i="1"/>
  <c r="O136" i="1"/>
  <c r="G138" i="1"/>
  <c r="E66" i="1"/>
  <c r="D66" i="1"/>
  <c r="F66" i="1" s="1"/>
  <c r="G67" i="1"/>
  <c r="C66" i="1"/>
  <c r="O846" i="1"/>
  <c r="A561" i="1"/>
  <c r="M561" i="1"/>
  <c r="M206" i="1"/>
  <c r="A206" i="1"/>
  <c r="G280" i="1"/>
  <c r="E208" i="1"/>
  <c r="C208" i="1"/>
  <c r="D208" i="1"/>
  <c r="F208" i="1" s="1"/>
  <c r="G493" i="1"/>
  <c r="D421" i="1"/>
  <c r="F421" i="1" s="1"/>
  <c r="C421" i="1"/>
  <c r="S421" i="1" s="1" a="1"/>
  <c r="S421" i="1" s="1"/>
  <c r="E421" i="1"/>
  <c r="A419" i="1"/>
  <c r="M419" i="1"/>
  <c r="G706" i="1"/>
  <c r="D634" i="1"/>
  <c r="F634" i="1" s="1"/>
  <c r="E634" i="1"/>
  <c r="C634" i="1"/>
  <c r="S634" i="1" s="1" a="1"/>
  <c r="S634" i="1" s="1"/>
  <c r="O633" i="1"/>
  <c r="O562" i="1"/>
  <c r="D350" i="1"/>
  <c r="F350" i="1" s="1"/>
  <c r="C350" i="1"/>
  <c r="G422" i="1"/>
  <c r="E350" i="1"/>
  <c r="E705" i="1"/>
  <c r="G777" i="1"/>
  <c r="C705" i="1"/>
  <c r="S705" i="1" s="1" a="1"/>
  <c r="S705" i="1" s="1"/>
  <c r="D705" i="1"/>
  <c r="F705" i="1" s="1"/>
  <c r="O704" i="1"/>
  <c r="O278" i="1"/>
  <c r="N491" i="1"/>
  <c r="N420" i="1"/>
  <c r="BP68" i="4" l="1" a="1"/>
  <c r="BP68" i="4" s="1"/>
  <c r="O279" i="1"/>
  <c r="S279" i="1" a="1"/>
  <c r="S279" i="1" s="1"/>
  <c r="N563" i="1"/>
  <c r="S563" i="1" a="1"/>
  <c r="S563" i="1" s="1"/>
  <c r="S776" i="1" a="1"/>
  <c r="S776" i="1" s="1"/>
  <c r="A66" i="1"/>
  <c r="S66" i="1" a="1"/>
  <c r="S66" i="1" s="1"/>
  <c r="N350" i="1"/>
  <c r="S350" i="1" a="1"/>
  <c r="S350" i="1" s="1"/>
  <c r="N492" i="1"/>
  <c r="S492" i="1" a="1"/>
  <c r="S492" i="1" s="1"/>
  <c r="N137" i="1"/>
  <c r="S137" i="1" a="1"/>
  <c r="S137" i="1" s="1"/>
  <c r="S208" i="1" a="1"/>
  <c r="S208" i="1" s="1"/>
  <c r="M563" i="1"/>
  <c r="L564" i="1"/>
  <c r="K564" i="1" s="1"/>
  <c r="P564" i="1"/>
  <c r="L493" i="1"/>
  <c r="K493" i="1" s="1"/>
  <c r="P493" i="1"/>
  <c r="L351" i="1"/>
  <c r="K351" i="1" s="1"/>
  <c r="P351" i="1"/>
  <c r="L209" i="1"/>
  <c r="K209" i="1" s="1"/>
  <c r="P209" i="1"/>
  <c r="L848" i="1"/>
  <c r="K848" i="1" s="1"/>
  <c r="P848" i="1"/>
  <c r="L67" i="1"/>
  <c r="K67" i="1" s="1"/>
  <c r="P67" i="1"/>
  <c r="L635" i="1"/>
  <c r="K635" i="1" s="1"/>
  <c r="P635" i="1"/>
  <c r="L777" i="1"/>
  <c r="K777" i="1" s="1"/>
  <c r="P777" i="1"/>
  <c r="L706" i="1"/>
  <c r="K706" i="1" s="1"/>
  <c r="P706" i="1"/>
  <c r="L280" i="1"/>
  <c r="K280" i="1" s="1"/>
  <c r="P280" i="1"/>
  <c r="L138" i="1"/>
  <c r="K138" i="1" s="1"/>
  <c r="P138" i="1"/>
  <c r="L422" i="1"/>
  <c r="K422" i="1" s="1"/>
  <c r="P422" i="1"/>
  <c r="M846" i="1"/>
  <c r="O705" i="1"/>
  <c r="N66" i="1"/>
  <c r="N847" i="1"/>
  <c r="M705" i="1"/>
  <c r="O847" i="1"/>
  <c r="O634" i="1"/>
  <c r="N705" i="1"/>
  <c r="O421" i="1"/>
  <c r="N634" i="1"/>
  <c r="A775" i="1"/>
  <c r="M775" i="1"/>
  <c r="O776" i="1"/>
  <c r="G210" i="1"/>
  <c r="E138" i="1"/>
  <c r="D138" i="1"/>
  <c r="F138" i="1" s="1"/>
  <c r="C138" i="1"/>
  <c r="O137" i="1"/>
  <c r="C209" i="1"/>
  <c r="E209" i="1"/>
  <c r="D209" i="1"/>
  <c r="F209" i="1" s="1"/>
  <c r="G281" i="1"/>
  <c r="E280" i="1"/>
  <c r="C280" i="1"/>
  <c r="D280" i="1"/>
  <c r="F280" i="1" s="1"/>
  <c r="G352" i="1"/>
  <c r="E848" i="1"/>
  <c r="D848" i="1"/>
  <c r="F848" i="1" s="1"/>
  <c r="C848" i="1"/>
  <c r="S848" i="1" s="1" a="1"/>
  <c r="S848" i="1" s="1"/>
  <c r="M66" i="1"/>
  <c r="G565" i="1"/>
  <c r="E493" i="1"/>
  <c r="C493" i="1"/>
  <c r="S493" i="1" s="1" a="1"/>
  <c r="S493" i="1" s="1"/>
  <c r="D493" i="1"/>
  <c r="F493" i="1" s="1"/>
  <c r="E351" i="1"/>
  <c r="G423" i="1"/>
  <c r="D351" i="1"/>
  <c r="F351" i="1" s="1"/>
  <c r="C351" i="1"/>
  <c r="S351" i="1" s="1" a="1"/>
  <c r="S351" i="1" s="1"/>
  <c r="M562" i="1"/>
  <c r="A562" i="1"/>
  <c r="E422" i="1"/>
  <c r="D422" i="1"/>
  <c r="F422" i="1" s="1"/>
  <c r="G494" i="1"/>
  <c r="C422" i="1"/>
  <c r="S422" i="1" s="1" a="1"/>
  <c r="S422" i="1" s="1"/>
  <c r="D564" i="1"/>
  <c r="F564" i="1" s="1"/>
  <c r="G636" i="1"/>
  <c r="E564" i="1"/>
  <c r="C564" i="1"/>
  <c r="G849" i="1"/>
  <c r="D777" i="1"/>
  <c r="F777" i="1" s="1"/>
  <c r="E777" i="1"/>
  <c r="C777" i="1"/>
  <c r="G139" i="1"/>
  <c r="D67" i="1"/>
  <c r="F67" i="1" s="1"/>
  <c r="C67" i="1"/>
  <c r="E67" i="1"/>
  <c r="G68" i="1"/>
  <c r="A349" i="1"/>
  <c r="M349" i="1"/>
  <c r="O350" i="1"/>
  <c r="C706" i="1"/>
  <c r="S706" i="1" s="1" a="1"/>
  <c r="S706" i="1" s="1"/>
  <c r="E706" i="1"/>
  <c r="D706" i="1"/>
  <c r="F706" i="1" s="1"/>
  <c r="G778" i="1"/>
  <c r="A207" i="1"/>
  <c r="M207" i="1"/>
  <c r="O492" i="1"/>
  <c r="O563" i="1"/>
  <c r="M136" i="1"/>
  <c r="A136" i="1"/>
  <c r="O208" i="1"/>
  <c r="M491" i="1"/>
  <c r="A491" i="1"/>
  <c r="A208" i="1"/>
  <c r="M208" i="1"/>
  <c r="N776" i="1"/>
  <c r="M65" i="1"/>
  <c r="A65" i="1"/>
  <c r="M633" i="1"/>
  <c r="A633" i="1"/>
  <c r="N421" i="1"/>
  <c r="N208" i="1"/>
  <c r="O66" i="1"/>
  <c r="N279" i="1"/>
  <c r="G707" i="1"/>
  <c r="D635" i="1"/>
  <c r="F635" i="1" s="1"/>
  <c r="C635" i="1"/>
  <c r="E635" i="1"/>
  <c r="BP69" i="4" l="1" a="1"/>
  <c r="BP69" i="4" s="1"/>
  <c r="S138" i="1" a="1"/>
  <c r="S138" i="1" s="1"/>
  <c r="O564" i="1"/>
  <c r="S564" i="1" a="1"/>
  <c r="S564" i="1" s="1"/>
  <c r="S280" i="1" a="1"/>
  <c r="S280" i="1" s="1"/>
  <c r="N67" i="1"/>
  <c r="S67" i="1" a="1"/>
  <c r="S67" i="1" s="1"/>
  <c r="A209" i="1"/>
  <c r="S209" i="1" a="1"/>
  <c r="S209" i="1" s="1"/>
  <c r="M635" i="1"/>
  <c r="S635" i="1" a="1"/>
  <c r="S635" i="1" s="1"/>
  <c r="N777" i="1"/>
  <c r="S777" i="1" a="1"/>
  <c r="S777" i="1" s="1"/>
  <c r="A493" i="1"/>
  <c r="L778" i="1"/>
  <c r="K778" i="1" s="1"/>
  <c r="P778" i="1"/>
  <c r="L139" i="1"/>
  <c r="K139" i="1" s="1"/>
  <c r="P139" i="1"/>
  <c r="L494" i="1"/>
  <c r="K494" i="1" s="1"/>
  <c r="P494" i="1"/>
  <c r="L352" i="1"/>
  <c r="K352" i="1" s="1"/>
  <c r="P352" i="1"/>
  <c r="L565" i="1"/>
  <c r="K565" i="1" s="1"/>
  <c r="P565" i="1"/>
  <c r="L281" i="1"/>
  <c r="K281" i="1" s="1"/>
  <c r="P281" i="1"/>
  <c r="L210" i="1"/>
  <c r="K210" i="1" s="1"/>
  <c r="P210" i="1"/>
  <c r="L68" i="1"/>
  <c r="K68" i="1" s="1"/>
  <c r="P68" i="1"/>
  <c r="L849" i="1"/>
  <c r="K849" i="1" s="1"/>
  <c r="P849" i="1"/>
  <c r="L707" i="1"/>
  <c r="K707" i="1" s="1"/>
  <c r="P707" i="1"/>
  <c r="L423" i="1"/>
  <c r="K423" i="1" s="1"/>
  <c r="P423" i="1"/>
  <c r="L636" i="1"/>
  <c r="K636" i="1" s="1"/>
  <c r="P636" i="1"/>
  <c r="A705" i="1"/>
  <c r="N138" i="1"/>
  <c r="A563" i="1"/>
  <c r="N635" i="1"/>
  <c r="N706" i="1"/>
  <c r="O706" i="1"/>
  <c r="N422" i="1"/>
  <c r="N848" i="1"/>
  <c r="N493" i="1"/>
  <c r="O848" i="1"/>
  <c r="O493" i="1"/>
  <c r="O280" i="1"/>
  <c r="G282" i="1"/>
  <c r="E210" i="1"/>
  <c r="D210" i="1"/>
  <c r="F210" i="1" s="1"/>
  <c r="C210" i="1"/>
  <c r="A634" i="1"/>
  <c r="M634" i="1"/>
  <c r="E778" i="1"/>
  <c r="C778" i="1"/>
  <c r="S778" i="1" s="1" a="1"/>
  <c r="S778" i="1" s="1"/>
  <c r="G850" i="1"/>
  <c r="D778" i="1"/>
  <c r="F778" i="1" s="1"/>
  <c r="D494" i="1"/>
  <c r="F494" i="1" s="1"/>
  <c r="C494" i="1"/>
  <c r="G566" i="1"/>
  <c r="E494" i="1"/>
  <c r="G495" i="1"/>
  <c r="E423" i="1"/>
  <c r="C423" i="1"/>
  <c r="D423" i="1"/>
  <c r="F423" i="1" s="1"/>
  <c r="M776" i="1"/>
  <c r="A776" i="1"/>
  <c r="M138" i="1"/>
  <c r="A138" i="1"/>
  <c r="G140" i="1"/>
  <c r="D68" i="1"/>
  <c r="F68" i="1" s="1"/>
  <c r="G69" i="1"/>
  <c r="C68" i="1"/>
  <c r="E68" i="1"/>
  <c r="N564" i="1"/>
  <c r="N280" i="1"/>
  <c r="M847" i="1"/>
  <c r="A847" i="1"/>
  <c r="O67" i="1"/>
  <c r="M137" i="1"/>
  <c r="A137" i="1"/>
  <c r="O422" i="1"/>
  <c r="N209" i="1"/>
  <c r="A492" i="1"/>
  <c r="M492" i="1"/>
  <c r="C636" i="1"/>
  <c r="G708" i="1"/>
  <c r="D636" i="1"/>
  <c r="F636" i="1" s="1"/>
  <c r="E636" i="1"/>
  <c r="O209" i="1"/>
  <c r="G211" i="1"/>
  <c r="E139" i="1"/>
  <c r="D139" i="1"/>
  <c r="F139" i="1" s="1"/>
  <c r="C139" i="1"/>
  <c r="G353" i="1"/>
  <c r="C281" i="1"/>
  <c r="E281" i="1"/>
  <c r="D281" i="1"/>
  <c r="F281" i="1" s="1"/>
  <c r="O635" i="1"/>
  <c r="O777" i="1"/>
  <c r="G637" i="1"/>
  <c r="D565" i="1"/>
  <c r="F565" i="1" s="1"/>
  <c r="C565" i="1"/>
  <c r="E565" i="1"/>
  <c r="E849" i="1"/>
  <c r="D849" i="1"/>
  <c r="F849" i="1" s="1"/>
  <c r="C849" i="1"/>
  <c r="S849" i="1" s="1" a="1"/>
  <c r="S849" i="1" s="1"/>
  <c r="G779" i="1"/>
  <c r="E707" i="1"/>
  <c r="D707" i="1"/>
  <c r="F707" i="1" s="1"/>
  <c r="C707" i="1"/>
  <c r="M350" i="1"/>
  <c r="A350" i="1"/>
  <c r="M279" i="1"/>
  <c r="A279" i="1"/>
  <c r="N351" i="1"/>
  <c r="O138" i="1"/>
  <c r="A421" i="1"/>
  <c r="M421" i="1"/>
  <c r="O351" i="1"/>
  <c r="G424" i="1"/>
  <c r="D352" i="1"/>
  <c r="F352" i="1" s="1"/>
  <c r="C352" i="1"/>
  <c r="S352" i="1" s="1" a="1"/>
  <c r="S352" i="1" s="1"/>
  <c r="E352" i="1"/>
  <c r="BP70" i="4" l="1" a="1"/>
  <c r="BP70" i="4" s="1"/>
  <c r="A635" i="1"/>
  <c r="M209" i="1"/>
  <c r="N68" i="1"/>
  <c r="S68" i="1" a="1"/>
  <c r="S68" i="1" s="1"/>
  <c r="S210" i="1" a="1"/>
  <c r="S210" i="1" s="1"/>
  <c r="O494" i="1"/>
  <c r="S494" i="1" a="1"/>
  <c r="S494" i="1" s="1"/>
  <c r="N636" i="1"/>
  <c r="S636" i="1" a="1"/>
  <c r="S636" i="1" s="1"/>
  <c r="N139" i="1"/>
  <c r="S139" i="1" a="1"/>
  <c r="S139" i="1" s="1"/>
  <c r="S565" i="1" a="1"/>
  <c r="S565" i="1" s="1"/>
  <c r="O281" i="1"/>
  <c r="S281" i="1" a="1"/>
  <c r="S281" i="1" s="1"/>
  <c r="S707" i="1" a="1"/>
  <c r="S707" i="1" s="1"/>
  <c r="N423" i="1"/>
  <c r="S423" i="1" a="1"/>
  <c r="S423" i="1" s="1"/>
  <c r="M139" i="1"/>
  <c r="M423" i="1"/>
  <c r="L566" i="1"/>
  <c r="K566" i="1" s="1"/>
  <c r="P566" i="1"/>
  <c r="L708" i="1"/>
  <c r="K708" i="1" s="1"/>
  <c r="P708" i="1"/>
  <c r="L282" i="1"/>
  <c r="K282" i="1" s="1"/>
  <c r="P282" i="1"/>
  <c r="L353" i="1"/>
  <c r="K353" i="1" s="1"/>
  <c r="P353" i="1"/>
  <c r="L850" i="1"/>
  <c r="K850" i="1" s="1"/>
  <c r="P850" i="1"/>
  <c r="L424" i="1"/>
  <c r="K424" i="1" s="1"/>
  <c r="P424" i="1"/>
  <c r="L69" i="1"/>
  <c r="K69" i="1" s="1"/>
  <c r="P69" i="1"/>
  <c r="L637" i="1"/>
  <c r="K637" i="1" s="1"/>
  <c r="P637" i="1"/>
  <c r="L211" i="1"/>
  <c r="P211" i="1"/>
  <c r="L495" i="1"/>
  <c r="K495" i="1" s="1"/>
  <c r="P495" i="1"/>
  <c r="L779" i="1"/>
  <c r="K779" i="1" s="1"/>
  <c r="P779" i="1"/>
  <c r="L140" i="1"/>
  <c r="K140" i="1" s="1"/>
  <c r="P140" i="1"/>
  <c r="M493" i="1"/>
  <c r="N707" i="1"/>
  <c r="N849" i="1"/>
  <c r="O849" i="1"/>
  <c r="N210" i="1"/>
  <c r="O210" i="1"/>
  <c r="O778" i="1"/>
  <c r="N352" i="1"/>
  <c r="O352" i="1"/>
  <c r="M707" i="1"/>
  <c r="A707" i="1"/>
  <c r="M210" i="1"/>
  <c r="A210" i="1"/>
  <c r="N565" i="1"/>
  <c r="C850" i="1"/>
  <c r="D850" i="1"/>
  <c r="F850" i="1" s="1"/>
  <c r="E850" i="1"/>
  <c r="G638" i="1"/>
  <c r="E566" i="1"/>
  <c r="D566" i="1"/>
  <c r="F566" i="1" s="1"/>
  <c r="C566" i="1"/>
  <c r="E353" i="1"/>
  <c r="G425" i="1"/>
  <c r="D353" i="1"/>
  <c r="F353" i="1" s="1"/>
  <c r="C353" i="1"/>
  <c r="A280" i="1"/>
  <c r="M280" i="1"/>
  <c r="E779" i="1"/>
  <c r="D779" i="1"/>
  <c r="F779" i="1" s="1"/>
  <c r="C779" i="1"/>
  <c r="S779" i="1" s="1" a="1"/>
  <c r="S779" i="1" s="1"/>
  <c r="G851" i="1"/>
  <c r="M564" i="1"/>
  <c r="A564" i="1"/>
  <c r="M351" i="1"/>
  <c r="A351" i="1"/>
  <c r="N494" i="1"/>
  <c r="A422" i="1"/>
  <c r="M422" i="1"/>
  <c r="G709" i="1"/>
  <c r="D637" i="1"/>
  <c r="F637" i="1" s="1"/>
  <c r="E637" i="1"/>
  <c r="C637" i="1"/>
  <c r="S637" i="1" s="1" a="1"/>
  <c r="S637" i="1" s="1"/>
  <c r="G496" i="1"/>
  <c r="E424" i="1"/>
  <c r="C424" i="1"/>
  <c r="D424" i="1"/>
  <c r="F424" i="1" s="1"/>
  <c r="M848" i="1"/>
  <c r="A848" i="1"/>
  <c r="E708" i="1"/>
  <c r="G780" i="1"/>
  <c r="D708" i="1"/>
  <c r="F708" i="1" s="1"/>
  <c r="C708" i="1"/>
  <c r="S708" i="1" s="1" a="1"/>
  <c r="S708" i="1" s="1"/>
  <c r="O68" i="1"/>
  <c r="G141" i="1"/>
  <c r="E69" i="1"/>
  <c r="D69" i="1"/>
  <c r="F69" i="1" s="1"/>
  <c r="G70" i="1"/>
  <c r="C69" i="1"/>
  <c r="O423" i="1"/>
  <c r="M777" i="1"/>
  <c r="A777" i="1"/>
  <c r="O636" i="1"/>
  <c r="N778" i="1"/>
  <c r="G354" i="1"/>
  <c r="E282" i="1"/>
  <c r="D282" i="1"/>
  <c r="F282" i="1" s="1"/>
  <c r="C282" i="1"/>
  <c r="O139" i="1"/>
  <c r="O707" i="1"/>
  <c r="O565" i="1"/>
  <c r="N281" i="1"/>
  <c r="A67" i="1"/>
  <c r="M67" i="1"/>
  <c r="E140" i="1"/>
  <c r="G212" i="1"/>
  <c r="D140" i="1"/>
  <c r="F140" i="1" s="1"/>
  <c r="C140" i="1"/>
  <c r="G283" i="1"/>
  <c r="E211" i="1"/>
  <c r="D211" i="1"/>
  <c r="F211" i="1" s="1"/>
  <c r="C211" i="1"/>
  <c r="K211" i="1"/>
  <c r="M706" i="1"/>
  <c r="A706" i="1"/>
  <c r="E495" i="1"/>
  <c r="G567" i="1"/>
  <c r="D495" i="1"/>
  <c r="F495" i="1" s="1"/>
  <c r="C495" i="1"/>
  <c r="S495" i="1" s="1" a="1"/>
  <c r="S495" i="1" s="1"/>
  <c r="BP71" i="4" l="1" a="1"/>
  <c r="BP71" i="4" s="1"/>
  <c r="S211" i="1" a="1"/>
  <c r="S211" i="1" s="1"/>
  <c r="O69" i="1"/>
  <c r="S69" i="1" a="1"/>
  <c r="S69" i="1" s="1"/>
  <c r="S353" i="1" a="1"/>
  <c r="S353" i="1" s="1"/>
  <c r="O566" i="1"/>
  <c r="S566" i="1" a="1"/>
  <c r="S566" i="1" s="1"/>
  <c r="M424" i="1"/>
  <c r="S424" i="1" a="1"/>
  <c r="S424" i="1" s="1"/>
  <c r="N282" i="1"/>
  <c r="S282" i="1" a="1"/>
  <c r="S282" i="1" s="1"/>
  <c r="S140" i="1" a="1"/>
  <c r="S140" i="1" s="1"/>
  <c r="N850" i="1"/>
  <c r="S850" i="1" a="1"/>
  <c r="S850" i="1" s="1"/>
  <c r="A708" i="1"/>
  <c r="A69" i="1"/>
  <c r="L354" i="1"/>
  <c r="K354" i="1" s="1"/>
  <c r="P354" i="1"/>
  <c r="L141" i="1"/>
  <c r="K141" i="1" s="1"/>
  <c r="P141" i="1"/>
  <c r="L496" i="1"/>
  <c r="K496" i="1" s="1"/>
  <c r="P496" i="1"/>
  <c r="L425" i="1"/>
  <c r="K425" i="1" s="1"/>
  <c r="P425" i="1"/>
  <c r="L851" i="1"/>
  <c r="K851" i="1" s="1"/>
  <c r="P851" i="1"/>
  <c r="L780" i="1"/>
  <c r="K780" i="1" s="1"/>
  <c r="P780" i="1"/>
  <c r="L709" i="1"/>
  <c r="K709" i="1" s="1"/>
  <c r="P709" i="1"/>
  <c r="L567" i="1"/>
  <c r="K567" i="1" s="1"/>
  <c r="P567" i="1"/>
  <c r="L70" i="1"/>
  <c r="K70" i="1" s="1"/>
  <c r="P70" i="1"/>
  <c r="L638" i="1"/>
  <c r="K638" i="1" s="1"/>
  <c r="P638" i="1"/>
  <c r="L283" i="1"/>
  <c r="K283" i="1" s="1"/>
  <c r="P283" i="1"/>
  <c r="L212" i="1"/>
  <c r="K212" i="1" s="1"/>
  <c r="P212" i="1"/>
  <c r="A423" i="1"/>
  <c r="A139" i="1"/>
  <c r="N779" i="1"/>
  <c r="O779" i="1"/>
  <c r="N637" i="1"/>
  <c r="M779" i="1"/>
  <c r="O424" i="1"/>
  <c r="N495" i="1"/>
  <c r="N69" i="1"/>
  <c r="N708" i="1"/>
  <c r="N353" i="1"/>
  <c r="O495" i="1"/>
  <c r="O140" i="1"/>
  <c r="A353" i="1"/>
  <c r="M353" i="1"/>
  <c r="O282" i="1"/>
  <c r="M565" i="1"/>
  <c r="A565" i="1"/>
  <c r="O211" i="1"/>
  <c r="M494" i="1"/>
  <c r="A494" i="1"/>
  <c r="A352" i="1"/>
  <c r="M352" i="1"/>
  <c r="A281" i="1"/>
  <c r="M281" i="1"/>
  <c r="O850" i="1"/>
  <c r="G284" i="1"/>
  <c r="E212" i="1"/>
  <c r="D212" i="1"/>
  <c r="F212" i="1" s="1"/>
  <c r="C212" i="1"/>
  <c r="C780" i="1"/>
  <c r="S780" i="1" s="1" a="1"/>
  <c r="S780" i="1" s="1"/>
  <c r="G852" i="1"/>
  <c r="E780" i="1"/>
  <c r="D780" i="1"/>
  <c r="F780" i="1" s="1"/>
  <c r="C141" i="1"/>
  <c r="G213" i="1"/>
  <c r="D141" i="1"/>
  <c r="F141" i="1" s="1"/>
  <c r="E141" i="1"/>
  <c r="G355" i="1"/>
  <c r="E283" i="1"/>
  <c r="C283" i="1"/>
  <c r="D283" i="1"/>
  <c r="F283" i="1" s="1"/>
  <c r="M778" i="1"/>
  <c r="A778" i="1"/>
  <c r="N566" i="1"/>
  <c r="C567" i="1"/>
  <c r="S567" i="1" s="1" a="1"/>
  <c r="S567" i="1" s="1"/>
  <c r="G639" i="1"/>
  <c r="E567" i="1"/>
  <c r="D567" i="1"/>
  <c r="F567" i="1" s="1"/>
  <c r="O637" i="1"/>
  <c r="D354" i="1"/>
  <c r="F354" i="1" s="1"/>
  <c r="G426" i="1"/>
  <c r="E354" i="1"/>
  <c r="C354" i="1"/>
  <c r="O708" i="1"/>
  <c r="G781" i="1"/>
  <c r="C709" i="1"/>
  <c r="S709" i="1" s="1" a="1"/>
  <c r="S709" i="1" s="1"/>
  <c r="E709" i="1"/>
  <c r="D709" i="1"/>
  <c r="F709" i="1" s="1"/>
  <c r="O353" i="1"/>
  <c r="M68" i="1"/>
  <c r="A68" i="1"/>
  <c r="N140" i="1"/>
  <c r="D638" i="1"/>
  <c r="F638" i="1" s="1"/>
  <c r="E638" i="1"/>
  <c r="G710" i="1"/>
  <c r="C638" i="1"/>
  <c r="S638" i="1" s="1" a="1"/>
  <c r="S638" i="1" s="1"/>
  <c r="G142" i="1"/>
  <c r="C70" i="1"/>
  <c r="G71" i="1"/>
  <c r="E70" i="1"/>
  <c r="D70" i="1"/>
  <c r="F70" i="1" s="1"/>
  <c r="N424" i="1"/>
  <c r="M636" i="1"/>
  <c r="A636" i="1"/>
  <c r="E851" i="1"/>
  <c r="D851" i="1"/>
  <c r="F851" i="1" s="1"/>
  <c r="C851" i="1"/>
  <c r="S851" i="1" s="1" a="1"/>
  <c r="S851" i="1" s="1"/>
  <c r="N211" i="1"/>
  <c r="M849" i="1"/>
  <c r="A849" i="1"/>
  <c r="E496" i="1"/>
  <c r="D496" i="1"/>
  <c r="F496" i="1" s="1"/>
  <c r="G568" i="1"/>
  <c r="C496" i="1"/>
  <c r="G497" i="1"/>
  <c r="D425" i="1"/>
  <c r="F425" i="1" s="1"/>
  <c r="C425" i="1"/>
  <c r="E425" i="1"/>
  <c r="BP72" i="4" l="1" a="1"/>
  <c r="BP72" i="4" s="1"/>
  <c r="A424" i="1"/>
  <c r="N496" i="1"/>
  <c r="S496" i="1" a="1"/>
  <c r="S496" i="1" s="1"/>
  <c r="S141" i="1" a="1"/>
  <c r="S141" i="1" s="1"/>
  <c r="S70" i="1" a="1"/>
  <c r="S70" i="1" s="1"/>
  <c r="A354" i="1"/>
  <c r="S354" i="1" a="1"/>
  <c r="S354" i="1" s="1"/>
  <c r="O212" i="1"/>
  <c r="S212" i="1" a="1"/>
  <c r="S212" i="1" s="1"/>
  <c r="N425" i="1"/>
  <c r="S425" i="1" a="1"/>
  <c r="S425" i="1" s="1"/>
  <c r="S283" i="1" a="1"/>
  <c r="S283" i="1" s="1"/>
  <c r="M425" i="1"/>
  <c r="M567" i="1"/>
  <c r="A780" i="1"/>
  <c r="L213" i="1"/>
  <c r="K213" i="1" s="1"/>
  <c r="P213" i="1"/>
  <c r="L852" i="1"/>
  <c r="K852" i="1" s="1"/>
  <c r="P852" i="1"/>
  <c r="L426" i="1"/>
  <c r="K426" i="1" s="1"/>
  <c r="P426" i="1"/>
  <c r="L142" i="1"/>
  <c r="P142" i="1"/>
  <c r="L639" i="1"/>
  <c r="K639" i="1" s="1"/>
  <c r="P639" i="1"/>
  <c r="L284" i="1"/>
  <c r="K284" i="1" s="1"/>
  <c r="P284" i="1"/>
  <c r="L71" i="1"/>
  <c r="K71" i="1" s="1"/>
  <c r="P71" i="1"/>
  <c r="L497" i="1"/>
  <c r="K497" i="1" s="1"/>
  <c r="P497" i="1"/>
  <c r="L355" i="1"/>
  <c r="K355" i="1" s="1"/>
  <c r="P355" i="1"/>
  <c r="L568" i="1"/>
  <c r="K568" i="1" s="1"/>
  <c r="P568" i="1"/>
  <c r="L781" i="1"/>
  <c r="K781" i="1" s="1"/>
  <c r="P781" i="1"/>
  <c r="L710" i="1"/>
  <c r="K710" i="1" s="1"/>
  <c r="P710" i="1"/>
  <c r="M708" i="1"/>
  <c r="M69" i="1"/>
  <c r="O70" i="1"/>
  <c r="A779" i="1"/>
  <c r="N851" i="1"/>
  <c r="N141" i="1"/>
  <c r="O141" i="1"/>
  <c r="N780" i="1"/>
  <c r="O567" i="1"/>
  <c r="N70" i="1"/>
  <c r="O780" i="1"/>
  <c r="M70" i="1"/>
  <c r="A70" i="1"/>
  <c r="O709" i="1"/>
  <c r="G711" i="1"/>
  <c r="D639" i="1"/>
  <c r="F639" i="1" s="1"/>
  <c r="E639" i="1"/>
  <c r="C639" i="1"/>
  <c r="O496" i="1"/>
  <c r="N709" i="1"/>
  <c r="G498" i="1"/>
  <c r="E426" i="1"/>
  <c r="D426" i="1"/>
  <c r="F426" i="1" s="1"/>
  <c r="C426" i="1"/>
  <c r="M140" i="1"/>
  <c r="A140" i="1"/>
  <c r="E284" i="1"/>
  <c r="G356" i="1"/>
  <c r="C284" i="1"/>
  <c r="D284" i="1"/>
  <c r="F284" i="1" s="1"/>
  <c r="O851" i="1"/>
  <c r="G143" i="1"/>
  <c r="G72" i="1"/>
  <c r="C71" i="1"/>
  <c r="E71" i="1"/>
  <c r="D71" i="1"/>
  <c r="F71" i="1" s="1"/>
  <c r="M637" i="1"/>
  <c r="A637" i="1"/>
  <c r="M850" i="1"/>
  <c r="A850" i="1"/>
  <c r="G569" i="1"/>
  <c r="E497" i="1"/>
  <c r="D497" i="1"/>
  <c r="F497" i="1" s="1"/>
  <c r="C497" i="1"/>
  <c r="O354" i="1"/>
  <c r="M211" i="1"/>
  <c r="A211" i="1"/>
  <c r="G214" i="1"/>
  <c r="D142" i="1"/>
  <c r="F142" i="1" s="1"/>
  <c r="C142" i="1"/>
  <c r="K142" i="1"/>
  <c r="E142" i="1"/>
  <c r="D781" i="1"/>
  <c r="F781" i="1" s="1"/>
  <c r="C781" i="1"/>
  <c r="S781" i="1" s="1" a="1"/>
  <c r="S781" i="1" s="1"/>
  <c r="G853" i="1"/>
  <c r="E781" i="1"/>
  <c r="E852" i="1"/>
  <c r="D852" i="1"/>
  <c r="F852" i="1" s="1"/>
  <c r="C852" i="1"/>
  <c r="A141" i="1"/>
  <c r="M141" i="1"/>
  <c r="M282" i="1"/>
  <c r="A282" i="1"/>
  <c r="E710" i="1"/>
  <c r="D710" i="1"/>
  <c r="F710" i="1" s="1"/>
  <c r="G782" i="1"/>
  <c r="C710" i="1"/>
  <c r="S710" i="1" s="1" a="1"/>
  <c r="S710" i="1" s="1"/>
  <c r="D568" i="1"/>
  <c r="F568" i="1" s="1"/>
  <c r="C568" i="1"/>
  <c r="G640" i="1"/>
  <c r="E568" i="1"/>
  <c r="O425" i="1"/>
  <c r="N638" i="1"/>
  <c r="N567" i="1"/>
  <c r="O283" i="1"/>
  <c r="D213" i="1"/>
  <c r="F213" i="1" s="1"/>
  <c r="C213" i="1"/>
  <c r="E213" i="1"/>
  <c r="G285" i="1"/>
  <c r="D355" i="1"/>
  <c r="F355" i="1" s="1"/>
  <c r="C355" i="1"/>
  <c r="S355" i="1" s="1" a="1"/>
  <c r="S355" i="1" s="1"/>
  <c r="E355" i="1"/>
  <c r="G427" i="1"/>
  <c r="M566" i="1"/>
  <c r="A566" i="1"/>
  <c r="O638" i="1"/>
  <c r="M495" i="1"/>
  <c r="A495" i="1"/>
  <c r="N354" i="1"/>
  <c r="N283" i="1"/>
  <c r="N212" i="1"/>
  <c r="BP73" i="4" l="1" a="1"/>
  <c r="BP73" i="4" s="1"/>
  <c r="M354" i="1"/>
  <c r="S142" i="1" a="1"/>
  <c r="S142" i="1" s="1"/>
  <c r="N426" i="1"/>
  <c r="S426" i="1" a="1"/>
  <c r="S426" i="1" s="1"/>
  <c r="O852" i="1"/>
  <c r="S852" i="1" a="1"/>
  <c r="S852" i="1" s="1"/>
  <c r="N71" i="1"/>
  <c r="S71" i="1" a="1"/>
  <c r="S71" i="1" s="1"/>
  <c r="O568" i="1"/>
  <c r="S568" i="1" a="1"/>
  <c r="S568" i="1" s="1"/>
  <c r="S497" i="1" a="1"/>
  <c r="S497" i="1" s="1"/>
  <c r="N284" i="1"/>
  <c r="S284" i="1" a="1"/>
  <c r="S284" i="1" s="1"/>
  <c r="S213" i="1" a="1"/>
  <c r="S213" i="1" s="1"/>
  <c r="S639" i="1" a="1"/>
  <c r="S639" i="1" s="1"/>
  <c r="M781" i="1"/>
  <c r="L782" i="1"/>
  <c r="K782" i="1" s="1"/>
  <c r="P782" i="1"/>
  <c r="L853" i="1"/>
  <c r="K853" i="1" s="1"/>
  <c r="P853" i="1"/>
  <c r="L72" i="1"/>
  <c r="K72" i="1" s="1"/>
  <c r="P72" i="1"/>
  <c r="L143" i="1"/>
  <c r="K143" i="1" s="1"/>
  <c r="P143" i="1"/>
  <c r="L214" i="1"/>
  <c r="K214" i="1" s="1"/>
  <c r="P214" i="1"/>
  <c r="L498" i="1"/>
  <c r="K498" i="1" s="1"/>
  <c r="P498" i="1"/>
  <c r="L427" i="1"/>
  <c r="K427" i="1" s="1"/>
  <c r="P427" i="1"/>
  <c r="L711" i="1"/>
  <c r="K711" i="1" s="1"/>
  <c r="P711" i="1"/>
  <c r="L569" i="1"/>
  <c r="K569" i="1" s="1"/>
  <c r="P569" i="1"/>
  <c r="L285" i="1"/>
  <c r="K285" i="1" s="1"/>
  <c r="P285" i="1"/>
  <c r="L640" i="1"/>
  <c r="K640" i="1" s="1"/>
  <c r="P640" i="1"/>
  <c r="L356" i="1"/>
  <c r="K356" i="1" s="1"/>
  <c r="P356" i="1"/>
  <c r="N142" i="1"/>
  <c r="O142" i="1"/>
  <c r="M780" i="1"/>
  <c r="A567" i="1"/>
  <c r="N213" i="1"/>
  <c r="A425" i="1"/>
  <c r="N355" i="1"/>
  <c r="O710" i="1"/>
  <c r="O781" i="1"/>
  <c r="N781" i="1"/>
  <c r="O355" i="1"/>
  <c r="M213" i="1"/>
  <c r="A213" i="1"/>
  <c r="C427" i="1"/>
  <c r="E427" i="1"/>
  <c r="D427" i="1"/>
  <c r="F427" i="1" s="1"/>
  <c r="G499" i="1"/>
  <c r="N852" i="1"/>
  <c r="M709" i="1"/>
  <c r="A709" i="1"/>
  <c r="O497" i="1"/>
  <c r="O284" i="1"/>
  <c r="O639" i="1"/>
  <c r="E356" i="1"/>
  <c r="D356" i="1"/>
  <c r="F356" i="1" s="1"/>
  <c r="C356" i="1"/>
  <c r="G428" i="1"/>
  <c r="E711" i="1"/>
  <c r="C711" i="1"/>
  <c r="G783" i="1"/>
  <c r="D711" i="1"/>
  <c r="F711" i="1" s="1"/>
  <c r="O426" i="1"/>
  <c r="C640" i="1"/>
  <c r="S640" i="1" s="1" a="1"/>
  <c r="S640" i="1" s="1"/>
  <c r="G712" i="1"/>
  <c r="D640" i="1"/>
  <c r="F640" i="1" s="1"/>
  <c r="E640" i="1"/>
  <c r="C498" i="1"/>
  <c r="G570" i="1"/>
  <c r="E498" i="1"/>
  <c r="D498" i="1"/>
  <c r="F498" i="1" s="1"/>
  <c r="N639" i="1"/>
  <c r="N568" i="1"/>
  <c r="N497" i="1"/>
  <c r="E782" i="1"/>
  <c r="C782" i="1"/>
  <c r="S782" i="1" s="1" a="1"/>
  <c r="S782" i="1" s="1"/>
  <c r="D782" i="1"/>
  <c r="F782" i="1" s="1"/>
  <c r="G854" i="1"/>
  <c r="G641" i="1"/>
  <c r="D569" i="1"/>
  <c r="F569" i="1" s="1"/>
  <c r="E569" i="1"/>
  <c r="C569" i="1"/>
  <c r="O71" i="1"/>
  <c r="M638" i="1"/>
  <c r="A638" i="1"/>
  <c r="O213" i="1"/>
  <c r="N710" i="1"/>
  <c r="M496" i="1"/>
  <c r="A496" i="1"/>
  <c r="G286" i="1"/>
  <c r="E214" i="1"/>
  <c r="D214" i="1"/>
  <c r="F214" i="1" s="1"/>
  <c r="C214" i="1"/>
  <c r="G144" i="1"/>
  <c r="G73" i="1"/>
  <c r="E72" i="1"/>
  <c r="D72" i="1"/>
  <c r="F72" i="1" s="1"/>
  <c r="C72" i="1"/>
  <c r="M851" i="1"/>
  <c r="A851" i="1"/>
  <c r="D853" i="1"/>
  <c r="F853" i="1" s="1"/>
  <c r="C853" i="1"/>
  <c r="S853" i="1" s="1" a="1"/>
  <c r="S853" i="1" s="1"/>
  <c r="E853" i="1"/>
  <c r="A142" i="1"/>
  <c r="M142" i="1"/>
  <c r="M212" i="1"/>
  <c r="A212" i="1"/>
  <c r="G215" i="1"/>
  <c r="E143" i="1"/>
  <c r="D143" i="1"/>
  <c r="F143" i="1" s="1"/>
  <c r="C143" i="1"/>
  <c r="C285" i="1"/>
  <c r="G357" i="1"/>
  <c r="E285" i="1"/>
  <c r="D285" i="1"/>
  <c r="F285" i="1" s="1"/>
  <c r="M283" i="1"/>
  <c r="A283" i="1"/>
  <c r="BP74" i="4" l="1" a="1"/>
  <c r="BP74" i="4" s="1"/>
  <c r="N356" i="1"/>
  <c r="S356" i="1" a="1"/>
  <c r="S356" i="1" s="1"/>
  <c r="N498" i="1"/>
  <c r="S498" i="1" a="1"/>
  <c r="S498" i="1" s="1"/>
  <c r="N143" i="1"/>
  <c r="S143" i="1" a="1"/>
  <c r="S143" i="1" s="1"/>
  <c r="M214" i="1"/>
  <c r="S214" i="1" a="1"/>
  <c r="S214" i="1" s="1"/>
  <c r="A285" i="1"/>
  <c r="S285" i="1" a="1"/>
  <c r="S285" i="1" s="1"/>
  <c r="N72" i="1"/>
  <c r="S72" i="1" a="1"/>
  <c r="S72" i="1" s="1"/>
  <c r="O427" i="1"/>
  <c r="S427" i="1" a="1"/>
  <c r="S427" i="1" s="1"/>
  <c r="N569" i="1"/>
  <c r="S569" i="1" a="1"/>
  <c r="S569" i="1" s="1"/>
  <c r="S711" i="1" a="1"/>
  <c r="S711" i="1" s="1"/>
  <c r="M853" i="1"/>
  <c r="A640" i="1"/>
  <c r="L73" i="1"/>
  <c r="K73" i="1" s="1"/>
  <c r="P73" i="1"/>
  <c r="L144" i="1"/>
  <c r="K144" i="1" s="1"/>
  <c r="P144" i="1"/>
  <c r="L712" i="1"/>
  <c r="K712" i="1" s="1"/>
  <c r="P712" i="1"/>
  <c r="L499" i="1"/>
  <c r="K499" i="1" s="1"/>
  <c r="P499" i="1"/>
  <c r="L783" i="1"/>
  <c r="K783" i="1" s="1"/>
  <c r="P783" i="1"/>
  <c r="L357" i="1"/>
  <c r="K357" i="1" s="1"/>
  <c r="P357" i="1"/>
  <c r="L286" i="1"/>
  <c r="K286" i="1" s="1"/>
  <c r="P286" i="1"/>
  <c r="L570" i="1"/>
  <c r="K570" i="1" s="1"/>
  <c r="P570" i="1"/>
  <c r="L641" i="1"/>
  <c r="K641" i="1" s="1"/>
  <c r="P641" i="1"/>
  <c r="L854" i="1"/>
  <c r="K854" i="1" s="1"/>
  <c r="P854" i="1"/>
  <c r="L428" i="1"/>
  <c r="K428" i="1" s="1"/>
  <c r="P428" i="1"/>
  <c r="L215" i="1"/>
  <c r="K215" i="1" s="1"/>
  <c r="P215" i="1"/>
  <c r="N782" i="1"/>
  <c r="A781" i="1"/>
  <c r="N640" i="1"/>
  <c r="O285" i="1"/>
  <c r="O143" i="1"/>
  <c r="O640" i="1"/>
  <c r="O853" i="1"/>
  <c r="N853" i="1"/>
  <c r="A711" i="1"/>
  <c r="M711" i="1"/>
  <c r="A214" i="1"/>
  <c r="A426" i="1"/>
  <c r="M426" i="1"/>
  <c r="M852" i="1"/>
  <c r="A852" i="1"/>
  <c r="M710" i="1"/>
  <c r="A710" i="1"/>
  <c r="O569" i="1"/>
  <c r="M355" i="1"/>
  <c r="A355" i="1"/>
  <c r="G571" i="1"/>
  <c r="E499" i="1"/>
  <c r="D499" i="1"/>
  <c r="F499" i="1" s="1"/>
  <c r="C499" i="1"/>
  <c r="S499" i="1" s="1" a="1"/>
  <c r="S499" i="1" s="1"/>
  <c r="G287" i="1"/>
  <c r="E215" i="1"/>
  <c r="D215" i="1"/>
  <c r="F215" i="1" s="1"/>
  <c r="C215" i="1"/>
  <c r="C357" i="1"/>
  <c r="S357" i="1" s="1" a="1"/>
  <c r="S357" i="1" s="1"/>
  <c r="G429" i="1"/>
  <c r="D357" i="1"/>
  <c r="F357" i="1" s="1"/>
  <c r="E357" i="1"/>
  <c r="G358" i="1"/>
  <c r="E286" i="1"/>
  <c r="D286" i="1"/>
  <c r="F286" i="1" s="1"/>
  <c r="C286" i="1"/>
  <c r="O214" i="1"/>
  <c r="M71" i="1"/>
  <c r="A71" i="1"/>
  <c r="E144" i="1"/>
  <c r="G216" i="1"/>
  <c r="D144" i="1"/>
  <c r="F144" i="1" s="1"/>
  <c r="C144" i="1"/>
  <c r="G500" i="1"/>
  <c r="E428" i="1"/>
  <c r="D428" i="1"/>
  <c r="F428" i="1" s="1"/>
  <c r="C428" i="1"/>
  <c r="O72" i="1"/>
  <c r="O711" i="1"/>
  <c r="G713" i="1"/>
  <c r="D641" i="1"/>
  <c r="F641" i="1" s="1"/>
  <c r="C641" i="1"/>
  <c r="S641" i="1" s="1" a="1"/>
  <c r="S641" i="1" s="1"/>
  <c r="E641" i="1"/>
  <c r="M284" i="1"/>
  <c r="A284" i="1"/>
  <c r="O356" i="1"/>
  <c r="D854" i="1"/>
  <c r="F854" i="1" s="1"/>
  <c r="E854" i="1"/>
  <c r="C854" i="1"/>
  <c r="G855" i="1"/>
  <c r="E783" i="1"/>
  <c r="D783" i="1"/>
  <c r="F783" i="1" s="1"/>
  <c r="C783" i="1"/>
  <c r="E712" i="1"/>
  <c r="D712" i="1"/>
  <c r="F712" i="1" s="1"/>
  <c r="G784" i="1"/>
  <c r="C712" i="1"/>
  <c r="S712" i="1" s="1" a="1"/>
  <c r="S712" i="1" s="1"/>
  <c r="G145" i="1"/>
  <c r="E73" i="1"/>
  <c r="D73" i="1"/>
  <c r="F73" i="1" s="1"/>
  <c r="G74" i="1"/>
  <c r="C73" i="1"/>
  <c r="A497" i="1"/>
  <c r="M497" i="1"/>
  <c r="M568" i="1"/>
  <c r="A568" i="1"/>
  <c r="G642" i="1"/>
  <c r="D570" i="1"/>
  <c r="F570" i="1" s="1"/>
  <c r="C570" i="1"/>
  <c r="S570" i="1" s="1" a="1"/>
  <c r="S570" i="1" s="1"/>
  <c r="E570" i="1"/>
  <c r="N427" i="1"/>
  <c r="N285" i="1"/>
  <c r="N214" i="1"/>
  <c r="O498" i="1"/>
  <c r="N711" i="1"/>
  <c r="O782" i="1"/>
  <c r="M639" i="1"/>
  <c r="A639" i="1"/>
  <c r="BP75" i="4" l="1" a="1"/>
  <c r="BP75" i="4" s="1"/>
  <c r="M285" i="1"/>
  <c r="N428" i="1"/>
  <c r="S428" i="1" a="1"/>
  <c r="S428" i="1" s="1"/>
  <c r="N286" i="1"/>
  <c r="S286" i="1" a="1"/>
  <c r="S286" i="1" s="1"/>
  <c r="A144" i="1"/>
  <c r="S144" i="1" a="1"/>
  <c r="S144" i="1" s="1"/>
  <c r="O783" i="1"/>
  <c r="S783" i="1" a="1"/>
  <c r="S783" i="1" s="1"/>
  <c r="N215" i="1"/>
  <c r="S215" i="1" a="1"/>
  <c r="S215" i="1" s="1"/>
  <c r="M73" i="1"/>
  <c r="S73" i="1" a="1"/>
  <c r="S73" i="1" s="1"/>
  <c r="N854" i="1"/>
  <c r="S854" i="1" a="1"/>
  <c r="S854" i="1" s="1"/>
  <c r="A357" i="1"/>
  <c r="A854" i="1"/>
  <c r="L855" i="1"/>
  <c r="K855" i="1" s="1"/>
  <c r="P855" i="1"/>
  <c r="L145" i="1"/>
  <c r="K145" i="1" s="1"/>
  <c r="P145" i="1"/>
  <c r="L287" i="1"/>
  <c r="K287" i="1" s="1"/>
  <c r="P287" i="1"/>
  <c r="L713" i="1"/>
  <c r="K713" i="1" s="1"/>
  <c r="P713" i="1"/>
  <c r="L500" i="1"/>
  <c r="K500" i="1" s="1"/>
  <c r="P500" i="1"/>
  <c r="L642" i="1"/>
  <c r="K642" i="1" s="1"/>
  <c r="P642" i="1"/>
  <c r="L784" i="1"/>
  <c r="K784" i="1" s="1"/>
  <c r="P784" i="1"/>
  <c r="L216" i="1"/>
  <c r="K216" i="1" s="1"/>
  <c r="P216" i="1"/>
  <c r="L358" i="1"/>
  <c r="K358" i="1" s="1"/>
  <c r="P358" i="1"/>
  <c r="L571" i="1"/>
  <c r="K571" i="1" s="1"/>
  <c r="P571" i="1"/>
  <c r="L74" i="1"/>
  <c r="K74" i="1" s="1"/>
  <c r="P74" i="1"/>
  <c r="L429" i="1"/>
  <c r="K429" i="1" s="1"/>
  <c r="P429" i="1"/>
  <c r="M640" i="1"/>
  <c r="O570" i="1"/>
  <c r="A712" i="1"/>
  <c r="A853" i="1"/>
  <c r="O144" i="1"/>
  <c r="O712" i="1"/>
  <c r="N641" i="1"/>
  <c r="O286" i="1"/>
  <c r="O641" i="1"/>
  <c r="E216" i="1"/>
  <c r="G288" i="1"/>
  <c r="D216" i="1"/>
  <c r="F216" i="1" s="1"/>
  <c r="C216" i="1"/>
  <c r="E642" i="1"/>
  <c r="D642" i="1"/>
  <c r="F642" i="1" s="1"/>
  <c r="G714" i="1"/>
  <c r="C642" i="1"/>
  <c r="S642" i="1" s="1" a="1"/>
  <c r="S642" i="1" s="1"/>
  <c r="C571" i="1"/>
  <c r="G643" i="1"/>
  <c r="E571" i="1"/>
  <c r="D571" i="1"/>
  <c r="F571" i="1" s="1"/>
  <c r="A143" i="1"/>
  <c r="M143" i="1"/>
  <c r="E145" i="1"/>
  <c r="G217" i="1"/>
  <c r="D145" i="1"/>
  <c r="F145" i="1" s="1"/>
  <c r="C145" i="1"/>
  <c r="O428" i="1"/>
  <c r="E358" i="1"/>
  <c r="G430" i="1"/>
  <c r="D358" i="1"/>
  <c r="F358" i="1" s="1"/>
  <c r="C358" i="1"/>
  <c r="O215" i="1"/>
  <c r="C713" i="1"/>
  <c r="D713" i="1"/>
  <c r="F713" i="1" s="1"/>
  <c r="G785" i="1"/>
  <c r="E713" i="1"/>
  <c r="N144" i="1"/>
  <c r="N783" i="1"/>
  <c r="A569" i="1"/>
  <c r="M569" i="1"/>
  <c r="M427" i="1"/>
  <c r="A427" i="1"/>
  <c r="N712" i="1"/>
  <c r="N357" i="1"/>
  <c r="E429" i="1"/>
  <c r="C429" i="1"/>
  <c r="S429" i="1" s="1" a="1"/>
  <c r="S429" i="1" s="1"/>
  <c r="G501" i="1"/>
  <c r="D429" i="1"/>
  <c r="F429" i="1" s="1"/>
  <c r="M356" i="1"/>
  <c r="A356" i="1"/>
  <c r="C855" i="1"/>
  <c r="S855" i="1" s="1" a="1"/>
  <c r="S855" i="1" s="1"/>
  <c r="E855" i="1"/>
  <c r="D855" i="1"/>
  <c r="F855" i="1" s="1"/>
  <c r="A72" i="1"/>
  <c r="M72" i="1"/>
  <c r="E287" i="1"/>
  <c r="D287" i="1"/>
  <c r="F287" i="1" s="1"/>
  <c r="C287" i="1"/>
  <c r="G359" i="1"/>
  <c r="G572" i="1"/>
  <c r="E500" i="1"/>
  <c r="D500" i="1"/>
  <c r="F500" i="1" s="1"/>
  <c r="C500" i="1"/>
  <c r="N570" i="1"/>
  <c r="C784" i="1"/>
  <c r="D784" i="1"/>
  <c r="F784" i="1" s="1"/>
  <c r="E784" i="1"/>
  <c r="G856" i="1"/>
  <c r="O499" i="1"/>
  <c r="O73" i="1"/>
  <c r="G75" i="1"/>
  <c r="E74" i="1"/>
  <c r="D74" i="1"/>
  <c r="F74" i="1" s="1"/>
  <c r="G146" i="1"/>
  <c r="C74" i="1"/>
  <c r="M498" i="1"/>
  <c r="A498" i="1"/>
  <c r="N73" i="1"/>
  <c r="O854" i="1"/>
  <c r="M782" i="1"/>
  <c r="A782" i="1"/>
  <c r="O357" i="1"/>
  <c r="N499" i="1"/>
  <c r="BP76" i="4" l="1" a="1"/>
  <c r="BP76" i="4" s="1"/>
  <c r="M144" i="1"/>
  <c r="A73" i="1"/>
  <c r="S713" i="1" a="1"/>
  <c r="S713" i="1" s="1"/>
  <c r="O287" i="1"/>
  <c r="S287" i="1" a="1"/>
  <c r="S287" i="1" s="1"/>
  <c r="N358" i="1"/>
  <c r="S358" i="1" a="1"/>
  <c r="S358" i="1" s="1"/>
  <c r="A784" i="1"/>
  <c r="S784" i="1" a="1"/>
  <c r="S784" i="1" s="1"/>
  <c r="N571" i="1"/>
  <c r="S571" i="1" a="1"/>
  <c r="S571" i="1" s="1"/>
  <c r="O500" i="1"/>
  <c r="S500" i="1" a="1"/>
  <c r="S500" i="1" s="1"/>
  <c r="N145" i="1"/>
  <c r="S145" i="1" a="1"/>
  <c r="S145" i="1" s="1"/>
  <c r="S74" i="1" a="1"/>
  <c r="S74" i="1" s="1"/>
  <c r="N216" i="1"/>
  <c r="S216" i="1" a="1"/>
  <c r="S216" i="1" s="1"/>
  <c r="M854" i="1"/>
  <c r="A358" i="1"/>
  <c r="M855" i="1"/>
  <c r="M357" i="1"/>
  <c r="A145" i="1"/>
  <c r="A429" i="1"/>
  <c r="M500" i="1"/>
  <c r="A216" i="1"/>
  <c r="O642" i="1"/>
  <c r="L572" i="1"/>
  <c r="K572" i="1" s="1"/>
  <c r="P572" i="1"/>
  <c r="L359" i="1"/>
  <c r="K359" i="1" s="1"/>
  <c r="P359" i="1"/>
  <c r="L856" i="1"/>
  <c r="K856" i="1" s="1"/>
  <c r="P856" i="1"/>
  <c r="L501" i="1"/>
  <c r="K501" i="1" s="1"/>
  <c r="P501" i="1"/>
  <c r="L714" i="1"/>
  <c r="K714" i="1" s="1"/>
  <c r="P714" i="1"/>
  <c r="L146" i="1"/>
  <c r="K146" i="1" s="1"/>
  <c r="P146" i="1"/>
  <c r="L430" i="1"/>
  <c r="K430" i="1" s="1"/>
  <c r="P430" i="1"/>
  <c r="L288" i="1"/>
  <c r="K288" i="1" s="1"/>
  <c r="P288" i="1"/>
  <c r="L75" i="1"/>
  <c r="K75" i="1" s="1"/>
  <c r="P75" i="1"/>
  <c r="L785" i="1"/>
  <c r="K785" i="1" s="1"/>
  <c r="P785" i="1"/>
  <c r="L643" i="1"/>
  <c r="K643" i="1" s="1"/>
  <c r="P643" i="1"/>
  <c r="L217" i="1"/>
  <c r="K217" i="1" s="1"/>
  <c r="P217" i="1"/>
  <c r="M712" i="1"/>
  <c r="O216" i="1"/>
  <c r="O855" i="1"/>
  <c r="N855" i="1"/>
  <c r="N784" i="1"/>
  <c r="M713" i="1"/>
  <c r="A713" i="1"/>
  <c r="O74" i="1"/>
  <c r="M215" i="1"/>
  <c r="A215" i="1"/>
  <c r="N642" i="1"/>
  <c r="G857" i="1"/>
  <c r="C785" i="1"/>
  <c r="E785" i="1"/>
  <c r="D785" i="1"/>
  <c r="F785" i="1" s="1"/>
  <c r="D146" i="1"/>
  <c r="F146" i="1" s="1"/>
  <c r="E146" i="1"/>
  <c r="G218" i="1"/>
  <c r="C146" i="1"/>
  <c r="D714" i="1"/>
  <c r="F714" i="1" s="1"/>
  <c r="G786" i="1"/>
  <c r="E714" i="1"/>
  <c r="C714" i="1"/>
  <c r="G147" i="1"/>
  <c r="E75" i="1"/>
  <c r="D75" i="1"/>
  <c r="F75" i="1" s="1"/>
  <c r="G76" i="1"/>
  <c r="C75" i="1"/>
  <c r="A641" i="1"/>
  <c r="M641" i="1"/>
  <c r="O145" i="1"/>
  <c r="N713" i="1"/>
  <c r="A499" i="1"/>
  <c r="M499" i="1"/>
  <c r="N287" i="1"/>
  <c r="G715" i="1"/>
  <c r="D643" i="1"/>
  <c r="F643" i="1" s="1"/>
  <c r="C643" i="1"/>
  <c r="E643" i="1"/>
  <c r="G644" i="1"/>
  <c r="E572" i="1"/>
  <c r="D572" i="1"/>
  <c r="F572" i="1" s="1"/>
  <c r="C572" i="1"/>
  <c r="S572" i="1" s="1" a="1"/>
  <c r="S572" i="1" s="1"/>
  <c r="M570" i="1"/>
  <c r="A570" i="1"/>
  <c r="G502" i="1"/>
  <c r="C430" i="1"/>
  <c r="S430" i="1" s="1" a="1"/>
  <c r="S430" i="1" s="1"/>
  <c r="E430" i="1"/>
  <c r="D430" i="1"/>
  <c r="F430" i="1" s="1"/>
  <c r="G573" i="1"/>
  <c r="E501" i="1"/>
  <c r="C501" i="1"/>
  <c r="D501" i="1"/>
  <c r="F501" i="1" s="1"/>
  <c r="M783" i="1"/>
  <c r="A783" i="1"/>
  <c r="G431" i="1"/>
  <c r="D359" i="1"/>
  <c r="F359" i="1" s="1"/>
  <c r="C359" i="1"/>
  <c r="S359" i="1" s="1" a="1"/>
  <c r="S359" i="1" s="1"/>
  <c r="E359" i="1"/>
  <c r="N500" i="1"/>
  <c r="A286" i="1"/>
  <c r="M286" i="1"/>
  <c r="G289" i="1"/>
  <c r="D217" i="1"/>
  <c r="F217" i="1" s="1"/>
  <c r="C217" i="1"/>
  <c r="E217" i="1"/>
  <c r="E856" i="1"/>
  <c r="D856" i="1"/>
  <c r="F856" i="1" s="1"/>
  <c r="C856" i="1"/>
  <c r="S856" i="1" s="1" a="1"/>
  <c r="S856" i="1" s="1"/>
  <c r="O784" i="1"/>
  <c r="N429" i="1"/>
  <c r="O713" i="1"/>
  <c r="O571" i="1"/>
  <c r="G360" i="1"/>
  <c r="E288" i="1"/>
  <c r="D288" i="1"/>
  <c r="F288" i="1" s="1"/>
  <c r="C288" i="1"/>
  <c r="N74" i="1"/>
  <c r="A428" i="1"/>
  <c r="M428" i="1"/>
  <c r="O429" i="1"/>
  <c r="O358" i="1"/>
  <c r="BP77" i="4" l="1" a="1"/>
  <c r="BP77" i="4" s="1"/>
  <c r="M784" i="1"/>
  <c r="O217" i="1"/>
  <c r="S217" i="1" a="1"/>
  <c r="S217" i="1" s="1"/>
  <c r="S146" i="1" a="1"/>
  <c r="S146" i="1" s="1"/>
  <c r="A288" i="1"/>
  <c r="S288" i="1" a="1"/>
  <c r="S288" i="1" s="1"/>
  <c r="A501" i="1"/>
  <c r="S501" i="1" a="1"/>
  <c r="S501" i="1" s="1"/>
  <c r="M145" i="1"/>
  <c r="O75" i="1"/>
  <c r="S75" i="1" a="1"/>
  <c r="S75" i="1" s="1"/>
  <c r="N643" i="1"/>
  <c r="S643" i="1" a="1"/>
  <c r="S643" i="1" s="1"/>
  <c r="N785" i="1"/>
  <c r="S785" i="1" a="1"/>
  <c r="S785" i="1" s="1"/>
  <c r="A714" i="1"/>
  <c r="S714" i="1" a="1"/>
  <c r="S714" i="1" s="1"/>
  <c r="M572" i="1"/>
  <c r="L360" i="1"/>
  <c r="K360" i="1" s="1"/>
  <c r="P360" i="1"/>
  <c r="L431" i="1"/>
  <c r="K431" i="1" s="1"/>
  <c r="P431" i="1"/>
  <c r="L502" i="1"/>
  <c r="K502" i="1" s="1"/>
  <c r="P502" i="1"/>
  <c r="L786" i="1"/>
  <c r="K786" i="1" s="1"/>
  <c r="P786" i="1"/>
  <c r="L218" i="1"/>
  <c r="K218" i="1" s="1"/>
  <c r="P218" i="1"/>
  <c r="L857" i="1"/>
  <c r="K857" i="1" s="1"/>
  <c r="P857" i="1"/>
  <c r="L715" i="1"/>
  <c r="K715" i="1" s="1"/>
  <c r="P715" i="1"/>
  <c r="L289" i="1"/>
  <c r="K289" i="1" s="1"/>
  <c r="P289" i="1"/>
  <c r="L573" i="1"/>
  <c r="K573" i="1" s="1"/>
  <c r="P573" i="1"/>
  <c r="L644" i="1"/>
  <c r="K644" i="1" s="1"/>
  <c r="P644" i="1"/>
  <c r="L76" i="1"/>
  <c r="K76" i="1" s="1"/>
  <c r="P76" i="1"/>
  <c r="L147" i="1"/>
  <c r="K147" i="1" s="1"/>
  <c r="P147" i="1"/>
  <c r="M216" i="1"/>
  <c r="M358" i="1"/>
  <c r="O430" i="1"/>
  <c r="N430" i="1"/>
  <c r="A855" i="1"/>
  <c r="M429" i="1"/>
  <c r="A500" i="1"/>
  <c r="O146" i="1"/>
  <c r="N288" i="1"/>
  <c r="N501" i="1"/>
  <c r="A430" i="1"/>
  <c r="N856" i="1"/>
  <c r="N217" i="1"/>
  <c r="N359" i="1"/>
  <c r="N146" i="1"/>
  <c r="O359" i="1"/>
  <c r="O714" i="1"/>
  <c r="M714" i="1"/>
  <c r="A287" i="1"/>
  <c r="M287" i="1"/>
  <c r="A146" i="1"/>
  <c r="M146" i="1"/>
  <c r="N572" i="1"/>
  <c r="A74" i="1"/>
  <c r="M74" i="1"/>
  <c r="G645" i="1"/>
  <c r="C573" i="1"/>
  <c r="S573" i="1" s="1" a="1"/>
  <c r="S573" i="1" s="1"/>
  <c r="D573" i="1"/>
  <c r="F573" i="1" s="1"/>
  <c r="E573" i="1"/>
  <c r="O856" i="1"/>
  <c r="D289" i="1"/>
  <c r="F289" i="1" s="1"/>
  <c r="G361" i="1"/>
  <c r="E289" i="1"/>
  <c r="C289" i="1"/>
  <c r="E431" i="1"/>
  <c r="D431" i="1"/>
  <c r="F431" i="1" s="1"/>
  <c r="G503" i="1"/>
  <c r="C431" i="1"/>
  <c r="S431" i="1" s="1" a="1"/>
  <c r="S431" i="1" s="1"/>
  <c r="O572" i="1"/>
  <c r="G858" i="1"/>
  <c r="D786" i="1"/>
  <c r="F786" i="1" s="1"/>
  <c r="C786" i="1"/>
  <c r="E786" i="1"/>
  <c r="G574" i="1"/>
  <c r="C502" i="1"/>
  <c r="E502" i="1"/>
  <c r="D502" i="1"/>
  <c r="F502" i="1" s="1"/>
  <c r="O501" i="1"/>
  <c r="O288" i="1"/>
  <c r="O643" i="1"/>
  <c r="N75" i="1"/>
  <c r="A571" i="1"/>
  <c r="M571" i="1"/>
  <c r="G148" i="1"/>
  <c r="E76" i="1"/>
  <c r="G77" i="1"/>
  <c r="D76" i="1"/>
  <c r="F76" i="1" s="1"/>
  <c r="C76" i="1"/>
  <c r="E715" i="1"/>
  <c r="C715" i="1"/>
  <c r="S715" i="1" s="1" a="1"/>
  <c r="S715" i="1" s="1"/>
  <c r="D715" i="1"/>
  <c r="F715" i="1" s="1"/>
  <c r="G787" i="1"/>
  <c r="O785" i="1"/>
  <c r="E644" i="1"/>
  <c r="D644" i="1"/>
  <c r="F644" i="1" s="1"/>
  <c r="G716" i="1"/>
  <c r="C644" i="1"/>
  <c r="N714" i="1"/>
  <c r="G432" i="1"/>
  <c r="E360" i="1"/>
  <c r="D360" i="1"/>
  <c r="F360" i="1" s="1"/>
  <c r="C360" i="1"/>
  <c r="S360" i="1" s="1" a="1"/>
  <c r="S360" i="1" s="1"/>
  <c r="E857" i="1"/>
  <c r="C857" i="1"/>
  <c r="S857" i="1" s="1" a="1"/>
  <c r="S857" i="1" s="1"/>
  <c r="D857" i="1"/>
  <c r="F857" i="1" s="1"/>
  <c r="M642" i="1"/>
  <c r="A642" i="1"/>
  <c r="E147" i="1"/>
  <c r="G219" i="1"/>
  <c r="D147" i="1"/>
  <c r="F147" i="1" s="1"/>
  <c r="C147" i="1"/>
  <c r="E218" i="1"/>
  <c r="D218" i="1"/>
  <c r="F218" i="1" s="1"/>
  <c r="C218" i="1"/>
  <c r="G290" i="1"/>
  <c r="BP78" i="4" l="1" a="1"/>
  <c r="BP78" i="4" s="1"/>
  <c r="M288" i="1"/>
  <c r="N502" i="1"/>
  <c r="S502" i="1" a="1"/>
  <c r="S502" i="1" s="1"/>
  <c r="S644" i="1" a="1"/>
  <c r="S644" i="1" s="1"/>
  <c r="N786" i="1"/>
  <c r="S786" i="1" a="1"/>
  <c r="S786" i="1" s="1"/>
  <c r="N289" i="1"/>
  <c r="S289" i="1" a="1"/>
  <c r="S289" i="1" s="1"/>
  <c r="N147" i="1"/>
  <c r="S147" i="1" a="1"/>
  <c r="S147" i="1" s="1"/>
  <c r="M501" i="1"/>
  <c r="N76" i="1"/>
  <c r="S76" i="1" a="1"/>
  <c r="S76" i="1" s="1"/>
  <c r="N218" i="1"/>
  <c r="S218" i="1" a="1"/>
  <c r="S218" i="1" s="1"/>
  <c r="A218" i="1"/>
  <c r="M76" i="1"/>
  <c r="L77" i="1"/>
  <c r="K77" i="1" s="1"/>
  <c r="P77" i="1"/>
  <c r="L503" i="1"/>
  <c r="K503" i="1" s="1"/>
  <c r="P503" i="1"/>
  <c r="L148" i="1"/>
  <c r="K148" i="1" s="1"/>
  <c r="P148" i="1"/>
  <c r="L645" i="1"/>
  <c r="K645" i="1" s="1"/>
  <c r="P645" i="1"/>
  <c r="L219" i="1"/>
  <c r="K219" i="1" s="1"/>
  <c r="P219" i="1"/>
  <c r="L574" i="1"/>
  <c r="K574" i="1" s="1"/>
  <c r="P574" i="1"/>
  <c r="L432" i="1"/>
  <c r="K432" i="1" s="1"/>
  <c r="P432" i="1"/>
  <c r="L787" i="1"/>
  <c r="K787" i="1" s="1"/>
  <c r="P787" i="1"/>
  <c r="M431" i="1"/>
  <c r="L361" i="1"/>
  <c r="K361" i="1" s="1"/>
  <c r="P361" i="1"/>
  <c r="L716" i="1"/>
  <c r="K716" i="1" s="1"/>
  <c r="P716" i="1"/>
  <c r="L290" i="1"/>
  <c r="K290" i="1" s="1"/>
  <c r="P290" i="1"/>
  <c r="L858" i="1"/>
  <c r="K858" i="1" s="1"/>
  <c r="P858" i="1"/>
  <c r="M430" i="1"/>
  <c r="O573" i="1"/>
  <c r="A572" i="1"/>
  <c r="O715" i="1"/>
  <c r="N431" i="1"/>
  <c r="N857" i="1"/>
  <c r="N573" i="1"/>
  <c r="O857" i="1"/>
  <c r="O644" i="1"/>
  <c r="E148" i="1"/>
  <c r="G220" i="1"/>
  <c r="D148" i="1"/>
  <c r="F148" i="1" s="1"/>
  <c r="C148" i="1"/>
  <c r="E716" i="1"/>
  <c r="D716" i="1"/>
  <c r="F716" i="1" s="1"/>
  <c r="G788" i="1"/>
  <c r="C716" i="1"/>
  <c r="S716" i="1" s="1" a="1"/>
  <c r="S716" i="1" s="1"/>
  <c r="O786" i="1"/>
  <c r="G859" i="1"/>
  <c r="E787" i="1"/>
  <c r="D787" i="1"/>
  <c r="F787" i="1" s="1"/>
  <c r="C787" i="1"/>
  <c r="S787" i="1" s="1" a="1"/>
  <c r="S787" i="1" s="1"/>
  <c r="G575" i="1"/>
  <c r="D503" i="1"/>
  <c r="F503" i="1" s="1"/>
  <c r="C503" i="1"/>
  <c r="E503" i="1"/>
  <c r="A217" i="1"/>
  <c r="M217" i="1"/>
  <c r="G504" i="1"/>
  <c r="E432" i="1"/>
  <c r="C432" i="1"/>
  <c r="S432" i="1" s="1" a="1"/>
  <c r="S432" i="1" s="1"/>
  <c r="D432" i="1"/>
  <c r="F432" i="1" s="1"/>
  <c r="O289" i="1"/>
  <c r="O147" i="1"/>
  <c r="M856" i="1"/>
  <c r="A856" i="1"/>
  <c r="E858" i="1"/>
  <c r="C858" i="1"/>
  <c r="D858" i="1"/>
  <c r="F858" i="1" s="1"/>
  <c r="G717" i="1"/>
  <c r="E645" i="1"/>
  <c r="D645" i="1"/>
  <c r="F645" i="1" s="1"/>
  <c r="C645" i="1"/>
  <c r="S645" i="1" s="1" a="1"/>
  <c r="S645" i="1" s="1"/>
  <c r="G291" i="1"/>
  <c r="E219" i="1"/>
  <c r="D219" i="1"/>
  <c r="F219" i="1" s="1"/>
  <c r="C219" i="1"/>
  <c r="G433" i="1"/>
  <c r="D361" i="1"/>
  <c r="F361" i="1" s="1"/>
  <c r="C361" i="1"/>
  <c r="S361" i="1" s="1" a="1"/>
  <c r="S361" i="1" s="1"/>
  <c r="E361" i="1"/>
  <c r="M75" i="1"/>
  <c r="A75" i="1"/>
  <c r="M643" i="1"/>
  <c r="A643" i="1"/>
  <c r="O76" i="1"/>
  <c r="O502" i="1"/>
  <c r="O431" i="1"/>
  <c r="A359" i="1"/>
  <c r="M359" i="1"/>
  <c r="O360" i="1"/>
  <c r="N715" i="1"/>
  <c r="G646" i="1"/>
  <c r="D574" i="1"/>
  <c r="F574" i="1" s="1"/>
  <c r="C574" i="1"/>
  <c r="E574" i="1"/>
  <c r="G362" i="1"/>
  <c r="E290" i="1"/>
  <c r="D290" i="1"/>
  <c r="F290" i="1" s="1"/>
  <c r="C290" i="1"/>
  <c r="M785" i="1"/>
  <c r="A785" i="1"/>
  <c r="O218" i="1"/>
  <c r="N360" i="1"/>
  <c r="N644" i="1"/>
  <c r="G149" i="1"/>
  <c r="E77" i="1"/>
  <c r="D77" i="1"/>
  <c r="F77" i="1" s="1"/>
  <c r="G78" i="1"/>
  <c r="C77" i="1"/>
  <c r="BP79" i="4" l="1" a="1"/>
  <c r="BP79" i="4" s="1"/>
  <c r="S290" i="1" a="1"/>
  <c r="S290" i="1" s="1"/>
  <c r="O77" i="1"/>
  <c r="S77" i="1" a="1"/>
  <c r="S77" i="1" s="1"/>
  <c r="N503" i="1"/>
  <c r="S503" i="1" a="1"/>
  <c r="S503" i="1" s="1"/>
  <c r="N574" i="1"/>
  <c r="S574" i="1" a="1"/>
  <c r="S574" i="1" s="1"/>
  <c r="N858" i="1"/>
  <c r="S858" i="1" a="1"/>
  <c r="S858" i="1" s="1"/>
  <c r="M219" i="1"/>
  <c r="S219" i="1" a="1"/>
  <c r="S219" i="1" s="1"/>
  <c r="N148" i="1"/>
  <c r="S148" i="1" a="1"/>
  <c r="S148" i="1" s="1"/>
  <c r="M645" i="1"/>
  <c r="G79" i="1"/>
  <c r="E79" i="1" s="1"/>
  <c r="M716" i="1"/>
  <c r="M858" i="1"/>
  <c r="A76" i="1"/>
  <c r="L646" i="1"/>
  <c r="K646" i="1" s="1"/>
  <c r="P646" i="1"/>
  <c r="L788" i="1"/>
  <c r="K788" i="1" s="1"/>
  <c r="P788" i="1"/>
  <c r="L78" i="1"/>
  <c r="K78" i="1" s="1"/>
  <c r="P78" i="1"/>
  <c r="L717" i="1"/>
  <c r="K717" i="1" s="1"/>
  <c r="P717" i="1"/>
  <c r="L433" i="1"/>
  <c r="K433" i="1" s="1"/>
  <c r="P433" i="1"/>
  <c r="L149" i="1"/>
  <c r="K149" i="1" s="1"/>
  <c r="P149" i="1"/>
  <c r="L362" i="1"/>
  <c r="K362" i="1" s="1"/>
  <c r="P362" i="1"/>
  <c r="M77" i="1"/>
  <c r="L575" i="1"/>
  <c r="K575" i="1" s="1"/>
  <c r="P575" i="1"/>
  <c r="L859" i="1"/>
  <c r="K859" i="1" s="1"/>
  <c r="P859" i="1"/>
  <c r="L220" i="1"/>
  <c r="K220" i="1" s="1"/>
  <c r="P220" i="1"/>
  <c r="L504" i="1"/>
  <c r="K504" i="1" s="1"/>
  <c r="P504" i="1"/>
  <c r="L291" i="1"/>
  <c r="K291" i="1" s="1"/>
  <c r="P291" i="1"/>
  <c r="M787" i="1"/>
  <c r="M218" i="1"/>
  <c r="O361" i="1"/>
  <c r="A431" i="1"/>
  <c r="N219" i="1"/>
  <c r="O787" i="1"/>
  <c r="N361" i="1"/>
  <c r="O645" i="1"/>
  <c r="G221" i="1"/>
  <c r="E149" i="1"/>
  <c r="D149" i="1"/>
  <c r="F149" i="1" s="1"/>
  <c r="C149" i="1"/>
  <c r="M147" i="1"/>
  <c r="A147" i="1"/>
  <c r="D859" i="1"/>
  <c r="F859" i="1" s="1"/>
  <c r="E859" i="1"/>
  <c r="C859" i="1"/>
  <c r="S859" i="1" s="1" a="1"/>
  <c r="S859" i="1" s="1"/>
  <c r="C717" i="1"/>
  <c r="E717" i="1"/>
  <c r="D717" i="1"/>
  <c r="F717" i="1" s="1"/>
  <c r="G789" i="1"/>
  <c r="M786" i="1"/>
  <c r="A786" i="1"/>
  <c r="O219" i="1"/>
  <c r="M715" i="1"/>
  <c r="A715" i="1"/>
  <c r="G434" i="1"/>
  <c r="E362" i="1"/>
  <c r="D362" i="1"/>
  <c r="F362" i="1" s="1"/>
  <c r="C362" i="1"/>
  <c r="A573" i="1"/>
  <c r="M573" i="1"/>
  <c r="A644" i="1"/>
  <c r="M644" i="1"/>
  <c r="G576" i="1"/>
  <c r="E504" i="1"/>
  <c r="D504" i="1"/>
  <c r="F504" i="1" s="1"/>
  <c r="C504" i="1"/>
  <c r="O503" i="1"/>
  <c r="M289" i="1"/>
  <c r="A289" i="1"/>
  <c r="A360" i="1"/>
  <c r="M360" i="1"/>
  <c r="M502" i="1"/>
  <c r="A502" i="1"/>
  <c r="E291" i="1"/>
  <c r="D291" i="1"/>
  <c r="F291" i="1" s="1"/>
  <c r="C291" i="1"/>
  <c r="G363" i="1"/>
  <c r="M857" i="1"/>
  <c r="A857" i="1"/>
  <c r="G647" i="1"/>
  <c r="E575" i="1"/>
  <c r="D575" i="1"/>
  <c r="F575" i="1" s="1"/>
  <c r="C575" i="1"/>
  <c r="O148" i="1"/>
  <c r="N77" i="1"/>
  <c r="O716" i="1"/>
  <c r="G292" i="1"/>
  <c r="E220" i="1"/>
  <c r="D220" i="1"/>
  <c r="F220" i="1" s="1"/>
  <c r="C220" i="1"/>
  <c r="E78" i="1"/>
  <c r="D78" i="1"/>
  <c r="F78" i="1" s="1"/>
  <c r="C78" i="1"/>
  <c r="G150" i="1"/>
  <c r="O574" i="1"/>
  <c r="N645" i="1"/>
  <c r="O858" i="1"/>
  <c r="N716" i="1"/>
  <c r="N290" i="1"/>
  <c r="O432" i="1"/>
  <c r="O290" i="1"/>
  <c r="E646" i="1"/>
  <c r="G718" i="1"/>
  <c r="C646" i="1"/>
  <c r="S646" i="1" s="1" a="1"/>
  <c r="S646" i="1" s="1"/>
  <c r="D646" i="1"/>
  <c r="F646" i="1" s="1"/>
  <c r="G505" i="1"/>
  <c r="E433" i="1"/>
  <c r="C433" i="1"/>
  <c r="D433" i="1"/>
  <c r="F433" i="1" s="1"/>
  <c r="N432" i="1"/>
  <c r="G860" i="1"/>
  <c r="C788" i="1"/>
  <c r="S788" i="1" s="1" a="1"/>
  <c r="S788" i="1" s="1"/>
  <c r="D788" i="1"/>
  <c r="F788" i="1" s="1"/>
  <c r="E788" i="1"/>
  <c r="N787" i="1"/>
  <c r="BP80" i="4" l="1" a="1"/>
  <c r="BP80" i="4" s="1"/>
  <c r="S433" i="1" a="1"/>
  <c r="S433" i="1" s="1"/>
  <c r="N149" i="1"/>
  <c r="S149" i="1" a="1"/>
  <c r="S149" i="1" s="1"/>
  <c r="A219" i="1"/>
  <c r="S78" i="1" a="1"/>
  <c r="S78" i="1" s="1"/>
  <c r="M504" i="1"/>
  <c r="S504" i="1" a="1"/>
  <c r="S504" i="1" s="1"/>
  <c r="O291" i="1"/>
  <c r="S291" i="1" a="1"/>
  <c r="S291" i="1" s="1"/>
  <c r="N575" i="1"/>
  <c r="S575" i="1" a="1"/>
  <c r="S575" i="1" s="1"/>
  <c r="S362" i="1" a="1"/>
  <c r="S362" i="1" s="1"/>
  <c r="S717" i="1" a="1"/>
  <c r="S717" i="1" s="1"/>
  <c r="S220" i="1" a="1"/>
  <c r="S220" i="1" s="1"/>
  <c r="L79" i="1"/>
  <c r="K79" i="1" s="1"/>
  <c r="G80" i="1"/>
  <c r="E80" i="1" s="1"/>
  <c r="C79" i="1"/>
  <c r="S79" i="1" s="1" a="1"/>
  <c r="S79" i="1" s="1"/>
  <c r="D79" i="1"/>
  <c r="F79" i="1" s="1"/>
  <c r="M291" i="1"/>
  <c r="G151" i="1"/>
  <c r="A575" i="1"/>
  <c r="P79" i="1"/>
  <c r="L434" i="1"/>
  <c r="K434" i="1" s="1"/>
  <c r="P434" i="1"/>
  <c r="L576" i="1"/>
  <c r="K576" i="1" s="1"/>
  <c r="P576" i="1"/>
  <c r="L363" i="1"/>
  <c r="K363" i="1" s="1"/>
  <c r="P363" i="1"/>
  <c r="L221" i="1"/>
  <c r="K221" i="1" s="1"/>
  <c r="P221" i="1"/>
  <c r="L860" i="1"/>
  <c r="K860" i="1" s="1"/>
  <c r="P860" i="1"/>
  <c r="L150" i="1"/>
  <c r="K150" i="1" s="1"/>
  <c r="P150" i="1"/>
  <c r="L505" i="1"/>
  <c r="K505" i="1" s="1"/>
  <c r="P505" i="1"/>
  <c r="L292" i="1"/>
  <c r="K292" i="1" s="1"/>
  <c r="P292" i="1"/>
  <c r="L647" i="1"/>
  <c r="K647" i="1" s="1"/>
  <c r="P647" i="1"/>
  <c r="L789" i="1"/>
  <c r="K789" i="1" s="1"/>
  <c r="P789" i="1"/>
  <c r="L718" i="1"/>
  <c r="K718" i="1" s="1"/>
  <c r="P718" i="1"/>
  <c r="A858" i="1"/>
  <c r="O433" i="1"/>
  <c r="A77" i="1"/>
  <c r="A645" i="1"/>
  <c r="A716" i="1"/>
  <c r="A787" i="1"/>
  <c r="N362" i="1"/>
  <c r="O362" i="1"/>
  <c r="N859" i="1"/>
  <c r="N291" i="1"/>
  <c r="M78" i="1"/>
  <c r="A78" i="1"/>
  <c r="A504" i="1"/>
  <c r="N504" i="1"/>
  <c r="N646" i="1"/>
  <c r="O717" i="1"/>
  <c r="M433" i="1"/>
  <c r="A433" i="1"/>
  <c r="O220" i="1"/>
  <c r="A432" i="1"/>
  <c r="M432" i="1"/>
  <c r="D718" i="1"/>
  <c r="F718" i="1" s="1"/>
  <c r="G790" i="1"/>
  <c r="C718" i="1"/>
  <c r="E718" i="1"/>
  <c r="N220" i="1"/>
  <c r="G648" i="1"/>
  <c r="C576" i="1"/>
  <c r="S576" i="1" s="1" a="1"/>
  <c r="S576" i="1" s="1"/>
  <c r="E576" i="1"/>
  <c r="D576" i="1"/>
  <c r="F576" i="1" s="1"/>
  <c r="E434" i="1"/>
  <c r="C434" i="1"/>
  <c r="S434" i="1" s="1" a="1"/>
  <c r="S434" i="1" s="1"/>
  <c r="G506" i="1"/>
  <c r="D434" i="1"/>
  <c r="F434" i="1" s="1"/>
  <c r="O859" i="1"/>
  <c r="O149" i="1"/>
  <c r="M362" i="1"/>
  <c r="A362" i="1"/>
  <c r="M290" i="1"/>
  <c r="A290" i="1"/>
  <c r="M361" i="1"/>
  <c r="A361" i="1"/>
  <c r="O646" i="1"/>
  <c r="M574" i="1"/>
  <c r="A574" i="1"/>
  <c r="N717" i="1"/>
  <c r="G293" i="1"/>
  <c r="E221" i="1"/>
  <c r="D221" i="1"/>
  <c r="F221" i="1" s="1"/>
  <c r="C221" i="1"/>
  <c r="N788" i="1"/>
  <c r="N433" i="1"/>
  <c r="C150" i="1"/>
  <c r="G222" i="1"/>
  <c r="E150" i="1"/>
  <c r="D150" i="1"/>
  <c r="F150" i="1" s="1"/>
  <c r="G364" i="1"/>
  <c r="D292" i="1"/>
  <c r="F292" i="1" s="1"/>
  <c r="C292" i="1"/>
  <c r="E292" i="1"/>
  <c r="G435" i="1"/>
  <c r="E363" i="1"/>
  <c r="C363" i="1"/>
  <c r="D363" i="1"/>
  <c r="F363" i="1" s="1"/>
  <c r="E789" i="1"/>
  <c r="C789" i="1"/>
  <c r="S789" i="1" s="1" a="1"/>
  <c r="S789" i="1" s="1"/>
  <c r="G861" i="1"/>
  <c r="D789" i="1"/>
  <c r="F789" i="1" s="1"/>
  <c r="G577" i="1"/>
  <c r="D505" i="1"/>
  <c r="F505" i="1" s="1"/>
  <c r="C505" i="1"/>
  <c r="S505" i="1" s="1" a="1"/>
  <c r="S505" i="1" s="1"/>
  <c r="E505" i="1"/>
  <c r="O78" i="1"/>
  <c r="E647" i="1"/>
  <c r="G719" i="1"/>
  <c r="D647" i="1"/>
  <c r="F647" i="1" s="1"/>
  <c r="C647" i="1"/>
  <c r="O504" i="1"/>
  <c r="M717" i="1"/>
  <c r="A717" i="1"/>
  <c r="D860" i="1"/>
  <c r="F860" i="1" s="1"/>
  <c r="C860" i="1"/>
  <c r="E860" i="1"/>
  <c r="M503" i="1"/>
  <c r="A503" i="1"/>
  <c r="O788" i="1"/>
  <c r="M148" i="1"/>
  <c r="A148" i="1"/>
  <c r="N78" i="1"/>
  <c r="O575" i="1"/>
  <c r="BP81" i="4" l="1" a="1"/>
  <c r="BP81" i="4" s="1"/>
  <c r="P80" i="1"/>
  <c r="C80" i="1"/>
  <c r="D80" i="1"/>
  <c r="F80" i="1" s="1"/>
  <c r="S221" i="1" a="1"/>
  <c r="S221" i="1" s="1"/>
  <c r="N292" i="1"/>
  <c r="S292" i="1" a="1"/>
  <c r="S292" i="1" s="1"/>
  <c r="S860" i="1" a="1"/>
  <c r="S860" i="1" s="1"/>
  <c r="O363" i="1"/>
  <c r="S363" i="1" a="1"/>
  <c r="S363" i="1" s="1"/>
  <c r="G152" i="1"/>
  <c r="C152" i="1" s="1"/>
  <c r="M80" i="1"/>
  <c r="S80" i="1" a="1"/>
  <c r="S80" i="1" s="1"/>
  <c r="A79" i="1"/>
  <c r="S647" i="1" a="1"/>
  <c r="S647" i="1" s="1"/>
  <c r="N150" i="1"/>
  <c r="S150" i="1" a="1"/>
  <c r="S150" i="1" s="1"/>
  <c r="O79" i="1"/>
  <c r="N718" i="1"/>
  <c r="S718" i="1" a="1"/>
  <c r="S718" i="1" s="1"/>
  <c r="N79" i="1"/>
  <c r="G81" i="1"/>
  <c r="L81" i="1" s="1"/>
  <c r="K81" i="1" s="1"/>
  <c r="L80" i="1"/>
  <c r="K80" i="1" s="1"/>
  <c r="M718" i="1"/>
  <c r="E151" i="1"/>
  <c r="C151" i="1"/>
  <c r="P151" i="1"/>
  <c r="G223" i="1"/>
  <c r="L151" i="1"/>
  <c r="K151" i="1" s="1"/>
  <c r="D151" i="1"/>
  <c r="F151" i="1" s="1"/>
  <c r="A789" i="1"/>
  <c r="O80" i="1"/>
  <c r="N80" i="1"/>
  <c r="L577" i="1"/>
  <c r="K577" i="1" s="1"/>
  <c r="P577" i="1"/>
  <c r="L861" i="1"/>
  <c r="K861" i="1" s="1"/>
  <c r="P861" i="1"/>
  <c r="L293" i="1"/>
  <c r="K293" i="1" s="1"/>
  <c r="P293" i="1"/>
  <c r="L648" i="1"/>
  <c r="K648" i="1" s="1"/>
  <c r="P648" i="1"/>
  <c r="L719" i="1"/>
  <c r="K719" i="1" s="1"/>
  <c r="P719" i="1"/>
  <c r="L364" i="1"/>
  <c r="K364" i="1" s="1"/>
  <c r="P364" i="1"/>
  <c r="L222" i="1"/>
  <c r="K222" i="1" s="1"/>
  <c r="P222" i="1"/>
  <c r="A291" i="1"/>
  <c r="L506" i="1"/>
  <c r="K506" i="1" s="1"/>
  <c r="P506" i="1"/>
  <c r="L790" i="1"/>
  <c r="K790" i="1" s="1"/>
  <c r="P790" i="1"/>
  <c r="L435" i="1"/>
  <c r="K435" i="1" s="1"/>
  <c r="P435" i="1"/>
  <c r="M575" i="1"/>
  <c r="N363" i="1"/>
  <c r="O434" i="1"/>
  <c r="O789" i="1"/>
  <c r="N789" i="1"/>
  <c r="N860" i="1"/>
  <c r="N434" i="1"/>
  <c r="O505" i="1"/>
  <c r="N576" i="1"/>
  <c r="M860" i="1"/>
  <c r="A860" i="1"/>
  <c r="A788" i="1"/>
  <c r="M788" i="1"/>
  <c r="O647" i="1"/>
  <c r="E719" i="1"/>
  <c r="C719" i="1"/>
  <c r="D719" i="1"/>
  <c r="F719" i="1" s="1"/>
  <c r="G791" i="1"/>
  <c r="N647" i="1"/>
  <c r="C577" i="1"/>
  <c r="G649" i="1"/>
  <c r="E577" i="1"/>
  <c r="D577" i="1"/>
  <c r="F577" i="1" s="1"/>
  <c r="G436" i="1"/>
  <c r="E364" i="1"/>
  <c r="C364" i="1"/>
  <c r="D364" i="1"/>
  <c r="F364" i="1" s="1"/>
  <c r="O221" i="1"/>
  <c r="A646" i="1"/>
  <c r="M646" i="1"/>
  <c r="D648" i="1"/>
  <c r="F648" i="1" s="1"/>
  <c r="E648" i="1"/>
  <c r="C648" i="1"/>
  <c r="S648" i="1" s="1" a="1"/>
  <c r="S648" i="1" s="1"/>
  <c r="G720" i="1"/>
  <c r="M220" i="1"/>
  <c r="A220" i="1"/>
  <c r="G578" i="1"/>
  <c r="E506" i="1"/>
  <c r="C506" i="1"/>
  <c r="S506" i="1" s="1" a="1"/>
  <c r="S506" i="1" s="1"/>
  <c r="D506" i="1"/>
  <c r="F506" i="1" s="1"/>
  <c r="O150" i="1"/>
  <c r="D435" i="1"/>
  <c r="F435" i="1" s="1"/>
  <c r="C435" i="1"/>
  <c r="G507" i="1"/>
  <c r="E435" i="1"/>
  <c r="N221" i="1"/>
  <c r="E861" i="1"/>
  <c r="D861" i="1"/>
  <c r="F861" i="1" s="1"/>
  <c r="C861" i="1"/>
  <c r="G294" i="1"/>
  <c r="C222" i="1"/>
  <c r="E222" i="1"/>
  <c r="D222" i="1"/>
  <c r="F222" i="1" s="1"/>
  <c r="G365" i="1"/>
  <c r="E293" i="1"/>
  <c r="D293" i="1"/>
  <c r="F293" i="1" s="1"/>
  <c r="C293" i="1"/>
  <c r="M859" i="1"/>
  <c r="A859" i="1"/>
  <c r="G862" i="1"/>
  <c r="D790" i="1"/>
  <c r="F790" i="1" s="1"/>
  <c r="C790" i="1"/>
  <c r="E790" i="1"/>
  <c r="A149" i="1"/>
  <c r="M149" i="1"/>
  <c r="O860" i="1"/>
  <c r="N505" i="1"/>
  <c r="O292" i="1"/>
  <c r="O718" i="1"/>
  <c r="O576" i="1"/>
  <c r="BP82" i="4" l="1" a="1"/>
  <c r="BP82" i="4" s="1"/>
  <c r="D81" i="1"/>
  <c r="F81" i="1" s="1"/>
  <c r="G82" i="1"/>
  <c r="C81" i="1"/>
  <c r="P152" i="1"/>
  <c r="M152" i="1"/>
  <c r="G153" i="1"/>
  <c r="C153" i="1" s="1"/>
  <c r="O152" i="1"/>
  <c r="G224" i="1"/>
  <c r="L224" i="1" s="1"/>
  <c r="K224" i="1" s="1"/>
  <c r="P81" i="1"/>
  <c r="L152" i="1"/>
  <c r="K152" i="1" s="1"/>
  <c r="A151" i="1"/>
  <c r="S151" i="1" a="1"/>
  <c r="S151" i="1" s="1"/>
  <c r="S435" i="1" a="1"/>
  <c r="S435" i="1" s="1"/>
  <c r="N152" i="1"/>
  <c r="S152" i="1" a="1"/>
  <c r="S152" i="1" s="1"/>
  <c r="N577" i="1"/>
  <c r="S577" i="1" a="1"/>
  <c r="S577" i="1" s="1"/>
  <c r="M79" i="1"/>
  <c r="E81" i="1"/>
  <c r="S293" i="1" a="1"/>
  <c r="S293" i="1" s="1"/>
  <c r="A719" i="1"/>
  <c r="S719" i="1" a="1"/>
  <c r="S719" i="1" s="1"/>
  <c r="A81" i="1"/>
  <c r="S81" i="1" a="1"/>
  <c r="S81" i="1" s="1"/>
  <c r="N861" i="1"/>
  <c r="S861" i="1" a="1"/>
  <c r="S861" i="1" s="1"/>
  <c r="D152" i="1"/>
  <c r="F152" i="1" s="1"/>
  <c r="S222" i="1" a="1"/>
  <c r="S222" i="1" s="1"/>
  <c r="A364" i="1"/>
  <c r="S364" i="1" a="1"/>
  <c r="S364" i="1" s="1"/>
  <c r="A80" i="1"/>
  <c r="N790" i="1"/>
  <c r="S790" i="1" a="1"/>
  <c r="S790" i="1" s="1"/>
  <c r="E152" i="1"/>
  <c r="P224" i="1"/>
  <c r="E224" i="1"/>
  <c r="C224" i="1"/>
  <c r="A152" i="1"/>
  <c r="L153" i="1"/>
  <c r="K153" i="1" s="1"/>
  <c r="G295" i="1"/>
  <c r="D223" i="1"/>
  <c r="F223" i="1" s="1"/>
  <c r="L223" i="1"/>
  <c r="K223" i="1" s="1"/>
  <c r="E223" i="1"/>
  <c r="P223" i="1"/>
  <c r="C223" i="1"/>
  <c r="O151" i="1"/>
  <c r="N151" i="1"/>
  <c r="G154" i="1"/>
  <c r="E154" i="1" s="1"/>
  <c r="M789" i="1"/>
  <c r="M81" i="1"/>
  <c r="E82" i="1"/>
  <c r="D82" i="1"/>
  <c r="F82" i="1" s="1"/>
  <c r="C82" i="1"/>
  <c r="G83" i="1"/>
  <c r="L82" i="1"/>
  <c r="K82" i="1" s="1"/>
  <c r="P82" i="1"/>
  <c r="N81" i="1"/>
  <c r="O81" i="1"/>
  <c r="A718" i="1"/>
  <c r="L436" i="1"/>
  <c r="K436" i="1" s="1"/>
  <c r="P436" i="1"/>
  <c r="L365" i="1"/>
  <c r="K365" i="1" s="1"/>
  <c r="P365" i="1"/>
  <c r="L507" i="1"/>
  <c r="K507" i="1" s="1"/>
  <c r="P507" i="1"/>
  <c r="L649" i="1"/>
  <c r="K649" i="1" s="1"/>
  <c r="P649" i="1"/>
  <c r="L578" i="1"/>
  <c r="K578" i="1" s="1"/>
  <c r="P578" i="1"/>
  <c r="L791" i="1"/>
  <c r="K791" i="1" s="1"/>
  <c r="P791" i="1"/>
  <c r="L294" i="1"/>
  <c r="K294" i="1" s="1"/>
  <c r="P294" i="1"/>
  <c r="L862" i="1"/>
  <c r="K862" i="1" s="1"/>
  <c r="P862" i="1"/>
  <c r="L720" i="1"/>
  <c r="K720" i="1" s="1"/>
  <c r="P720" i="1"/>
  <c r="N364" i="1"/>
  <c r="N435" i="1"/>
  <c r="O648" i="1"/>
  <c r="N648" i="1"/>
  <c r="M435" i="1"/>
  <c r="A435" i="1"/>
  <c r="A222" i="1"/>
  <c r="M222" i="1"/>
  <c r="D507" i="1"/>
  <c r="F507" i="1" s="1"/>
  <c r="C507" i="1"/>
  <c r="G579" i="1"/>
  <c r="E507" i="1"/>
  <c r="G863" i="1"/>
  <c r="E791" i="1"/>
  <c r="C791" i="1"/>
  <c r="D791" i="1"/>
  <c r="F791" i="1" s="1"/>
  <c r="G366" i="1"/>
  <c r="D294" i="1"/>
  <c r="F294" i="1" s="1"/>
  <c r="E294" i="1"/>
  <c r="C294" i="1"/>
  <c r="A150" i="1"/>
  <c r="M150" i="1"/>
  <c r="N719" i="1"/>
  <c r="G437" i="1"/>
  <c r="E365" i="1"/>
  <c r="D365" i="1"/>
  <c r="F365" i="1" s="1"/>
  <c r="C365" i="1"/>
  <c r="O861" i="1"/>
  <c r="M576" i="1"/>
  <c r="A576" i="1"/>
  <c r="G721" i="1"/>
  <c r="E649" i="1"/>
  <c r="D649" i="1"/>
  <c r="F649" i="1" s="1"/>
  <c r="C649" i="1"/>
  <c r="S649" i="1" s="1" a="1"/>
  <c r="S649" i="1" s="1"/>
  <c r="O577" i="1"/>
  <c r="G508" i="1"/>
  <c r="D436" i="1"/>
  <c r="F436" i="1" s="1"/>
  <c r="C436" i="1"/>
  <c r="S436" i="1" s="1" a="1"/>
  <c r="S436" i="1" s="1"/>
  <c r="E436" i="1"/>
  <c r="O790" i="1"/>
  <c r="O222" i="1"/>
  <c r="M292" i="1"/>
  <c r="A292" i="1"/>
  <c r="O435" i="1"/>
  <c r="M434" i="1"/>
  <c r="A434" i="1"/>
  <c r="C862" i="1"/>
  <c r="E862" i="1"/>
  <c r="D862" i="1"/>
  <c r="F862" i="1" s="1"/>
  <c r="A647" i="1"/>
  <c r="M647" i="1"/>
  <c r="A505" i="1"/>
  <c r="M505" i="1"/>
  <c r="N506" i="1"/>
  <c r="O364" i="1"/>
  <c r="O719" i="1"/>
  <c r="O293" i="1"/>
  <c r="E720" i="1"/>
  <c r="D720" i="1"/>
  <c r="F720" i="1" s="1"/>
  <c r="G792" i="1"/>
  <c r="C720" i="1"/>
  <c r="M363" i="1"/>
  <c r="A363" i="1"/>
  <c r="G650" i="1"/>
  <c r="E578" i="1"/>
  <c r="C578" i="1"/>
  <c r="S578" i="1" s="1" a="1"/>
  <c r="S578" i="1" s="1"/>
  <c r="D578" i="1"/>
  <c r="F578" i="1" s="1"/>
  <c r="N293" i="1"/>
  <c r="M221" i="1"/>
  <c r="A221" i="1"/>
  <c r="N222" i="1"/>
  <c r="O506" i="1"/>
  <c r="BP83" i="4" l="1" a="1"/>
  <c r="BP83" i="4" s="1"/>
  <c r="M719" i="1"/>
  <c r="N153" i="1"/>
  <c r="P153" i="1"/>
  <c r="S153" i="1" a="1"/>
  <c r="S153" i="1" s="1"/>
  <c r="O153" i="1"/>
  <c r="G225" i="1"/>
  <c r="E153" i="1"/>
  <c r="M151" i="1"/>
  <c r="M153" i="1"/>
  <c r="D153" i="1"/>
  <c r="F153" i="1" s="1"/>
  <c r="M364" i="1"/>
  <c r="A153" i="1"/>
  <c r="D224" i="1"/>
  <c r="F224" i="1" s="1"/>
  <c r="G296" i="1"/>
  <c r="S82" i="1" a="1"/>
  <c r="S82" i="1" s="1"/>
  <c r="N224" i="1"/>
  <c r="S224" i="1" a="1"/>
  <c r="S224" i="1" s="1"/>
  <c r="S507" i="1" a="1"/>
  <c r="S507" i="1" s="1"/>
  <c r="O294" i="1"/>
  <c r="S294" i="1" a="1"/>
  <c r="S294" i="1" s="1"/>
  <c r="N862" i="1"/>
  <c r="S862" i="1" a="1"/>
  <c r="S862" i="1" s="1"/>
  <c r="N791" i="1"/>
  <c r="S791" i="1" a="1"/>
  <c r="S791" i="1" s="1"/>
  <c r="S720" i="1" a="1"/>
  <c r="S720" i="1" s="1"/>
  <c r="O365" i="1"/>
  <c r="S365" i="1" a="1"/>
  <c r="S365" i="1" s="1"/>
  <c r="M223" i="1"/>
  <c r="S223" i="1" a="1"/>
  <c r="S223" i="1" s="1"/>
  <c r="L225" i="1"/>
  <c r="K225" i="1" s="1"/>
  <c r="D225" i="1"/>
  <c r="F225" i="1" s="1"/>
  <c r="E225" i="1"/>
  <c r="O224" i="1"/>
  <c r="M224" i="1"/>
  <c r="M649" i="1"/>
  <c r="L154" i="1"/>
  <c r="K154" i="1" s="1"/>
  <c r="D154" i="1"/>
  <c r="F154" i="1" s="1"/>
  <c r="G226" i="1"/>
  <c r="C226" i="1" s="1"/>
  <c r="M365" i="1"/>
  <c r="M578" i="1"/>
  <c r="M294" i="1"/>
  <c r="M436" i="1"/>
  <c r="G367" i="1"/>
  <c r="P295" i="1"/>
  <c r="C295" i="1"/>
  <c r="S295" i="1" s="1" a="1"/>
  <c r="S295" i="1" s="1"/>
  <c r="L295" i="1"/>
  <c r="K295" i="1" s="1"/>
  <c r="D295" i="1"/>
  <c r="F295" i="1" s="1"/>
  <c r="E295" i="1"/>
  <c r="G155" i="1"/>
  <c r="D155" i="1" s="1"/>
  <c r="F155" i="1" s="1"/>
  <c r="C154" i="1"/>
  <c r="P154" i="1"/>
  <c r="O223" i="1"/>
  <c r="N223" i="1"/>
  <c r="N82" i="1"/>
  <c r="O82" i="1"/>
  <c r="A82" i="1"/>
  <c r="M82" i="1"/>
  <c r="D83" i="1"/>
  <c r="F83" i="1" s="1"/>
  <c r="G84" i="1"/>
  <c r="C83" i="1"/>
  <c r="E83" i="1"/>
  <c r="L83" i="1"/>
  <c r="K83" i="1" s="1"/>
  <c r="P83" i="1"/>
  <c r="L721" i="1"/>
  <c r="K721" i="1" s="1"/>
  <c r="P721" i="1"/>
  <c r="L863" i="1"/>
  <c r="K863" i="1" s="1"/>
  <c r="P863" i="1"/>
  <c r="L579" i="1"/>
  <c r="K579" i="1" s="1"/>
  <c r="P579" i="1"/>
  <c r="L508" i="1"/>
  <c r="K508" i="1" s="1"/>
  <c r="P508" i="1"/>
  <c r="L650" i="1"/>
  <c r="K650" i="1" s="1"/>
  <c r="P650" i="1"/>
  <c r="L792" i="1"/>
  <c r="K792" i="1" s="1"/>
  <c r="P792" i="1"/>
  <c r="L366" i="1"/>
  <c r="K366" i="1" s="1"/>
  <c r="P366" i="1"/>
  <c r="L437" i="1"/>
  <c r="K437" i="1" s="1"/>
  <c r="P437" i="1"/>
  <c r="O436" i="1"/>
  <c r="N294" i="1"/>
  <c r="N436" i="1"/>
  <c r="N649" i="1"/>
  <c r="M577" i="1"/>
  <c r="A577" i="1"/>
  <c r="E579" i="1"/>
  <c r="D579" i="1"/>
  <c r="F579" i="1" s="1"/>
  <c r="G651" i="1"/>
  <c r="C579" i="1"/>
  <c r="S579" i="1" s="1" a="1"/>
  <c r="S579" i="1" s="1"/>
  <c r="M293" i="1"/>
  <c r="A293" i="1"/>
  <c r="G793" i="1"/>
  <c r="C721" i="1"/>
  <c r="E721" i="1"/>
  <c r="D721" i="1"/>
  <c r="F721" i="1" s="1"/>
  <c r="G438" i="1"/>
  <c r="E366" i="1"/>
  <c r="D366" i="1"/>
  <c r="F366" i="1" s="1"/>
  <c r="C366" i="1"/>
  <c r="O507" i="1"/>
  <c r="N507" i="1"/>
  <c r="D508" i="1"/>
  <c r="F508" i="1" s="1"/>
  <c r="E508" i="1"/>
  <c r="C508" i="1"/>
  <c r="S508" i="1" s="1" a="1"/>
  <c r="S508" i="1" s="1"/>
  <c r="G580" i="1"/>
  <c r="G509" i="1"/>
  <c r="D437" i="1"/>
  <c r="F437" i="1" s="1"/>
  <c r="C437" i="1"/>
  <c r="S437" i="1" s="1" a="1"/>
  <c r="S437" i="1" s="1"/>
  <c r="E437" i="1"/>
  <c r="N720" i="1"/>
  <c r="C792" i="1"/>
  <c r="D792" i="1"/>
  <c r="F792" i="1" s="1"/>
  <c r="G864" i="1"/>
  <c r="E792" i="1"/>
  <c r="O791" i="1"/>
  <c r="O862" i="1"/>
  <c r="O720" i="1"/>
  <c r="M861" i="1"/>
  <c r="A861" i="1"/>
  <c r="A648" i="1"/>
  <c r="M648" i="1"/>
  <c r="M506" i="1"/>
  <c r="A506" i="1"/>
  <c r="N578" i="1"/>
  <c r="M790" i="1"/>
  <c r="A790" i="1"/>
  <c r="O578" i="1"/>
  <c r="O649" i="1"/>
  <c r="N365" i="1"/>
  <c r="E863" i="1"/>
  <c r="D863" i="1"/>
  <c r="F863" i="1" s="1"/>
  <c r="C863" i="1"/>
  <c r="G722" i="1"/>
  <c r="E650" i="1"/>
  <c r="D650" i="1"/>
  <c r="F650" i="1" s="1"/>
  <c r="C650" i="1"/>
  <c r="BP84" i="4" l="1" a="1"/>
  <c r="BP84" i="4" s="1"/>
  <c r="A223" i="1"/>
  <c r="G297" i="1"/>
  <c r="C225" i="1"/>
  <c r="P225" i="1"/>
  <c r="P296" i="1"/>
  <c r="C296" i="1"/>
  <c r="D296" i="1"/>
  <c r="F296" i="1" s="1"/>
  <c r="L296" i="1"/>
  <c r="K296" i="1" s="1"/>
  <c r="G368" i="1"/>
  <c r="E296" i="1"/>
  <c r="N863" i="1"/>
  <c r="S863" i="1" a="1"/>
  <c r="S863" i="1" s="1"/>
  <c r="N721" i="1"/>
  <c r="S721" i="1" a="1"/>
  <c r="S721" i="1" s="1"/>
  <c r="N154" i="1"/>
  <c r="S154" i="1" a="1"/>
  <c r="S154" i="1" s="1"/>
  <c r="N650" i="1"/>
  <c r="S650" i="1" a="1"/>
  <c r="S650" i="1" s="1"/>
  <c r="A83" i="1"/>
  <c r="S83" i="1" a="1"/>
  <c r="S83" i="1" s="1"/>
  <c r="O366" i="1"/>
  <c r="S366" i="1" a="1"/>
  <c r="S366" i="1" s="1"/>
  <c r="N226" i="1"/>
  <c r="S226" i="1" a="1"/>
  <c r="S226" i="1" s="1"/>
  <c r="N792" i="1"/>
  <c r="S792" i="1" a="1"/>
  <c r="S792" i="1" s="1"/>
  <c r="A224" i="1"/>
  <c r="M154" i="1"/>
  <c r="E226" i="1"/>
  <c r="O154" i="1"/>
  <c r="D226" i="1"/>
  <c r="F226" i="1" s="1"/>
  <c r="G298" i="1"/>
  <c r="G370" i="1" s="1"/>
  <c r="L155" i="1"/>
  <c r="K155" i="1" s="1"/>
  <c r="C155" i="1"/>
  <c r="P226" i="1"/>
  <c r="G227" i="1"/>
  <c r="P227" i="1" s="1"/>
  <c r="L226" i="1"/>
  <c r="K226" i="1" s="1"/>
  <c r="E155" i="1"/>
  <c r="P155" i="1"/>
  <c r="M295" i="1"/>
  <c r="P298" i="1"/>
  <c r="M792" i="1"/>
  <c r="G439" i="1"/>
  <c r="E367" i="1"/>
  <c r="L367" i="1"/>
  <c r="K367" i="1" s="1"/>
  <c r="D367" i="1"/>
  <c r="F367" i="1" s="1"/>
  <c r="C367" i="1"/>
  <c r="S367" i="1" s="1" a="1"/>
  <c r="S367" i="1" s="1"/>
  <c r="P367" i="1"/>
  <c r="M226" i="1"/>
  <c r="A650" i="1"/>
  <c r="G156" i="1"/>
  <c r="N295" i="1"/>
  <c r="M366" i="1"/>
  <c r="O295" i="1"/>
  <c r="O226" i="1"/>
  <c r="E227" i="1"/>
  <c r="N83" i="1"/>
  <c r="O83" i="1"/>
  <c r="L84" i="1"/>
  <c r="K84" i="1" s="1"/>
  <c r="G85" i="1"/>
  <c r="D84" i="1"/>
  <c r="F84" i="1" s="1"/>
  <c r="E84" i="1"/>
  <c r="C84" i="1"/>
  <c r="P84" i="1"/>
  <c r="L438" i="1"/>
  <c r="K438" i="1" s="1"/>
  <c r="P438" i="1"/>
  <c r="L864" i="1"/>
  <c r="K864" i="1" s="1"/>
  <c r="P864" i="1"/>
  <c r="L793" i="1"/>
  <c r="K793" i="1" s="1"/>
  <c r="P793" i="1"/>
  <c r="L651" i="1"/>
  <c r="K651" i="1" s="1"/>
  <c r="P651" i="1"/>
  <c r="L580" i="1"/>
  <c r="K580" i="1" s="1"/>
  <c r="P580" i="1"/>
  <c r="L509" i="1"/>
  <c r="K509" i="1" s="1"/>
  <c r="P509" i="1"/>
  <c r="L722" i="1"/>
  <c r="K722" i="1" s="1"/>
  <c r="P722" i="1"/>
  <c r="N508" i="1"/>
  <c r="A294" i="1"/>
  <c r="A649" i="1"/>
  <c r="A436" i="1"/>
  <c r="N437" i="1"/>
  <c r="A578" i="1"/>
  <c r="A365" i="1"/>
  <c r="O437" i="1"/>
  <c r="O579" i="1"/>
  <c r="O508" i="1"/>
  <c r="D722" i="1"/>
  <c r="F722" i="1" s="1"/>
  <c r="E722" i="1"/>
  <c r="G794" i="1"/>
  <c r="C722" i="1"/>
  <c r="S722" i="1" s="1" a="1"/>
  <c r="S722" i="1" s="1"/>
  <c r="D651" i="1"/>
  <c r="F651" i="1" s="1"/>
  <c r="E651" i="1"/>
  <c r="C651" i="1"/>
  <c r="G723" i="1"/>
  <c r="A791" i="1"/>
  <c r="M791" i="1"/>
  <c r="O863" i="1"/>
  <c r="N579" i="1"/>
  <c r="O721" i="1"/>
  <c r="M862" i="1"/>
  <c r="A862" i="1"/>
  <c r="A720" i="1"/>
  <c r="M720" i="1"/>
  <c r="E864" i="1"/>
  <c r="D864" i="1"/>
  <c r="F864" i="1" s="1"/>
  <c r="C864" i="1"/>
  <c r="G865" i="1"/>
  <c r="C793" i="1"/>
  <c r="S793" i="1" s="1" a="1"/>
  <c r="S793" i="1" s="1"/>
  <c r="E793" i="1"/>
  <c r="D793" i="1"/>
  <c r="F793" i="1" s="1"/>
  <c r="G652" i="1"/>
  <c r="C580" i="1"/>
  <c r="E580" i="1"/>
  <c r="D580" i="1"/>
  <c r="F580" i="1" s="1"/>
  <c r="G581" i="1"/>
  <c r="D509" i="1"/>
  <c r="F509" i="1" s="1"/>
  <c r="E509" i="1"/>
  <c r="C509" i="1"/>
  <c r="N366" i="1"/>
  <c r="O650" i="1"/>
  <c r="O792" i="1"/>
  <c r="M507" i="1"/>
  <c r="A507" i="1"/>
  <c r="E438" i="1"/>
  <c r="G510" i="1"/>
  <c r="C438" i="1"/>
  <c r="D438" i="1"/>
  <c r="F438" i="1" s="1"/>
  <c r="BP85" i="4" l="1" a="1"/>
  <c r="BP85" i="4" s="1"/>
  <c r="M83" i="1"/>
  <c r="S225" i="1" a="1"/>
  <c r="S225" i="1" s="1"/>
  <c r="N225" i="1"/>
  <c r="O225" i="1"/>
  <c r="G299" i="1"/>
  <c r="D299" i="1" s="1"/>
  <c r="F299" i="1" s="1"/>
  <c r="D297" i="1"/>
  <c r="F297" i="1" s="1"/>
  <c r="E297" i="1"/>
  <c r="P297" i="1"/>
  <c r="L297" i="1"/>
  <c r="K297" i="1" s="1"/>
  <c r="C297" i="1"/>
  <c r="G369" i="1"/>
  <c r="P368" i="1"/>
  <c r="G440" i="1"/>
  <c r="E368" i="1"/>
  <c r="C368" i="1"/>
  <c r="D368" i="1"/>
  <c r="F368" i="1" s="1"/>
  <c r="L368" i="1"/>
  <c r="K368" i="1" s="1"/>
  <c r="N296" i="1"/>
  <c r="O296" i="1"/>
  <c r="S296" i="1" a="1"/>
  <c r="S296" i="1" s="1"/>
  <c r="N864" i="1"/>
  <c r="S864" i="1" a="1"/>
  <c r="S864" i="1" s="1"/>
  <c r="O155" i="1"/>
  <c r="S155" i="1" a="1"/>
  <c r="S155" i="1" s="1"/>
  <c r="N651" i="1"/>
  <c r="S651" i="1" a="1"/>
  <c r="S651" i="1" s="1"/>
  <c r="A509" i="1"/>
  <c r="S509" i="1" a="1"/>
  <c r="S509" i="1" s="1"/>
  <c r="N438" i="1"/>
  <c r="S438" i="1" a="1"/>
  <c r="S438" i="1" s="1"/>
  <c r="A154" i="1"/>
  <c r="N580" i="1"/>
  <c r="S580" i="1" a="1"/>
  <c r="S580" i="1" s="1"/>
  <c r="A84" i="1"/>
  <c r="S84" i="1" a="1"/>
  <c r="S84" i="1" s="1"/>
  <c r="M155" i="1"/>
  <c r="N155" i="1"/>
  <c r="L227" i="1"/>
  <c r="K227" i="1" s="1"/>
  <c r="C227" i="1"/>
  <c r="D227" i="1"/>
  <c r="F227" i="1" s="1"/>
  <c r="A295" i="1"/>
  <c r="E299" i="1"/>
  <c r="C299" i="1"/>
  <c r="C298" i="1"/>
  <c r="S298" i="1" s="1" a="1"/>
  <c r="S298" i="1" s="1"/>
  <c r="L298" i="1"/>
  <c r="K298" i="1" s="1"/>
  <c r="D298" i="1"/>
  <c r="F298" i="1" s="1"/>
  <c r="E298" i="1"/>
  <c r="M580" i="1"/>
  <c r="G371" i="1"/>
  <c r="L156" i="1"/>
  <c r="K156" i="1" s="1"/>
  <c r="A793" i="1"/>
  <c r="G511" i="1"/>
  <c r="D439" i="1"/>
  <c r="F439" i="1" s="1"/>
  <c r="L439" i="1"/>
  <c r="K439" i="1" s="1"/>
  <c r="P439" i="1"/>
  <c r="C439" i="1"/>
  <c r="S439" i="1" s="1" a="1"/>
  <c r="S439" i="1" s="1"/>
  <c r="E439" i="1"/>
  <c r="E156" i="1"/>
  <c r="P156" i="1"/>
  <c r="G228" i="1"/>
  <c r="C228" i="1" s="1"/>
  <c r="G157" i="1"/>
  <c r="C157" i="1" s="1"/>
  <c r="G442" i="1"/>
  <c r="C370" i="1"/>
  <c r="S370" i="1" s="1" a="1"/>
  <c r="S370" i="1" s="1"/>
  <c r="L370" i="1"/>
  <c r="K370" i="1" s="1"/>
  <c r="P370" i="1"/>
  <c r="D370" i="1"/>
  <c r="F370" i="1" s="1"/>
  <c r="E370" i="1"/>
  <c r="D156" i="1"/>
  <c r="F156" i="1" s="1"/>
  <c r="N367" i="1"/>
  <c r="O367" i="1"/>
  <c r="C156" i="1"/>
  <c r="P299" i="1"/>
  <c r="A226" i="1"/>
  <c r="A792" i="1"/>
  <c r="M650" i="1"/>
  <c r="N84" i="1"/>
  <c r="O84" i="1"/>
  <c r="E85" i="1"/>
  <c r="D85" i="1"/>
  <c r="F85" i="1" s="1"/>
  <c r="C85" i="1"/>
  <c r="G86" i="1"/>
  <c r="L85" i="1"/>
  <c r="K85" i="1" s="1"/>
  <c r="P85" i="1"/>
  <c r="L652" i="1"/>
  <c r="K652" i="1" s="1"/>
  <c r="P652" i="1"/>
  <c r="L865" i="1"/>
  <c r="K865" i="1" s="1"/>
  <c r="P865" i="1"/>
  <c r="L723" i="1"/>
  <c r="K723" i="1" s="1"/>
  <c r="P723" i="1"/>
  <c r="L581" i="1"/>
  <c r="K581" i="1" s="1"/>
  <c r="P581" i="1"/>
  <c r="L794" i="1"/>
  <c r="K794" i="1" s="1"/>
  <c r="P794" i="1"/>
  <c r="L510" i="1"/>
  <c r="K510" i="1" s="1"/>
  <c r="P510" i="1"/>
  <c r="A366" i="1"/>
  <c r="N793" i="1"/>
  <c r="N722" i="1"/>
  <c r="G866" i="1"/>
  <c r="E794" i="1"/>
  <c r="C794" i="1"/>
  <c r="S794" i="1" s="1" a="1"/>
  <c r="S794" i="1" s="1"/>
  <c r="D794" i="1"/>
  <c r="F794" i="1" s="1"/>
  <c r="A437" i="1"/>
  <c r="M437" i="1"/>
  <c r="O438" i="1"/>
  <c r="M579" i="1"/>
  <c r="A579" i="1"/>
  <c r="O793" i="1"/>
  <c r="E723" i="1"/>
  <c r="C723" i="1"/>
  <c r="G795" i="1"/>
  <c r="D723" i="1"/>
  <c r="F723" i="1" s="1"/>
  <c r="M509" i="1"/>
  <c r="O580" i="1"/>
  <c r="O509" i="1"/>
  <c r="E865" i="1"/>
  <c r="D865" i="1"/>
  <c r="F865" i="1" s="1"/>
  <c r="C865" i="1"/>
  <c r="S865" i="1" s="1" a="1"/>
  <c r="S865" i="1" s="1"/>
  <c r="O651" i="1"/>
  <c r="M721" i="1"/>
  <c r="A721" i="1"/>
  <c r="G724" i="1"/>
  <c r="C652" i="1"/>
  <c r="S652" i="1" s="1" a="1"/>
  <c r="S652" i="1" s="1"/>
  <c r="E652" i="1"/>
  <c r="D652" i="1"/>
  <c r="F652" i="1" s="1"/>
  <c r="M508" i="1"/>
  <c r="A508" i="1"/>
  <c r="G653" i="1"/>
  <c r="D581" i="1"/>
  <c r="F581" i="1" s="1"/>
  <c r="C581" i="1"/>
  <c r="E581" i="1"/>
  <c r="M863" i="1"/>
  <c r="A863" i="1"/>
  <c r="N509" i="1"/>
  <c r="O864" i="1"/>
  <c r="G582" i="1"/>
  <c r="C510" i="1"/>
  <c r="S510" i="1" s="1" a="1"/>
  <c r="S510" i="1" s="1"/>
  <c r="E510" i="1"/>
  <c r="D510" i="1"/>
  <c r="F510" i="1" s="1"/>
  <c r="O722" i="1"/>
  <c r="BP86" i="4" l="1" a="1"/>
  <c r="BP86" i="4" s="1"/>
  <c r="L299" i="1"/>
  <c r="K299" i="1" s="1"/>
  <c r="O297" i="1"/>
  <c r="N297" i="1"/>
  <c r="S297" i="1" a="1"/>
  <c r="S297" i="1" s="1"/>
  <c r="M225" i="1"/>
  <c r="A225" i="1"/>
  <c r="G441" i="1"/>
  <c r="E369" i="1"/>
  <c r="D369" i="1"/>
  <c r="F369" i="1" s="1"/>
  <c r="L369" i="1"/>
  <c r="K369" i="1" s="1"/>
  <c r="P369" i="1"/>
  <c r="C369" i="1"/>
  <c r="M84" i="1"/>
  <c r="M296" i="1"/>
  <c r="A296" i="1"/>
  <c r="S368" i="1" a="1"/>
  <c r="S368" i="1" s="1"/>
  <c r="O368" i="1"/>
  <c r="N368" i="1"/>
  <c r="P440" i="1"/>
  <c r="C440" i="1"/>
  <c r="O440" i="1" s="1"/>
  <c r="D440" i="1"/>
  <c r="F440" i="1" s="1"/>
  <c r="G512" i="1"/>
  <c r="L440" i="1"/>
  <c r="K440" i="1" s="1"/>
  <c r="E440" i="1"/>
  <c r="N228" i="1"/>
  <c r="S228" i="1" a="1"/>
  <c r="S228" i="1" s="1"/>
  <c r="O227" i="1"/>
  <c r="S227" i="1" a="1"/>
  <c r="S227" i="1" s="1"/>
  <c r="A85" i="1"/>
  <c r="S85" i="1" a="1"/>
  <c r="S85" i="1" s="1"/>
  <c r="N156" i="1"/>
  <c r="S156" i="1" a="1"/>
  <c r="S156" i="1" s="1"/>
  <c r="A155" i="1"/>
  <c r="N157" i="1"/>
  <c r="S157" i="1" a="1"/>
  <c r="S157" i="1" s="1"/>
  <c r="N723" i="1"/>
  <c r="S723" i="1" a="1"/>
  <c r="S723" i="1" s="1"/>
  <c r="O581" i="1"/>
  <c r="S581" i="1" a="1"/>
  <c r="S581" i="1" s="1"/>
  <c r="N299" i="1"/>
  <c r="S299" i="1" a="1"/>
  <c r="S299" i="1" s="1"/>
  <c r="A299" i="1"/>
  <c r="M227" i="1"/>
  <c r="O156" i="1"/>
  <c r="O299" i="1"/>
  <c r="N227" i="1"/>
  <c r="E157" i="1"/>
  <c r="N298" i="1"/>
  <c r="O298" i="1"/>
  <c r="L157" i="1"/>
  <c r="K157" i="1" s="1"/>
  <c r="D157" i="1"/>
  <c r="F157" i="1" s="1"/>
  <c r="G229" i="1"/>
  <c r="G301" i="1" s="1"/>
  <c r="E301" i="1" s="1"/>
  <c r="P157" i="1"/>
  <c r="O439" i="1"/>
  <c r="L228" i="1"/>
  <c r="K228" i="1" s="1"/>
  <c r="E228" i="1"/>
  <c r="O370" i="1"/>
  <c r="G443" i="1"/>
  <c r="E371" i="1"/>
  <c r="L371" i="1"/>
  <c r="K371" i="1" s="1"/>
  <c r="P371" i="1"/>
  <c r="C371" i="1"/>
  <c r="D371" i="1"/>
  <c r="F371" i="1" s="1"/>
  <c r="G300" i="1"/>
  <c r="G583" i="1"/>
  <c r="E511" i="1"/>
  <c r="C511" i="1"/>
  <c r="S511" i="1" s="1" a="1"/>
  <c r="S511" i="1" s="1"/>
  <c r="D511" i="1"/>
  <c r="F511" i="1" s="1"/>
  <c r="L511" i="1"/>
  <c r="K511" i="1" s="1"/>
  <c r="P511" i="1"/>
  <c r="D228" i="1"/>
  <c r="F228" i="1" s="1"/>
  <c r="N370" i="1"/>
  <c r="G514" i="1"/>
  <c r="C442" i="1"/>
  <c r="S442" i="1" s="1" a="1"/>
  <c r="S442" i="1" s="1"/>
  <c r="D442" i="1"/>
  <c r="F442" i="1" s="1"/>
  <c r="L442" i="1"/>
  <c r="K442" i="1" s="1"/>
  <c r="E442" i="1"/>
  <c r="P442" i="1"/>
  <c r="P228" i="1"/>
  <c r="A367" i="1"/>
  <c r="M367" i="1"/>
  <c r="G158" i="1"/>
  <c r="C158" i="1" s="1"/>
  <c r="A157" i="1"/>
  <c r="N439" i="1"/>
  <c r="A723" i="1"/>
  <c r="M156" i="1"/>
  <c r="A227" i="1"/>
  <c r="O157" i="1"/>
  <c r="O228" i="1"/>
  <c r="D229" i="1"/>
  <c r="F229" i="1" s="1"/>
  <c r="P229" i="1"/>
  <c r="O85" i="1"/>
  <c r="G87" i="1"/>
  <c r="C86" i="1"/>
  <c r="E86" i="1"/>
  <c r="L86" i="1"/>
  <c r="K86" i="1" s="1"/>
  <c r="D86" i="1"/>
  <c r="F86" i="1" s="1"/>
  <c r="P86" i="1"/>
  <c r="N85" i="1"/>
  <c r="M85" i="1"/>
  <c r="L582" i="1"/>
  <c r="K582" i="1" s="1"/>
  <c r="P582" i="1"/>
  <c r="L866" i="1"/>
  <c r="K866" i="1" s="1"/>
  <c r="P866" i="1"/>
  <c r="L724" i="1"/>
  <c r="K724" i="1" s="1"/>
  <c r="P724" i="1"/>
  <c r="L653" i="1"/>
  <c r="K653" i="1" s="1"/>
  <c r="P653" i="1"/>
  <c r="L795" i="1"/>
  <c r="K795" i="1" s="1"/>
  <c r="P795" i="1"/>
  <c r="A580" i="1"/>
  <c r="N794" i="1"/>
  <c r="M793" i="1"/>
  <c r="N865" i="1"/>
  <c r="O652" i="1"/>
  <c r="M722" i="1"/>
  <c r="A722" i="1"/>
  <c r="N581" i="1"/>
  <c r="G796" i="1"/>
  <c r="E724" i="1"/>
  <c r="D724" i="1"/>
  <c r="F724" i="1" s="1"/>
  <c r="C724" i="1"/>
  <c r="A651" i="1"/>
  <c r="M651" i="1"/>
  <c r="O865" i="1"/>
  <c r="G725" i="1"/>
  <c r="E653" i="1"/>
  <c r="D653" i="1"/>
  <c r="F653" i="1" s="1"/>
  <c r="C653" i="1"/>
  <c r="S653" i="1" s="1" a="1"/>
  <c r="S653" i="1" s="1"/>
  <c r="E795" i="1"/>
  <c r="D795" i="1"/>
  <c r="F795" i="1" s="1"/>
  <c r="G867" i="1"/>
  <c r="C795" i="1"/>
  <c r="A438" i="1"/>
  <c r="M438" i="1"/>
  <c r="O723" i="1"/>
  <c r="O794" i="1"/>
  <c r="O510" i="1"/>
  <c r="M864" i="1"/>
  <c r="A864" i="1"/>
  <c r="E582" i="1"/>
  <c r="C582" i="1"/>
  <c r="S582" i="1" s="1" a="1"/>
  <c r="S582" i="1" s="1"/>
  <c r="D582" i="1"/>
  <c r="F582" i="1" s="1"/>
  <c r="G654" i="1"/>
  <c r="N652" i="1"/>
  <c r="N510" i="1"/>
  <c r="C866" i="1"/>
  <c r="E866" i="1"/>
  <c r="D866" i="1"/>
  <c r="F866" i="1" s="1"/>
  <c r="BP87" i="4" l="1" a="1"/>
  <c r="BP87" i="4" s="1"/>
  <c r="P158" i="1"/>
  <c r="E441" i="1"/>
  <c r="D441" i="1"/>
  <c r="F441" i="1" s="1"/>
  <c r="L441" i="1"/>
  <c r="K441" i="1" s="1"/>
  <c r="P441" i="1"/>
  <c r="G513" i="1"/>
  <c r="C441" i="1"/>
  <c r="O441" i="1"/>
  <c r="A297" i="1"/>
  <c r="M297" i="1"/>
  <c r="S369" i="1" a="1"/>
  <c r="S369" i="1" s="1"/>
  <c r="N369" i="1"/>
  <c r="O369" i="1"/>
  <c r="M299" i="1"/>
  <c r="E512" i="1"/>
  <c r="L512" i="1"/>
  <c r="K512" i="1" s="1"/>
  <c r="D512" i="1"/>
  <c r="F512" i="1" s="1"/>
  <c r="P512" i="1"/>
  <c r="G584" i="1"/>
  <c r="C512" i="1"/>
  <c r="N440" i="1"/>
  <c r="S440" i="1" a="1"/>
  <c r="S440" i="1" s="1"/>
  <c r="A368" i="1"/>
  <c r="M368" i="1"/>
  <c r="M371" i="1"/>
  <c r="S371" i="1" a="1"/>
  <c r="S371" i="1" s="1"/>
  <c r="S866" i="1" a="1"/>
  <c r="S866" i="1" s="1"/>
  <c r="S724" i="1" a="1"/>
  <c r="S724" i="1" s="1"/>
  <c r="N86" i="1"/>
  <c r="S86" i="1" a="1"/>
  <c r="S86" i="1" s="1"/>
  <c r="A795" i="1"/>
  <c r="S795" i="1" a="1"/>
  <c r="S795" i="1" s="1"/>
  <c r="O158" i="1"/>
  <c r="S158" i="1" a="1"/>
  <c r="S158" i="1" s="1"/>
  <c r="D158" i="1"/>
  <c r="F158" i="1" s="1"/>
  <c r="E229" i="1"/>
  <c r="L229" i="1"/>
  <c r="K229" i="1" s="1"/>
  <c r="A156" i="1"/>
  <c r="C229" i="1"/>
  <c r="M511" i="1"/>
  <c r="L158" i="1"/>
  <c r="K158" i="1" s="1"/>
  <c r="A298" i="1"/>
  <c r="M298" i="1"/>
  <c r="O442" i="1"/>
  <c r="N442" i="1"/>
  <c r="P301" i="1"/>
  <c r="L301" i="1"/>
  <c r="K301" i="1" s="1"/>
  <c r="C301" i="1"/>
  <c r="A86" i="1"/>
  <c r="A442" i="1"/>
  <c r="D301" i="1"/>
  <c r="F301" i="1" s="1"/>
  <c r="G159" i="1"/>
  <c r="E159" i="1" s="1"/>
  <c r="A371" i="1"/>
  <c r="A439" i="1"/>
  <c r="M439" i="1"/>
  <c r="G586" i="1"/>
  <c r="L514" i="1"/>
  <c r="K514" i="1" s="1"/>
  <c r="C514" i="1"/>
  <c r="E514" i="1"/>
  <c r="D514" i="1"/>
  <c r="F514" i="1" s="1"/>
  <c r="P514" i="1"/>
  <c r="G515" i="1"/>
  <c r="D443" i="1"/>
  <c r="F443" i="1" s="1"/>
  <c r="C443" i="1"/>
  <c r="E443" i="1"/>
  <c r="L443" i="1"/>
  <c r="K443" i="1" s="1"/>
  <c r="P443" i="1"/>
  <c r="M370" i="1"/>
  <c r="A370" i="1"/>
  <c r="G372" i="1"/>
  <c r="D300" i="1"/>
  <c r="F300" i="1" s="1"/>
  <c r="C300" i="1"/>
  <c r="E300" i="1"/>
  <c r="L300" i="1"/>
  <c r="K300" i="1" s="1"/>
  <c r="P300" i="1"/>
  <c r="G230" i="1"/>
  <c r="D230" i="1" s="1"/>
  <c r="F230" i="1" s="1"/>
  <c r="M157" i="1"/>
  <c r="O511" i="1"/>
  <c r="N371" i="1"/>
  <c r="O371" i="1"/>
  <c r="E158" i="1"/>
  <c r="N511" i="1"/>
  <c r="G373" i="1"/>
  <c r="A511" i="1"/>
  <c r="G655" i="1"/>
  <c r="E583" i="1"/>
  <c r="C583" i="1"/>
  <c r="S583" i="1" s="1" a="1"/>
  <c r="S583" i="1" s="1"/>
  <c r="L583" i="1"/>
  <c r="K583" i="1" s="1"/>
  <c r="D583" i="1"/>
  <c r="F583" i="1" s="1"/>
  <c r="P583" i="1"/>
  <c r="N158" i="1"/>
  <c r="M228" i="1"/>
  <c r="A228" i="1"/>
  <c r="O86" i="1"/>
  <c r="D87" i="1"/>
  <c r="F87" i="1" s="1"/>
  <c r="G88" i="1"/>
  <c r="L87" i="1"/>
  <c r="K87" i="1" s="1"/>
  <c r="C87" i="1"/>
  <c r="E87" i="1"/>
  <c r="P87" i="1"/>
  <c r="L796" i="1"/>
  <c r="K796" i="1" s="1"/>
  <c r="P796" i="1"/>
  <c r="L725" i="1"/>
  <c r="K725" i="1" s="1"/>
  <c r="P725" i="1"/>
  <c r="L654" i="1"/>
  <c r="K654" i="1" s="1"/>
  <c r="P654" i="1"/>
  <c r="L867" i="1"/>
  <c r="K867" i="1" s="1"/>
  <c r="P867" i="1"/>
  <c r="M723" i="1"/>
  <c r="M866" i="1"/>
  <c r="A866" i="1"/>
  <c r="M865" i="1"/>
  <c r="A865" i="1"/>
  <c r="N653" i="1"/>
  <c r="O724" i="1"/>
  <c r="N724" i="1"/>
  <c r="O866" i="1"/>
  <c r="D867" i="1"/>
  <c r="F867" i="1" s="1"/>
  <c r="E867" i="1"/>
  <c r="C867" i="1"/>
  <c r="S867" i="1" s="1" a="1"/>
  <c r="S867" i="1" s="1"/>
  <c r="O653" i="1"/>
  <c r="E796" i="1"/>
  <c r="G868" i="1"/>
  <c r="D796" i="1"/>
  <c r="F796" i="1" s="1"/>
  <c r="C796" i="1"/>
  <c r="M794" i="1"/>
  <c r="A794" i="1"/>
  <c r="M510" i="1"/>
  <c r="A510" i="1"/>
  <c r="O795" i="1"/>
  <c r="G797" i="1"/>
  <c r="C725" i="1"/>
  <c r="E725" i="1"/>
  <c r="D725" i="1"/>
  <c r="F725" i="1" s="1"/>
  <c r="A581" i="1"/>
  <c r="M581" i="1"/>
  <c r="O582" i="1"/>
  <c r="N795" i="1"/>
  <c r="N582" i="1"/>
  <c r="M652" i="1"/>
  <c r="A652" i="1"/>
  <c r="N866" i="1"/>
  <c r="G726" i="1"/>
  <c r="E654" i="1"/>
  <c r="D654" i="1"/>
  <c r="F654" i="1" s="1"/>
  <c r="C654" i="1"/>
  <c r="S654" i="1" s="1" a="1"/>
  <c r="S654" i="1" s="1"/>
  <c r="BP88" i="4" l="1" a="1"/>
  <c r="BP88" i="4" s="1"/>
  <c r="M795" i="1"/>
  <c r="M441" i="1"/>
  <c r="A441" i="1"/>
  <c r="E513" i="1"/>
  <c r="G585" i="1"/>
  <c r="D513" i="1"/>
  <c r="F513" i="1" s="1"/>
  <c r="L513" i="1"/>
  <c r="K513" i="1" s="1"/>
  <c r="C513" i="1"/>
  <c r="P513" i="1"/>
  <c r="S441" i="1" a="1"/>
  <c r="S441" i="1" s="1"/>
  <c r="N441" i="1"/>
  <c r="A369" i="1"/>
  <c r="M369" i="1"/>
  <c r="M512" i="1"/>
  <c r="A512" i="1"/>
  <c r="A440" i="1"/>
  <c r="M440" i="1"/>
  <c r="M86" i="1"/>
  <c r="S512" i="1" a="1"/>
  <c r="S512" i="1" s="1"/>
  <c r="O512" i="1"/>
  <c r="N512" i="1"/>
  <c r="G656" i="1"/>
  <c r="D584" i="1"/>
  <c r="F584" i="1" s="1"/>
  <c r="C584" i="1"/>
  <c r="P584" i="1"/>
  <c r="E584" i="1"/>
  <c r="L584" i="1"/>
  <c r="K584" i="1" s="1"/>
  <c r="S796" i="1" a="1"/>
  <c r="S796" i="1" s="1"/>
  <c r="O229" i="1"/>
  <c r="S229" i="1" a="1"/>
  <c r="S229" i="1" s="1"/>
  <c r="N87" i="1"/>
  <c r="S87" i="1" a="1"/>
  <c r="S87" i="1" s="1"/>
  <c r="N301" i="1"/>
  <c r="S301" i="1" a="1"/>
  <c r="S301" i="1" s="1"/>
  <c r="O443" i="1"/>
  <c r="S443" i="1" a="1"/>
  <c r="S443" i="1" s="1"/>
  <c r="S725" i="1" a="1"/>
  <c r="S725" i="1" s="1"/>
  <c r="M300" i="1"/>
  <c r="S300" i="1" a="1"/>
  <c r="S300" i="1" s="1"/>
  <c r="N514" i="1"/>
  <c r="S514" i="1" a="1"/>
  <c r="S514" i="1" s="1"/>
  <c r="N229" i="1"/>
  <c r="M229" i="1"/>
  <c r="P159" i="1"/>
  <c r="L159" i="1"/>
  <c r="K159" i="1" s="1"/>
  <c r="M442" i="1"/>
  <c r="D159" i="1"/>
  <c r="F159" i="1" s="1"/>
  <c r="A583" i="1"/>
  <c r="C159" i="1"/>
  <c r="G231" i="1"/>
  <c r="G303" i="1" s="1"/>
  <c r="D303" i="1" s="1"/>
  <c r="F303" i="1" s="1"/>
  <c r="P230" i="1"/>
  <c r="N583" i="1"/>
  <c r="O301" i="1"/>
  <c r="A301" i="1"/>
  <c r="G445" i="1"/>
  <c r="E373" i="1"/>
  <c r="P373" i="1"/>
  <c r="D373" i="1"/>
  <c r="F373" i="1" s="1"/>
  <c r="C373" i="1"/>
  <c r="S373" i="1" s="1" a="1"/>
  <c r="S373" i="1" s="1"/>
  <c r="L373" i="1"/>
  <c r="K373" i="1" s="1"/>
  <c r="G444" i="1"/>
  <c r="E372" i="1"/>
  <c r="D372" i="1"/>
  <c r="F372" i="1" s="1"/>
  <c r="C372" i="1"/>
  <c r="S372" i="1" s="1" a="1"/>
  <c r="S372" i="1" s="1"/>
  <c r="L372" i="1"/>
  <c r="K372" i="1" s="1"/>
  <c r="P372" i="1"/>
  <c r="G302" i="1"/>
  <c r="G727" i="1"/>
  <c r="P655" i="1"/>
  <c r="C655" i="1"/>
  <c r="L655" i="1"/>
  <c r="K655" i="1" s="1"/>
  <c r="E655" i="1"/>
  <c r="D655" i="1"/>
  <c r="F655" i="1" s="1"/>
  <c r="O514" i="1"/>
  <c r="L230" i="1"/>
  <c r="K230" i="1" s="1"/>
  <c r="E230" i="1"/>
  <c r="G160" i="1"/>
  <c r="P160" i="1" s="1"/>
  <c r="C230" i="1"/>
  <c r="G658" i="1"/>
  <c r="E586" i="1"/>
  <c r="D586" i="1"/>
  <c r="F586" i="1" s="1"/>
  <c r="C586" i="1"/>
  <c r="S586" i="1" s="1" a="1"/>
  <c r="S586" i="1" s="1"/>
  <c r="L586" i="1"/>
  <c r="K586" i="1" s="1"/>
  <c r="P586" i="1"/>
  <c r="N443" i="1"/>
  <c r="O583" i="1"/>
  <c r="O300" i="1"/>
  <c r="N300" i="1"/>
  <c r="G587" i="1"/>
  <c r="C515" i="1"/>
  <c r="E515" i="1"/>
  <c r="L515" i="1"/>
  <c r="K515" i="1" s="1"/>
  <c r="P515" i="1"/>
  <c r="D515" i="1"/>
  <c r="F515" i="1" s="1"/>
  <c r="M158" i="1"/>
  <c r="A158" i="1"/>
  <c r="E88" i="1"/>
  <c r="D88" i="1"/>
  <c r="F88" i="1" s="1"/>
  <c r="C88" i="1"/>
  <c r="G89" i="1"/>
  <c r="L88" i="1"/>
  <c r="K88" i="1" s="1"/>
  <c r="P88" i="1"/>
  <c r="O87" i="1"/>
  <c r="L868" i="1"/>
  <c r="K868" i="1" s="1"/>
  <c r="P868" i="1"/>
  <c r="L726" i="1"/>
  <c r="K726" i="1" s="1"/>
  <c r="P726" i="1"/>
  <c r="L797" i="1"/>
  <c r="K797" i="1" s="1"/>
  <c r="P797" i="1"/>
  <c r="N725" i="1"/>
  <c r="N654" i="1"/>
  <c r="M725" i="1"/>
  <c r="A725" i="1"/>
  <c r="M653" i="1"/>
  <c r="A653" i="1"/>
  <c r="M796" i="1"/>
  <c r="A796" i="1"/>
  <c r="N867" i="1"/>
  <c r="M582" i="1"/>
  <c r="A582" i="1"/>
  <c r="G869" i="1"/>
  <c r="C797" i="1"/>
  <c r="E797" i="1"/>
  <c r="D797" i="1"/>
  <c r="F797" i="1" s="1"/>
  <c r="O654" i="1"/>
  <c r="M724" i="1"/>
  <c r="A724" i="1"/>
  <c r="O796" i="1"/>
  <c r="E726" i="1"/>
  <c r="D726" i="1"/>
  <c r="F726" i="1" s="1"/>
  <c r="C726" i="1"/>
  <c r="G798" i="1"/>
  <c r="N796" i="1"/>
  <c r="O867" i="1"/>
  <c r="O725" i="1"/>
  <c r="C868" i="1"/>
  <c r="S868" i="1" s="1" a="1"/>
  <c r="S868" i="1" s="1"/>
  <c r="D868" i="1"/>
  <c r="F868" i="1" s="1"/>
  <c r="E868" i="1"/>
  <c r="BP89" i="4" l="1" a="1"/>
  <c r="BP89" i="4" s="1"/>
  <c r="A229" i="1"/>
  <c r="O513" i="1"/>
  <c r="S513" i="1" a="1"/>
  <c r="S513" i="1" s="1"/>
  <c r="N513" i="1"/>
  <c r="C585" i="1"/>
  <c r="P585" i="1"/>
  <c r="D585" i="1"/>
  <c r="F585" i="1" s="1"/>
  <c r="G657" i="1"/>
  <c r="E585" i="1"/>
  <c r="L585" i="1"/>
  <c r="K585" i="1" s="1"/>
  <c r="S584" i="1" a="1"/>
  <c r="S584" i="1" s="1"/>
  <c r="O584" i="1"/>
  <c r="N584" i="1"/>
  <c r="L656" i="1"/>
  <c r="K656" i="1" s="1"/>
  <c r="D656" i="1"/>
  <c r="F656" i="1" s="1"/>
  <c r="G728" i="1"/>
  <c r="E656" i="1"/>
  <c r="P656" i="1"/>
  <c r="C656" i="1"/>
  <c r="S656" i="1" s="1" a="1"/>
  <c r="S656" i="1" s="1"/>
  <c r="A300" i="1"/>
  <c r="N88" i="1"/>
  <c r="S88" i="1" a="1"/>
  <c r="S88" i="1" s="1"/>
  <c r="N726" i="1"/>
  <c r="S726" i="1" a="1"/>
  <c r="S726" i="1" s="1"/>
  <c r="M515" i="1"/>
  <c r="S515" i="1" a="1"/>
  <c r="S515" i="1" s="1"/>
  <c r="N230" i="1"/>
  <c r="S230" i="1" a="1"/>
  <c r="S230" i="1" s="1"/>
  <c r="O655" i="1"/>
  <c r="S655" i="1" a="1"/>
  <c r="S655" i="1" s="1"/>
  <c r="M159" i="1"/>
  <c r="S159" i="1" a="1"/>
  <c r="S159" i="1" s="1"/>
  <c r="A797" i="1"/>
  <c r="S797" i="1" a="1"/>
  <c r="S797" i="1" s="1"/>
  <c r="P231" i="1"/>
  <c r="L231" i="1"/>
  <c r="K231" i="1" s="1"/>
  <c r="C231" i="1"/>
  <c r="O231" i="1" s="1"/>
  <c r="O230" i="1"/>
  <c r="D231" i="1"/>
  <c r="F231" i="1" s="1"/>
  <c r="E231" i="1"/>
  <c r="O159" i="1"/>
  <c r="N159" i="1"/>
  <c r="M583" i="1"/>
  <c r="D160" i="1"/>
  <c r="F160" i="1" s="1"/>
  <c r="E303" i="1"/>
  <c r="M301" i="1"/>
  <c r="M230" i="1"/>
  <c r="A372" i="1"/>
  <c r="L160" i="1"/>
  <c r="K160" i="1" s="1"/>
  <c r="E160" i="1"/>
  <c r="N372" i="1"/>
  <c r="C160" i="1"/>
  <c r="G232" i="1"/>
  <c r="L232" i="1" s="1"/>
  <c r="K232" i="1" s="1"/>
  <c r="N586" i="1"/>
  <c r="O372" i="1"/>
  <c r="C303" i="1"/>
  <c r="G374" i="1"/>
  <c r="E302" i="1"/>
  <c r="L302" i="1"/>
  <c r="K302" i="1" s="1"/>
  <c r="P302" i="1"/>
  <c r="D302" i="1"/>
  <c r="F302" i="1" s="1"/>
  <c r="C302" i="1"/>
  <c r="G516" i="1"/>
  <c r="E444" i="1"/>
  <c r="D444" i="1"/>
  <c r="F444" i="1" s="1"/>
  <c r="C444" i="1"/>
  <c r="S444" i="1" s="1" a="1"/>
  <c r="S444" i="1" s="1"/>
  <c r="L444" i="1"/>
  <c r="K444" i="1" s="1"/>
  <c r="P444" i="1"/>
  <c r="O373" i="1"/>
  <c r="N373" i="1"/>
  <c r="G161" i="1"/>
  <c r="D161" i="1" s="1"/>
  <c r="F161" i="1" s="1"/>
  <c r="G659" i="1"/>
  <c r="E587" i="1"/>
  <c r="C587" i="1"/>
  <c r="L587" i="1"/>
  <c r="K587" i="1" s="1"/>
  <c r="P587" i="1"/>
  <c r="D587" i="1"/>
  <c r="F587" i="1" s="1"/>
  <c r="G730" i="1"/>
  <c r="P658" i="1"/>
  <c r="E658" i="1"/>
  <c r="D658" i="1"/>
  <c r="F658" i="1" s="1"/>
  <c r="C658" i="1"/>
  <c r="L658" i="1"/>
  <c r="K658" i="1" s="1"/>
  <c r="M726" i="1"/>
  <c r="N655" i="1"/>
  <c r="M514" i="1"/>
  <c r="A514" i="1"/>
  <c r="M88" i="1"/>
  <c r="G517" i="1"/>
  <c r="E445" i="1"/>
  <c r="D445" i="1"/>
  <c r="F445" i="1" s="1"/>
  <c r="C445" i="1"/>
  <c r="S445" i="1" s="1" a="1"/>
  <c r="S445" i="1" s="1"/>
  <c r="L445" i="1"/>
  <c r="K445" i="1" s="1"/>
  <c r="P445" i="1"/>
  <c r="G375" i="1"/>
  <c r="O515" i="1"/>
  <c r="P303" i="1"/>
  <c r="M868" i="1"/>
  <c r="L303" i="1"/>
  <c r="K303" i="1" s="1"/>
  <c r="N515" i="1"/>
  <c r="M443" i="1"/>
  <c r="A443" i="1"/>
  <c r="O586" i="1"/>
  <c r="G799" i="1"/>
  <c r="E727" i="1"/>
  <c r="C727" i="1"/>
  <c r="S727" i="1" s="1" a="1"/>
  <c r="S727" i="1" s="1"/>
  <c r="D727" i="1"/>
  <c r="F727" i="1" s="1"/>
  <c r="L727" i="1"/>
  <c r="K727" i="1" s="1"/>
  <c r="P727" i="1"/>
  <c r="C161" i="1"/>
  <c r="C89" i="1"/>
  <c r="D89" i="1"/>
  <c r="F89" i="1" s="1"/>
  <c r="G90" i="1"/>
  <c r="E89" i="1"/>
  <c r="L89" i="1"/>
  <c r="K89" i="1" s="1"/>
  <c r="P89" i="1"/>
  <c r="O88" i="1"/>
  <c r="M87" i="1"/>
  <c r="A87" i="1"/>
  <c r="L798" i="1"/>
  <c r="K798" i="1" s="1"/>
  <c r="P798" i="1"/>
  <c r="L869" i="1"/>
  <c r="K869" i="1" s="1"/>
  <c r="P869" i="1"/>
  <c r="N868" i="1"/>
  <c r="O868" i="1"/>
  <c r="M797" i="1"/>
  <c r="O797" i="1"/>
  <c r="E869" i="1"/>
  <c r="D869" i="1"/>
  <c r="F869" i="1" s="1"/>
  <c r="C869" i="1"/>
  <c r="S869" i="1" s="1" a="1"/>
  <c r="S869" i="1" s="1"/>
  <c r="N797" i="1"/>
  <c r="M867" i="1"/>
  <c r="A867" i="1"/>
  <c r="C798" i="1"/>
  <c r="S798" i="1" s="1" a="1"/>
  <c r="S798" i="1" s="1"/>
  <c r="G870" i="1"/>
  <c r="D798" i="1"/>
  <c r="F798" i="1" s="1"/>
  <c r="E798" i="1"/>
  <c r="A654" i="1"/>
  <c r="M654" i="1"/>
  <c r="O726" i="1"/>
  <c r="BP90" i="4" l="1" a="1"/>
  <c r="BP90" i="4" s="1"/>
  <c r="D657" i="1"/>
  <c r="F657" i="1" s="1"/>
  <c r="P657" i="1"/>
  <c r="C657" i="1"/>
  <c r="L657" i="1"/>
  <c r="K657" i="1" s="1"/>
  <c r="G729" i="1"/>
  <c r="E657" i="1"/>
  <c r="D232" i="1"/>
  <c r="F232" i="1" s="1"/>
  <c r="S585" i="1" a="1"/>
  <c r="S585" i="1" s="1"/>
  <c r="N585" i="1"/>
  <c r="O585" i="1"/>
  <c r="N657" i="1"/>
  <c r="A513" i="1"/>
  <c r="M513" i="1"/>
  <c r="A515" i="1"/>
  <c r="O657" i="1"/>
  <c r="L161" i="1"/>
  <c r="K161" i="1" s="1"/>
  <c r="A159" i="1"/>
  <c r="E232" i="1"/>
  <c r="C232" i="1"/>
  <c r="S232" i="1" s="1" a="1"/>
  <c r="S232" i="1" s="1"/>
  <c r="A231" i="1"/>
  <c r="G800" i="1"/>
  <c r="E728" i="1"/>
  <c r="C728" i="1"/>
  <c r="L728" i="1"/>
  <c r="K728" i="1" s="1"/>
  <c r="D728" i="1"/>
  <c r="F728" i="1" s="1"/>
  <c r="P728" i="1"/>
  <c r="O656" i="1"/>
  <c r="N656" i="1"/>
  <c r="M584" i="1"/>
  <c r="A584" i="1"/>
  <c r="S89" i="1" a="1"/>
  <c r="S89" i="1" s="1"/>
  <c r="M587" i="1"/>
  <c r="S587" i="1" a="1"/>
  <c r="S587" i="1" s="1"/>
  <c r="N303" i="1"/>
  <c r="S303" i="1" a="1"/>
  <c r="S303" i="1" s="1"/>
  <c r="N231" i="1"/>
  <c r="S231" i="1" a="1"/>
  <c r="S231" i="1" s="1"/>
  <c r="M658" i="1"/>
  <c r="S658" i="1" a="1"/>
  <c r="S658" i="1" s="1"/>
  <c r="N302" i="1"/>
  <c r="S302" i="1" a="1"/>
  <c r="S302" i="1" s="1"/>
  <c r="N160" i="1"/>
  <c r="S160" i="1" a="1"/>
  <c r="S160" i="1" s="1"/>
  <c r="O161" i="1"/>
  <c r="S161" i="1" a="1"/>
  <c r="S161" i="1" s="1"/>
  <c r="M302" i="1"/>
  <c r="A230" i="1"/>
  <c r="P161" i="1"/>
  <c r="G233" i="1"/>
  <c r="G305" i="1" s="1"/>
  <c r="C305" i="1" s="1"/>
  <c r="E161" i="1"/>
  <c r="M372" i="1"/>
  <c r="O587" i="1"/>
  <c r="O160" i="1"/>
  <c r="N444" i="1"/>
  <c r="A727" i="1"/>
  <c r="O658" i="1"/>
  <c r="G304" i="1"/>
  <c r="G376" i="1" s="1"/>
  <c r="M160" i="1"/>
  <c r="P232" i="1"/>
  <c r="O445" i="1"/>
  <c r="G731" i="1"/>
  <c r="D659" i="1"/>
  <c r="F659" i="1" s="1"/>
  <c r="P659" i="1"/>
  <c r="C659" i="1"/>
  <c r="E659" i="1"/>
  <c r="L659" i="1"/>
  <c r="K659" i="1" s="1"/>
  <c r="O444" i="1"/>
  <c r="G447" i="1"/>
  <c r="E375" i="1"/>
  <c r="D375" i="1"/>
  <c r="F375" i="1" s="1"/>
  <c r="C375" i="1"/>
  <c r="S375" i="1" s="1" a="1"/>
  <c r="S375" i="1" s="1"/>
  <c r="L375" i="1"/>
  <c r="K375" i="1" s="1"/>
  <c r="P375" i="1"/>
  <c r="N445" i="1"/>
  <c r="M161" i="1"/>
  <c r="G802" i="1"/>
  <c r="D730" i="1"/>
  <c r="F730" i="1" s="1"/>
  <c r="L730" i="1"/>
  <c r="K730" i="1" s="1"/>
  <c r="C730" i="1"/>
  <c r="S730" i="1" s="1" a="1"/>
  <c r="S730" i="1" s="1"/>
  <c r="P730" i="1"/>
  <c r="E730" i="1"/>
  <c r="M586" i="1"/>
  <c r="A586" i="1"/>
  <c r="A373" i="1"/>
  <c r="M373" i="1"/>
  <c r="G162" i="1"/>
  <c r="P162" i="1" s="1"/>
  <c r="G446" i="1"/>
  <c r="C374" i="1"/>
  <c r="E374" i="1"/>
  <c r="L374" i="1"/>
  <c r="K374" i="1" s="1"/>
  <c r="P374" i="1"/>
  <c r="D374" i="1"/>
  <c r="F374" i="1" s="1"/>
  <c r="G871" i="1"/>
  <c r="L799" i="1"/>
  <c r="K799" i="1" s="1"/>
  <c r="P799" i="1"/>
  <c r="C799" i="1"/>
  <c r="S799" i="1" s="1" a="1"/>
  <c r="S799" i="1" s="1"/>
  <c r="E799" i="1"/>
  <c r="D799" i="1"/>
  <c r="F799" i="1" s="1"/>
  <c r="A655" i="1"/>
  <c r="M655" i="1"/>
  <c r="G588" i="1"/>
  <c r="L516" i="1"/>
  <c r="K516" i="1" s="1"/>
  <c r="E516" i="1"/>
  <c r="D516" i="1"/>
  <c r="F516" i="1" s="1"/>
  <c r="C516" i="1"/>
  <c r="S516" i="1" s="1" a="1"/>
  <c r="S516" i="1" s="1"/>
  <c r="P516" i="1"/>
  <c r="N727" i="1"/>
  <c r="O302" i="1"/>
  <c r="O303" i="1"/>
  <c r="O727" i="1"/>
  <c r="N587" i="1"/>
  <c r="G589" i="1"/>
  <c r="C517" i="1"/>
  <c r="S517" i="1" s="1" a="1"/>
  <c r="S517" i="1" s="1"/>
  <c r="L517" i="1"/>
  <c r="K517" i="1" s="1"/>
  <c r="P517" i="1"/>
  <c r="E517" i="1"/>
  <c r="D517" i="1"/>
  <c r="F517" i="1" s="1"/>
  <c r="N658" i="1"/>
  <c r="N161" i="1"/>
  <c r="N232" i="1"/>
  <c r="A88" i="1"/>
  <c r="O232" i="1"/>
  <c r="D233" i="1"/>
  <c r="F233" i="1" s="1"/>
  <c r="C233" i="1"/>
  <c r="E233" i="1"/>
  <c r="L233" i="1"/>
  <c r="K233" i="1" s="1"/>
  <c r="P233" i="1"/>
  <c r="M231" i="1"/>
  <c r="D90" i="1"/>
  <c r="F90" i="1" s="1"/>
  <c r="C90" i="1"/>
  <c r="E90" i="1"/>
  <c r="L90" i="1"/>
  <c r="K90" i="1" s="1"/>
  <c r="P90" i="1"/>
  <c r="N89" i="1"/>
  <c r="O89" i="1"/>
  <c r="L870" i="1"/>
  <c r="K870" i="1" s="1"/>
  <c r="P870" i="1"/>
  <c r="A726" i="1"/>
  <c r="O798" i="1"/>
  <c r="O869" i="1"/>
  <c r="A868" i="1"/>
  <c r="N798" i="1"/>
  <c r="E870" i="1"/>
  <c r="D870" i="1"/>
  <c r="F870" i="1" s="1"/>
  <c r="C870" i="1"/>
  <c r="S870" i="1" s="1" a="1"/>
  <c r="S870" i="1" s="1"/>
  <c r="N869" i="1"/>
  <c r="BP91" i="4" l="1" a="1"/>
  <c r="BP91" i="4" s="1"/>
  <c r="M585" i="1"/>
  <c r="A585" i="1"/>
  <c r="G801" i="1"/>
  <c r="C729" i="1"/>
  <c r="E729" i="1"/>
  <c r="D729" i="1"/>
  <c r="F729" i="1" s="1"/>
  <c r="L729" i="1"/>
  <c r="K729" i="1" s="1"/>
  <c r="P729" i="1"/>
  <c r="S657" i="1" a="1"/>
  <c r="S657" i="1" s="1"/>
  <c r="A587" i="1"/>
  <c r="A728" i="1"/>
  <c r="M728" i="1"/>
  <c r="A658" i="1"/>
  <c r="O728" i="1"/>
  <c r="N728" i="1"/>
  <c r="S728" i="1" a="1"/>
  <c r="S728" i="1" s="1"/>
  <c r="L800" i="1"/>
  <c r="K800" i="1" s="1"/>
  <c r="G872" i="1"/>
  <c r="P800" i="1"/>
  <c r="E800" i="1"/>
  <c r="D800" i="1"/>
  <c r="F800" i="1" s="1"/>
  <c r="C800" i="1"/>
  <c r="M656" i="1"/>
  <c r="A656" i="1"/>
  <c r="O659" i="1"/>
  <c r="S659" i="1" a="1"/>
  <c r="S659" i="1" s="1"/>
  <c r="S374" i="1" a="1"/>
  <c r="S374" i="1" s="1"/>
  <c r="N90" i="1"/>
  <c r="S90" i="1" a="1"/>
  <c r="S90" i="1" s="1"/>
  <c r="A302" i="1"/>
  <c r="N233" i="1"/>
  <c r="S233" i="1" a="1"/>
  <c r="S233" i="1" s="1"/>
  <c r="N305" i="1"/>
  <c r="S305" i="1" a="1"/>
  <c r="S305" i="1" s="1"/>
  <c r="N516" i="1"/>
  <c r="M727" i="1"/>
  <c r="O799" i="1"/>
  <c r="L162" i="1"/>
  <c r="K162" i="1" s="1"/>
  <c r="A160" i="1"/>
  <c r="C162" i="1"/>
  <c r="S162" i="1" s="1" a="1"/>
  <c r="S162" i="1" s="1"/>
  <c r="E162" i="1"/>
  <c r="D162" i="1"/>
  <c r="F162" i="1" s="1"/>
  <c r="N730" i="1"/>
  <c r="M303" i="1"/>
  <c r="A303" i="1"/>
  <c r="L304" i="1"/>
  <c r="K304" i="1" s="1"/>
  <c r="P304" i="1"/>
  <c r="D304" i="1"/>
  <c r="F304" i="1" s="1"/>
  <c r="C304" i="1"/>
  <c r="S304" i="1" s="1" a="1"/>
  <c r="S304" i="1" s="1"/>
  <c r="E304" i="1"/>
  <c r="M233" i="1"/>
  <c r="G377" i="1"/>
  <c r="M305" i="1"/>
  <c r="P305" i="1"/>
  <c r="N799" i="1"/>
  <c r="L305" i="1"/>
  <c r="K305" i="1" s="1"/>
  <c r="O516" i="1"/>
  <c r="N374" i="1"/>
  <c r="N659" i="1"/>
  <c r="G518" i="1"/>
  <c r="D446" i="1"/>
  <c r="F446" i="1" s="1"/>
  <c r="E446" i="1"/>
  <c r="C446" i="1"/>
  <c r="L446" i="1"/>
  <c r="K446" i="1" s="1"/>
  <c r="P446" i="1"/>
  <c r="G874" i="1"/>
  <c r="E802" i="1"/>
  <c r="P802" i="1"/>
  <c r="D802" i="1"/>
  <c r="F802" i="1" s="1"/>
  <c r="C802" i="1"/>
  <c r="L802" i="1"/>
  <c r="K802" i="1" s="1"/>
  <c r="A374" i="1"/>
  <c r="M374" i="1"/>
  <c r="E305" i="1"/>
  <c r="A90" i="1"/>
  <c r="G661" i="1"/>
  <c r="L589" i="1"/>
  <c r="K589" i="1" s="1"/>
  <c r="P589" i="1"/>
  <c r="E589" i="1"/>
  <c r="D589" i="1"/>
  <c r="F589" i="1" s="1"/>
  <c r="C589" i="1"/>
  <c r="S589" i="1" s="1" a="1"/>
  <c r="S589" i="1" s="1"/>
  <c r="N375" i="1"/>
  <c r="O375" i="1"/>
  <c r="G803" i="1"/>
  <c r="P731" i="1"/>
  <c r="D731" i="1"/>
  <c r="F731" i="1" s="1"/>
  <c r="E731" i="1"/>
  <c r="C731" i="1"/>
  <c r="L731" i="1"/>
  <c r="K731" i="1" s="1"/>
  <c r="D305" i="1"/>
  <c r="F305" i="1" s="1"/>
  <c r="A445" i="1"/>
  <c r="M445" i="1"/>
  <c r="E871" i="1"/>
  <c r="D871" i="1"/>
  <c r="F871" i="1" s="1"/>
  <c r="C871" i="1"/>
  <c r="S871" i="1" s="1" a="1"/>
  <c r="S871" i="1" s="1"/>
  <c r="P871" i="1"/>
  <c r="L871" i="1"/>
  <c r="K871" i="1" s="1"/>
  <c r="A444" i="1"/>
  <c r="M444" i="1"/>
  <c r="N517" i="1"/>
  <c r="G234" i="1"/>
  <c r="D234" i="1" s="1"/>
  <c r="F234" i="1" s="1"/>
  <c r="O374" i="1"/>
  <c r="O730" i="1"/>
  <c r="O517" i="1"/>
  <c r="G448" i="1"/>
  <c r="P376" i="1"/>
  <c r="D376" i="1"/>
  <c r="F376" i="1" s="1"/>
  <c r="E376" i="1"/>
  <c r="L376" i="1"/>
  <c r="K376" i="1" s="1"/>
  <c r="C376" i="1"/>
  <c r="G660" i="1"/>
  <c r="P588" i="1"/>
  <c r="E588" i="1"/>
  <c r="C588" i="1"/>
  <c r="S588" i="1" s="1" a="1"/>
  <c r="S588" i="1" s="1"/>
  <c r="D588" i="1"/>
  <c r="F588" i="1" s="1"/>
  <c r="L588" i="1"/>
  <c r="K588" i="1" s="1"/>
  <c r="G519" i="1"/>
  <c r="C447" i="1"/>
  <c r="D447" i="1"/>
  <c r="F447" i="1" s="1"/>
  <c r="E447" i="1"/>
  <c r="L447" i="1"/>
  <c r="K447" i="1" s="1"/>
  <c r="P447" i="1"/>
  <c r="A161" i="1"/>
  <c r="O90" i="1"/>
  <c r="O305" i="1"/>
  <c r="O233" i="1"/>
  <c r="O162" i="1"/>
  <c r="M89" i="1"/>
  <c r="A89" i="1"/>
  <c r="N870" i="1"/>
  <c r="O870" i="1"/>
  <c r="M798" i="1"/>
  <c r="A798" i="1"/>
  <c r="M869" i="1"/>
  <c r="A869" i="1"/>
  <c r="BP92" i="4" l="1" a="1"/>
  <c r="BP92" i="4" s="1"/>
  <c r="N729" i="1"/>
  <c r="O729" i="1"/>
  <c r="S729" i="1" a="1"/>
  <c r="S729" i="1" s="1"/>
  <c r="G873" i="1"/>
  <c r="D801" i="1"/>
  <c r="F801" i="1" s="1"/>
  <c r="E801" i="1"/>
  <c r="C801" i="1"/>
  <c r="L801" i="1"/>
  <c r="K801" i="1" s="1"/>
  <c r="P801" i="1"/>
  <c r="A232" i="1"/>
  <c r="M232" i="1"/>
  <c r="A657" i="1"/>
  <c r="M657" i="1"/>
  <c r="N800" i="1"/>
  <c r="S800" i="1" a="1"/>
  <c r="S800" i="1" s="1"/>
  <c r="O800" i="1"/>
  <c r="D872" i="1"/>
  <c r="F872" i="1" s="1"/>
  <c r="E872" i="1"/>
  <c r="C872" i="1"/>
  <c r="N872" i="1" s="1"/>
  <c r="P872" i="1"/>
  <c r="L872" i="1"/>
  <c r="K872" i="1" s="1"/>
  <c r="M872" i="1"/>
  <c r="O446" i="1"/>
  <c r="S446" i="1" a="1"/>
  <c r="S446" i="1" s="1"/>
  <c r="S447" i="1" a="1"/>
  <c r="S447" i="1" s="1"/>
  <c r="A376" i="1"/>
  <c r="S376" i="1" a="1"/>
  <c r="S376" i="1" s="1"/>
  <c r="O802" i="1"/>
  <c r="S802" i="1" a="1"/>
  <c r="S802" i="1" s="1"/>
  <c r="O731" i="1"/>
  <c r="S731" i="1" a="1"/>
  <c r="S731" i="1" s="1"/>
  <c r="A305" i="1"/>
  <c r="O447" i="1"/>
  <c r="M802" i="1"/>
  <c r="N162" i="1"/>
  <c r="E234" i="1"/>
  <c r="C234" i="1"/>
  <c r="O588" i="1"/>
  <c r="N588" i="1"/>
  <c r="N589" i="1"/>
  <c r="M90" i="1"/>
  <c r="N304" i="1"/>
  <c r="O304" i="1"/>
  <c r="G591" i="1"/>
  <c r="C519" i="1"/>
  <c r="L519" i="1"/>
  <c r="K519" i="1" s="1"/>
  <c r="P519" i="1"/>
  <c r="E519" i="1"/>
  <c r="D519" i="1"/>
  <c r="F519" i="1" s="1"/>
  <c r="G306" i="1"/>
  <c r="M659" i="1"/>
  <c r="A659" i="1"/>
  <c r="D874" i="1"/>
  <c r="F874" i="1" s="1"/>
  <c r="E874" i="1"/>
  <c r="C874" i="1"/>
  <c r="S874" i="1" s="1" a="1"/>
  <c r="S874" i="1" s="1"/>
  <c r="P874" i="1"/>
  <c r="L874" i="1"/>
  <c r="K874" i="1" s="1"/>
  <c r="A730" i="1"/>
  <c r="M730" i="1"/>
  <c r="M517" i="1"/>
  <c r="A517" i="1"/>
  <c r="M799" i="1"/>
  <c r="A799" i="1"/>
  <c r="A447" i="1"/>
  <c r="M447" i="1"/>
  <c r="A802" i="1"/>
  <c r="O589" i="1"/>
  <c r="N446" i="1"/>
  <c r="G520" i="1"/>
  <c r="L448" i="1"/>
  <c r="K448" i="1" s="1"/>
  <c r="E448" i="1"/>
  <c r="D448" i="1"/>
  <c r="F448" i="1" s="1"/>
  <c r="C448" i="1"/>
  <c r="S448" i="1" s="1" a="1"/>
  <c r="S448" i="1" s="1"/>
  <c r="P448" i="1"/>
  <c r="N731" i="1"/>
  <c r="N376" i="1"/>
  <c r="O376" i="1"/>
  <c r="G733" i="1"/>
  <c r="L661" i="1"/>
  <c r="K661" i="1" s="1"/>
  <c r="E661" i="1"/>
  <c r="P661" i="1"/>
  <c r="D661" i="1"/>
  <c r="F661" i="1" s="1"/>
  <c r="C661" i="1"/>
  <c r="S661" i="1" s="1" a="1"/>
  <c r="S661" i="1" s="1"/>
  <c r="A375" i="1"/>
  <c r="M375" i="1"/>
  <c r="N802" i="1"/>
  <c r="G590" i="1"/>
  <c r="P518" i="1"/>
  <c r="D518" i="1"/>
  <c r="F518" i="1" s="1"/>
  <c r="C518" i="1"/>
  <c r="E518" i="1"/>
  <c r="L518" i="1"/>
  <c r="K518" i="1" s="1"/>
  <c r="O871" i="1"/>
  <c r="P234" i="1"/>
  <c r="L234" i="1"/>
  <c r="K234" i="1" s="1"/>
  <c r="N447" i="1"/>
  <c r="G732" i="1"/>
  <c r="E660" i="1"/>
  <c r="D660" i="1"/>
  <c r="F660" i="1" s="1"/>
  <c r="C660" i="1"/>
  <c r="S660" i="1" s="1" a="1"/>
  <c r="S660" i="1" s="1"/>
  <c r="L660" i="1"/>
  <c r="K660" i="1" s="1"/>
  <c r="P660" i="1"/>
  <c r="M516" i="1"/>
  <c r="A516" i="1"/>
  <c r="N871" i="1"/>
  <c r="G875" i="1"/>
  <c r="L803" i="1"/>
  <c r="K803" i="1" s="1"/>
  <c r="P803" i="1"/>
  <c r="C803" i="1"/>
  <c r="S803" i="1" s="1" a="1"/>
  <c r="S803" i="1" s="1"/>
  <c r="D803" i="1"/>
  <c r="F803" i="1" s="1"/>
  <c r="E803" i="1"/>
  <c r="G449" i="1"/>
  <c r="D377" i="1"/>
  <c r="F377" i="1" s="1"/>
  <c r="C377" i="1"/>
  <c r="E377" i="1"/>
  <c r="L377" i="1"/>
  <c r="K377" i="1" s="1"/>
  <c r="P377" i="1"/>
  <c r="A233" i="1"/>
  <c r="M870" i="1"/>
  <c r="A870" i="1"/>
  <c r="BP93" i="4" l="1" a="1"/>
  <c r="BP93" i="4" s="1"/>
  <c r="M376" i="1"/>
  <c r="S801" i="1" a="1"/>
  <c r="S801" i="1" s="1"/>
  <c r="N801" i="1"/>
  <c r="O801" i="1"/>
  <c r="E873" i="1"/>
  <c r="D873" i="1"/>
  <c r="F873" i="1" s="1"/>
  <c r="C873" i="1"/>
  <c r="L873" i="1"/>
  <c r="K873" i="1" s="1"/>
  <c r="P873" i="1"/>
  <c r="M729" i="1"/>
  <c r="A729" i="1"/>
  <c r="A872" i="1"/>
  <c r="S872" i="1" a="1"/>
  <c r="S872" i="1" s="1"/>
  <c r="O872" i="1"/>
  <c r="M800" i="1"/>
  <c r="A800" i="1"/>
  <c r="O519" i="1"/>
  <c r="S519" i="1" a="1"/>
  <c r="S519" i="1" s="1"/>
  <c r="A234" i="1"/>
  <c r="S234" i="1" a="1"/>
  <c r="S234" i="1" s="1"/>
  <c r="O518" i="1"/>
  <c r="S518" i="1" a="1"/>
  <c r="S518" i="1" s="1"/>
  <c r="A377" i="1"/>
  <c r="S377" i="1" a="1"/>
  <c r="S377" i="1" s="1"/>
  <c r="O803" i="1"/>
  <c r="O448" i="1"/>
  <c r="O234" i="1"/>
  <c r="N234" i="1"/>
  <c r="O874" i="1"/>
  <c r="A660" i="1"/>
  <c r="O660" i="1"/>
  <c r="M162" i="1"/>
  <c r="A162" i="1"/>
  <c r="M803" i="1"/>
  <c r="N660" i="1"/>
  <c r="A304" i="1"/>
  <c r="M304" i="1"/>
  <c r="A874" i="1"/>
  <c r="G378" i="1"/>
  <c r="P306" i="1"/>
  <c r="D306" i="1"/>
  <c r="F306" i="1" s="1"/>
  <c r="C306" i="1"/>
  <c r="E306" i="1"/>
  <c r="L306" i="1"/>
  <c r="K306" i="1" s="1"/>
  <c r="N518" i="1"/>
  <c r="O661" i="1"/>
  <c r="D875" i="1"/>
  <c r="F875" i="1" s="1"/>
  <c r="E875" i="1"/>
  <c r="C875" i="1"/>
  <c r="S875" i="1" s="1" a="1"/>
  <c r="S875" i="1" s="1"/>
  <c r="L875" i="1"/>
  <c r="K875" i="1" s="1"/>
  <c r="P875" i="1"/>
  <c r="N448" i="1"/>
  <c r="G592" i="1"/>
  <c r="D520" i="1"/>
  <c r="F520" i="1" s="1"/>
  <c r="L520" i="1"/>
  <c r="K520" i="1" s="1"/>
  <c r="P520" i="1"/>
  <c r="C520" i="1"/>
  <c r="S520" i="1" s="1" a="1"/>
  <c r="S520" i="1" s="1"/>
  <c r="E520" i="1"/>
  <c r="G804" i="1"/>
  <c r="L732" i="1"/>
  <c r="K732" i="1" s="1"/>
  <c r="C732" i="1"/>
  <c r="S732" i="1" s="1" a="1"/>
  <c r="S732" i="1" s="1"/>
  <c r="E732" i="1"/>
  <c r="D732" i="1"/>
  <c r="F732" i="1" s="1"/>
  <c r="P732" i="1"/>
  <c r="N874" i="1"/>
  <c r="N519" i="1"/>
  <c r="N377" i="1"/>
  <c r="O377" i="1"/>
  <c r="M731" i="1"/>
  <c r="A731" i="1"/>
  <c r="M446" i="1"/>
  <c r="A446" i="1"/>
  <c r="N661" i="1"/>
  <c r="G663" i="1"/>
  <c r="E591" i="1"/>
  <c r="D591" i="1"/>
  <c r="F591" i="1" s="1"/>
  <c r="L591" i="1"/>
  <c r="K591" i="1" s="1"/>
  <c r="C591" i="1"/>
  <c r="S591" i="1" s="1" a="1"/>
  <c r="S591" i="1" s="1"/>
  <c r="P591" i="1"/>
  <c r="G521" i="1"/>
  <c r="D449" i="1"/>
  <c r="F449" i="1" s="1"/>
  <c r="C449" i="1"/>
  <c r="E449" i="1"/>
  <c r="L449" i="1"/>
  <c r="K449" i="1" s="1"/>
  <c r="P449" i="1"/>
  <c r="M589" i="1"/>
  <c r="A589" i="1"/>
  <c r="G662" i="1"/>
  <c r="C590" i="1"/>
  <c r="S590" i="1" s="1" a="1"/>
  <c r="S590" i="1" s="1"/>
  <c r="L590" i="1"/>
  <c r="K590" i="1" s="1"/>
  <c r="P590" i="1"/>
  <c r="D590" i="1"/>
  <c r="F590" i="1" s="1"/>
  <c r="E590" i="1"/>
  <c r="M588" i="1"/>
  <c r="A588" i="1"/>
  <c r="G805" i="1"/>
  <c r="P733" i="1"/>
  <c r="C733" i="1"/>
  <c r="S733" i="1" s="1" a="1"/>
  <c r="S733" i="1" s="1"/>
  <c r="E733" i="1"/>
  <c r="D733" i="1"/>
  <c r="F733" i="1" s="1"/>
  <c r="L733" i="1"/>
  <c r="K733" i="1" s="1"/>
  <c r="N803" i="1"/>
  <c r="A871" i="1"/>
  <c r="M871" i="1"/>
  <c r="BP94" i="4" l="1" a="1"/>
  <c r="BP94" i="4" s="1"/>
  <c r="S873" i="1" a="1"/>
  <c r="S873" i="1" s="1"/>
  <c r="N873" i="1"/>
  <c r="O873" i="1"/>
  <c r="A801" i="1"/>
  <c r="M801" i="1"/>
  <c r="M234" i="1"/>
  <c r="M306" i="1"/>
  <c r="S306" i="1" a="1"/>
  <c r="S306" i="1" s="1"/>
  <c r="M377" i="1"/>
  <c r="O449" i="1"/>
  <c r="S449" i="1" a="1"/>
  <c r="S449" i="1" s="1"/>
  <c r="M660" i="1"/>
  <c r="N591" i="1"/>
  <c r="M874" i="1"/>
  <c r="A803" i="1"/>
  <c r="O875" i="1"/>
  <c r="A733" i="1"/>
  <c r="N733" i="1"/>
  <c r="O733" i="1"/>
  <c r="G593" i="1"/>
  <c r="D521" i="1"/>
  <c r="F521" i="1" s="1"/>
  <c r="P521" i="1"/>
  <c r="C521" i="1"/>
  <c r="E521" i="1"/>
  <c r="L521" i="1"/>
  <c r="K521" i="1" s="1"/>
  <c r="O591" i="1"/>
  <c r="M518" i="1"/>
  <c r="A518" i="1"/>
  <c r="N520" i="1"/>
  <c r="N875" i="1"/>
  <c r="G877" i="1"/>
  <c r="E805" i="1"/>
  <c r="C805" i="1"/>
  <c r="S805" i="1" s="1" a="1"/>
  <c r="S805" i="1" s="1"/>
  <c r="D805" i="1"/>
  <c r="F805" i="1" s="1"/>
  <c r="L805" i="1"/>
  <c r="K805" i="1" s="1"/>
  <c r="P805" i="1"/>
  <c r="N306" i="1"/>
  <c r="O306" i="1"/>
  <c r="O590" i="1"/>
  <c r="O732" i="1"/>
  <c r="G450" i="1"/>
  <c r="L378" i="1"/>
  <c r="K378" i="1" s="1"/>
  <c r="P378" i="1"/>
  <c r="E378" i="1"/>
  <c r="C378" i="1"/>
  <c r="D378" i="1"/>
  <c r="F378" i="1" s="1"/>
  <c r="G734" i="1"/>
  <c r="C662" i="1"/>
  <c r="L662" i="1"/>
  <c r="K662" i="1" s="1"/>
  <c r="P662" i="1"/>
  <c r="D662" i="1"/>
  <c r="F662" i="1" s="1"/>
  <c r="E662" i="1"/>
  <c r="N590" i="1"/>
  <c r="N449" i="1"/>
  <c r="G735" i="1"/>
  <c r="C663" i="1"/>
  <c r="S663" i="1" s="1" a="1"/>
  <c r="S663" i="1" s="1"/>
  <c r="L663" i="1"/>
  <c r="K663" i="1" s="1"/>
  <c r="P663" i="1"/>
  <c r="D663" i="1"/>
  <c r="F663" i="1" s="1"/>
  <c r="E663" i="1"/>
  <c r="M661" i="1"/>
  <c r="A661" i="1"/>
  <c r="G876" i="1"/>
  <c r="D804" i="1"/>
  <c r="F804" i="1" s="1"/>
  <c r="L804" i="1"/>
  <c r="K804" i="1" s="1"/>
  <c r="P804" i="1"/>
  <c r="E804" i="1"/>
  <c r="C804" i="1"/>
  <c r="A448" i="1"/>
  <c r="M448" i="1"/>
  <c r="N732" i="1"/>
  <c r="G664" i="1"/>
  <c r="C592" i="1"/>
  <c r="S592" i="1" s="1" a="1"/>
  <c r="S592" i="1" s="1"/>
  <c r="E592" i="1"/>
  <c r="D592" i="1"/>
  <c r="F592" i="1" s="1"/>
  <c r="L592" i="1"/>
  <c r="K592" i="1" s="1"/>
  <c r="P592" i="1"/>
  <c r="M519" i="1"/>
  <c r="A519" i="1"/>
  <c r="O520" i="1"/>
  <c r="BP95" i="4" l="1" a="1"/>
  <c r="BP95" i="4" s="1"/>
  <c r="A306" i="1"/>
  <c r="A873" i="1"/>
  <c r="M873" i="1"/>
  <c r="M662" i="1"/>
  <c r="S662" i="1" a="1"/>
  <c r="S662" i="1" s="1"/>
  <c r="S804" i="1" a="1"/>
  <c r="S804" i="1" s="1"/>
  <c r="S378" i="1" a="1"/>
  <c r="S378" i="1" s="1"/>
  <c r="N521" i="1"/>
  <c r="S521" i="1" a="1"/>
  <c r="S521" i="1" s="1"/>
  <c r="M733" i="1"/>
  <c r="O804" i="1"/>
  <c r="M875" i="1"/>
  <c r="A875" i="1"/>
  <c r="C877" i="1"/>
  <c r="E877" i="1"/>
  <c r="D877" i="1"/>
  <c r="F877" i="1" s="1"/>
  <c r="P877" i="1"/>
  <c r="L877" i="1"/>
  <c r="K877" i="1" s="1"/>
  <c r="N662" i="1"/>
  <c r="E876" i="1"/>
  <c r="D876" i="1"/>
  <c r="F876" i="1" s="1"/>
  <c r="C876" i="1"/>
  <c r="S876" i="1" s="1" a="1"/>
  <c r="S876" i="1" s="1"/>
  <c r="P876" i="1"/>
  <c r="L876" i="1"/>
  <c r="K876" i="1" s="1"/>
  <c r="G736" i="1"/>
  <c r="C664" i="1"/>
  <c r="L664" i="1"/>
  <c r="K664" i="1" s="1"/>
  <c r="P664" i="1"/>
  <c r="D664" i="1"/>
  <c r="F664" i="1" s="1"/>
  <c r="E664" i="1"/>
  <c r="G806" i="1"/>
  <c r="D734" i="1"/>
  <c r="F734" i="1" s="1"/>
  <c r="C734" i="1"/>
  <c r="S734" i="1" s="1" a="1"/>
  <c r="S734" i="1" s="1"/>
  <c r="E734" i="1"/>
  <c r="L734" i="1"/>
  <c r="K734" i="1" s="1"/>
  <c r="P734" i="1"/>
  <c r="A591" i="1"/>
  <c r="M591" i="1"/>
  <c r="O521" i="1"/>
  <c r="A378" i="1"/>
  <c r="M378" i="1"/>
  <c r="G522" i="1"/>
  <c r="D450" i="1"/>
  <c r="F450" i="1" s="1"/>
  <c r="L450" i="1"/>
  <c r="K450" i="1" s="1"/>
  <c r="E450" i="1"/>
  <c r="C450" i="1"/>
  <c r="S450" i="1" s="1" a="1"/>
  <c r="S450" i="1" s="1"/>
  <c r="P450" i="1"/>
  <c r="A520" i="1"/>
  <c r="M520" i="1"/>
  <c r="N804" i="1"/>
  <c r="O663" i="1"/>
  <c r="O805" i="1"/>
  <c r="M804" i="1"/>
  <c r="A804" i="1"/>
  <c r="G807" i="1"/>
  <c r="E735" i="1"/>
  <c r="D735" i="1"/>
  <c r="F735" i="1" s="1"/>
  <c r="C735" i="1"/>
  <c r="L735" i="1"/>
  <c r="K735" i="1" s="1"/>
  <c r="P735" i="1"/>
  <c r="A732" i="1"/>
  <c r="M732" i="1"/>
  <c r="N663" i="1"/>
  <c r="N805" i="1"/>
  <c r="N592" i="1"/>
  <c r="O592" i="1"/>
  <c r="O662" i="1"/>
  <c r="G665" i="1"/>
  <c r="E593" i="1"/>
  <c r="P593" i="1"/>
  <c r="L593" i="1"/>
  <c r="K593" i="1" s="1"/>
  <c r="C593" i="1"/>
  <c r="D593" i="1"/>
  <c r="F593" i="1" s="1"/>
  <c r="O378" i="1"/>
  <c r="M590" i="1"/>
  <c r="A590" i="1"/>
  <c r="M449" i="1"/>
  <c r="A449" i="1"/>
  <c r="N378" i="1"/>
  <c r="BP96" i="4" l="1" a="1"/>
  <c r="BP96" i="4" s="1"/>
  <c r="A662" i="1"/>
  <c r="O593" i="1"/>
  <c r="S593" i="1" a="1"/>
  <c r="S593" i="1" s="1"/>
  <c r="O664" i="1"/>
  <c r="S664" i="1" a="1"/>
  <c r="S664" i="1" s="1"/>
  <c r="S735" i="1" a="1"/>
  <c r="S735" i="1" s="1"/>
  <c r="A877" i="1"/>
  <c r="S877" i="1" a="1"/>
  <c r="S877" i="1" s="1"/>
  <c r="N876" i="1"/>
  <c r="O876" i="1"/>
  <c r="N877" i="1"/>
  <c r="A450" i="1"/>
  <c r="N450" i="1"/>
  <c r="O450" i="1"/>
  <c r="M593" i="1"/>
  <c r="G594" i="1"/>
  <c r="E522" i="1"/>
  <c r="D522" i="1"/>
  <c r="F522" i="1" s="1"/>
  <c r="C522" i="1"/>
  <c r="S522" i="1" s="1" a="1"/>
  <c r="S522" i="1" s="1"/>
  <c r="L522" i="1"/>
  <c r="K522" i="1" s="1"/>
  <c r="P522" i="1"/>
  <c r="A876" i="1"/>
  <c r="M876" i="1"/>
  <c r="O735" i="1"/>
  <c r="G737" i="1"/>
  <c r="D665" i="1"/>
  <c r="F665" i="1" s="1"/>
  <c r="C665" i="1"/>
  <c r="E665" i="1"/>
  <c r="L665" i="1"/>
  <c r="K665" i="1" s="1"/>
  <c r="P665" i="1"/>
  <c r="A805" i="1"/>
  <c r="M805" i="1"/>
  <c r="A663" i="1"/>
  <c r="M663" i="1"/>
  <c r="G808" i="1"/>
  <c r="L736" i="1"/>
  <c r="K736" i="1" s="1"/>
  <c r="E736" i="1"/>
  <c r="C736" i="1"/>
  <c r="D736" i="1"/>
  <c r="F736" i="1" s="1"/>
  <c r="P736" i="1"/>
  <c r="O734" i="1"/>
  <c r="M735" i="1"/>
  <c r="A735" i="1"/>
  <c r="O877" i="1"/>
  <c r="N734" i="1"/>
  <c r="M592" i="1"/>
  <c r="A592" i="1"/>
  <c r="N593" i="1"/>
  <c r="A521" i="1"/>
  <c r="M521" i="1"/>
  <c r="N664" i="1"/>
  <c r="G878" i="1"/>
  <c r="L806" i="1"/>
  <c r="K806" i="1" s="1"/>
  <c r="D806" i="1"/>
  <c r="F806" i="1" s="1"/>
  <c r="P806" i="1"/>
  <c r="C806" i="1"/>
  <c r="E806" i="1"/>
  <c r="G879" i="1"/>
  <c r="E807" i="1"/>
  <c r="D807" i="1"/>
  <c r="F807" i="1" s="1"/>
  <c r="C807" i="1"/>
  <c r="L807" i="1"/>
  <c r="K807" i="1" s="1"/>
  <c r="P807" i="1"/>
  <c r="N735" i="1"/>
  <c r="BP97" i="4" l="1" a="1"/>
  <c r="BP97" i="4" s="1"/>
  <c r="M450" i="1"/>
  <c r="M877" i="1"/>
  <c r="S806" i="1" a="1"/>
  <c r="S806" i="1" s="1"/>
  <c r="N736" i="1"/>
  <c r="S736" i="1" a="1"/>
  <c r="S736" i="1" s="1"/>
  <c r="N807" i="1"/>
  <c r="S807" i="1" a="1"/>
  <c r="S807" i="1" s="1"/>
  <c r="A665" i="1"/>
  <c r="S665" i="1" a="1"/>
  <c r="S665" i="1" s="1"/>
  <c r="A593" i="1"/>
  <c r="N522" i="1"/>
  <c r="M736" i="1"/>
  <c r="O522" i="1"/>
  <c r="M806" i="1"/>
  <c r="A806" i="1"/>
  <c r="O807" i="1"/>
  <c r="D878" i="1"/>
  <c r="F878" i="1" s="1"/>
  <c r="E878" i="1"/>
  <c r="C878" i="1"/>
  <c r="S878" i="1" s="1" a="1"/>
  <c r="S878" i="1" s="1"/>
  <c r="P878" i="1"/>
  <c r="L878" i="1"/>
  <c r="K878" i="1" s="1"/>
  <c r="M664" i="1"/>
  <c r="A664" i="1"/>
  <c r="N806" i="1"/>
  <c r="G880" i="1"/>
  <c r="P808" i="1"/>
  <c r="E808" i="1"/>
  <c r="C808" i="1"/>
  <c r="S808" i="1" s="1" a="1"/>
  <c r="S808" i="1" s="1"/>
  <c r="D808" i="1"/>
  <c r="F808" i="1" s="1"/>
  <c r="L808" i="1"/>
  <c r="K808" i="1" s="1"/>
  <c r="O665" i="1"/>
  <c r="G809" i="1"/>
  <c r="E737" i="1"/>
  <c r="D737" i="1"/>
  <c r="F737" i="1" s="1"/>
  <c r="L737" i="1"/>
  <c r="K737" i="1" s="1"/>
  <c r="C737" i="1"/>
  <c r="P737" i="1"/>
  <c r="D879" i="1"/>
  <c r="F879" i="1" s="1"/>
  <c r="E879" i="1"/>
  <c r="C879" i="1"/>
  <c r="S879" i="1" s="1" a="1"/>
  <c r="S879" i="1" s="1"/>
  <c r="P879" i="1"/>
  <c r="L879" i="1"/>
  <c r="K879" i="1" s="1"/>
  <c r="O806" i="1"/>
  <c r="A734" i="1"/>
  <c r="M734" i="1"/>
  <c r="O736" i="1"/>
  <c r="N665" i="1"/>
  <c r="G666" i="1"/>
  <c r="L594" i="1"/>
  <c r="K594" i="1" s="1"/>
  <c r="C594" i="1"/>
  <c r="S594" i="1" s="1" a="1"/>
  <c r="S594" i="1" s="1"/>
  <c r="P594" i="1"/>
  <c r="E594" i="1"/>
  <c r="D594" i="1"/>
  <c r="F594" i="1" s="1"/>
  <c r="BP98" i="4" l="1" a="1"/>
  <c r="BP98" i="4" s="1"/>
  <c r="M665" i="1"/>
  <c r="O737" i="1"/>
  <c r="S737" i="1" a="1"/>
  <c r="S737" i="1" s="1"/>
  <c r="N878" i="1"/>
  <c r="A808" i="1"/>
  <c r="A737" i="1"/>
  <c r="A736" i="1"/>
  <c r="O808" i="1"/>
  <c r="N808" i="1"/>
  <c r="O879" i="1"/>
  <c r="N594" i="1"/>
  <c r="N879" i="1"/>
  <c r="E880" i="1"/>
  <c r="D880" i="1"/>
  <c r="F880" i="1" s="1"/>
  <c r="C880" i="1"/>
  <c r="S880" i="1" s="1" a="1"/>
  <c r="S880" i="1" s="1"/>
  <c r="P880" i="1"/>
  <c r="L880" i="1"/>
  <c r="K880" i="1" s="1"/>
  <c r="O878" i="1"/>
  <c r="A522" i="1"/>
  <c r="M522" i="1"/>
  <c r="A807" i="1"/>
  <c r="M807" i="1"/>
  <c r="O594" i="1"/>
  <c r="G738" i="1"/>
  <c r="E666" i="1"/>
  <c r="P666" i="1"/>
  <c r="D666" i="1"/>
  <c r="F666" i="1" s="1"/>
  <c r="C666" i="1"/>
  <c r="S666" i="1" s="1" a="1"/>
  <c r="S666" i="1" s="1"/>
  <c r="L666" i="1"/>
  <c r="K666" i="1" s="1"/>
  <c r="G881" i="1"/>
  <c r="D809" i="1"/>
  <c r="F809" i="1" s="1"/>
  <c r="C809" i="1"/>
  <c r="E809" i="1"/>
  <c r="L809" i="1"/>
  <c r="K809" i="1" s="1"/>
  <c r="P809" i="1"/>
  <c r="N737" i="1"/>
  <c r="BP99" i="4" l="1" a="1"/>
  <c r="BP99" i="4" s="1"/>
  <c r="M737" i="1"/>
  <c r="M808" i="1"/>
  <c r="O809" i="1"/>
  <c r="S809" i="1" a="1"/>
  <c r="S809" i="1" s="1"/>
  <c r="M809" i="1"/>
  <c r="N666" i="1"/>
  <c r="O666" i="1"/>
  <c r="O880" i="1"/>
  <c r="D881" i="1"/>
  <c r="F881" i="1" s="1"/>
  <c r="E881" i="1"/>
  <c r="C881" i="1"/>
  <c r="P881" i="1"/>
  <c r="L881" i="1"/>
  <c r="K881" i="1" s="1"/>
  <c r="A880" i="1"/>
  <c r="M880" i="1"/>
  <c r="A879" i="1"/>
  <c r="M879" i="1"/>
  <c r="A594" i="1"/>
  <c r="M594" i="1"/>
  <c r="N809" i="1"/>
  <c r="G810" i="1"/>
  <c r="E738" i="1"/>
  <c r="C738" i="1"/>
  <c r="S738" i="1" s="1" a="1"/>
  <c r="S738" i="1" s="1"/>
  <c r="D738" i="1"/>
  <c r="F738" i="1" s="1"/>
  <c r="L738" i="1"/>
  <c r="K738" i="1" s="1"/>
  <c r="P738" i="1"/>
  <c r="N880" i="1"/>
  <c r="M878" i="1"/>
  <c r="A878" i="1"/>
  <c r="BP100" i="4" l="1" a="1"/>
  <c r="BP100" i="4" s="1"/>
  <c r="A809" i="1"/>
  <c r="N881" i="1"/>
  <c r="S881" i="1" a="1"/>
  <c r="S881" i="1" s="1"/>
  <c r="O738" i="1"/>
  <c r="G882" i="1"/>
  <c r="C810" i="1"/>
  <c r="S810" i="1" s="1" a="1"/>
  <c r="S810" i="1" s="1"/>
  <c r="E810" i="1"/>
  <c r="D810" i="1"/>
  <c r="F810" i="1" s="1"/>
  <c r="L810" i="1"/>
  <c r="K810" i="1" s="1"/>
  <c r="P810" i="1"/>
  <c r="O810" i="1"/>
  <c r="M881" i="1"/>
  <c r="A881" i="1"/>
  <c r="A666" i="1"/>
  <c r="M666" i="1"/>
  <c r="N738" i="1"/>
  <c r="O881" i="1"/>
  <c r="BP101" i="4" l="1" a="1"/>
  <c r="BP101" i="4" s="1"/>
  <c r="N810" i="1"/>
  <c r="E882" i="1"/>
  <c r="D882" i="1"/>
  <c r="F882" i="1" s="1"/>
  <c r="C882" i="1"/>
  <c r="S882" i="1" s="1" a="1"/>
  <c r="S882" i="1" s="1"/>
  <c r="P882" i="1"/>
  <c r="L882" i="1"/>
  <c r="K882" i="1" s="1"/>
  <c r="M738" i="1"/>
  <c r="A738" i="1"/>
  <c r="BP102" i="4" l="1" a="1"/>
  <c r="BP102" i="4" s="1"/>
  <c r="N882" i="1"/>
  <c r="O882" i="1"/>
  <c r="A882" i="1"/>
  <c r="M882" i="1"/>
  <c r="A810" i="1"/>
  <c r="M810" i="1"/>
  <c r="BP103" i="4" l="1" a="1"/>
  <c r="BP103" i="4" s="1"/>
  <c r="BP104" i="4" l="1" a="1"/>
  <c r="BP104" i="4" s="1"/>
  <c r="BP105" i="4" l="1" a="1"/>
  <c r="BP105" i="4" s="1"/>
  <c r="BP106" i="4" l="1" a="1"/>
  <c r="BP106" i="4" s="1"/>
  <c r="BP107" i="4" l="1" a="1"/>
  <c r="BP107" i="4" s="1"/>
  <c r="BP108" i="4" l="1" a="1"/>
  <c r="BP108" i="4" s="1"/>
  <c r="BP109" i="4" l="1" a="1"/>
  <c r="BP109" i="4" s="1"/>
  <c r="BP110" i="4" l="1" a="1"/>
  <c r="BP110" i="4" s="1"/>
  <c r="BP111" i="4" l="1" a="1"/>
  <c r="BP111" i="4" s="1"/>
  <c r="BP112" i="4" l="1" a="1"/>
  <c r="BP112" i="4" s="1"/>
  <c r="BP113" i="4" l="1" a="1"/>
  <c r="BP113" i="4" s="1"/>
  <c r="BP114" i="4" l="1" a="1"/>
  <c r="BP114" i="4" s="1"/>
  <c r="BP115" i="4" l="1" a="1"/>
  <c r="BP115" i="4" s="1"/>
  <c r="BP116" i="4" l="1" a="1"/>
  <c r="BP116" i="4" s="1"/>
  <c r="BP117" i="4" l="1" a="1"/>
  <c r="BP117" i="4" s="1"/>
  <c r="BP118" i="4" l="1" a="1"/>
  <c r="BP118" i="4" s="1"/>
  <c r="BP119" i="4" l="1" a="1"/>
  <c r="BP119" i="4" s="1"/>
  <c r="BP120" i="4" l="1" a="1"/>
  <c r="BP120" i="4" s="1"/>
  <c r="BP121" i="4" l="1" a="1"/>
  <c r="BP121" i="4" s="1"/>
  <c r="BP122" i="4" l="1" a="1"/>
  <c r="BP122" i="4" s="1"/>
  <c r="BP123" i="4" l="1" a="1"/>
  <c r="BP123" i="4" s="1"/>
  <c r="BP124" i="4" l="1" a="1"/>
  <c r="BP124" i="4" s="1"/>
  <c r="BP125" i="4" l="1" a="1"/>
  <c r="BP125" i="4" s="1"/>
  <c r="BP126" i="4" l="1" a="1"/>
  <c r="BP126" i="4" s="1"/>
  <c r="BP127" i="4" l="1" a="1"/>
  <c r="BP127" i="4" s="1"/>
  <c r="BP128" i="4" l="1" a="1"/>
  <c r="BP128" i="4" s="1"/>
  <c r="BP129" i="4" l="1" a="1"/>
  <c r="BP129" i="4" s="1"/>
  <c r="BP130" i="4" l="1" a="1"/>
  <c r="BP130" i="4" s="1"/>
  <c r="BP131" i="4" l="1" a="1"/>
  <c r="BP131" i="4" s="1"/>
  <c r="BP132" i="4" l="1" a="1"/>
  <c r="BP132" i="4" s="1"/>
  <c r="BP133" i="4" l="1" a="1"/>
  <c r="BP133" i="4" s="1"/>
  <c r="BP134" i="4" l="1" a="1"/>
  <c r="BP134" i="4" s="1"/>
  <c r="BP135" i="4" l="1" a="1"/>
  <c r="BP135" i="4" s="1"/>
  <c r="BP136" i="4" l="1" a="1"/>
  <c r="BP136" i="4" s="1"/>
  <c r="BP137" i="4" l="1" a="1"/>
  <c r="BP137" i="4" s="1"/>
  <c r="BP138" i="4" l="1" a="1"/>
  <c r="BP138" i="4" s="1"/>
  <c r="BP139" i="4" l="1" a="1"/>
  <c r="BP139" i="4" s="1"/>
  <c r="BP140" i="4" l="1" a="1"/>
  <c r="BP140" i="4" s="1"/>
  <c r="BP141" i="4" l="1" a="1"/>
  <c r="BP141" i="4" s="1"/>
  <c r="BP142" i="4" l="1" a="1"/>
  <c r="BP142" i="4" s="1"/>
  <c r="BP143" i="4" l="1" a="1"/>
  <c r="BP143" i="4" s="1"/>
  <c r="BP144" i="4" l="1" a="1"/>
  <c r="BP144" i="4" s="1"/>
  <c r="BP145" i="4" l="1" a="1"/>
  <c r="BP145" i="4" s="1"/>
  <c r="BP146" i="4" l="1" a="1"/>
  <c r="BP146" i="4" s="1"/>
  <c r="BP147" i="4" l="1" a="1"/>
  <c r="BP147" i="4" s="1"/>
  <c r="BP148" i="4" l="1" a="1"/>
  <c r="BP148" i="4" s="1"/>
  <c r="BP149" i="4" l="1" a="1"/>
  <c r="BP149" i="4" s="1"/>
  <c r="BP150" i="4" l="1" a="1"/>
  <c r="BP150" i="4" s="1"/>
  <c r="BP151" i="4" l="1" a="1"/>
  <c r="BP151" i="4" s="1"/>
  <c r="BP152" i="4" l="1" a="1"/>
  <c r="BP152" i="4" s="1"/>
  <c r="BP153" i="4" l="1" a="1"/>
  <c r="BP153" i="4" s="1"/>
  <c r="BP154" i="4" l="1" a="1"/>
  <c r="BP154" i="4" s="1"/>
  <c r="BP155" i="4" l="1" a="1"/>
  <c r="BP155" i="4" s="1"/>
  <c r="BP156" i="4" l="1" a="1"/>
  <c r="BP156" i="4" s="1"/>
  <c r="BP157" i="4" l="1" a="1"/>
  <c r="BP157" i="4" s="1"/>
  <c r="BP158" i="4" l="1" a="1"/>
  <c r="BP158" i="4" s="1"/>
  <c r="BP159" i="4" l="1" a="1"/>
  <c r="BP159" i="4" s="1"/>
  <c r="BP160" i="4" l="1" a="1"/>
  <c r="BP160" i="4" s="1"/>
  <c r="BP161" i="4" l="1" a="1"/>
  <c r="BP161" i="4" s="1"/>
  <c r="BP162" i="4" l="1" a="1"/>
  <c r="BP162" i="4" s="1"/>
  <c r="BP163" i="4" l="1" a="1"/>
  <c r="BP163" i="4" s="1"/>
  <c r="BP164" i="4" l="1" a="1"/>
  <c r="BP164" i="4" s="1"/>
  <c r="BP165" i="4" l="1" a="1"/>
  <c r="BP165" i="4" s="1"/>
  <c r="BP166" i="4" l="1" a="1"/>
  <c r="BP166" i="4" s="1"/>
  <c r="BP167" i="4" l="1" a="1"/>
  <c r="BP167" i="4" s="1"/>
  <c r="BP168" i="4" l="1" a="1"/>
  <c r="BP168" i="4" s="1"/>
  <c r="BP169" i="4" l="1" a="1"/>
  <c r="BP169" i="4" s="1"/>
  <c r="BP170" i="4" l="1" a="1"/>
  <c r="BP170" i="4" s="1"/>
  <c r="BP171" i="4" l="1" a="1"/>
  <c r="BP171" i="4" s="1"/>
  <c r="BP172" i="4" l="1" a="1"/>
  <c r="BP172" i="4" s="1"/>
  <c r="BP173" i="4" l="1" a="1"/>
  <c r="BP173" i="4" s="1"/>
  <c r="BP174" i="4" l="1" a="1"/>
  <c r="BP174" i="4" s="1"/>
  <c r="BP175" i="4" l="1" a="1"/>
  <c r="BP175" i="4" s="1"/>
  <c r="BP176" i="4" l="1" a="1"/>
  <c r="BP176" i="4" s="1"/>
  <c r="BP177" i="4" l="1" a="1"/>
  <c r="BP177" i="4" s="1"/>
  <c r="BP178" i="4" l="1" a="1"/>
  <c r="BP178" i="4" s="1"/>
  <c r="BP179" i="4" l="1" a="1"/>
  <c r="BP179" i="4" s="1"/>
  <c r="BP180" i="4" l="1" a="1"/>
  <c r="BP180" i="4" s="1"/>
  <c r="BP181" i="4" l="1" a="1"/>
  <c r="BP181" i="4" s="1"/>
  <c r="BP182" i="4" l="1" a="1"/>
  <c r="BP182" i="4" s="1"/>
  <c r="BP183" i="4" l="1" a="1"/>
  <c r="BP183" i="4" s="1"/>
  <c r="BP184" i="4" l="1" a="1"/>
  <c r="BP184" i="4" s="1"/>
  <c r="BP185" i="4" l="1" a="1"/>
  <c r="BP185" i="4" s="1"/>
  <c r="BP186" i="4" l="1" a="1"/>
  <c r="BP186" i="4" s="1"/>
  <c r="BP187" i="4" l="1" a="1"/>
  <c r="BP187" i="4" s="1"/>
  <c r="BP188" i="4" l="1" a="1"/>
  <c r="BP188" i="4" s="1"/>
  <c r="BP189" i="4" l="1" a="1"/>
  <c r="BP189" i="4" s="1"/>
  <c r="BP190" i="4" l="1" a="1"/>
  <c r="BP190" i="4" s="1"/>
  <c r="BP191" i="4" l="1" a="1"/>
  <c r="BP191" i="4" s="1"/>
  <c r="BP192" i="4" l="1" a="1"/>
  <c r="BP192" i="4" s="1"/>
  <c r="BP193" i="4" l="1" a="1"/>
  <c r="BP193" i="4" s="1"/>
  <c r="BP194" i="4" l="1" a="1"/>
  <c r="BP194" i="4" s="1"/>
  <c r="BP195" i="4" l="1" a="1"/>
  <c r="BP195" i="4" s="1"/>
  <c r="BP196" i="4" l="1" a="1"/>
  <c r="BP196" i="4" s="1"/>
  <c r="BP197" i="4" l="1" a="1"/>
  <c r="BP197" i="4" s="1"/>
  <c r="BP198" i="4" l="1" a="1"/>
  <c r="BP198" i="4" s="1"/>
  <c r="BP199" i="4" l="1" a="1"/>
  <c r="BP199" i="4" s="1"/>
  <c r="BP200" i="4" l="1" a="1"/>
  <c r="BP200" i="4" s="1"/>
  <c r="BP201" i="4" l="1" a="1"/>
  <c r="BP201" i="4" s="1"/>
  <c r="BP202" i="4" l="1" a="1"/>
  <c r="BP202" i="4" s="1"/>
  <c r="BP203" i="4" l="1" a="1"/>
  <c r="BP203" i="4" s="1"/>
  <c r="BP204" i="4" l="1" a="1"/>
  <c r="BP204" i="4" s="1"/>
  <c r="BP205" i="4" l="1" a="1"/>
  <c r="BP205" i="4" s="1"/>
  <c r="BP206" i="4" l="1" a="1"/>
  <c r="BP206" i="4" s="1"/>
  <c r="BP207" i="4" l="1" a="1"/>
  <c r="BP207" i="4" s="1"/>
  <c r="BP208" i="4" l="1" a="1"/>
  <c r="BP208" i="4" s="1"/>
  <c r="BP209" i="4" l="1" a="1"/>
  <c r="BP209" i="4" s="1"/>
  <c r="BP210" i="4" l="1" a="1"/>
  <c r="BP210" i="4" s="1"/>
  <c r="BP211" i="4" l="1" a="1"/>
  <c r="BP211" i="4" s="1"/>
  <c r="BP212" i="4" l="1" a="1"/>
  <c r="BP212" i="4" s="1"/>
  <c r="BP213" i="4" l="1" a="1"/>
  <c r="BP213" i="4" s="1"/>
  <c r="BP214" i="4" l="1" a="1"/>
  <c r="BP214" i="4" s="1"/>
  <c r="BP215" i="4" l="1" a="1"/>
  <c r="BP215" i="4" s="1"/>
  <c r="BP216" i="4" l="1" a="1"/>
  <c r="BP216" i="4" s="1"/>
  <c r="BP217" i="4" l="1" a="1"/>
  <c r="BP217" i="4" s="1"/>
  <c r="BP218" i="4" l="1" a="1"/>
  <c r="BP218" i="4" s="1"/>
  <c r="BP219" i="4" l="1" a="1"/>
  <c r="BP219" i="4" s="1"/>
  <c r="BP220" i="4" l="1" a="1"/>
  <c r="BP220" i="4" s="1"/>
  <c r="BP221" i="4" l="1" a="1"/>
  <c r="BP221" i="4" s="1"/>
  <c r="BP222" i="4" l="1" a="1"/>
  <c r="BP222" i="4" s="1"/>
  <c r="BP223" i="4" l="1" a="1"/>
  <c r="BP223" i="4" s="1"/>
  <c r="BP224" i="4" l="1" a="1"/>
  <c r="BP224" i="4" s="1"/>
  <c r="BP225" i="4" l="1" a="1"/>
  <c r="BP225" i="4" s="1"/>
  <c r="BP226" i="4" l="1" a="1"/>
  <c r="BP226" i="4" s="1"/>
  <c r="BP227" i="4" l="1" a="1"/>
  <c r="BP227" i="4" s="1"/>
  <c r="BP228" i="4" l="1" a="1"/>
  <c r="BP228" i="4" s="1"/>
  <c r="BP229" i="4" l="1" a="1"/>
  <c r="BP229" i="4" s="1"/>
  <c r="BP230" i="4" l="1" a="1"/>
  <c r="BP230" i="4" s="1"/>
  <c r="BP231" i="4" l="1" a="1"/>
  <c r="BP231" i="4" s="1"/>
  <c r="BP232" i="4" l="1" a="1"/>
  <c r="BP232" i="4" s="1"/>
  <c r="BP233" i="4" l="1" a="1"/>
  <c r="BP233" i="4" s="1"/>
  <c r="BP234" i="4" l="1" a="1"/>
  <c r="BP234" i="4" s="1"/>
  <c r="BP235" i="4" l="1" a="1"/>
  <c r="BP235" i="4" s="1"/>
  <c r="BP236" i="4" l="1" a="1"/>
  <c r="BP236" i="4" s="1"/>
  <c r="BP237" i="4" l="1" a="1"/>
  <c r="BP237" i="4" s="1"/>
  <c r="BP238" i="4" l="1" a="1"/>
  <c r="BP238" i="4" s="1"/>
  <c r="BP239" i="4" l="1" a="1"/>
  <c r="BP239" i="4" s="1"/>
  <c r="BP240" i="4" l="1" a="1"/>
  <c r="BP240" i="4" s="1"/>
  <c r="BP241" i="4" l="1" a="1"/>
  <c r="BP241" i="4" s="1"/>
  <c r="BP242" i="4" l="1" a="1"/>
  <c r="BP242" i="4" s="1"/>
  <c r="BP243" i="4" l="1" a="1"/>
  <c r="BP243" i="4" s="1"/>
  <c r="BP244" i="4" l="1" a="1"/>
  <c r="BP244" i="4" s="1"/>
  <c r="BP245" i="4" l="1" a="1"/>
  <c r="BP245" i="4" s="1"/>
  <c r="BP246" i="4" l="1" a="1"/>
  <c r="BP246" i="4" s="1"/>
  <c r="BP247" i="4" l="1" a="1"/>
  <c r="BP247" i="4" s="1"/>
  <c r="BP248" i="4" l="1" a="1"/>
  <c r="BP248" i="4" s="1"/>
  <c r="BP249" i="4" l="1" a="1"/>
  <c r="BP249" i="4" s="1"/>
  <c r="BP250" i="4" l="1" a="1"/>
  <c r="BP250" i="4" s="1"/>
  <c r="BP251" i="4" l="1" a="1"/>
  <c r="BP251" i="4" s="1"/>
  <c r="BP252" i="4" l="1" a="1"/>
  <c r="BP252" i="4" s="1"/>
  <c r="BP253" i="4" l="1" a="1"/>
  <c r="BP253" i="4" s="1"/>
  <c r="BP254" i="4" l="1" a="1"/>
  <c r="BP254" i="4" s="1"/>
  <c r="BP255" i="4" l="1" a="1"/>
  <c r="BP255" i="4" s="1"/>
  <c r="BP256" i="4" l="1" a="1"/>
  <c r="BP256" i="4" s="1"/>
  <c r="BP257" i="4" l="1" a="1"/>
  <c r="BP257" i="4" s="1"/>
  <c r="BP258" i="4" l="1" a="1"/>
  <c r="BP258" i="4" s="1"/>
  <c r="BP259" i="4" l="1" a="1"/>
  <c r="BP259" i="4" s="1"/>
  <c r="BP260" i="4" l="1" a="1"/>
  <c r="BP260" i="4" s="1"/>
  <c r="BP261" i="4" l="1" a="1"/>
  <c r="BP261" i="4" s="1"/>
  <c r="BP262" i="4" l="1" a="1"/>
  <c r="BP262" i="4" s="1"/>
  <c r="BP263" i="4" l="1" a="1"/>
  <c r="BP263" i="4" s="1"/>
  <c r="BP264" i="4" l="1" a="1"/>
  <c r="BP264" i="4" s="1"/>
  <c r="BP265" i="4" l="1" a="1"/>
  <c r="BP265" i="4" s="1"/>
  <c r="BP266" i="4" l="1" a="1"/>
  <c r="BP266" i="4" s="1"/>
  <c r="BP267" i="4" l="1" a="1"/>
  <c r="BP267" i="4" s="1"/>
  <c r="BP268" i="4" l="1" a="1"/>
  <c r="BP268" i="4" s="1"/>
  <c r="BP269" i="4" l="1" a="1"/>
  <c r="BP269" i="4" s="1"/>
  <c r="BP270" i="4" l="1" a="1"/>
  <c r="BP270" i="4" s="1"/>
  <c r="BP271" i="4" l="1" a="1"/>
  <c r="BP271" i="4" s="1"/>
  <c r="BP272" i="4" l="1" a="1"/>
  <c r="BP272" i="4" s="1"/>
  <c r="BP273" i="4" l="1" a="1"/>
  <c r="BP273" i="4" s="1"/>
  <c r="BP274" i="4" l="1" a="1"/>
  <c r="BP274" i="4" s="1"/>
  <c r="BP275" i="4" l="1" a="1"/>
  <c r="BP275" i="4" s="1"/>
  <c r="BP276" i="4" l="1" a="1"/>
  <c r="BP276" i="4" s="1"/>
  <c r="BP277" i="4" l="1" a="1"/>
  <c r="BP277" i="4" s="1"/>
  <c r="BP278" i="4" l="1" a="1"/>
  <c r="BP278" i="4" s="1"/>
  <c r="BP279" i="4" l="1" a="1"/>
  <c r="BP279" i="4" s="1"/>
  <c r="BP280" i="4" l="1" a="1"/>
  <c r="BP280" i="4" s="1"/>
  <c r="BP281" i="4" l="1" a="1"/>
  <c r="BP281" i="4" s="1"/>
  <c r="BM32" i="4" l="1"/>
  <c r="R35" i="1" a="1"/>
  <c r="R35" i="1" s="1"/>
  <c r="AW32" i="4"/>
  <c r="R23" i="1" a="1"/>
  <c r="R23" i="1" s="1"/>
  <c r="AK32" i="4"/>
  <c r="R80" i="1" s="1" a="1"/>
  <c r="R80" i="1" s="1"/>
  <c r="BA32" i="4"/>
  <c r="R84" i="1" s="1" a="1"/>
  <c r="R84" i="1" s="1"/>
  <c r="R71" i="1" l="1" a="1"/>
  <c r="R71" i="1" s="1"/>
  <c r="R83" i="1" a="1"/>
  <c r="R83" i="1" s="1"/>
  <c r="R75" i="1" a="1"/>
  <c r="R75" i="1" s="1"/>
  <c r="R87" i="1" a="1"/>
  <c r="R87" i="1" s="1"/>
  <c r="R32" i="1" a="1"/>
  <c r="R32" i="1" s="1"/>
  <c r="R56" i="1" a="1"/>
  <c r="R56" i="1" s="1"/>
  <c r="R20" i="1" a="1"/>
  <c r="R20" i="1" s="1"/>
  <c r="R44" i="1" a="1"/>
  <c r="R44" i="1" s="1"/>
  <c r="R68" i="1" a="1"/>
  <c r="R68" i="1" s="1"/>
  <c r="AK35" i="4"/>
  <c r="R39" i="1" a="1"/>
  <c r="R39" i="1" s="1"/>
  <c r="BQ32" i="4"/>
  <c r="R63" i="1" a="1"/>
  <c r="R63" i="1" s="1"/>
  <c r="R51" i="1" a="1"/>
  <c r="R51" i="1" s="1"/>
  <c r="R27" i="1" a="1"/>
  <c r="R27" i="1" s="1"/>
  <c r="R72" i="1" a="1"/>
  <c r="R72" i="1" s="1"/>
  <c r="R60" i="1" a="1"/>
  <c r="R60" i="1" s="1"/>
  <c r="R48" i="1" a="1"/>
  <c r="R48" i="1" s="1"/>
  <c r="R24" i="1" a="1"/>
  <c r="R24" i="1" s="1"/>
  <c r="R36" i="1" a="1"/>
  <c r="R36" i="1" s="1"/>
  <c r="AG32" i="4"/>
  <c r="R79" i="1" s="1" a="1"/>
  <c r="R79" i="1" s="1"/>
  <c r="R47" i="1" a="1"/>
  <c r="R47" i="1" s="1"/>
  <c r="R59" i="1" a="1"/>
  <c r="R59" i="1" s="1"/>
  <c r="R88" i="1" l="1" a="1"/>
  <c r="R88" i="1" s="1"/>
  <c r="AK33" i="4"/>
  <c r="AK34" i="4"/>
  <c r="AW33" i="4"/>
  <c r="BA33" i="4"/>
  <c r="BM33" i="4"/>
  <c r="AG33" i="4"/>
  <c r="R67" i="1" a="1"/>
  <c r="R67" i="1" s="1"/>
  <c r="R55" i="1" a="1"/>
  <c r="R55" i="1" s="1"/>
  <c r="R43" i="1" a="1"/>
  <c r="R43" i="1" s="1"/>
  <c r="R31" i="1" a="1"/>
  <c r="R31" i="1" s="1"/>
  <c r="R19" i="1" a="1"/>
  <c r="R19" i="1" s="1"/>
  <c r="BQ33" i="4"/>
  <c r="R64" i="1" a="1"/>
  <c r="R64" i="1" s="1"/>
  <c r="R52" i="1" a="1"/>
  <c r="R52" i="1" s="1"/>
  <c r="R40" i="1" a="1"/>
  <c r="R40" i="1" s="1"/>
  <c r="R28" i="1" a="1"/>
  <c r="R28" i="1" s="1"/>
  <c r="R76" i="1" a="1"/>
  <c r="R76" i="1" s="1"/>
  <c r="AA270" i="4" l="1"/>
  <c r="AA258" i="4"/>
  <c r="AA246" i="4"/>
  <c r="AA234" i="4"/>
  <c r="AA222" i="4"/>
  <c r="AA210" i="4"/>
  <c r="AA198" i="4"/>
  <c r="AA186" i="4"/>
  <c r="AA174" i="4"/>
  <c r="AA162" i="4"/>
  <c r="AA150" i="4"/>
  <c r="AA138" i="4"/>
  <c r="AA126" i="4"/>
  <c r="AA114" i="4"/>
  <c r="AA102" i="4"/>
  <c r="AA90" i="4"/>
  <c r="AA78" i="4"/>
  <c r="AA66" i="4"/>
  <c r="AA279" i="4"/>
  <c r="AA267" i="4"/>
  <c r="AA255" i="4"/>
  <c r="AA243" i="4"/>
  <c r="AA231" i="4"/>
  <c r="AA219" i="4"/>
  <c r="AA207" i="4"/>
  <c r="AA195" i="4"/>
  <c r="AA183" i="4"/>
  <c r="AA171" i="4"/>
  <c r="AA159" i="4"/>
  <c r="AA147" i="4"/>
  <c r="AA135" i="4"/>
  <c r="AA123" i="4"/>
  <c r="AA111" i="4"/>
  <c r="AA99" i="4"/>
  <c r="AA87" i="4"/>
  <c r="AA75" i="4"/>
  <c r="AA63" i="4"/>
  <c r="AA51" i="4"/>
  <c r="AA39" i="4"/>
  <c r="AA280" i="4"/>
  <c r="AA265" i="4"/>
  <c r="AA251" i="4"/>
  <c r="AA237" i="4"/>
  <c r="AA223" i="4"/>
  <c r="AA208" i="4"/>
  <c r="AA193" i="4"/>
  <c r="AA179" i="4"/>
  <c r="AA165" i="4"/>
  <c r="AA151" i="4"/>
  <c r="AA136" i="4"/>
  <c r="AA121" i="4"/>
  <c r="AA107" i="4"/>
  <c r="AA93" i="4"/>
  <c r="AA79" i="4"/>
  <c r="AA64" i="4"/>
  <c r="AA50" i="4"/>
  <c r="AA37" i="4"/>
  <c r="AA278" i="4"/>
  <c r="AA264" i="4"/>
  <c r="AA250" i="4"/>
  <c r="AA236" i="4"/>
  <c r="AA221" i="4"/>
  <c r="AA206" i="4"/>
  <c r="AA192" i="4"/>
  <c r="AA178" i="4"/>
  <c r="AA164" i="4"/>
  <c r="AA149" i="4"/>
  <c r="AA134" i="4"/>
  <c r="AA120" i="4"/>
  <c r="AA106" i="4"/>
  <c r="AA92" i="4"/>
  <c r="AA77" i="4"/>
  <c r="AA62" i="4"/>
  <c r="AA49" i="4"/>
  <c r="AA36" i="4"/>
  <c r="AA276" i="4"/>
  <c r="AA262" i="4"/>
  <c r="AA248" i="4"/>
  <c r="AA233" i="4"/>
  <c r="AA218" i="4"/>
  <c r="AA204" i="4"/>
  <c r="AA190" i="4"/>
  <c r="AA176" i="4"/>
  <c r="AA161" i="4"/>
  <c r="AA146" i="4"/>
  <c r="AA132" i="4"/>
  <c r="AA118" i="4"/>
  <c r="AA104" i="4"/>
  <c r="AA89" i="4"/>
  <c r="AA74" i="4"/>
  <c r="AA60" i="4"/>
  <c r="AA47" i="4"/>
  <c r="AA34" i="4"/>
  <c r="AA272" i="4"/>
  <c r="AA253" i="4"/>
  <c r="AA232" i="4"/>
  <c r="AA214" i="4"/>
  <c r="AA196" i="4"/>
  <c r="AA175" i="4"/>
  <c r="AA156" i="4"/>
  <c r="AA139" i="4"/>
  <c r="AA117" i="4"/>
  <c r="AA98" i="4"/>
  <c r="AA81" i="4"/>
  <c r="AA59" i="4"/>
  <c r="AA43" i="4"/>
  <c r="AA269" i="4"/>
  <c r="AA229" i="4"/>
  <c r="AA191" i="4"/>
  <c r="AA154" i="4"/>
  <c r="AA133" i="4"/>
  <c r="AA96" i="4"/>
  <c r="AA41" i="4"/>
  <c r="AA271" i="4"/>
  <c r="AA252" i="4"/>
  <c r="AA230" i="4"/>
  <c r="AA213" i="4"/>
  <c r="AA194" i="4"/>
  <c r="AA173" i="4"/>
  <c r="AA155" i="4"/>
  <c r="AA137" i="4"/>
  <c r="AA116" i="4"/>
  <c r="AA97" i="4"/>
  <c r="AA80" i="4"/>
  <c r="AA58" i="4"/>
  <c r="AA42" i="4"/>
  <c r="AA249" i="4"/>
  <c r="AA212" i="4"/>
  <c r="AA172" i="4"/>
  <c r="AA115" i="4"/>
  <c r="AA76" i="4"/>
  <c r="AA57" i="4"/>
  <c r="AA268" i="4"/>
  <c r="AA247" i="4"/>
  <c r="AA228" i="4"/>
  <c r="AA211" i="4"/>
  <c r="AA189" i="4"/>
  <c r="AA170" i="4"/>
  <c r="AA153" i="4"/>
  <c r="AA131" i="4"/>
  <c r="AA113" i="4"/>
  <c r="AA95" i="4"/>
  <c r="AA73" i="4"/>
  <c r="AA56" i="4"/>
  <c r="AA40" i="4"/>
  <c r="AA266" i="4"/>
  <c r="AA245" i="4"/>
  <c r="AA227" i="4"/>
  <c r="AA209" i="4"/>
  <c r="AA188" i="4"/>
  <c r="AA169" i="4"/>
  <c r="AA152" i="4"/>
  <c r="AA130" i="4"/>
  <c r="AA112" i="4"/>
  <c r="AA94" i="4"/>
  <c r="AA72" i="4"/>
  <c r="AA55" i="4"/>
  <c r="AA38" i="4"/>
  <c r="AA260" i="4"/>
  <c r="AA226" i="4"/>
  <c r="AA199" i="4"/>
  <c r="AA163" i="4"/>
  <c r="AA128" i="4"/>
  <c r="AA100" i="4"/>
  <c r="AA67" i="4"/>
  <c r="AA32" i="4"/>
  <c r="AA259" i="4"/>
  <c r="AA225" i="4"/>
  <c r="AA197" i="4"/>
  <c r="AA160" i="4"/>
  <c r="AA127" i="4"/>
  <c r="AA91" i="4"/>
  <c r="AA65" i="4"/>
  <c r="AA257" i="4"/>
  <c r="AA224" i="4"/>
  <c r="AA187" i="4"/>
  <c r="AA158" i="4"/>
  <c r="AA125" i="4"/>
  <c r="AA88" i="4"/>
  <c r="AA61" i="4"/>
  <c r="AA256" i="4"/>
  <c r="AA220" i="4"/>
  <c r="AA185" i="4"/>
  <c r="AA157" i="4"/>
  <c r="AA124" i="4"/>
  <c r="AA86" i="4"/>
  <c r="AA54" i="4"/>
  <c r="AA244" i="4"/>
  <c r="AA202" i="4"/>
  <c r="AA145" i="4"/>
  <c r="AA105" i="4"/>
  <c r="AA52" i="4"/>
  <c r="AA182" i="4"/>
  <c r="AA35" i="4"/>
  <c r="AA33" i="4"/>
  <c r="AA177" i="4"/>
  <c r="AA167" i="4"/>
  <c r="AA203" i="4"/>
  <c r="AA242" i="4"/>
  <c r="AA201" i="4"/>
  <c r="AA144" i="4"/>
  <c r="AA103" i="4"/>
  <c r="AA48" i="4"/>
  <c r="AA101" i="4"/>
  <c r="AA240" i="4"/>
  <c r="AA184" i="4"/>
  <c r="AA142" i="4"/>
  <c r="AA85" i="4"/>
  <c r="AA45" i="4"/>
  <c r="AA239" i="4"/>
  <c r="AA141" i="4"/>
  <c r="AA84" i="4"/>
  <c r="AA44" i="4"/>
  <c r="AA238" i="4"/>
  <c r="AA181" i="4"/>
  <c r="AA83" i="4"/>
  <c r="AA129" i="4"/>
  <c r="AA274" i="4"/>
  <c r="AA70" i="4"/>
  <c r="AA215" i="4"/>
  <c r="AA69" i="4"/>
  <c r="AA148" i="4"/>
  <c r="AA241" i="4"/>
  <c r="AA200" i="4"/>
  <c r="AA143" i="4"/>
  <c r="AA46" i="4"/>
  <c r="AA281" i="4"/>
  <c r="AA140" i="4"/>
  <c r="AA275" i="4"/>
  <c r="AA71" i="4"/>
  <c r="AA168" i="4"/>
  <c r="AA277" i="4"/>
  <c r="AA235" i="4"/>
  <c r="AA180" i="4"/>
  <c r="AA82" i="4"/>
  <c r="AA217" i="4"/>
  <c r="AA122" i="4"/>
  <c r="AA273" i="4"/>
  <c r="AA216" i="4"/>
  <c r="AA119" i="4"/>
  <c r="AA110" i="4"/>
  <c r="AA254" i="4"/>
  <c r="AA53" i="4"/>
  <c r="AA263" i="4"/>
  <c r="AA108" i="4"/>
  <c r="AA261" i="4"/>
  <c r="AA205" i="4"/>
  <c r="AA166" i="4"/>
  <c r="AA109" i="4"/>
  <c r="AA68" i="4"/>
  <c r="AB272" i="4"/>
  <c r="AB260" i="4"/>
  <c r="AB248" i="4"/>
  <c r="AB236" i="4"/>
  <c r="AB224" i="4"/>
  <c r="AB212" i="4"/>
  <c r="AB200" i="4"/>
  <c r="AB188" i="4"/>
  <c r="AB176" i="4"/>
  <c r="AB164" i="4"/>
  <c r="AB152" i="4"/>
  <c r="AB140" i="4"/>
  <c r="AB128" i="4"/>
  <c r="AB116" i="4"/>
  <c r="AB104" i="4"/>
  <c r="AB92" i="4"/>
  <c r="AB80" i="4"/>
  <c r="AB68" i="4"/>
  <c r="AB56" i="4"/>
  <c r="AB44" i="4"/>
  <c r="AB32" i="4"/>
  <c r="AB281" i="4"/>
  <c r="AB269" i="4"/>
  <c r="AB257" i="4"/>
  <c r="AB245" i="4"/>
  <c r="AB233" i="4"/>
  <c r="AB221" i="4"/>
  <c r="AB209" i="4"/>
  <c r="AB197" i="4"/>
  <c r="AB185" i="4"/>
  <c r="AB173" i="4"/>
  <c r="AB161" i="4"/>
  <c r="AB149" i="4"/>
  <c r="AB137" i="4"/>
  <c r="AB125" i="4"/>
  <c r="AB113" i="4"/>
  <c r="AB101" i="4"/>
  <c r="AB89" i="4"/>
  <c r="AB77" i="4"/>
  <c r="AB65" i="4"/>
  <c r="AB53" i="4"/>
  <c r="AB41" i="4"/>
  <c r="AB275" i="4"/>
  <c r="AB261" i="4"/>
  <c r="AB246" i="4"/>
  <c r="AB231" i="4"/>
  <c r="AB217" i="4"/>
  <c r="AB203" i="4"/>
  <c r="AB189" i="4"/>
  <c r="AB174" i="4"/>
  <c r="AB159" i="4"/>
  <c r="AB145" i="4"/>
  <c r="AB131" i="4"/>
  <c r="AB117" i="4"/>
  <c r="AB102" i="4"/>
  <c r="AB87" i="4"/>
  <c r="AB73" i="4"/>
  <c r="AB59" i="4"/>
  <c r="AB45" i="4"/>
  <c r="AB274" i="4"/>
  <c r="AB259" i="4"/>
  <c r="AB244" i="4"/>
  <c r="AB230" i="4"/>
  <c r="AB216" i="4"/>
  <c r="AB202" i="4"/>
  <c r="AB187" i="4"/>
  <c r="AB172" i="4"/>
  <c r="AB158" i="4"/>
  <c r="AB144" i="4"/>
  <c r="AB130" i="4"/>
  <c r="AB115" i="4"/>
  <c r="AB100" i="4"/>
  <c r="AB86" i="4"/>
  <c r="AB72" i="4"/>
  <c r="AB58" i="4"/>
  <c r="AB43" i="4"/>
  <c r="AB271" i="4"/>
  <c r="AB256" i="4"/>
  <c r="AB242" i="4"/>
  <c r="AB228" i="4"/>
  <c r="AB214" i="4"/>
  <c r="AB199" i="4"/>
  <c r="AB184" i="4"/>
  <c r="AB170" i="4"/>
  <c r="AB156" i="4"/>
  <c r="AB142" i="4"/>
  <c r="AB127" i="4"/>
  <c r="AB112" i="4"/>
  <c r="AB98" i="4"/>
  <c r="AB84" i="4"/>
  <c r="AB70" i="4"/>
  <c r="AB55" i="4"/>
  <c r="AB40" i="4"/>
  <c r="AB270" i="4"/>
  <c r="AB252" i="4"/>
  <c r="AB234" i="4"/>
  <c r="AB213" i="4"/>
  <c r="AB194" i="4"/>
  <c r="AB177" i="4"/>
  <c r="AB155" i="4"/>
  <c r="AB136" i="4"/>
  <c r="AB119" i="4"/>
  <c r="AB97" i="4"/>
  <c r="AB79" i="4"/>
  <c r="AB61" i="4"/>
  <c r="AB39" i="4"/>
  <c r="AB267" i="4"/>
  <c r="AB229" i="4"/>
  <c r="AB192" i="4"/>
  <c r="AB153" i="4"/>
  <c r="AB134" i="4"/>
  <c r="AB114" i="4"/>
  <c r="AB76" i="4"/>
  <c r="AB57" i="4"/>
  <c r="AB268" i="4"/>
  <c r="AB251" i="4"/>
  <c r="AB232" i="4"/>
  <c r="AB211" i="4"/>
  <c r="AB193" i="4"/>
  <c r="AB175" i="4"/>
  <c r="AB154" i="4"/>
  <c r="AB135" i="4"/>
  <c r="AB118" i="4"/>
  <c r="AB96" i="4"/>
  <c r="AB78" i="4"/>
  <c r="AB60" i="4"/>
  <c r="AB38" i="4"/>
  <c r="AB250" i="4"/>
  <c r="AB210" i="4"/>
  <c r="AB171" i="4"/>
  <c r="AB95" i="4"/>
  <c r="AB37" i="4"/>
  <c r="AB266" i="4"/>
  <c r="AB249" i="4"/>
  <c r="AB227" i="4"/>
  <c r="AB208" i="4"/>
  <c r="AB191" i="4"/>
  <c r="AB169" i="4"/>
  <c r="AB151" i="4"/>
  <c r="AB133" i="4"/>
  <c r="AB111" i="4"/>
  <c r="AB94" i="4"/>
  <c r="AB75" i="4"/>
  <c r="AB54" i="4"/>
  <c r="AB36" i="4"/>
  <c r="AB265" i="4"/>
  <c r="AB247" i="4"/>
  <c r="AB226" i="4"/>
  <c r="AB207" i="4"/>
  <c r="AB190" i="4"/>
  <c r="AB168" i="4"/>
  <c r="AB150" i="4"/>
  <c r="AB132" i="4"/>
  <c r="AB110" i="4"/>
  <c r="AB93" i="4"/>
  <c r="AB74" i="4"/>
  <c r="AB52" i="4"/>
  <c r="AB35" i="4"/>
  <c r="AB277" i="4"/>
  <c r="AB240" i="4"/>
  <c r="AB206" i="4"/>
  <c r="AB179" i="4"/>
  <c r="AB143" i="4"/>
  <c r="AB108" i="4"/>
  <c r="AB81" i="4"/>
  <c r="AB47" i="4"/>
  <c r="AB276" i="4"/>
  <c r="AB239" i="4"/>
  <c r="AB205" i="4"/>
  <c r="AB178" i="4"/>
  <c r="AB141" i="4"/>
  <c r="AB107" i="4"/>
  <c r="AB71" i="4"/>
  <c r="AB46" i="4"/>
  <c r="AB273" i="4"/>
  <c r="AB238" i="4"/>
  <c r="AB204" i="4"/>
  <c r="AB167" i="4"/>
  <c r="AB139" i="4"/>
  <c r="AB106" i="4"/>
  <c r="AB69" i="4"/>
  <c r="AB42" i="4"/>
  <c r="AB264" i="4"/>
  <c r="AB237" i="4"/>
  <c r="AB201" i="4"/>
  <c r="AB166" i="4"/>
  <c r="AB138" i="4"/>
  <c r="AB105" i="4"/>
  <c r="AB67" i="4"/>
  <c r="AB34" i="4"/>
  <c r="AB253" i="4"/>
  <c r="AB196" i="4"/>
  <c r="AB148" i="4"/>
  <c r="AB99" i="4"/>
  <c r="AB50" i="4"/>
  <c r="AB33" i="4"/>
  <c r="AB182" i="4"/>
  <c r="AB83" i="4"/>
  <c r="AB162" i="4"/>
  <c r="AB243" i="4"/>
  <c r="AB195" i="4"/>
  <c r="AB147" i="4"/>
  <c r="AB91" i="4"/>
  <c r="AB49" i="4"/>
  <c r="AB146" i="4"/>
  <c r="AB235" i="4"/>
  <c r="AB183" i="4"/>
  <c r="AB129" i="4"/>
  <c r="AB88" i="4"/>
  <c r="AB280" i="4"/>
  <c r="AB225" i="4"/>
  <c r="AB126" i="4"/>
  <c r="AB279" i="4"/>
  <c r="AB223" i="4"/>
  <c r="AB124" i="4"/>
  <c r="AB222" i="4"/>
  <c r="AB220" i="4"/>
  <c r="AB121" i="4"/>
  <c r="AB218" i="4"/>
  <c r="AB198" i="4"/>
  <c r="AB241" i="4"/>
  <c r="AB186" i="4"/>
  <c r="AB90" i="4"/>
  <c r="AB48" i="4"/>
  <c r="AB181" i="4"/>
  <c r="AB165" i="4"/>
  <c r="AB120" i="4"/>
  <c r="AB103" i="4"/>
  <c r="AB85" i="4"/>
  <c r="AB278" i="4"/>
  <c r="AB180" i="4"/>
  <c r="AB123" i="4"/>
  <c r="AB82" i="4"/>
  <c r="AB263" i="4"/>
  <c r="AB122" i="4"/>
  <c r="AB66" i="4"/>
  <c r="AB262" i="4"/>
  <c r="AB219" i="4"/>
  <c r="AB163" i="4"/>
  <c r="AB63" i="4"/>
  <c r="AB254" i="4"/>
  <c r="AB64" i="4"/>
  <c r="AB258" i="4"/>
  <c r="AB157" i="4"/>
  <c r="AB51" i="4"/>
  <c r="AB255" i="4"/>
  <c r="AB215" i="4"/>
  <c r="AB160" i="4"/>
  <c r="AB109" i="4"/>
  <c r="AB62" i="4"/>
  <c r="Y275" i="4"/>
  <c r="Y276" i="4"/>
  <c r="Y263" i="4"/>
  <c r="Y251" i="4"/>
  <c r="Y239" i="4"/>
  <c r="Y227" i="4"/>
  <c r="Y215" i="4"/>
  <c r="Y203" i="4"/>
  <c r="Y191" i="4"/>
  <c r="Y179" i="4"/>
  <c r="Y167" i="4"/>
  <c r="Y155" i="4"/>
  <c r="Y143" i="4"/>
  <c r="Y131" i="4"/>
  <c r="Y119" i="4"/>
  <c r="Y107" i="4"/>
  <c r="Y95" i="4"/>
  <c r="Y83" i="4"/>
  <c r="Y71" i="4"/>
  <c r="Y59" i="4"/>
  <c r="Y47" i="4"/>
  <c r="Y35" i="4"/>
  <c r="Y274" i="4"/>
  <c r="Y262" i="4"/>
  <c r="Y250" i="4"/>
  <c r="Y238" i="4"/>
  <c r="Y226" i="4"/>
  <c r="Y214" i="4"/>
  <c r="Y202" i="4"/>
  <c r="Y190" i="4"/>
  <c r="Y178" i="4"/>
  <c r="Y166" i="4"/>
  <c r="Y154" i="4"/>
  <c r="Y142" i="4"/>
  <c r="Y130" i="4"/>
  <c r="Y118" i="4"/>
  <c r="Y106" i="4"/>
  <c r="Y272" i="4"/>
  <c r="Y260" i="4"/>
  <c r="Y248" i="4"/>
  <c r="Y236" i="4"/>
  <c r="Y224" i="4"/>
  <c r="Y212" i="4"/>
  <c r="Y200" i="4"/>
  <c r="Y188" i="4"/>
  <c r="Y176" i="4"/>
  <c r="Y164" i="4"/>
  <c r="Y152" i="4"/>
  <c r="Y140" i="4"/>
  <c r="Y128" i="4"/>
  <c r="Y116" i="4"/>
  <c r="Y104" i="4"/>
  <c r="Y92" i="4"/>
  <c r="Y80" i="4"/>
  <c r="Y68" i="4"/>
  <c r="Y56" i="4"/>
  <c r="Y44" i="4"/>
  <c r="Y32" i="4"/>
  <c r="Y281" i="4"/>
  <c r="Y265" i="4"/>
  <c r="Y247" i="4"/>
  <c r="Y232" i="4"/>
  <c r="Y217" i="4"/>
  <c r="Y199" i="4"/>
  <c r="Y184" i="4"/>
  <c r="Y169" i="4"/>
  <c r="Y151" i="4"/>
  <c r="Y136" i="4"/>
  <c r="Y121" i="4"/>
  <c r="Y103" i="4"/>
  <c r="Y89" i="4"/>
  <c r="Y75" i="4"/>
  <c r="Y61" i="4"/>
  <c r="Y46" i="4"/>
  <c r="Y261" i="4"/>
  <c r="Y230" i="4"/>
  <c r="Y182" i="4"/>
  <c r="Y134" i="4"/>
  <c r="Y101" i="4"/>
  <c r="Y58" i="4"/>
  <c r="Y280" i="4"/>
  <c r="Y264" i="4"/>
  <c r="Y246" i="4"/>
  <c r="Y231" i="4"/>
  <c r="Y216" i="4"/>
  <c r="Y198" i="4"/>
  <c r="Y183" i="4"/>
  <c r="Y168" i="4"/>
  <c r="Y150" i="4"/>
  <c r="Y135" i="4"/>
  <c r="Y120" i="4"/>
  <c r="Y102" i="4"/>
  <c r="Y88" i="4"/>
  <c r="Y74" i="4"/>
  <c r="Y60" i="4"/>
  <c r="Y45" i="4"/>
  <c r="Y279" i="4"/>
  <c r="Y245" i="4"/>
  <c r="Y213" i="4"/>
  <c r="Y197" i="4"/>
  <c r="Y165" i="4"/>
  <c r="Y149" i="4"/>
  <c r="Y117" i="4"/>
  <c r="Y87" i="4"/>
  <c r="Y73" i="4"/>
  <c r="Y43" i="4"/>
  <c r="Y278" i="4"/>
  <c r="Y259" i="4"/>
  <c r="Y244" i="4"/>
  <c r="Y229" i="4"/>
  <c r="Y211" i="4"/>
  <c r="Y196" i="4"/>
  <c r="Y181" i="4"/>
  <c r="Y163" i="4"/>
  <c r="Y148" i="4"/>
  <c r="Y133" i="4"/>
  <c r="Y115" i="4"/>
  <c r="Y100" i="4"/>
  <c r="Y86" i="4"/>
  <c r="Y72" i="4"/>
  <c r="Y57" i="4"/>
  <c r="Y42" i="4"/>
  <c r="Y277" i="4"/>
  <c r="Y258" i="4"/>
  <c r="Y243" i="4"/>
  <c r="Y228" i="4"/>
  <c r="Y210" i="4"/>
  <c r="Y195" i="4"/>
  <c r="Y180" i="4"/>
  <c r="Y162" i="4"/>
  <c r="Y147" i="4"/>
  <c r="Y132" i="4"/>
  <c r="Y114" i="4"/>
  <c r="Y99" i="4"/>
  <c r="Y85" i="4"/>
  <c r="Y70" i="4"/>
  <c r="Y55" i="4"/>
  <c r="Y41" i="4"/>
  <c r="Y267" i="4"/>
  <c r="Y237" i="4"/>
  <c r="Y208" i="4"/>
  <c r="Y185" i="4"/>
  <c r="Y157" i="4"/>
  <c r="Y126" i="4"/>
  <c r="Y98" i="4"/>
  <c r="Y77" i="4"/>
  <c r="Y51" i="4"/>
  <c r="Y76" i="4"/>
  <c r="Y266" i="4"/>
  <c r="Y235" i="4"/>
  <c r="Y207" i="4"/>
  <c r="Y177" i="4"/>
  <c r="Y156" i="4"/>
  <c r="Y125" i="4"/>
  <c r="Y97" i="4"/>
  <c r="Y50" i="4"/>
  <c r="Y257" i="4"/>
  <c r="Y234" i="4"/>
  <c r="Y206" i="4"/>
  <c r="Y175" i="4"/>
  <c r="Y153" i="4"/>
  <c r="Y124" i="4"/>
  <c r="Y96" i="4"/>
  <c r="Y69" i="4"/>
  <c r="Y49" i="4"/>
  <c r="Y256" i="4"/>
  <c r="Y233" i="4"/>
  <c r="Y205" i="4"/>
  <c r="Y174" i="4"/>
  <c r="Y146" i="4"/>
  <c r="Y123" i="4"/>
  <c r="Y94" i="4"/>
  <c r="Y67" i="4"/>
  <c r="Y242" i="4"/>
  <c r="Y201" i="4"/>
  <c r="Y160" i="4"/>
  <c r="Y113" i="4"/>
  <c r="Y81" i="4"/>
  <c r="Y40" i="4"/>
  <c r="Y78" i="4"/>
  <c r="Y192" i="4"/>
  <c r="Y270" i="4"/>
  <c r="Y65" i="4"/>
  <c r="Y269" i="4"/>
  <c r="Y34" i="4"/>
  <c r="Y63" i="4"/>
  <c r="Y255" i="4"/>
  <c r="Y52" i="4"/>
  <c r="Y241" i="4"/>
  <c r="Y194" i="4"/>
  <c r="Y159" i="4"/>
  <c r="Y112" i="4"/>
  <c r="Y79" i="4"/>
  <c r="Y39" i="4"/>
  <c r="Y240" i="4"/>
  <c r="Y111" i="4"/>
  <c r="Y271" i="4"/>
  <c r="Y225" i="4"/>
  <c r="Y145" i="4"/>
  <c r="Y110" i="4"/>
  <c r="Y66" i="4"/>
  <c r="Y37" i="4"/>
  <c r="Y223" i="4"/>
  <c r="Y189" i="4"/>
  <c r="Y144" i="4"/>
  <c r="Y222" i="4"/>
  <c r="Y187" i="4"/>
  <c r="Y64" i="4"/>
  <c r="Y221" i="4"/>
  <c r="Y62" i="4"/>
  <c r="Y137" i="4"/>
  <c r="Y218" i="4"/>
  <c r="Y84" i="4"/>
  <c r="Y249" i="4"/>
  <c r="Y122" i="4"/>
  <c r="Y273" i="4"/>
  <c r="Y193" i="4"/>
  <c r="Y158" i="4"/>
  <c r="Y38" i="4"/>
  <c r="Y36" i="4"/>
  <c r="Y108" i="4"/>
  <c r="Y220" i="4"/>
  <c r="Y219" i="4"/>
  <c r="Y253" i="4"/>
  <c r="Y90" i="4"/>
  <c r="Y170" i="4"/>
  <c r="Y48" i="4"/>
  <c r="Y109" i="4"/>
  <c r="Y141" i="4"/>
  <c r="Y268" i="4"/>
  <c r="Y186" i="4"/>
  <c r="Y139" i="4"/>
  <c r="Y105" i="4"/>
  <c r="Y33" i="4"/>
  <c r="Y173" i="4"/>
  <c r="Y138" i="4"/>
  <c r="Y93" i="4"/>
  <c r="Y254" i="4"/>
  <c r="Y172" i="4"/>
  <c r="Y91" i="4"/>
  <c r="Y171" i="4"/>
  <c r="Y129" i="4"/>
  <c r="Y161" i="4"/>
  <c r="Y54" i="4"/>
  <c r="Y53" i="4"/>
  <c r="Y252" i="4"/>
  <c r="Y209" i="4"/>
  <c r="Y127" i="4"/>
  <c r="Y204" i="4"/>
  <c r="Y82" i="4"/>
  <c r="Z277" i="4"/>
  <c r="Z265" i="4"/>
  <c r="Z253" i="4"/>
  <c r="Z241" i="4"/>
  <c r="Z229" i="4"/>
  <c r="Z217" i="4"/>
  <c r="Z205" i="4"/>
  <c r="Z193" i="4"/>
  <c r="Z181" i="4"/>
  <c r="Z169" i="4"/>
  <c r="Z157" i="4"/>
  <c r="Z145" i="4"/>
  <c r="Z133" i="4"/>
  <c r="Z121" i="4"/>
  <c r="Z109" i="4"/>
  <c r="Z97" i="4"/>
  <c r="Z85" i="4"/>
  <c r="Z73" i="4"/>
  <c r="Z61" i="4"/>
  <c r="Z49" i="4"/>
  <c r="Z37" i="4"/>
  <c r="Z274" i="4"/>
  <c r="Z261" i="4"/>
  <c r="Z248" i="4"/>
  <c r="Z235" i="4"/>
  <c r="Z222" i="4"/>
  <c r="Z209" i="4"/>
  <c r="Z196" i="4"/>
  <c r="Z183" i="4"/>
  <c r="Z170" i="4"/>
  <c r="Z156" i="4"/>
  <c r="Z143" i="4"/>
  <c r="Z130" i="4"/>
  <c r="Z117" i="4"/>
  <c r="Z104" i="4"/>
  <c r="Z91" i="4"/>
  <c r="Z78" i="4"/>
  <c r="Z65" i="4"/>
  <c r="Z52" i="4"/>
  <c r="Z39" i="4"/>
  <c r="Z273" i="4"/>
  <c r="Z260" i="4"/>
  <c r="Z247" i="4"/>
  <c r="Z234" i="4"/>
  <c r="Z221" i="4"/>
  <c r="Z208" i="4"/>
  <c r="Z195" i="4"/>
  <c r="Z182" i="4"/>
  <c r="Z168" i="4"/>
  <c r="Z155" i="4"/>
  <c r="Z142" i="4"/>
  <c r="Z129" i="4"/>
  <c r="Z116" i="4"/>
  <c r="Z103" i="4"/>
  <c r="Z90" i="4"/>
  <c r="Z77" i="4"/>
  <c r="Z64" i="4"/>
  <c r="Z51" i="4"/>
  <c r="Z38" i="4"/>
  <c r="Z271" i="4"/>
  <c r="Z258" i="4"/>
  <c r="Z245" i="4"/>
  <c r="Z232" i="4"/>
  <c r="Z219" i="4"/>
  <c r="Z206" i="4"/>
  <c r="Z192" i="4"/>
  <c r="Z179" i="4"/>
  <c r="Z166" i="4"/>
  <c r="Z153" i="4"/>
  <c r="Z140" i="4"/>
  <c r="Z127" i="4"/>
  <c r="Z114" i="4"/>
  <c r="Z101" i="4"/>
  <c r="Z88" i="4"/>
  <c r="Z75" i="4"/>
  <c r="Z62" i="4"/>
  <c r="Z48" i="4"/>
  <c r="Z35" i="4"/>
  <c r="Z276" i="4"/>
  <c r="Z257" i="4"/>
  <c r="Z240" i="4"/>
  <c r="Z224" i="4"/>
  <c r="Z204" i="4"/>
  <c r="Z188" i="4"/>
  <c r="Z172" i="4"/>
  <c r="Z152" i="4"/>
  <c r="Z136" i="4"/>
  <c r="Z119" i="4"/>
  <c r="Z100" i="4"/>
  <c r="Z83" i="4"/>
  <c r="Z67" i="4"/>
  <c r="Z47" i="4"/>
  <c r="Z255" i="4"/>
  <c r="Z220" i="4"/>
  <c r="Z202" i="4"/>
  <c r="Z167" i="4"/>
  <c r="Z150" i="4"/>
  <c r="Z115" i="4"/>
  <c r="Z63" i="4"/>
  <c r="Z275" i="4"/>
  <c r="Z256" i="4"/>
  <c r="Z239" i="4"/>
  <c r="Z223" i="4"/>
  <c r="Z203" i="4"/>
  <c r="Z187" i="4"/>
  <c r="Z171" i="4"/>
  <c r="Z151" i="4"/>
  <c r="Z135" i="4"/>
  <c r="Z118" i="4"/>
  <c r="Z99" i="4"/>
  <c r="Z82" i="4"/>
  <c r="Z66" i="4"/>
  <c r="Z46" i="4"/>
  <c r="Z272" i="4"/>
  <c r="Z238" i="4"/>
  <c r="Z186" i="4"/>
  <c r="Z134" i="4"/>
  <c r="Z98" i="4"/>
  <c r="Z81" i="4"/>
  <c r="Z45" i="4"/>
  <c r="Z270" i="4"/>
  <c r="Z254" i="4"/>
  <c r="Z237" i="4"/>
  <c r="Z218" i="4"/>
  <c r="Z201" i="4"/>
  <c r="Z185" i="4"/>
  <c r="Z165" i="4"/>
  <c r="Z149" i="4"/>
  <c r="Z132" i="4"/>
  <c r="Z113" i="4"/>
  <c r="Z96" i="4"/>
  <c r="Z80" i="4"/>
  <c r="Z60" i="4"/>
  <c r="Z44" i="4"/>
  <c r="Z269" i="4"/>
  <c r="Z252" i="4"/>
  <c r="Z236" i="4"/>
  <c r="Z216" i="4"/>
  <c r="Z200" i="4"/>
  <c r="Z184" i="4"/>
  <c r="Z164" i="4"/>
  <c r="Z148" i="4"/>
  <c r="Z131" i="4"/>
  <c r="Z112" i="4"/>
  <c r="Z95" i="4"/>
  <c r="Z79" i="4"/>
  <c r="Z59" i="4"/>
  <c r="Z43" i="4"/>
  <c r="Z251" i="4"/>
  <c r="Z226" i="4"/>
  <c r="Z194" i="4"/>
  <c r="Z162" i="4"/>
  <c r="Z137" i="4"/>
  <c r="Z106" i="4"/>
  <c r="Z72" i="4"/>
  <c r="Z42" i="4"/>
  <c r="Z161" i="4"/>
  <c r="Z279" i="4"/>
  <c r="Z281" i="4"/>
  <c r="Z250" i="4"/>
  <c r="Z225" i="4"/>
  <c r="Z191" i="4"/>
  <c r="Z128" i="4"/>
  <c r="Z105" i="4"/>
  <c r="Z71" i="4"/>
  <c r="Z41" i="4"/>
  <c r="Z280" i="4"/>
  <c r="Z249" i="4"/>
  <c r="Z215" i="4"/>
  <c r="Z190" i="4"/>
  <c r="Z160" i="4"/>
  <c r="Z126" i="4"/>
  <c r="Z102" i="4"/>
  <c r="Z70" i="4"/>
  <c r="Z40" i="4"/>
  <c r="Z246" i="4"/>
  <c r="Z214" i="4"/>
  <c r="Z189" i="4"/>
  <c r="Z159" i="4"/>
  <c r="Z125" i="4"/>
  <c r="Z94" i="4"/>
  <c r="Z69" i="4"/>
  <c r="Z36" i="4"/>
  <c r="Z263" i="4"/>
  <c r="Z212" i="4"/>
  <c r="Z174" i="4"/>
  <c r="Z123" i="4"/>
  <c r="Z84" i="4"/>
  <c r="Z33" i="4"/>
  <c r="Z163" i="4"/>
  <c r="Z243" i="4"/>
  <c r="Z230" i="4"/>
  <c r="Z89" i="4"/>
  <c r="Z176" i="4"/>
  <c r="Z34" i="4"/>
  <c r="Z262" i="4"/>
  <c r="Z211" i="4"/>
  <c r="Z173" i="4"/>
  <c r="Z122" i="4"/>
  <c r="Z76" i="4"/>
  <c r="Z32" i="4"/>
  <c r="Z120" i="4"/>
  <c r="Z244" i="4"/>
  <c r="Z207" i="4"/>
  <c r="Z111" i="4"/>
  <c r="Z68" i="4"/>
  <c r="Z199" i="4"/>
  <c r="Z58" i="4"/>
  <c r="Z242" i="4"/>
  <c r="Z147" i="4"/>
  <c r="Z57" i="4"/>
  <c r="Z278" i="4"/>
  <c r="Z55" i="4"/>
  <c r="Z54" i="4"/>
  <c r="Z177" i="4"/>
  <c r="Z227" i="4"/>
  <c r="Z213" i="4"/>
  <c r="Z259" i="4"/>
  <c r="Z210" i="4"/>
  <c r="Z74" i="4"/>
  <c r="Z110" i="4"/>
  <c r="Z108" i="4"/>
  <c r="Z56" i="4"/>
  <c r="Z228" i="4"/>
  <c r="Z138" i="4"/>
  <c r="Z175" i="4"/>
  <c r="Z158" i="4"/>
  <c r="Z154" i="4"/>
  <c r="Z198" i="4"/>
  <c r="Z197" i="4"/>
  <c r="Z146" i="4"/>
  <c r="Z107" i="4"/>
  <c r="Z231" i="4"/>
  <c r="Z180" i="4"/>
  <c r="Z144" i="4"/>
  <c r="Z93" i="4"/>
  <c r="Z268" i="4"/>
  <c r="Z178" i="4"/>
  <c r="Z92" i="4"/>
  <c r="Z139" i="4"/>
  <c r="Z266" i="4"/>
  <c r="Z86" i="4"/>
  <c r="Z233" i="4"/>
  <c r="Z141" i="4"/>
  <c r="Z267" i="4"/>
  <c r="Z53" i="4"/>
  <c r="Z50" i="4"/>
  <c r="Z264" i="4"/>
  <c r="Z124" i="4"/>
  <c r="Z87" i="4"/>
  <c r="AK36" i="4"/>
  <c r="AG34" i="4"/>
  <c r="AK37" i="4"/>
  <c r="BM34" i="4"/>
  <c r="BQ34" i="4"/>
  <c r="BA34" i="4"/>
  <c r="AW34" i="4"/>
  <c r="BW32" i="4" l="1" a="1"/>
  <c r="BW32" i="4" s="1"/>
  <c r="AQ32" i="4" a="1"/>
  <c r="AQ32" i="4" s="1"/>
  <c r="BG32" i="4" a="1"/>
  <c r="BG32" i="4" s="1"/>
  <c r="BH32" i="4" a="1"/>
  <c r="BH32" i="4" s="1"/>
  <c r="BH33" i="4" s="1" a="1"/>
  <c r="BH33" i="4" s="1"/>
  <c r="BH34" i="4" s="1" a="1"/>
  <c r="BH34" i="4" s="1"/>
  <c r="BH35" i="4" s="1" a="1"/>
  <c r="BH35" i="4" s="1"/>
  <c r="BH36" i="4" s="1" a="1"/>
  <c r="BH36" i="4" s="1"/>
  <c r="BH37" i="4" s="1" a="1"/>
  <c r="BH37" i="4" s="1"/>
  <c r="BH38" i="4" s="1" a="1"/>
  <c r="BH38" i="4" s="1"/>
  <c r="BH39" i="4" s="1" a="1"/>
  <c r="BH39" i="4" s="1"/>
  <c r="BH40" i="4" s="1" a="1"/>
  <c r="BH40" i="4" s="1"/>
  <c r="BH41" i="4" s="1" a="1"/>
  <c r="BH41" i="4" s="1"/>
  <c r="BH42" i="4" s="1" a="1"/>
  <c r="BH42" i="4" s="1"/>
  <c r="BH43" i="4" s="1" a="1"/>
  <c r="BH43" i="4" s="1"/>
  <c r="BH44" i="4" s="1" a="1"/>
  <c r="BH44" i="4" s="1"/>
  <c r="BH45" i="4" s="1" a="1"/>
  <c r="BH45" i="4" s="1"/>
  <c r="BH46" i="4" s="1" a="1"/>
  <c r="BH46" i="4" s="1"/>
  <c r="BH47" i="4" s="1" a="1"/>
  <c r="BH47" i="4" s="1"/>
  <c r="BH48" i="4" s="1" a="1"/>
  <c r="BH48" i="4" s="1"/>
  <c r="BH49" i="4" s="1" a="1"/>
  <c r="BH49" i="4" s="1"/>
  <c r="BH50" i="4" s="1" a="1"/>
  <c r="BH50" i="4" s="1"/>
  <c r="BH51" i="4" s="1" a="1"/>
  <c r="BH51" i="4" s="1"/>
  <c r="BH52" i="4" s="1" a="1"/>
  <c r="BH52" i="4" s="1"/>
  <c r="BH53" i="4" s="1" a="1"/>
  <c r="BH53" i="4" s="1"/>
  <c r="BH54" i="4" s="1" a="1"/>
  <c r="BH54" i="4" s="1"/>
  <c r="BH55" i="4" s="1" a="1"/>
  <c r="BH55" i="4" s="1"/>
  <c r="BH56" i="4" s="1" a="1"/>
  <c r="BH56" i="4" s="1"/>
  <c r="BH57" i="4" s="1" a="1"/>
  <c r="BH57" i="4" s="1"/>
  <c r="BH58" i="4" s="1" a="1"/>
  <c r="BH58" i="4" s="1"/>
  <c r="BH59" i="4" s="1" a="1"/>
  <c r="BH59" i="4" s="1"/>
  <c r="BH60" i="4" s="1" a="1"/>
  <c r="BH60" i="4" s="1"/>
  <c r="BH61" i="4" s="1" a="1"/>
  <c r="BH61" i="4" s="1"/>
  <c r="BH62" i="4" s="1" a="1"/>
  <c r="BH62" i="4" s="1"/>
  <c r="BH63" i="4" s="1" a="1"/>
  <c r="BH63" i="4" s="1"/>
  <c r="BH64" i="4" s="1" a="1"/>
  <c r="BH64" i="4" s="1"/>
  <c r="BH65" i="4" s="1" a="1"/>
  <c r="BH65" i="4" s="1"/>
  <c r="BH66" i="4" s="1" a="1"/>
  <c r="BH66" i="4" s="1"/>
  <c r="BH67" i="4" s="1" a="1"/>
  <c r="BH67" i="4" s="1"/>
  <c r="BH68" i="4" s="1" a="1"/>
  <c r="BH68" i="4" s="1"/>
  <c r="BH69" i="4" s="1" a="1"/>
  <c r="BH69" i="4" s="1"/>
  <c r="BH70" i="4" s="1" a="1"/>
  <c r="BH70" i="4" s="1"/>
  <c r="BH71" i="4" s="1" a="1"/>
  <c r="BH71" i="4" s="1"/>
  <c r="BH72" i="4" s="1" a="1"/>
  <c r="BH72" i="4" s="1"/>
  <c r="BH73" i="4" s="1" a="1"/>
  <c r="BH73" i="4" s="1"/>
  <c r="BH74" i="4" s="1" a="1"/>
  <c r="BH74" i="4" s="1"/>
  <c r="BH75" i="4" s="1" a="1"/>
  <c r="BH75" i="4" s="1"/>
  <c r="BH76" i="4" s="1" a="1"/>
  <c r="BH76" i="4" s="1"/>
  <c r="BH77" i="4" s="1" a="1"/>
  <c r="BH77" i="4" s="1"/>
  <c r="BH78" i="4" s="1" a="1"/>
  <c r="BH78" i="4" s="1"/>
  <c r="BH79" i="4" s="1" a="1"/>
  <c r="BH79" i="4" s="1"/>
  <c r="BH80" i="4" s="1" a="1"/>
  <c r="BH80" i="4" s="1"/>
  <c r="BH81" i="4" s="1" a="1"/>
  <c r="BH81" i="4" s="1"/>
  <c r="BH82" i="4" s="1" a="1"/>
  <c r="BH82" i="4" s="1"/>
  <c r="BH83" i="4" s="1" a="1"/>
  <c r="BH83" i="4" s="1"/>
  <c r="BH84" i="4" s="1" a="1"/>
  <c r="BH84" i="4" s="1"/>
  <c r="BH85" i="4" s="1" a="1"/>
  <c r="BH85" i="4" s="1"/>
  <c r="BH86" i="4" s="1" a="1"/>
  <c r="BH86" i="4" s="1"/>
  <c r="BH87" i="4" s="1" a="1"/>
  <c r="BH87" i="4" s="1"/>
  <c r="BH88" i="4" s="1" a="1"/>
  <c r="BH88" i="4" s="1"/>
  <c r="BH89" i="4" s="1" a="1"/>
  <c r="BH89" i="4" s="1"/>
  <c r="BH90" i="4" s="1" a="1"/>
  <c r="BH90" i="4" s="1"/>
  <c r="BH91" i="4" s="1" a="1"/>
  <c r="BH91" i="4" s="1"/>
  <c r="BH92" i="4" s="1" a="1"/>
  <c r="BH92" i="4" s="1"/>
  <c r="BH93" i="4" s="1" a="1"/>
  <c r="BH93" i="4" s="1"/>
  <c r="BH94" i="4" s="1" a="1"/>
  <c r="BH94" i="4" s="1"/>
  <c r="BH95" i="4" s="1" a="1"/>
  <c r="BH95" i="4" s="1"/>
  <c r="BH96" i="4" s="1" a="1"/>
  <c r="BH96" i="4" s="1"/>
  <c r="BH97" i="4" s="1" a="1"/>
  <c r="BH97" i="4" s="1"/>
  <c r="BH98" i="4" s="1" a="1"/>
  <c r="BH98" i="4" s="1"/>
  <c r="BH99" i="4" s="1" a="1"/>
  <c r="BH99" i="4" s="1"/>
  <c r="BH100" i="4" s="1" a="1"/>
  <c r="BH100" i="4" s="1"/>
  <c r="BH101" i="4" s="1" a="1"/>
  <c r="BH101" i="4" s="1"/>
  <c r="BH102" i="4" s="1" a="1"/>
  <c r="BH102" i="4" s="1"/>
  <c r="BH103" i="4" s="1" a="1"/>
  <c r="BH103" i="4" s="1"/>
  <c r="BH104" i="4" s="1" a="1"/>
  <c r="BH104" i="4" s="1"/>
  <c r="BH105" i="4" s="1" a="1"/>
  <c r="BH105" i="4" s="1"/>
  <c r="BH106" i="4" s="1" a="1"/>
  <c r="BH106" i="4" s="1"/>
  <c r="BH107" i="4" s="1" a="1"/>
  <c r="BH107" i="4" s="1"/>
  <c r="BH108" i="4" s="1" a="1"/>
  <c r="BH108" i="4" s="1"/>
  <c r="BH109" i="4" s="1" a="1"/>
  <c r="BH109" i="4" s="1"/>
  <c r="BH110" i="4" s="1" a="1"/>
  <c r="BH110" i="4" s="1"/>
  <c r="BH111" i="4" s="1" a="1"/>
  <c r="BH111" i="4" s="1"/>
  <c r="BH112" i="4" s="1" a="1"/>
  <c r="BH112" i="4" s="1"/>
  <c r="BH113" i="4" s="1" a="1"/>
  <c r="BH113" i="4" s="1"/>
  <c r="BH114" i="4" s="1" a="1"/>
  <c r="BH114" i="4" s="1"/>
  <c r="BH115" i="4" s="1" a="1"/>
  <c r="BH115" i="4" s="1"/>
  <c r="BH116" i="4" s="1" a="1"/>
  <c r="BH116" i="4" s="1"/>
  <c r="BH117" i="4" s="1" a="1"/>
  <c r="BH117" i="4" s="1"/>
  <c r="BH118" i="4" s="1" a="1"/>
  <c r="BH118" i="4" s="1"/>
  <c r="BH119" i="4" s="1" a="1"/>
  <c r="BH119" i="4" s="1"/>
  <c r="BH120" i="4" s="1" a="1"/>
  <c r="BH120" i="4" s="1"/>
  <c r="BH121" i="4" s="1" a="1"/>
  <c r="BH121" i="4" s="1"/>
  <c r="BH122" i="4" s="1" a="1"/>
  <c r="BH122" i="4" s="1"/>
  <c r="BH123" i="4" s="1" a="1"/>
  <c r="BH123" i="4" s="1"/>
  <c r="BH124" i="4" s="1" a="1"/>
  <c r="BH124" i="4" s="1"/>
  <c r="BH125" i="4" s="1" a="1"/>
  <c r="BH125" i="4" s="1"/>
  <c r="BH126" i="4" s="1" a="1"/>
  <c r="BH126" i="4" s="1"/>
  <c r="BH127" i="4" s="1" a="1"/>
  <c r="BH127" i="4" s="1"/>
  <c r="BH128" i="4" s="1" a="1"/>
  <c r="BH128" i="4" s="1"/>
  <c r="BH129" i="4" s="1" a="1"/>
  <c r="BH129" i="4" s="1"/>
  <c r="BH130" i="4" s="1" a="1"/>
  <c r="BH130" i="4" s="1"/>
  <c r="BH131" i="4" s="1" a="1"/>
  <c r="BH131" i="4" s="1"/>
  <c r="BH132" i="4" s="1" a="1"/>
  <c r="BH132" i="4" s="1"/>
  <c r="BH133" i="4" s="1" a="1"/>
  <c r="BH133" i="4" s="1"/>
  <c r="BH134" i="4" s="1" a="1"/>
  <c r="BH134" i="4" s="1"/>
  <c r="BH135" i="4" s="1" a="1"/>
  <c r="BH135" i="4" s="1"/>
  <c r="BH136" i="4" s="1" a="1"/>
  <c r="BH136" i="4" s="1"/>
  <c r="BH137" i="4" s="1" a="1"/>
  <c r="BH137" i="4" s="1"/>
  <c r="BH138" i="4" s="1" a="1"/>
  <c r="BH138" i="4" s="1"/>
  <c r="BH139" i="4" s="1" a="1"/>
  <c r="BH139" i="4" s="1"/>
  <c r="BH140" i="4" s="1" a="1"/>
  <c r="BH140" i="4" s="1"/>
  <c r="BH141" i="4" s="1" a="1"/>
  <c r="BH141" i="4" s="1"/>
  <c r="BH142" i="4" s="1" a="1"/>
  <c r="BH142" i="4" s="1"/>
  <c r="BH143" i="4" s="1" a="1"/>
  <c r="BH143" i="4" s="1"/>
  <c r="BH144" i="4" s="1" a="1"/>
  <c r="BH144" i="4" s="1"/>
  <c r="BH145" i="4" s="1" a="1"/>
  <c r="BH145" i="4" s="1"/>
  <c r="BH146" i="4" s="1" a="1"/>
  <c r="BH146" i="4" s="1"/>
  <c r="BH147" i="4" s="1" a="1"/>
  <c r="BH147" i="4" s="1"/>
  <c r="BH148" i="4" s="1" a="1"/>
  <c r="BH148" i="4" s="1"/>
  <c r="BH149" i="4" s="1" a="1"/>
  <c r="BH149" i="4" s="1"/>
  <c r="BH150" i="4" s="1" a="1"/>
  <c r="BH150" i="4" s="1"/>
  <c r="BH151" i="4" s="1" a="1"/>
  <c r="BH151" i="4" s="1"/>
  <c r="BH152" i="4" s="1" a="1"/>
  <c r="BH152" i="4" s="1"/>
  <c r="BH153" i="4" s="1" a="1"/>
  <c r="BH153" i="4" s="1"/>
  <c r="BH154" i="4" s="1" a="1"/>
  <c r="BH154" i="4" s="1"/>
  <c r="BH155" i="4" s="1" a="1"/>
  <c r="BH155" i="4" s="1"/>
  <c r="BH156" i="4" s="1" a="1"/>
  <c r="BH156" i="4" s="1"/>
  <c r="BH157" i="4" s="1" a="1"/>
  <c r="BH157" i="4" s="1"/>
  <c r="BH158" i="4" s="1" a="1"/>
  <c r="BH158" i="4" s="1"/>
  <c r="BH159" i="4" s="1" a="1"/>
  <c r="BH159" i="4" s="1"/>
  <c r="BH160" i="4" s="1" a="1"/>
  <c r="BH160" i="4" s="1"/>
  <c r="BH161" i="4" s="1" a="1"/>
  <c r="BH161" i="4" s="1"/>
  <c r="BH162" i="4" s="1" a="1"/>
  <c r="BH162" i="4" s="1"/>
  <c r="BH163" i="4" s="1" a="1"/>
  <c r="BH163" i="4" s="1"/>
  <c r="BH164" i="4" s="1" a="1"/>
  <c r="BH164" i="4" s="1"/>
  <c r="BH165" i="4" s="1" a="1"/>
  <c r="BH165" i="4" s="1"/>
  <c r="BH166" i="4" s="1" a="1"/>
  <c r="BH166" i="4" s="1"/>
  <c r="BH167" i="4" s="1" a="1"/>
  <c r="BH167" i="4" s="1"/>
  <c r="BH168" i="4" s="1" a="1"/>
  <c r="BH168" i="4" s="1"/>
  <c r="BH169" i="4" s="1" a="1"/>
  <c r="BH169" i="4" s="1"/>
  <c r="BH170" i="4" s="1" a="1"/>
  <c r="BH170" i="4" s="1"/>
  <c r="BH171" i="4" s="1" a="1"/>
  <c r="BH171" i="4" s="1"/>
  <c r="BH172" i="4" s="1" a="1"/>
  <c r="BH172" i="4" s="1"/>
  <c r="BH173" i="4" s="1" a="1"/>
  <c r="BH173" i="4" s="1"/>
  <c r="BH174" i="4" s="1" a="1"/>
  <c r="BH174" i="4" s="1"/>
  <c r="BH175" i="4" s="1" a="1"/>
  <c r="BH175" i="4" s="1"/>
  <c r="BH176" i="4" s="1" a="1"/>
  <c r="BH176" i="4" s="1"/>
  <c r="BH177" i="4" s="1" a="1"/>
  <c r="BH177" i="4" s="1"/>
  <c r="BH178" i="4" s="1" a="1"/>
  <c r="BH178" i="4" s="1"/>
  <c r="BH179" i="4" s="1" a="1"/>
  <c r="BH179" i="4" s="1"/>
  <c r="BH180" i="4" s="1" a="1"/>
  <c r="BH180" i="4" s="1"/>
  <c r="BH181" i="4" s="1" a="1"/>
  <c r="BH181" i="4" s="1"/>
  <c r="BH182" i="4" s="1" a="1"/>
  <c r="BH182" i="4" s="1"/>
  <c r="BH183" i="4" s="1" a="1"/>
  <c r="BH183" i="4" s="1"/>
  <c r="BH184" i="4" s="1" a="1"/>
  <c r="BH184" i="4" s="1"/>
  <c r="BH185" i="4" s="1" a="1"/>
  <c r="BH185" i="4" s="1"/>
  <c r="BH186" i="4" s="1" a="1"/>
  <c r="BH186" i="4" s="1"/>
  <c r="BH187" i="4" s="1" a="1"/>
  <c r="BH187" i="4" s="1"/>
  <c r="BH188" i="4" s="1" a="1"/>
  <c r="BH188" i="4" s="1"/>
  <c r="BH189" i="4" s="1" a="1"/>
  <c r="BH189" i="4" s="1"/>
  <c r="BH190" i="4" s="1" a="1"/>
  <c r="BH190" i="4" s="1"/>
  <c r="BH191" i="4" s="1" a="1"/>
  <c r="BH191" i="4" s="1"/>
  <c r="BH192" i="4" s="1" a="1"/>
  <c r="BH192" i="4" s="1"/>
  <c r="BH193" i="4" s="1" a="1"/>
  <c r="BH193" i="4" s="1"/>
  <c r="BH194" i="4" s="1" a="1"/>
  <c r="BH194" i="4" s="1"/>
  <c r="BH195" i="4" s="1" a="1"/>
  <c r="BH195" i="4" s="1"/>
  <c r="BH196" i="4" s="1" a="1"/>
  <c r="BH196" i="4" s="1"/>
  <c r="BH197" i="4" s="1" a="1"/>
  <c r="BH197" i="4" s="1"/>
  <c r="BH198" i="4" s="1" a="1"/>
  <c r="BH198" i="4" s="1"/>
  <c r="BH199" i="4" s="1" a="1"/>
  <c r="BH199" i="4" s="1"/>
  <c r="BH200" i="4" s="1" a="1"/>
  <c r="BH200" i="4" s="1"/>
  <c r="BH201" i="4" s="1" a="1"/>
  <c r="BH201" i="4" s="1"/>
  <c r="BH202" i="4" s="1" a="1"/>
  <c r="BH202" i="4" s="1"/>
  <c r="BH203" i="4" s="1" a="1"/>
  <c r="BH203" i="4" s="1"/>
  <c r="BH204" i="4" s="1" a="1"/>
  <c r="BH204" i="4" s="1"/>
  <c r="BH205" i="4" s="1" a="1"/>
  <c r="BH205" i="4" s="1"/>
  <c r="BH206" i="4" s="1" a="1"/>
  <c r="BH206" i="4" s="1"/>
  <c r="BH207" i="4" s="1" a="1"/>
  <c r="BH207" i="4" s="1"/>
  <c r="BH208" i="4" s="1" a="1"/>
  <c r="BH208" i="4" s="1"/>
  <c r="BH209" i="4" s="1" a="1"/>
  <c r="BH209" i="4" s="1"/>
  <c r="BH210" i="4" s="1" a="1"/>
  <c r="BH210" i="4" s="1"/>
  <c r="BH211" i="4" s="1" a="1"/>
  <c r="BH211" i="4" s="1"/>
  <c r="BH212" i="4" s="1" a="1"/>
  <c r="BH212" i="4" s="1"/>
  <c r="BH213" i="4" s="1" a="1"/>
  <c r="BH213" i="4" s="1"/>
  <c r="BH214" i="4" s="1" a="1"/>
  <c r="BH214" i="4" s="1"/>
  <c r="BH215" i="4" s="1" a="1"/>
  <c r="BH215" i="4" s="1"/>
  <c r="BH216" i="4" s="1" a="1"/>
  <c r="BH216" i="4" s="1"/>
  <c r="BH217" i="4" s="1" a="1"/>
  <c r="BH217" i="4" s="1"/>
  <c r="BH218" i="4" s="1" a="1"/>
  <c r="BH218" i="4" s="1"/>
  <c r="BH219" i="4" s="1" a="1"/>
  <c r="BH219" i="4" s="1"/>
  <c r="BH220" i="4" s="1" a="1"/>
  <c r="BH220" i="4" s="1"/>
  <c r="BH221" i="4" s="1" a="1"/>
  <c r="BH221" i="4" s="1"/>
  <c r="BH222" i="4" s="1" a="1"/>
  <c r="BH222" i="4" s="1"/>
  <c r="BH223" i="4" s="1" a="1"/>
  <c r="BH223" i="4" s="1"/>
  <c r="BH224" i="4" s="1" a="1"/>
  <c r="BH224" i="4" s="1"/>
  <c r="BH225" i="4" s="1" a="1"/>
  <c r="BH225" i="4" s="1"/>
  <c r="BH226" i="4" s="1" a="1"/>
  <c r="BH226" i="4" s="1"/>
  <c r="BH227" i="4" s="1" a="1"/>
  <c r="BH227" i="4" s="1"/>
  <c r="BH228" i="4" s="1" a="1"/>
  <c r="BH228" i="4" s="1"/>
  <c r="BH229" i="4" s="1" a="1"/>
  <c r="BH229" i="4" s="1"/>
  <c r="BH230" i="4" s="1" a="1"/>
  <c r="BH230" i="4" s="1"/>
  <c r="BH231" i="4" s="1" a="1"/>
  <c r="BH231" i="4" s="1"/>
  <c r="BH232" i="4" s="1" a="1"/>
  <c r="BH232" i="4" s="1"/>
  <c r="BH233" i="4" s="1" a="1"/>
  <c r="BH233" i="4" s="1"/>
  <c r="BH234" i="4" s="1" a="1"/>
  <c r="BH234" i="4" s="1"/>
  <c r="BH235" i="4" s="1" a="1"/>
  <c r="BH235" i="4" s="1"/>
  <c r="BH236" i="4" s="1" a="1"/>
  <c r="BH236" i="4" s="1"/>
  <c r="BH237" i="4" s="1" a="1"/>
  <c r="BH237" i="4" s="1"/>
  <c r="BH238" i="4" s="1" a="1"/>
  <c r="BH238" i="4" s="1"/>
  <c r="BH239" i="4" s="1" a="1"/>
  <c r="BH239" i="4" s="1"/>
  <c r="BH240" i="4" s="1" a="1"/>
  <c r="BH240" i="4" s="1"/>
  <c r="BH241" i="4" s="1" a="1"/>
  <c r="BH241" i="4" s="1"/>
  <c r="BH242" i="4" s="1" a="1"/>
  <c r="BH242" i="4" s="1"/>
  <c r="BH243" i="4" s="1" a="1"/>
  <c r="BH243" i="4" s="1"/>
  <c r="BH244" i="4" s="1" a="1"/>
  <c r="BH244" i="4" s="1"/>
  <c r="BH245" i="4" s="1" a="1"/>
  <c r="BH245" i="4" s="1"/>
  <c r="BH246" i="4" s="1" a="1"/>
  <c r="BH246" i="4" s="1"/>
  <c r="BH247" i="4" s="1" a="1"/>
  <c r="BH247" i="4" s="1"/>
  <c r="BH248" i="4" s="1" a="1"/>
  <c r="BH248" i="4" s="1"/>
  <c r="BH249" i="4" s="1" a="1"/>
  <c r="BH249" i="4" s="1"/>
  <c r="BH250" i="4" s="1" a="1"/>
  <c r="BH250" i="4" s="1"/>
  <c r="BH251" i="4" s="1" a="1"/>
  <c r="BH251" i="4" s="1"/>
  <c r="BH252" i="4" s="1" a="1"/>
  <c r="BH252" i="4" s="1"/>
  <c r="BH253" i="4" s="1" a="1"/>
  <c r="BH253" i="4" s="1"/>
  <c r="BH254" i="4" s="1" a="1"/>
  <c r="BH254" i="4" s="1"/>
  <c r="BH255" i="4" s="1" a="1"/>
  <c r="BH255" i="4" s="1"/>
  <c r="BH256" i="4" s="1" a="1"/>
  <c r="BH256" i="4" s="1"/>
  <c r="BH257" i="4" s="1" a="1"/>
  <c r="BH257" i="4" s="1"/>
  <c r="BH258" i="4" s="1" a="1"/>
  <c r="BH258" i="4" s="1"/>
  <c r="BH259" i="4" s="1" a="1"/>
  <c r="BH259" i="4" s="1"/>
  <c r="BH260" i="4" s="1" a="1"/>
  <c r="BH260" i="4" s="1"/>
  <c r="BH261" i="4" s="1" a="1"/>
  <c r="BH261" i="4" s="1"/>
  <c r="BH262" i="4" s="1" a="1"/>
  <c r="BH262" i="4" s="1"/>
  <c r="BH263" i="4" s="1" a="1"/>
  <c r="BH263" i="4" s="1"/>
  <c r="BH264" i="4" s="1" a="1"/>
  <c r="BH264" i="4" s="1"/>
  <c r="BH265" i="4" s="1" a="1"/>
  <c r="BH265" i="4" s="1"/>
  <c r="BH266" i="4" s="1" a="1"/>
  <c r="BH266" i="4" s="1"/>
  <c r="BH267" i="4" s="1" a="1"/>
  <c r="BH267" i="4" s="1"/>
  <c r="BH268" i="4" s="1" a="1"/>
  <c r="BH268" i="4" s="1"/>
  <c r="BH269" i="4" s="1" a="1"/>
  <c r="BH269" i="4" s="1"/>
  <c r="BH270" i="4" s="1" a="1"/>
  <c r="BH270" i="4" s="1"/>
  <c r="BH271" i="4" s="1" a="1"/>
  <c r="BH271" i="4" s="1"/>
  <c r="BH272" i="4" s="1" a="1"/>
  <c r="BH272" i="4" s="1"/>
  <c r="BH273" i="4" s="1" a="1"/>
  <c r="BH273" i="4" s="1"/>
  <c r="BH274" i="4" s="1" a="1"/>
  <c r="BH274" i="4" s="1"/>
  <c r="BH275" i="4" s="1" a="1"/>
  <c r="BH275" i="4" s="1"/>
  <c r="BH276" i="4" s="1" a="1"/>
  <c r="BH276" i="4" s="1"/>
  <c r="BH277" i="4" s="1" a="1"/>
  <c r="BH277" i="4" s="1"/>
  <c r="BH278" i="4" s="1" a="1"/>
  <c r="BH278" i="4" s="1"/>
  <c r="BH279" i="4" s="1" a="1"/>
  <c r="BH279" i="4" s="1"/>
  <c r="BH280" i="4" s="1" a="1"/>
  <c r="BH280" i="4" s="1"/>
  <c r="BH281" i="4" s="1" a="1"/>
  <c r="BH281" i="4" s="1"/>
  <c r="BC32" i="4" a="1"/>
  <c r="BC32" i="4" s="1"/>
  <c r="AM32" i="4" a="1"/>
  <c r="AM32" i="4" s="1"/>
  <c r="AR32" i="4" a="1"/>
  <c r="AR32" i="4" s="1"/>
  <c r="AR33" i="4" s="1" a="1"/>
  <c r="AR33" i="4" s="1"/>
  <c r="AR34" i="4" s="1" a="1"/>
  <c r="AR34" i="4" s="1"/>
  <c r="AR35" i="4" s="1" a="1"/>
  <c r="AR35" i="4" s="1"/>
  <c r="AR36" i="4" s="1" a="1"/>
  <c r="AR36" i="4" s="1"/>
  <c r="AR37" i="4" s="1" a="1"/>
  <c r="AR37" i="4" s="1"/>
  <c r="AR38" i="4" s="1" a="1"/>
  <c r="AR38" i="4" s="1"/>
  <c r="AR39" i="4" s="1" a="1"/>
  <c r="AR39" i="4" s="1"/>
  <c r="AR40" i="4" s="1" a="1"/>
  <c r="AR40" i="4" s="1"/>
  <c r="AR41" i="4" s="1" a="1"/>
  <c r="AR41" i="4" s="1"/>
  <c r="AR42" i="4" s="1" a="1"/>
  <c r="AR42" i="4" s="1"/>
  <c r="AR43" i="4" s="1" a="1"/>
  <c r="AR43" i="4" s="1"/>
  <c r="AR44" i="4" s="1" a="1"/>
  <c r="AR44" i="4" s="1"/>
  <c r="AR45" i="4" s="1" a="1"/>
  <c r="AR45" i="4" s="1"/>
  <c r="AR46" i="4" s="1" a="1"/>
  <c r="AR46" i="4" s="1"/>
  <c r="AR47" i="4" s="1" a="1"/>
  <c r="AR47" i="4" s="1"/>
  <c r="AR48" i="4" s="1" a="1"/>
  <c r="AR48" i="4" s="1"/>
  <c r="AR49" i="4" s="1" a="1"/>
  <c r="AR49" i="4" s="1"/>
  <c r="AR50" i="4" s="1" a="1"/>
  <c r="AR50" i="4" s="1"/>
  <c r="AR51" i="4" s="1" a="1"/>
  <c r="AR51" i="4" s="1"/>
  <c r="AR52" i="4" s="1" a="1"/>
  <c r="AR52" i="4" s="1"/>
  <c r="AR53" i="4" s="1" a="1"/>
  <c r="AR53" i="4" s="1"/>
  <c r="AR54" i="4" s="1" a="1"/>
  <c r="AR54" i="4" s="1"/>
  <c r="AR55" i="4" s="1" a="1"/>
  <c r="AR55" i="4" s="1"/>
  <c r="AR56" i="4" s="1" a="1"/>
  <c r="AR56" i="4" s="1"/>
  <c r="AR57" i="4" s="1" a="1"/>
  <c r="AR57" i="4" s="1"/>
  <c r="AR58" i="4" s="1" a="1"/>
  <c r="AR58" i="4" s="1"/>
  <c r="AR59" i="4" s="1" a="1"/>
  <c r="AR59" i="4" s="1"/>
  <c r="AR60" i="4" s="1" a="1"/>
  <c r="AR60" i="4" s="1"/>
  <c r="AR61" i="4" s="1" a="1"/>
  <c r="AR61" i="4" s="1"/>
  <c r="AR62" i="4" s="1" a="1"/>
  <c r="AR62" i="4" s="1"/>
  <c r="AR63" i="4" s="1" a="1"/>
  <c r="AR63" i="4" s="1"/>
  <c r="AR64" i="4" s="1" a="1"/>
  <c r="AR64" i="4" s="1"/>
  <c r="AR65" i="4" s="1" a="1"/>
  <c r="AR65" i="4" s="1"/>
  <c r="AR66" i="4" s="1" a="1"/>
  <c r="AR66" i="4" s="1"/>
  <c r="AR67" i="4" s="1" a="1"/>
  <c r="AR67" i="4" s="1"/>
  <c r="AR68" i="4" s="1" a="1"/>
  <c r="AR68" i="4" s="1"/>
  <c r="AR69" i="4" s="1" a="1"/>
  <c r="AR69" i="4" s="1"/>
  <c r="AR70" i="4" s="1" a="1"/>
  <c r="AR70" i="4" s="1"/>
  <c r="AR71" i="4" s="1" a="1"/>
  <c r="AR71" i="4" s="1"/>
  <c r="AR72" i="4" s="1" a="1"/>
  <c r="AR72" i="4" s="1"/>
  <c r="AR73" i="4" s="1" a="1"/>
  <c r="AR73" i="4" s="1"/>
  <c r="AR74" i="4" s="1" a="1"/>
  <c r="AR74" i="4" s="1"/>
  <c r="AR75" i="4" s="1" a="1"/>
  <c r="AR75" i="4" s="1"/>
  <c r="AR76" i="4" s="1" a="1"/>
  <c r="AR76" i="4" s="1"/>
  <c r="AR77" i="4" s="1" a="1"/>
  <c r="AR77" i="4" s="1"/>
  <c r="AR78" i="4" s="1" a="1"/>
  <c r="AR78" i="4" s="1"/>
  <c r="AR79" i="4" s="1" a="1"/>
  <c r="AR79" i="4" s="1"/>
  <c r="AR80" i="4" s="1" a="1"/>
  <c r="AR80" i="4" s="1"/>
  <c r="AR81" i="4" s="1" a="1"/>
  <c r="AR81" i="4" s="1"/>
  <c r="AR82" i="4" s="1" a="1"/>
  <c r="AR82" i="4" s="1"/>
  <c r="AR83" i="4" s="1" a="1"/>
  <c r="AR83" i="4" s="1"/>
  <c r="AR84" i="4" s="1" a="1"/>
  <c r="AR84" i="4" s="1"/>
  <c r="AR85" i="4" s="1" a="1"/>
  <c r="AR85" i="4" s="1"/>
  <c r="AR86" i="4" s="1" a="1"/>
  <c r="AR86" i="4" s="1"/>
  <c r="AR87" i="4" s="1" a="1"/>
  <c r="AR87" i="4" s="1"/>
  <c r="AR88" i="4" s="1" a="1"/>
  <c r="AR88" i="4" s="1"/>
  <c r="AR89" i="4" s="1" a="1"/>
  <c r="AR89" i="4" s="1"/>
  <c r="AR90" i="4" s="1" a="1"/>
  <c r="AR90" i="4" s="1"/>
  <c r="AR91" i="4" s="1" a="1"/>
  <c r="AR91" i="4" s="1"/>
  <c r="AR92" i="4" s="1" a="1"/>
  <c r="AR92" i="4" s="1"/>
  <c r="AR93" i="4" s="1" a="1"/>
  <c r="AR93" i="4" s="1"/>
  <c r="AR94" i="4" s="1" a="1"/>
  <c r="AR94" i="4" s="1"/>
  <c r="AR95" i="4" s="1" a="1"/>
  <c r="AR95" i="4" s="1"/>
  <c r="AR96" i="4" s="1" a="1"/>
  <c r="AR96" i="4" s="1"/>
  <c r="AR97" i="4" s="1" a="1"/>
  <c r="AR97" i="4" s="1"/>
  <c r="AR98" i="4" s="1" a="1"/>
  <c r="AR98" i="4" s="1"/>
  <c r="AR99" i="4" s="1" a="1"/>
  <c r="AR99" i="4" s="1"/>
  <c r="AR100" i="4" s="1" a="1"/>
  <c r="AR100" i="4" s="1"/>
  <c r="AR101" i="4" s="1" a="1"/>
  <c r="AR101" i="4" s="1"/>
  <c r="AR102" i="4" s="1" a="1"/>
  <c r="AR102" i="4" s="1"/>
  <c r="AR103" i="4" s="1" a="1"/>
  <c r="AR103" i="4" s="1"/>
  <c r="AR104" i="4" s="1" a="1"/>
  <c r="AR104" i="4" s="1"/>
  <c r="AR105" i="4" s="1" a="1"/>
  <c r="AR105" i="4" s="1"/>
  <c r="AR106" i="4" s="1" a="1"/>
  <c r="AR106" i="4" s="1"/>
  <c r="AR107" i="4" s="1" a="1"/>
  <c r="AR107" i="4" s="1"/>
  <c r="AR108" i="4" s="1" a="1"/>
  <c r="AR108" i="4" s="1"/>
  <c r="AR109" i="4" s="1" a="1"/>
  <c r="AR109" i="4" s="1"/>
  <c r="AR110" i="4" s="1" a="1"/>
  <c r="AR110" i="4" s="1"/>
  <c r="AR111" i="4" s="1" a="1"/>
  <c r="AR111" i="4" s="1"/>
  <c r="AR112" i="4" s="1" a="1"/>
  <c r="AR112" i="4" s="1"/>
  <c r="AR113" i="4" s="1" a="1"/>
  <c r="AR113" i="4" s="1"/>
  <c r="AR114" i="4" s="1" a="1"/>
  <c r="AR114" i="4" s="1"/>
  <c r="AR115" i="4" s="1" a="1"/>
  <c r="AR115" i="4" s="1"/>
  <c r="AR116" i="4" s="1" a="1"/>
  <c r="AR116" i="4" s="1"/>
  <c r="AR117" i="4" s="1" a="1"/>
  <c r="AR117" i="4" s="1"/>
  <c r="AR118" i="4" s="1" a="1"/>
  <c r="AR118" i="4" s="1"/>
  <c r="AR119" i="4" s="1" a="1"/>
  <c r="AR119" i="4" s="1"/>
  <c r="AR120" i="4" s="1" a="1"/>
  <c r="AR120" i="4" s="1"/>
  <c r="AR121" i="4" s="1" a="1"/>
  <c r="AR121" i="4" s="1"/>
  <c r="AR122" i="4" s="1" a="1"/>
  <c r="AR122" i="4" s="1"/>
  <c r="AR123" i="4" s="1" a="1"/>
  <c r="AR123" i="4" s="1"/>
  <c r="AR124" i="4" s="1" a="1"/>
  <c r="AR124" i="4" s="1"/>
  <c r="AR125" i="4" s="1" a="1"/>
  <c r="AR125" i="4" s="1"/>
  <c r="AR126" i="4" s="1" a="1"/>
  <c r="AR126" i="4" s="1"/>
  <c r="AR127" i="4" s="1" a="1"/>
  <c r="AR127" i="4" s="1"/>
  <c r="AR128" i="4" s="1" a="1"/>
  <c r="AR128" i="4" s="1"/>
  <c r="AR129" i="4" s="1" a="1"/>
  <c r="AR129" i="4" s="1"/>
  <c r="AR130" i="4" s="1" a="1"/>
  <c r="AR130" i="4" s="1"/>
  <c r="AR131" i="4" s="1" a="1"/>
  <c r="AR131" i="4" s="1"/>
  <c r="AR132" i="4" s="1" a="1"/>
  <c r="AR132" i="4" s="1"/>
  <c r="AR133" i="4" s="1" a="1"/>
  <c r="AR133" i="4" s="1"/>
  <c r="AR134" i="4" s="1" a="1"/>
  <c r="AR134" i="4" s="1"/>
  <c r="AR135" i="4" s="1" a="1"/>
  <c r="AR135" i="4" s="1"/>
  <c r="AR136" i="4" s="1" a="1"/>
  <c r="AR136" i="4" s="1"/>
  <c r="AR137" i="4" s="1" a="1"/>
  <c r="AR137" i="4" s="1"/>
  <c r="AR138" i="4" s="1" a="1"/>
  <c r="AR138" i="4" s="1"/>
  <c r="AR139" i="4" s="1" a="1"/>
  <c r="AR139" i="4" s="1"/>
  <c r="AR140" i="4" s="1" a="1"/>
  <c r="AR140" i="4" s="1"/>
  <c r="AR141" i="4" s="1" a="1"/>
  <c r="AR141" i="4" s="1"/>
  <c r="AR142" i="4" s="1" a="1"/>
  <c r="AR142" i="4" s="1"/>
  <c r="AR143" i="4" s="1" a="1"/>
  <c r="AR143" i="4" s="1"/>
  <c r="AR144" i="4" s="1" a="1"/>
  <c r="AR144" i="4" s="1"/>
  <c r="AR145" i="4" s="1" a="1"/>
  <c r="AR145" i="4" s="1"/>
  <c r="AR146" i="4" s="1" a="1"/>
  <c r="AR146" i="4" s="1"/>
  <c r="AR147" i="4" s="1" a="1"/>
  <c r="AR147" i="4" s="1"/>
  <c r="AR148" i="4" s="1" a="1"/>
  <c r="AR148" i="4" s="1"/>
  <c r="AR149" i="4" s="1" a="1"/>
  <c r="AR149" i="4" s="1"/>
  <c r="AR150" i="4" s="1" a="1"/>
  <c r="AR150" i="4" s="1"/>
  <c r="AR151" i="4" s="1" a="1"/>
  <c r="AR151" i="4" s="1"/>
  <c r="AR152" i="4" s="1" a="1"/>
  <c r="AR152" i="4" s="1"/>
  <c r="AR153" i="4" s="1" a="1"/>
  <c r="AR153" i="4" s="1"/>
  <c r="AR154" i="4" s="1" a="1"/>
  <c r="AR154" i="4" s="1"/>
  <c r="AR155" i="4" s="1" a="1"/>
  <c r="AR155" i="4" s="1"/>
  <c r="AR156" i="4" s="1" a="1"/>
  <c r="AR156" i="4" s="1"/>
  <c r="AR157" i="4" s="1" a="1"/>
  <c r="AR157" i="4" s="1"/>
  <c r="AR158" i="4" s="1" a="1"/>
  <c r="AR158" i="4" s="1"/>
  <c r="AR159" i="4" s="1" a="1"/>
  <c r="AR159" i="4" s="1"/>
  <c r="AR160" i="4" s="1" a="1"/>
  <c r="AR160" i="4" s="1"/>
  <c r="AR161" i="4" s="1" a="1"/>
  <c r="AR161" i="4" s="1"/>
  <c r="AR162" i="4" s="1" a="1"/>
  <c r="AR162" i="4" s="1"/>
  <c r="AR163" i="4" s="1" a="1"/>
  <c r="AR163" i="4" s="1"/>
  <c r="AR164" i="4" s="1" a="1"/>
  <c r="AR164" i="4" s="1"/>
  <c r="AR165" i="4" s="1" a="1"/>
  <c r="AR165" i="4" s="1"/>
  <c r="AR166" i="4" s="1" a="1"/>
  <c r="AR166" i="4" s="1"/>
  <c r="AR167" i="4" s="1" a="1"/>
  <c r="AR167" i="4" s="1"/>
  <c r="AR168" i="4" s="1" a="1"/>
  <c r="AR168" i="4" s="1"/>
  <c r="AR169" i="4" s="1" a="1"/>
  <c r="AR169" i="4" s="1"/>
  <c r="AR170" i="4" s="1" a="1"/>
  <c r="AR170" i="4" s="1"/>
  <c r="AR171" i="4" s="1" a="1"/>
  <c r="AR171" i="4" s="1"/>
  <c r="AR172" i="4" s="1" a="1"/>
  <c r="AR172" i="4" s="1"/>
  <c r="AR173" i="4" s="1" a="1"/>
  <c r="AR173" i="4" s="1"/>
  <c r="AR174" i="4" s="1" a="1"/>
  <c r="AR174" i="4" s="1"/>
  <c r="AR175" i="4" s="1" a="1"/>
  <c r="AR175" i="4" s="1"/>
  <c r="AR176" i="4" s="1" a="1"/>
  <c r="AR176" i="4" s="1"/>
  <c r="AR177" i="4" s="1" a="1"/>
  <c r="AR177" i="4" s="1"/>
  <c r="AR178" i="4" s="1" a="1"/>
  <c r="AR178" i="4" s="1"/>
  <c r="AR179" i="4" s="1" a="1"/>
  <c r="AR179" i="4" s="1"/>
  <c r="AR180" i="4" s="1" a="1"/>
  <c r="AR180" i="4" s="1"/>
  <c r="AR181" i="4" s="1" a="1"/>
  <c r="AR181" i="4" s="1"/>
  <c r="AR182" i="4" s="1" a="1"/>
  <c r="AR182" i="4" s="1"/>
  <c r="AR183" i="4" s="1" a="1"/>
  <c r="AR183" i="4" s="1"/>
  <c r="AR184" i="4" s="1" a="1"/>
  <c r="AR184" i="4" s="1"/>
  <c r="AR185" i="4" s="1" a="1"/>
  <c r="AR185" i="4" s="1"/>
  <c r="AR186" i="4" s="1" a="1"/>
  <c r="AR186" i="4" s="1"/>
  <c r="AR187" i="4" s="1" a="1"/>
  <c r="AR187" i="4" s="1"/>
  <c r="AR188" i="4" s="1" a="1"/>
  <c r="AR188" i="4" s="1"/>
  <c r="AR189" i="4" s="1" a="1"/>
  <c r="AR189" i="4" s="1"/>
  <c r="AR190" i="4" s="1" a="1"/>
  <c r="AR190" i="4" s="1"/>
  <c r="AR191" i="4" s="1" a="1"/>
  <c r="AR191" i="4" s="1"/>
  <c r="AR192" i="4" s="1" a="1"/>
  <c r="AR192" i="4" s="1"/>
  <c r="AR193" i="4" s="1" a="1"/>
  <c r="AR193" i="4" s="1"/>
  <c r="AR194" i="4" s="1" a="1"/>
  <c r="AR194" i="4" s="1"/>
  <c r="AR195" i="4" s="1" a="1"/>
  <c r="AR195" i="4" s="1"/>
  <c r="AR196" i="4" s="1" a="1"/>
  <c r="AR196" i="4" s="1"/>
  <c r="AR197" i="4" s="1" a="1"/>
  <c r="AR197" i="4" s="1"/>
  <c r="AR198" i="4" s="1" a="1"/>
  <c r="AR198" i="4" s="1"/>
  <c r="AR199" i="4" s="1" a="1"/>
  <c r="AR199" i="4" s="1"/>
  <c r="AR200" i="4" s="1" a="1"/>
  <c r="AR200" i="4" s="1"/>
  <c r="AR201" i="4" s="1" a="1"/>
  <c r="AR201" i="4" s="1"/>
  <c r="AR202" i="4" s="1" a="1"/>
  <c r="AR202" i="4" s="1"/>
  <c r="AR203" i="4" s="1" a="1"/>
  <c r="AR203" i="4" s="1"/>
  <c r="AR204" i="4" s="1" a="1"/>
  <c r="AR204" i="4" s="1"/>
  <c r="AR205" i="4" s="1" a="1"/>
  <c r="AR205" i="4" s="1"/>
  <c r="AR206" i="4" s="1" a="1"/>
  <c r="AR206" i="4" s="1"/>
  <c r="AR207" i="4" s="1" a="1"/>
  <c r="AR207" i="4" s="1"/>
  <c r="AR208" i="4" s="1" a="1"/>
  <c r="AR208" i="4" s="1"/>
  <c r="AR209" i="4" s="1" a="1"/>
  <c r="AR209" i="4" s="1"/>
  <c r="AR210" i="4" s="1" a="1"/>
  <c r="AR210" i="4" s="1"/>
  <c r="AR211" i="4" s="1" a="1"/>
  <c r="AR211" i="4" s="1"/>
  <c r="AR212" i="4" s="1" a="1"/>
  <c r="AR212" i="4" s="1"/>
  <c r="AR213" i="4" s="1" a="1"/>
  <c r="AR213" i="4" s="1"/>
  <c r="AR214" i="4" s="1" a="1"/>
  <c r="AR214" i="4" s="1"/>
  <c r="AR215" i="4" s="1" a="1"/>
  <c r="AR215" i="4" s="1"/>
  <c r="AR216" i="4" s="1" a="1"/>
  <c r="AR216" i="4" s="1"/>
  <c r="AR217" i="4" s="1" a="1"/>
  <c r="AR217" i="4" s="1"/>
  <c r="AR218" i="4" s="1" a="1"/>
  <c r="AR218" i="4" s="1"/>
  <c r="AR219" i="4" s="1" a="1"/>
  <c r="AR219" i="4" s="1"/>
  <c r="AR220" i="4" s="1" a="1"/>
  <c r="AR220" i="4" s="1"/>
  <c r="AR221" i="4" s="1" a="1"/>
  <c r="AR221" i="4" s="1"/>
  <c r="AR222" i="4" s="1" a="1"/>
  <c r="AR222" i="4" s="1"/>
  <c r="AR223" i="4" s="1" a="1"/>
  <c r="AR223" i="4" s="1"/>
  <c r="AR224" i="4" s="1" a="1"/>
  <c r="AR224" i="4" s="1"/>
  <c r="AR225" i="4" s="1" a="1"/>
  <c r="AR225" i="4" s="1"/>
  <c r="AR226" i="4" s="1" a="1"/>
  <c r="AR226" i="4" s="1"/>
  <c r="AR227" i="4" s="1" a="1"/>
  <c r="AR227" i="4" s="1"/>
  <c r="AR228" i="4" s="1" a="1"/>
  <c r="AR228" i="4" s="1"/>
  <c r="AR229" i="4" s="1" a="1"/>
  <c r="AR229" i="4" s="1"/>
  <c r="AR230" i="4" s="1" a="1"/>
  <c r="AR230" i="4" s="1"/>
  <c r="AR231" i="4" s="1" a="1"/>
  <c r="AR231" i="4" s="1"/>
  <c r="AR232" i="4" s="1" a="1"/>
  <c r="AR232" i="4" s="1"/>
  <c r="AR233" i="4" s="1" a="1"/>
  <c r="AR233" i="4" s="1"/>
  <c r="AR234" i="4" s="1" a="1"/>
  <c r="AR234" i="4" s="1"/>
  <c r="AR235" i="4" s="1" a="1"/>
  <c r="AR235" i="4" s="1"/>
  <c r="AR236" i="4" s="1" a="1"/>
  <c r="AR236" i="4" s="1"/>
  <c r="AR237" i="4" s="1" a="1"/>
  <c r="AR237" i="4" s="1"/>
  <c r="AR238" i="4" s="1" a="1"/>
  <c r="AR238" i="4" s="1"/>
  <c r="AR239" i="4" s="1" a="1"/>
  <c r="AR239" i="4" s="1"/>
  <c r="AR240" i="4" s="1" a="1"/>
  <c r="AR240" i="4" s="1"/>
  <c r="AR241" i="4" s="1" a="1"/>
  <c r="AR241" i="4" s="1"/>
  <c r="AR242" i="4" s="1" a="1"/>
  <c r="AR242" i="4" s="1"/>
  <c r="AR243" i="4" s="1" a="1"/>
  <c r="AR243" i="4" s="1"/>
  <c r="AR244" i="4" s="1" a="1"/>
  <c r="AR244" i="4" s="1"/>
  <c r="AR245" i="4" s="1" a="1"/>
  <c r="AR245" i="4" s="1"/>
  <c r="AR246" i="4" s="1" a="1"/>
  <c r="AR246" i="4" s="1"/>
  <c r="AR247" i="4" s="1" a="1"/>
  <c r="AR247" i="4" s="1"/>
  <c r="AR248" i="4" s="1" a="1"/>
  <c r="AR248" i="4" s="1"/>
  <c r="AR249" i="4" s="1" a="1"/>
  <c r="AR249" i="4" s="1"/>
  <c r="AR250" i="4" s="1" a="1"/>
  <c r="AR250" i="4" s="1"/>
  <c r="AR251" i="4" s="1" a="1"/>
  <c r="AR251" i="4" s="1"/>
  <c r="AR252" i="4" s="1" a="1"/>
  <c r="AR252" i="4" s="1"/>
  <c r="AR253" i="4" s="1" a="1"/>
  <c r="AR253" i="4" s="1"/>
  <c r="AR254" i="4" s="1" a="1"/>
  <c r="AR254" i="4" s="1"/>
  <c r="AR255" i="4" s="1" a="1"/>
  <c r="AR255" i="4" s="1"/>
  <c r="AR256" i="4" s="1" a="1"/>
  <c r="AR256" i="4" s="1"/>
  <c r="AR257" i="4" s="1" a="1"/>
  <c r="AR257" i="4" s="1"/>
  <c r="AR258" i="4" s="1" a="1"/>
  <c r="AR258" i="4" s="1"/>
  <c r="AR259" i="4" s="1" a="1"/>
  <c r="AR259" i="4" s="1"/>
  <c r="AR260" i="4" s="1" a="1"/>
  <c r="AR260" i="4" s="1"/>
  <c r="AR261" i="4" s="1" a="1"/>
  <c r="AR261" i="4" s="1"/>
  <c r="AR262" i="4" s="1" a="1"/>
  <c r="AR262" i="4" s="1"/>
  <c r="AR263" i="4" s="1" a="1"/>
  <c r="AR263" i="4" s="1"/>
  <c r="AR264" i="4" s="1" a="1"/>
  <c r="AR264" i="4" s="1"/>
  <c r="AR265" i="4" s="1" a="1"/>
  <c r="AR265" i="4" s="1"/>
  <c r="AR266" i="4" s="1" a="1"/>
  <c r="AR266" i="4" s="1"/>
  <c r="AR267" i="4" s="1" a="1"/>
  <c r="AR267" i="4" s="1"/>
  <c r="AR268" i="4" s="1" a="1"/>
  <c r="AR268" i="4" s="1"/>
  <c r="AR269" i="4" s="1" a="1"/>
  <c r="AR269" i="4" s="1"/>
  <c r="AR270" i="4" s="1" a="1"/>
  <c r="AR270" i="4" s="1"/>
  <c r="AR271" i="4" s="1" a="1"/>
  <c r="AR271" i="4" s="1"/>
  <c r="AR272" i="4" s="1" a="1"/>
  <c r="AR272" i="4" s="1"/>
  <c r="AR273" i="4" s="1" a="1"/>
  <c r="AR273" i="4" s="1"/>
  <c r="AR274" i="4" s="1" a="1"/>
  <c r="AR274" i="4" s="1"/>
  <c r="AR275" i="4" s="1" a="1"/>
  <c r="AR275" i="4" s="1"/>
  <c r="AR276" i="4" s="1" a="1"/>
  <c r="AR276" i="4" s="1"/>
  <c r="AR277" i="4" s="1" a="1"/>
  <c r="AR277" i="4" s="1"/>
  <c r="AR278" i="4" s="1" a="1"/>
  <c r="AR278" i="4" s="1"/>
  <c r="AR279" i="4" s="1" a="1"/>
  <c r="AR279" i="4" s="1"/>
  <c r="AR280" i="4" s="1" a="1"/>
  <c r="AR280" i="4" s="1"/>
  <c r="AR281" i="4" s="1" a="1"/>
  <c r="AR281" i="4" s="1"/>
  <c r="BX32" i="4" a="1"/>
  <c r="BX32" i="4" s="1"/>
  <c r="BX33" i="4" s="1" a="1"/>
  <c r="BX33" i="4" s="1"/>
  <c r="BX34" i="4" s="1" a="1"/>
  <c r="BX34" i="4" s="1"/>
  <c r="BX35" i="4" s="1" a="1"/>
  <c r="BX35" i="4" s="1"/>
  <c r="BX36" i="4" s="1" a="1"/>
  <c r="BX36" i="4" s="1"/>
  <c r="BX37" i="4" s="1" a="1"/>
  <c r="BX37" i="4" s="1"/>
  <c r="BX38" i="4" s="1" a="1"/>
  <c r="BX38" i="4" s="1"/>
  <c r="BX39" i="4" s="1" a="1"/>
  <c r="BX39" i="4" s="1"/>
  <c r="BX40" i="4" s="1" a="1"/>
  <c r="BX40" i="4" s="1"/>
  <c r="BX41" i="4" s="1" a="1"/>
  <c r="BX41" i="4" s="1"/>
  <c r="BX42" i="4" s="1" a="1"/>
  <c r="BX42" i="4" s="1"/>
  <c r="BX43" i="4" s="1" a="1"/>
  <c r="BX43" i="4" s="1"/>
  <c r="BX44" i="4" s="1" a="1"/>
  <c r="BX44" i="4" s="1"/>
  <c r="BX45" i="4" s="1" a="1"/>
  <c r="BX45" i="4" s="1"/>
  <c r="BX46" i="4" s="1" a="1"/>
  <c r="BX46" i="4" s="1"/>
  <c r="BX47" i="4" s="1" a="1"/>
  <c r="BX47" i="4" s="1"/>
  <c r="BX48" i="4" s="1" a="1"/>
  <c r="BX48" i="4" s="1"/>
  <c r="BX49" i="4" s="1" a="1"/>
  <c r="BX49" i="4" s="1"/>
  <c r="BX50" i="4" s="1" a="1"/>
  <c r="BX50" i="4" s="1"/>
  <c r="BX51" i="4" s="1" a="1"/>
  <c r="BX51" i="4" s="1"/>
  <c r="BX52" i="4" s="1" a="1"/>
  <c r="BX52" i="4" s="1"/>
  <c r="BX53" i="4" s="1" a="1"/>
  <c r="BX53" i="4" s="1"/>
  <c r="BX54" i="4" s="1" a="1"/>
  <c r="BX54" i="4" s="1"/>
  <c r="BX55" i="4" s="1" a="1"/>
  <c r="BX55" i="4" s="1"/>
  <c r="BX56" i="4" s="1" a="1"/>
  <c r="BX56" i="4" s="1"/>
  <c r="BX57" i="4" s="1" a="1"/>
  <c r="BX57" i="4" s="1"/>
  <c r="BX58" i="4" s="1" a="1"/>
  <c r="BX58" i="4" s="1"/>
  <c r="BX59" i="4" s="1" a="1"/>
  <c r="BX59" i="4" s="1"/>
  <c r="BX60" i="4" s="1" a="1"/>
  <c r="BX60" i="4" s="1"/>
  <c r="BX61" i="4" s="1" a="1"/>
  <c r="BX61" i="4" s="1"/>
  <c r="BX62" i="4" s="1" a="1"/>
  <c r="BX62" i="4" s="1"/>
  <c r="BX63" i="4" s="1" a="1"/>
  <c r="BX63" i="4" s="1"/>
  <c r="BX64" i="4" s="1" a="1"/>
  <c r="BX64" i="4" s="1"/>
  <c r="BX65" i="4" s="1" a="1"/>
  <c r="BX65" i="4" s="1"/>
  <c r="BX66" i="4" s="1" a="1"/>
  <c r="BX66" i="4" s="1"/>
  <c r="BX67" i="4" s="1" a="1"/>
  <c r="BX67" i="4" s="1"/>
  <c r="BX68" i="4" s="1" a="1"/>
  <c r="BX68" i="4" s="1"/>
  <c r="BX69" i="4" s="1" a="1"/>
  <c r="BX69" i="4" s="1"/>
  <c r="BX70" i="4" s="1" a="1"/>
  <c r="BX70" i="4" s="1"/>
  <c r="BX71" i="4" s="1" a="1"/>
  <c r="BX71" i="4" s="1"/>
  <c r="BX72" i="4" s="1" a="1"/>
  <c r="BX72" i="4" s="1"/>
  <c r="BX73" i="4" s="1" a="1"/>
  <c r="BX73" i="4" s="1"/>
  <c r="BX74" i="4" s="1" a="1"/>
  <c r="BX74" i="4" s="1"/>
  <c r="BX75" i="4" s="1" a="1"/>
  <c r="BX75" i="4" s="1"/>
  <c r="BX76" i="4" s="1" a="1"/>
  <c r="BX76" i="4" s="1"/>
  <c r="BX77" i="4" s="1" a="1"/>
  <c r="BX77" i="4" s="1"/>
  <c r="BX78" i="4" s="1" a="1"/>
  <c r="BX78" i="4" s="1"/>
  <c r="BX79" i="4" s="1" a="1"/>
  <c r="BX79" i="4" s="1"/>
  <c r="BX80" i="4" s="1" a="1"/>
  <c r="BX80" i="4" s="1"/>
  <c r="BX81" i="4" s="1" a="1"/>
  <c r="BX81" i="4" s="1"/>
  <c r="BX82" i="4" s="1" a="1"/>
  <c r="BX82" i="4" s="1"/>
  <c r="BX83" i="4" s="1" a="1"/>
  <c r="BX83" i="4" s="1"/>
  <c r="BX84" i="4" s="1" a="1"/>
  <c r="BX84" i="4" s="1"/>
  <c r="BX85" i="4" s="1" a="1"/>
  <c r="BX85" i="4" s="1"/>
  <c r="BX86" i="4" s="1" a="1"/>
  <c r="BX86" i="4" s="1"/>
  <c r="BX87" i="4" s="1" a="1"/>
  <c r="BX87" i="4" s="1"/>
  <c r="BX88" i="4" s="1" a="1"/>
  <c r="BX88" i="4" s="1"/>
  <c r="BX89" i="4" s="1" a="1"/>
  <c r="BX89" i="4" s="1"/>
  <c r="BX90" i="4" s="1" a="1"/>
  <c r="BX90" i="4" s="1"/>
  <c r="BX91" i="4" s="1" a="1"/>
  <c r="BX91" i="4" s="1"/>
  <c r="BX92" i="4" s="1" a="1"/>
  <c r="BX92" i="4" s="1"/>
  <c r="BX93" i="4" s="1" a="1"/>
  <c r="BX93" i="4" s="1"/>
  <c r="BX94" i="4" s="1" a="1"/>
  <c r="BX94" i="4" s="1"/>
  <c r="BX95" i="4" s="1" a="1"/>
  <c r="BX95" i="4" s="1"/>
  <c r="BX96" i="4" s="1" a="1"/>
  <c r="BX96" i="4" s="1"/>
  <c r="BX97" i="4" s="1" a="1"/>
  <c r="BX97" i="4" s="1"/>
  <c r="BX98" i="4" s="1" a="1"/>
  <c r="BX98" i="4" s="1"/>
  <c r="BX99" i="4" s="1" a="1"/>
  <c r="BX99" i="4" s="1"/>
  <c r="BX100" i="4" s="1" a="1"/>
  <c r="BX100" i="4" s="1"/>
  <c r="BX101" i="4" s="1" a="1"/>
  <c r="BX101" i="4" s="1"/>
  <c r="BX102" i="4" s="1" a="1"/>
  <c r="BX102" i="4" s="1"/>
  <c r="BX103" i="4" s="1" a="1"/>
  <c r="BX103" i="4" s="1"/>
  <c r="BX104" i="4" s="1" a="1"/>
  <c r="BX104" i="4" s="1"/>
  <c r="BX105" i="4" s="1" a="1"/>
  <c r="BX105" i="4" s="1"/>
  <c r="BX106" i="4" s="1" a="1"/>
  <c r="BX106" i="4" s="1"/>
  <c r="BX107" i="4" s="1" a="1"/>
  <c r="BX107" i="4" s="1"/>
  <c r="BX108" i="4" s="1" a="1"/>
  <c r="BX108" i="4" s="1"/>
  <c r="BX109" i="4" s="1" a="1"/>
  <c r="BX109" i="4" s="1"/>
  <c r="BX110" i="4" s="1" a="1"/>
  <c r="BX110" i="4" s="1"/>
  <c r="BX111" i="4" s="1" a="1"/>
  <c r="BX111" i="4" s="1"/>
  <c r="BX112" i="4" s="1" a="1"/>
  <c r="BX112" i="4" s="1"/>
  <c r="BX113" i="4" s="1" a="1"/>
  <c r="BX113" i="4" s="1"/>
  <c r="BX114" i="4" s="1" a="1"/>
  <c r="BX114" i="4" s="1"/>
  <c r="BX115" i="4" s="1" a="1"/>
  <c r="BX115" i="4" s="1"/>
  <c r="BX116" i="4" s="1" a="1"/>
  <c r="BX116" i="4" s="1"/>
  <c r="BX117" i="4" s="1" a="1"/>
  <c r="BX117" i="4" s="1"/>
  <c r="BX118" i="4" s="1" a="1"/>
  <c r="BX118" i="4" s="1"/>
  <c r="BX119" i="4" s="1" a="1"/>
  <c r="BX119" i="4" s="1"/>
  <c r="BX120" i="4" s="1" a="1"/>
  <c r="BX120" i="4" s="1"/>
  <c r="BX121" i="4" s="1" a="1"/>
  <c r="BX121" i="4" s="1"/>
  <c r="BX122" i="4" s="1" a="1"/>
  <c r="BX122" i="4" s="1"/>
  <c r="BX123" i="4" s="1" a="1"/>
  <c r="BX123" i="4" s="1"/>
  <c r="BX124" i="4" s="1" a="1"/>
  <c r="BX124" i="4" s="1"/>
  <c r="BX125" i="4" s="1" a="1"/>
  <c r="BX125" i="4" s="1"/>
  <c r="BX126" i="4" s="1" a="1"/>
  <c r="BX126" i="4" s="1"/>
  <c r="BX127" i="4" s="1" a="1"/>
  <c r="BX127" i="4" s="1"/>
  <c r="BX128" i="4" s="1" a="1"/>
  <c r="BX128" i="4" s="1"/>
  <c r="BX129" i="4" s="1" a="1"/>
  <c r="BX129" i="4" s="1"/>
  <c r="BX130" i="4" s="1" a="1"/>
  <c r="BX130" i="4" s="1"/>
  <c r="BX131" i="4" s="1" a="1"/>
  <c r="BX131" i="4" s="1"/>
  <c r="BX132" i="4" s="1" a="1"/>
  <c r="BX132" i="4" s="1"/>
  <c r="BX133" i="4" s="1" a="1"/>
  <c r="BX133" i="4" s="1"/>
  <c r="BX134" i="4" s="1" a="1"/>
  <c r="BX134" i="4" s="1"/>
  <c r="BX135" i="4" s="1" a="1"/>
  <c r="BX135" i="4" s="1"/>
  <c r="BX136" i="4" s="1" a="1"/>
  <c r="BX136" i="4" s="1"/>
  <c r="BX137" i="4" s="1" a="1"/>
  <c r="BX137" i="4" s="1"/>
  <c r="BX138" i="4" s="1" a="1"/>
  <c r="BX138" i="4" s="1"/>
  <c r="BX139" i="4" s="1" a="1"/>
  <c r="BX139" i="4" s="1"/>
  <c r="BX140" i="4" s="1" a="1"/>
  <c r="BX140" i="4" s="1"/>
  <c r="BX141" i="4" s="1" a="1"/>
  <c r="BX141" i="4" s="1"/>
  <c r="BX142" i="4" s="1" a="1"/>
  <c r="BX142" i="4" s="1"/>
  <c r="BX143" i="4" s="1" a="1"/>
  <c r="BX143" i="4" s="1"/>
  <c r="BX144" i="4" s="1" a="1"/>
  <c r="BX144" i="4" s="1"/>
  <c r="BX145" i="4" s="1" a="1"/>
  <c r="BX145" i="4" s="1"/>
  <c r="BX146" i="4" s="1" a="1"/>
  <c r="BX146" i="4" s="1"/>
  <c r="BX147" i="4" s="1" a="1"/>
  <c r="BX147" i="4" s="1"/>
  <c r="BX148" i="4" s="1" a="1"/>
  <c r="BX148" i="4" s="1"/>
  <c r="BX149" i="4" s="1" a="1"/>
  <c r="BX149" i="4" s="1"/>
  <c r="BX150" i="4" s="1" a="1"/>
  <c r="BX150" i="4" s="1"/>
  <c r="BX151" i="4" s="1" a="1"/>
  <c r="BX151" i="4" s="1"/>
  <c r="BX152" i="4" s="1" a="1"/>
  <c r="BX152" i="4" s="1"/>
  <c r="BX153" i="4" s="1" a="1"/>
  <c r="BX153" i="4" s="1"/>
  <c r="BX154" i="4" s="1" a="1"/>
  <c r="BX154" i="4" s="1"/>
  <c r="BX155" i="4" s="1" a="1"/>
  <c r="BX155" i="4" s="1"/>
  <c r="BX156" i="4" s="1" a="1"/>
  <c r="BX156" i="4" s="1"/>
  <c r="BX157" i="4" s="1" a="1"/>
  <c r="BX157" i="4" s="1"/>
  <c r="BX158" i="4" s="1" a="1"/>
  <c r="BX158" i="4" s="1"/>
  <c r="BX159" i="4" s="1" a="1"/>
  <c r="BX159" i="4" s="1"/>
  <c r="BX160" i="4" s="1" a="1"/>
  <c r="BX160" i="4" s="1"/>
  <c r="BX161" i="4" s="1" a="1"/>
  <c r="BX161" i="4" s="1"/>
  <c r="BX162" i="4" s="1" a="1"/>
  <c r="BX162" i="4" s="1"/>
  <c r="BX163" i="4" s="1" a="1"/>
  <c r="BX163" i="4" s="1"/>
  <c r="BX164" i="4" s="1" a="1"/>
  <c r="BX164" i="4" s="1"/>
  <c r="BX165" i="4" s="1" a="1"/>
  <c r="BX165" i="4" s="1"/>
  <c r="BX166" i="4" s="1" a="1"/>
  <c r="BX166" i="4" s="1"/>
  <c r="BX167" i="4" s="1" a="1"/>
  <c r="BX167" i="4" s="1"/>
  <c r="BX168" i="4" s="1" a="1"/>
  <c r="BX168" i="4" s="1"/>
  <c r="BX169" i="4" s="1" a="1"/>
  <c r="BX169" i="4" s="1"/>
  <c r="BX170" i="4" s="1" a="1"/>
  <c r="BX170" i="4" s="1"/>
  <c r="BX171" i="4" s="1" a="1"/>
  <c r="BX171" i="4" s="1"/>
  <c r="BX172" i="4" s="1" a="1"/>
  <c r="BX172" i="4" s="1"/>
  <c r="BX173" i="4" s="1" a="1"/>
  <c r="BX173" i="4" s="1"/>
  <c r="BX174" i="4" s="1" a="1"/>
  <c r="BX174" i="4" s="1"/>
  <c r="BX175" i="4" s="1" a="1"/>
  <c r="BX175" i="4" s="1"/>
  <c r="BX176" i="4" s="1" a="1"/>
  <c r="BX176" i="4" s="1"/>
  <c r="BX177" i="4" s="1" a="1"/>
  <c r="BX177" i="4" s="1"/>
  <c r="BX178" i="4" s="1" a="1"/>
  <c r="BX178" i="4" s="1"/>
  <c r="BX179" i="4" s="1" a="1"/>
  <c r="BX179" i="4" s="1"/>
  <c r="BX180" i="4" s="1" a="1"/>
  <c r="BX180" i="4" s="1"/>
  <c r="BX181" i="4" s="1" a="1"/>
  <c r="BX181" i="4" s="1"/>
  <c r="BX182" i="4" s="1" a="1"/>
  <c r="BX182" i="4" s="1"/>
  <c r="BX183" i="4" s="1" a="1"/>
  <c r="BX183" i="4" s="1"/>
  <c r="BX184" i="4" s="1" a="1"/>
  <c r="BX184" i="4" s="1"/>
  <c r="BX185" i="4" s="1" a="1"/>
  <c r="BX185" i="4" s="1"/>
  <c r="BX186" i="4" s="1" a="1"/>
  <c r="BX186" i="4" s="1"/>
  <c r="BX187" i="4" s="1" a="1"/>
  <c r="BX187" i="4" s="1"/>
  <c r="BX188" i="4" s="1" a="1"/>
  <c r="BX188" i="4" s="1"/>
  <c r="BX189" i="4" s="1" a="1"/>
  <c r="BX189" i="4" s="1"/>
  <c r="BX190" i="4" s="1" a="1"/>
  <c r="BX190" i="4" s="1"/>
  <c r="BX191" i="4" s="1" a="1"/>
  <c r="BX191" i="4" s="1"/>
  <c r="BX192" i="4" s="1" a="1"/>
  <c r="BX192" i="4" s="1"/>
  <c r="BX193" i="4" s="1" a="1"/>
  <c r="BX193" i="4" s="1"/>
  <c r="BX194" i="4" s="1" a="1"/>
  <c r="BX194" i="4" s="1"/>
  <c r="BX195" i="4" s="1" a="1"/>
  <c r="BX195" i="4" s="1"/>
  <c r="BX196" i="4" s="1" a="1"/>
  <c r="BX196" i="4" s="1"/>
  <c r="BX197" i="4" s="1" a="1"/>
  <c r="BX197" i="4" s="1"/>
  <c r="BX198" i="4" s="1" a="1"/>
  <c r="BX198" i="4" s="1"/>
  <c r="BX199" i="4" s="1" a="1"/>
  <c r="BX199" i="4" s="1"/>
  <c r="BX200" i="4" s="1" a="1"/>
  <c r="BX200" i="4" s="1"/>
  <c r="BX201" i="4" s="1" a="1"/>
  <c r="BX201" i="4" s="1"/>
  <c r="BX202" i="4" s="1" a="1"/>
  <c r="BX202" i="4" s="1"/>
  <c r="BX203" i="4" s="1" a="1"/>
  <c r="BX203" i="4" s="1"/>
  <c r="BX204" i="4" s="1" a="1"/>
  <c r="BX204" i="4" s="1"/>
  <c r="BX205" i="4" s="1" a="1"/>
  <c r="BX205" i="4" s="1"/>
  <c r="BX206" i="4" s="1" a="1"/>
  <c r="BX206" i="4" s="1"/>
  <c r="BX207" i="4" s="1" a="1"/>
  <c r="BX207" i="4" s="1"/>
  <c r="BX208" i="4" s="1" a="1"/>
  <c r="BX208" i="4" s="1"/>
  <c r="BX209" i="4" s="1" a="1"/>
  <c r="BX209" i="4" s="1"/>
  <c r="BX210" i="4" s="1" a="1"/>
  <c r="BX210" i="4" s="1"/>
  <c r="BX211" i="4" s="1" a="1"/>
  <c r="BX211" i="4" s="1"/>
  <c r="BX212" i="4" s="1" a="1"/>
  <c r="BX212" i="4" s="1"/>
  <c r="BX213" i="4" s="1" a="1"/>
  <c r="BX213" i="4" s="1"/>
  <c r="BX214" i="4" s="1" a="1"/>
  <c r="BX214" i="4" s="1"/>
  <c r="BX215" i="4" s="1" a="1"/>
  <c r="BX215" i="4" s="1"/>
  <c r="BX216" i="4" s="1" a="1"/>
  <c r="BX216" i="4" s="1"/>
  <c r="BX217" i="4" s="1" a="1"/>
  <c r="BX217" i="4" s="1"/>
  <c r="BX218" i="4" s="1" a="1"/>
  <c r="BX218" i="4" s="1"/>
  <c r="BX219" i="4" s="1" a="1"/>
  <c r="BX219" i="4" s="1"/>
  <c r="BX220" i="4" s="1" a="1"/>
  <c r="BX220" i="4" s="1"/>
  <c r="BX221" i="4" s="1" a="1"/>
  <c r="BX221" i="4" s="1"/>
  <c r="BX222" i="4" s="1" a="1"/>
  <c r="BX222" i="4" s="1"/>
  <c r="BX223" i="4" s="1" a="1"/>
  <c r="BX223" i="4" s="1"/>
  <c r="BX224" i="4" s="1" a="1"/>
  <c r="BX224" i="4" s="1"/>
  <c r="BX225" i="4" s="1" a="1"/>
  <c r="BX225" i="4" s="1"/>
  <c r="BX226" i="4" s="1" a="1"/>
  <c r="BX226" i="4" s="1"/>
  <c r="BX227" i="4" s="1" a="1"/>
  <c r="BX227" i="4" s="1"/>
  <c r="BX228" i="4" s="1" a="1"/>
  <c r="BX228" i="4" s="1"/>
  <c r="BX229" i="4" s="1" a="1"/>
  <c r="BX229" i="4" s="1"/>
  <c r="BX230" i="4" s="1" a="1"/>
  <c r="BX230" i="4" s="1"/>
  <c r="BX231" i="4" s="1" a="1"/>
  <c r="BX231" i="4" s="1"/>
  <c r="BX232" i="4" s="1" a="1"/>
  <c r="BX232" i="4" s="1"/>
  <c r="BX233" i="4" s="1" a="1"/>
  <c r="BX233" i="4" s="1"/>
  <c r="BX234" i="4" s="1" a="1"/>
  <c r="BX234" i="4" s="1"/>
  <c r="BX235" i="4" s="1" a="1"/>
  <c r="BX235" i="4" s="1"/>
  <c r="BX236" i="4" s="1" a="1"/>
  <c r="BX236" i="4" s="1"/>
  <c r="BX237" i="4" s="1" a="1"/>
  <c r="BX237" i="4" s="1"/>
  <c r="BX238" i="4" s="1" a="1"/>
  <c r="BX238" i="4" s="1"/>
  <c r="BX239" i="4" s="1" a="1"/>
  <c r="BX239" i="4" s="1"/>
  <c r="BX240" i="4" s="1" a="1"/>
  <c r="BX240" i="4" s="1"/>
  <c r="BX241" i="4" s="1" a="1"/>
  <c r="BX241" i="4" s="1"/>
  <c r="BX242" i="4" s="1" a="1"/>
  <c r="BX242" i="4" s="1"/>
  <c r="BX243" i="4" s="1" a="1"/>
  <c r="BX243" i="4" s="1"/>
  <c r="BX244" i="4" s="1" a="1"/>
  <c r="BX244" i="4" s="1"/>
  <c r="BX245" i="4" s="1" a="1"/>
  <c r="BX245" i="4" s="1"/>
  <c r="BX246" i="4" s="1" a="1"/>
  <c r="BX246" i="4" s="1"/>
  <c r="BX247" i="4" s="1" a="1"/>
  <c r="BX247" i="4" s="1"/>
  <c r="BX248" i="4" s="1" a="1"/>
  <c r="BX248" i="4" s="1"/>
  <c r="BX249" i="4" s="1" a="1"/>
  <c r="BX249" i="4" s="1"/>
  <c r="BX250" i="4" s="1" a="1"/>
  <c r="BX250" i="4" s="1"/>
  <c r="BX251" i="4" s="1" a="1"/>
  <c r="BX251" i="4" s="1"/>
  <c r="BX252" i="4" s="1" a="1"/>
  <c r="BX252" i="4" s="1"/>
  <c r="BX253" i="4" s="1" a="1"/>
  <c r="BX253" i="4" s="1"/>
  <c r="BX254" i="4" s="1" a="1"/>
  <c r="BX254" i="4" s="1"/>
  <c r="BX255" i="4" s="1" a="1"/>
  <c r="BX255" i="4" s="1"/>
  <c r="BX256" i="4" s="1" a="1"/>
  <c r="BX256" i="4" s="1"/>
  <c r="BX257" i="4" s="1" a="1"/>
  <c r="BX257" i="4" s="1"/>
  <c r="BX258" i="4" s="1" a="1"/>
  <c r="BX258" i="4" s="1"/>
  <c r="BX259" i="4" s="1" a="1"/>
  <c r="BX259" i="4" s="1"/>
  <c r="BX260" i="4" s="1" a="1"/>
  <c r="BX260" i="4" s="1"/>
  <c r="BX261" i="4" s="1" a="1"/>
  <c r="BX261" i="4" s="1"/>
  <c r="BX262" i="4" s="1" a="1"/>
  <c r="BX262" i="4" s="1"/>
  <c r="BX263" i="4" s="1" a="1"/>
  <c r="BX263" i="4" s="1"/>
  <c r="BX264" i="4" s="1" a="1"/>
  <c r="BX264" i="4" s="1"/>
  <c r="BX265" i="4" s="1" a="1"/>
  <c r="BX265" i="4" s="1"/>
  <c r="BX266" i="4" s="1" a="1"/>
  <c r="BX266" i="4" s="1"/>
  <c r="BX267" i="4" s="1" a="1"/>
  <c r="BX267" i="4" s="1"/>
  <c r="BX268" i="4" s="1" a="1"/>
  <c r="BX268" i="4" s="1"/>
  <c r="BX269" i="4" s="1" a="1"/>
  <c r="BX269" i="4" s="1"/>
  <c r="BX270" i="4" s="1" a="1"/>
  <c r="BX270" i="4" s="1"/>
  <c r="BX271" i="4" s="1" a="1"/>
  <c r="BX271" i="4" s="1"/>
  <c r="BX272" i="4" s="1" a="1"/>
  <c r="BX272" i="4" s="1"/>
  <c r="BX273" i="4" s="1" a="1"/>
  <c r="BX273" i="4" s="1"/>
  <c r="BX274" i="4" s="1" a="1"/>
  <c r="BX274" i="4" s="1"/>
  <c r="BX275" i="4" s="1" a="1"/>
  <c r="BX275" i="4" s="1"/>
  <c r="BX276" i="4" s="1" a="1"/>
  <c r="BX276" i="4" s="1"/>
  <c r="BX277" i="4" s="1" a="1"/>
  <c r="BX277" i="4" s="1"/>
  <c r="BX278" i="4" s="1" a="1"/>
  <c r="BX278" i="4" s="1"/>
  <c r="BX279" i="4" s="1" a="1"/>
  <c r="BX279" i="4" s="1"/>
  <c r="BX280" i="4" s="1" a="1"/>
  <c r="BX280" i="4" s="1"/>
  <c r="BX281" i="4" s="1" a="1"/>
  <c r="BX281" i="4" s="1"/>
  <c r="BS32" i="4" a="1"/>
  <c r="BS32" i="4" s="1"/>
  <c r="BQ35" i="4"/>
  <c r="BA35" i="4"/>
  <c r="BM35" i="4"/>
  <c r="AK38" i="4"/>
  <c r="AW35" i="4"/>
  <c r="AG35" i="4"/>
  <c r="AM33" i="4" l="1" a="1"/>
  <c r="AM33" i="4" s="1"/>
  <c r="AO32" i="4"/>
  <c r="BC33" i="4" a="1"/>
  <c r="BC33" i="4" s="1"/>
  <c r="BE32" i="4"/>
  <c r="BG33" i="4" a="1"/>
  <c r="BG33" i="4" s="1"/>
  <c r="BI32" i="4"/>
  <c r="AQ33" i="4" a="1"/>
  <c r="AQ33" i="4" s="1"/>
  <c r="AS32" i="4"/>
  <c r="BS33" i="4" a="1"/>
  <c r="BS33" i="4" s="1"/>
  <c r="BU32" i="4"/>
  <c r="BW33" i="4" a="1"/>
  <c r="BW33" i="4" s="1"/>
  <c r="BY32" i="4"/>
  <c r="AG36" i="4"/>
  <c r="AW36" i="4"/>
  <c r="AK39" i="4"/>
  <c r="BA36" i="4"/>
  <c r="BM36" i="4"/>
  <c r="BQ36" i="4"/>
  <c r="R38" i="1" l="1" a="1"/>
  <c r="R38" i="1" s="1"/>
  <c r="R26" i="1" a="1"/>
  <c r="R26" i="1" s="1"/>
  <c r="R50" i="1" a="1"/>
  <c r="R50" i="1" s="1"/>
  <c r="R62" i="1" a="1"/>
  <c r="R62" i="1" s="1"/>
  <c r="R74" i="1" a="1"/>
  <c r="R74" i="1" s="1"/>
  <c r="R86" i="1" a="1"/>
  <c r="R86" i="1" s="1"/>
  <c r="R22" i="1" a="1"/>
  <c r="R22" i="1" s="1"/>
  <c r="R34" i="1" a="1"/>
  <c r="R34" i="1" s="1"/>
  <c r="R46" i="1" a="1"/>
  <c r="R46" i="1" s="1"/>
  <c r="R58" i="1" a="1"/>
  <c r="R58" i="1" s="1"/>
  <c r="R70" i="1" a="1"/>
  <c r="R70" i="1" s="1"/>
  <c r="R82" i="1" a="1"/>
  <c r="R82" i="1" s="1"/>
  <c r="BG34" i="4" a="1"/>
  <c r="BG34" i="4" s="1"/>
  <c r="BI33" i="4"/>
  <c r="R25" i="1" a="1"/>
  <c r="R25" i="1" s="1"/>
  <c r="R37" i="1" a="1"/>
  <c r="R37" i="1" s="1"/>
  <c r="R49" i="1" a="1"/>
  <c r="R49" i="1" s="1"/>
  <c r="R61" i="1" a="1"/>
  <c r="R61" i="1" s="1"/>
  <c r="R73" i="1" a="1"/>
  <c r="R73" i="1" s="1"/>
  <c r="R85" i="1" a="1"/>
  <c r="R85" i="1" s="1"/>
  <c r="AQ34" i="4" a="1"/>
  <c r="AQ34" i="4" s="1"/>
  <c r="AS33" i="4"/>
  <c r="BW34" i="4" a="1"/>
  <c r="BW34" i="4" s="1"/>
  <c r="BY33" i="4"/>
  <c r="BC34" i="4" a="1"/>
  <c r="BC34" i="4" s="1"/>
  <c r="BE33" i="4"/>
  <c r="R41" i="1" a="1"/>
  <c r="R41" i="1" s="1"/>
  <c r="R29" i="1" a="1"/>
  <c r="R29" i="1" s="1"/>
  <c r="R53" i="1" a="1"/>
  <c r="R53" i="1" s="1"/>
  <c r="R65" i="1" a="1"/>
  <c r="R65" i="1" s="1"/>
  <c r="R77" i="1" a="1"/>
  <c r="R77" i="1" s="1"/>
  <c r="R89" i="1" a="1"/>
  <c r="R89" i="1" s="1"/>
  <c r="R21" i="1" a="1"/>
  <c r="R21" i="1" s="1"/>
  <c r="R33" i="1" a="1"/>
  <c r="R33" i="1" s="1"/>
  <c r="R45" i="1" a="1"/>
  <c r="R45" i="1" s="1"/>
  <c r="R57" i="1" a="1"/>
  <c r="R57" i="1" s="1"/>
  <c r="R69" i="1" a="1"/>
  <c r="R69" i="1" s="1"/>
  <c r="R81" i="1" a="1"/>
  <c r="R81" i="1" s="1"/>
  <c r="R30" i="1" a="1"/>
  <c r="R30" i="1" s="1"/>
  <c r="R42" i="1" a="1"/>
  <c r="R42" i="1" s="1"/>
  <c r="R54" i="1" a="1"/>
  <c r="R54" i="1" s="1"/>
  <c r="R66" i="1" a="1"/>
  <c r="R66" i="1" s="1"/>
  <c r="R78" i="1" a="1"/>
  <c r="R78" i="1" s="1"/>
  <c r="R90" i="1" a="1"/>
  <c r="R90" i="1" s="1"/>
  <c r="BS34" i="4" a="1"/>
  <c r="BS34" i="4" s="1"/>
  <c r="BU33" i="4"/>
  <c r="AM34" i="4" a="1"/>
  <c r="AM34" i="4" s="1"/>
  <c r="AO33" i="4"/>
  <c r="BQ37" i="4"/>
  <c r="BA37" i="4"/>
  <c r="AW37" i="4"/>
  <c r="BM37" i="4"/>
  <c r="AG37" i="4"/>
  <c r="AK40" i="4"/>
  <c r="BC35" i="4" l="1" a="1"/>
  <c r="BC35" i="4" s="1"/>
  <c r="BE34" i="4"/>
  <c r="AM35" i="4" a="1"/>
  <c r="AM35" i="4" s="1"/>
  <c r="AO34" i="4"/>
  <c r="BW35" i="4" a="1"/>
  <c r="BW35" i="4" s="1"/>
  <c r="BY34" i="4"/>
  <c r="BS35" i="4" a="1"/>
  <c r="BS35" i="4" s="1"/>
  <c r="BU34" i="4"/>
  <c r="AQ35" i="4" a="1"/>
  <c r="AQ35" i="4" s="1"/>
  <c r="AS34" i="4"/>
  <c r="BG35" i="4" a="1"/>
  <c r="BG35" i="4" s="1"/>
  <c r="BI34" i="4"/>
  <c r="AG38" i="4"/>
  <c r="BM38" i="4"/>
  <c r="AK41" i="4"/>
  <c r="R152" i="1" s="1" a="1"/>
  <c r="R152" i="1" s="1"/>
  <c r="BA38" i="4"/>
  <c r="AW38" i="4"/>
  <c r="BQ38" i="4"/>
  <c r="BS36" i="4" l="1" a="1"/>
  <c r="BS36" i="4" s="1"/>
  <c r="BU35" i="4"/>
  <c r="AM36" i="4" a="1"/>
  <c r="AM36" i="4" s="1"/>
  <c r="AO35" i="4"/>
  <c r="BG36" i="4" a="1"/>
  <c r="BG36" i="4" s="1"/>
  <c r="BI35" i="4"/>
  <c r="BW36" i="4" a="1"/>
  <c r="BW36" i="4" s="1"/>
  <c r="BY35" i="4"/>
  <c r="AQ36" i="4" a="1"/>
  <c r="AQ36" i="4" s="1"/>
  <c r="AS35" i="4"/>
  <c r="BC36" i="4" a="1"/>
  <c r="BC36" i="4" s="1"/>
  <c r="BE35" i="4"/>
  <c r="BQ39" i="4"/>
  <c r="BA39" i="4"/>
  <c r="AW39" i="4"/>
  <c r="R92" i="1" a="1"/>
  <c r="R92" i="1" s="1"/>
  <c r="R140" i="1" a="1"/>
  <c r="R140" i="1" s="1"/>
  <c r="R128" i="1" a="1"/>
  <c r="R128" i="1" s="1"/>
  <c r="R116" i="1" a="1"/>
  <c r="R116" i="1" s="1"/>
  <c r="R104" i="1" a="1"/>
  <c r="R104" i="1" s="1"/>
  <c r="BM39" i="4"/>
  <c r="AK42" i="4"/>
  <c r="AG39" i="4"/>
  <c r="BC37" i="4" l="1" a="1"/>
  <c r="BC37" i="4" s="1"/>
  <c r="BE36" i="4"/>
  <c r="AM37" i="4" a="1"/>
  <c r="AM37" i="4" s="1"/>
  <c r="AO36" i="4"/>
  <c r="BW37" i="4" a="1"/>
  <c r="BW37" i="4" s="1"/>
  <c r="BY36" i="4"/>
  <c r="BG37" i="4" a="1"/>
  <c r="BG37" i="4" s="1"/>
  <c r="BI36" i="4"/>
  <c r="AQ37" i="4" a="1"/>
  <c r="AQ37" i="4" s="1"/>
  <c r="AS36" i="4"/>
  <c r="BS37" i="4" a="1"/>
  <c r="BS37" i="4" s="1"/>
  <c r="BU36" i="4"/>
  <c r="BM40" i="4"/>
  <c r="AW40" i="4"/>
  <c r="AG40" i="4"/>
  <c r="BA40" i="4"/>
  <c r="AK43" i="4"/>
  <c r="BQ40" i="4"/>
  <c r="AM38" i="4" l="1" a="1"/>
  <c r="AM38" i="4" s="1"/>
  <c r="AO37" i="4"/>
  <c r="BW38" i="4" a="1"/>
  <c r="BW38" i="4" s="1"/>
  <c r="BY37" i="4"/>
  <c r="BG38" i="4" a="1"/>
  <c r="BG38" i="4" s="1"/>
  <c r="BI37" i="4"/>
  <c r="BS38" i="4" a="1"/>
  <c r="BS38" i="4" s="1"/>
  <c r="BU37" i="4"/>
  <c r="AQ38" i="4" a="1"/>
  <c r="AQ38" i="4" s="1"/>
  <c r="AS37" i="4"/>
  <c r="BC38" i="4" a="1"/>
  <c r="BC38" i="4" s="1"/>
  <c r="BE37" i="4"/>
  <c r="BQ41" i="4"/>
  <c r="BA41" i="4"/>
  <c r="R156" i="1" s="1" a="1"/>
  <c r="R156" i="1" s="1"/>
  <c r="AG41" i="4"/>
  <c r="R151" i="1" s="1" a="1"/>
  <c r="R151" i="1" s="1"/>
  <c r="AW41" i="4"/>
  <c r="R155" i="1" s="1" a="1"/>
  <c r="R155" i="1" s="1"/>
  <c r="AK44" i="4"/>
  <c r="BM41" i="4"/>
  <c r="R159" i="1" s="1" a="1"/>
  <c r="R159" i="1" s="1"/>
  <c r="BW39" i="4" l="1" a="1"/>
  <c r="BW39" i="4" s="1"/>
  <c r="BY38" i="4"/>
  <c r="AM39" i="4" a="1"/>
  <c r="AM39" i="4" s="1"/>
  <c r="AO38" i="4"/>
  <c r="BS39" i="4" a="1"/>
  <c r="BS39" i="4" s="1"/>
  <c r="BU38" i="4"/>
  <c r="BG39" i="4" a="1"/>
  <c r="BG39" i="4" s="1"/>
  <c r="BI38" i="4"/>
  <c r="R160" i="1" a="1"/>
  <c r="R160" i="1" s="1"/>
  <c r="BC39" i="4" a="1"/>
  <c r="BC39" i="4" s="1"/>
  <c r="BE38" i="4"/>
  <c r="AQ39" i="4" a="1"/>
  <c r="AQ39" i="4" s="1"/>
  <c r="AS38" i="4"/>
  <c r="R123" i="1" a="1"/>
  <c r="R123" i="1" s="1"/>
  <c r="R111" i="1" a="1"/>
  <c r="R111" i="1" s="1"/>
  <c r="R99" i="1" a="1"/>
  <c r="R99" i="1" s="1"/>
  <c r="R147" i="1" a="1"/>
  <c r="R147" i="1" s="1"/>
  <c r="R135" i="1" a="1"/>
  <c r="R135" i="1" s="1"/>
  <c r="BM42" i="4"/>
  <c r="AK45" i="4"/>
  <c r="AW42" i="4"/>
  <c r="BA42" i="4"/>
  <c r="AG42" i="4"/>
  <c r="BQ42" i="4"/>
  <c r="R143" i="1" a="1"/>
  <c r="R143" i="1" s="1"/>
  <c r="R131" i="1" a="1"/>
  <c r="R131" i="1" s="1"/>
  <c r="R119" i="1" a="1"/>
  <c r="R119" i="1" s="1"/>
  <c r="R107" i="1" a="1"/>
  <c r="R107" i="1" s="1"/>
  <c r="R95" i="1" a="1"/>
  <c r="R95" i="1" s="1"/>
  <c r="R91" i="1" a="1"/>
  <c r="R91" i="1" s="1"/>
  <c r="R115" i="1" a="1"/>
  <c r="R115" i="1" s="1"/>
  <c r="R139" i="1" a="1"/>
  <c r="R139" i="1" s="1"/>
  <c r="R127" i="1" a="1"/>
  <c r="R127" i="1" s="1"/>
  <c r="R103" i="1" a="1"/>
  <c r="R103" i="1" s="1"/>
  <c r="R96" i="1" a="1"/>
  <c r="R96" i="1" s="1"/>
  <c r="R144" i="1" a="1"/>
  <c r="R144" i="1" s="1"/>
  <c r="R132" i="1" a="1"/>
  <c r="R132" i="1" s="1"/>
  <c r="R120" i="1" a="1"/>
  <c r="R120" i="1" s="1"/>
  <c r="R108" i="1" a="1"/>
  <c r="R108" i="1" s="1"/>
  <c r="R124" i="1" a="1"/>
  <c r="R124" i="1" s="1"/>
  <c r="R112" i="1" a="1"/>
  <c r="R112" i="1" s="1"/>
  <c r="R100" i="1" a="1"/>
  <c r="R100" i="1" s="1"/>
  <c r="R148" i="1" a="1"/>
  <c r="R148" i="1" s="1"/>
  <c r="R136" i="1" a="1"/>
  <c r="R136" i="1" s="1"/>
  <c r="BG40" i="4" l="1" a="1"/>
  <c r="BG40" i="4" s="1"/>
  <c r="BI39" i="4"/>
  <c r="BS40" i="4" a="1"/>
  <c r="BS40" i="4" s="1"/>
  <c r="BU39" i="4"/>
  <c r="AQ40" i="4" a="1"/>
  <c r="AQ40" i="4" s="1"/>
  <c r="AS39" i="4"/>
  <c r="AM40" i="4" a="1"/>
  <c r="AM40" i="4" s="1"/>
  <c r="AO39" i="4"/>
  <c r="BC40" i="4" a="1"/>
  <c r="BC40" i="4" s="1"/>
  <c r="BE39" i="4"/>
  <c r="BW40" i="4" a="1"/>
  <c r="BW40" i="4" s="1"/>
  <c r="BY39" i="4"/>
  <c r="AW43" i="4"/>
  <c r="AK46" i="4"/>
  <c r="BM43" i="4"/>
  <c r="BQ43" i="4"/>
  <c r="AG43" i="4"/>
  <c r="BA43" i="4"/>
  <c r="AQ41" i="4" l="1" a="1"/>
  <c r="AQ41" i="4" s="1"/>
  <c r="AS40" i="4"/>
  <c r="AM41" i="4" a="1"/>
  <c r="AM41" i="4" s="1"/>
  <c r="AO40" i="4"/>
  <c r="BS41" i="4" a="1"/>
  <c r="BS41" i="4" s="1"/>
  <c r="BU40" i="4"/>
  <c r="BW41" i="4" a="1"/>
  <c r="BW41" i="4" s="1"/>
  <c r="BY40" i="4"/>
  <c r="BC41" i="4" a="1"/>
  <c r="BC41" i="4" s="1"/>
  <c r="BE40" i="4"/>
  <c r="BG41" i="4" a="1"/>
  <c r="BG41" i="4" s="1"/>
  <c r="BI40" i="4"/>
  <c r="BM44" i="4"/>
  <c r="AG44" i="4"/>
  <c r="BA44" i="4"/>
  <c r="AK47" i="4"/>
  <c r="BQ44" i="4"/>
  <c r="AW44" i="4"/>
  <c r="BS42" i="4" l="1" a="1"/>
  <c r="BS42" i="4" s="1"/>
  <c r="BU41" i="4"/>
  <c r="BG42" i="4" a="1"/>
  <c r="BG42" i="4" s="1"/>
  <c r="BI41" i="4"/>
  <c r="AM42" i="4" a="1"/>
  <c r="AM42" i="4" s="1"/>
  <c r="AO41" i="4"/>
  <c r="BW42" i="4" a="1"/>
  <c r="BW42" i="4" s="1"/>
  <c r="BY41" i="4"/>
  <c r="BC42" i="4" a="1"/>
  <c r="BC42" i="4" s="1"/>
  <c r="BE41" i="4"/>
  <c r="AQ42" i="4" a="1"/>
  <c r="AQ42" i="4" s="1"/>
  <c r="AS41" i="4"/>
  <c r="AK48" i="4"/>
  <c r="BA45" i="4"/>
  <c r="AG45" i="4"/>
  <c r="AW45" i="4"/>
  <c r="BQ45" i="4"/>
  <c r="BM45" i="4"/>
  <c r="R93" i="1" l="1" a="1"/>
  <c r="R93" i="1" s="1"/>
  <c r="R105" i="1" a="1"/>
  <c r="R105" i="1" s="1"/>
  <c r="R117" i="1" a="1"/>
  <c r="R117" i="1" s="1"/>
  <c r="R129" i="1" a="1"/>
  <c r="R129" i="1" s="1"/>
  <c r="R141" i="1" a="1"/>
  <c r="R141" i="1" s="1"/>
  <c r="R153" i="1" a="1"/>
  <c r="R153" i="1" s="1"/>
  <c r="BW43" i="4" a="1"/>
  <c r="BW43" i="4" s="1"/>
  <c r="BY42" i="4"/>
  <c r="AM43" i="4" a="1"/>
  <c r="AM43" i="4" s="1"/>
  <c r="AO42" i="4"/>
  <c r="BG43" i="4" a="1"/>
  <c r="BG43" i="4" s="1"/>
  <c r="BI42" i="4"/>
  <c r="R106" i="1" a="1"/>
  <c r="R106" i="1" s="1"/>
  <c r="R94" i="1" a="1"/>
  <c r="R94" i="1" s="1"/>
  <c r="R118" i="1" a="1"/>
  <c r="R118" i="1" s="1"/>
  <c r="R130" i="1" a="1"/>
  <c r="R130" i="1" s="1"/>
  <c r="R142" i="1" a="1"/>
  <c r="R142" i="1" s="1"/>
  <c r="R154" i="1" a="1"/>
  <c r="R154" i="1" s="1"/>
  <c r="R114" i="1" a="1"/>
  <c r="R114" i="1" s="1"/>
  <c r="R102" i="1" a="1"/>
  <c r="R102" i="1" s="1"/>
  <c r="R126" i="1" a="1"/>
  <c r="R126" i="1" s="1"/>
  <c r="R138" i="1" a="1"/>
  <c r="R138" i="1" s="1"/>
  <c r="R150" i="1" a="1"/>
  <c r="R150" i="1" s="1"/>
  <c r="R162" i="1" a="1"/>
  <c r="R162" i="1" s="1"/>
  <c r="AQ43" i="4" a="1"/>
  <c r="AQ43" i="4" s="1"/>
  <c r="AS42" i="4"/>
  <c r="R110" i="1" a="1"/>
  <c r="R110" i="1" s="1"/>
  <c r="R98" i="1" a="1"/>
  <c r="R98" i="1" s="1"/>
  <c r="R122" i="1" a="1"/>
  <c r="R122" i="1" s="1"/>
  <c r="R134" i="1" a="1"/>
  <c r="R134" i="1" s="1"/>
  <c r="R146" i="1" a="1"/>
  <c r="R146" i="1" s="1"/>
  <c r="R158" i="1" a="1"/>
  <c r="R158" i="1" s="1"/>
  <c r="R97" i="1" a="1"/>
  <c r="R97" i="1" s="1"/>
  <c r="R109" i="1" a="1"/>
  <c r="R109" i="1" s="1"/>
  <c r="R121" i="1" a="1"/>
  <c r="R121" i="1" s="1"/>
  <c r="R133" i="1" a="1"/>
  <c r="R133" i="1" s="1"/>
  <c r="R145" i="1" a="1"/>
  <c r="R145" i="1" s="1"/>
  <c r="R157" i="1" a="1"/>
  <c r="R157" i="1" s="1"/>
  <c r="R101" i="1" a="1"/>
  <c r="R101" i="1" s="1"/>
  <c r="R113" i="1" a="1"/>
  <c r="R113" i="1" s="1"/>
  <c r="R125" i="1" a="1"/>
  <c r="R125" i="1" s="1"/>
  <c r="R137" i="1" a="1"/>
  <c r="R137" i="1" s="1"/>
  <c r="R149" i="1" a="1"/>
  <c r="R149" i="1" s="1"/>
  <c r="R161" i="1" a="1"/>
  <c r="R161" i="1" s="1"/>
  <c r="BC43" i="4" a="1"/>
  <c r="BC43" i="4" s="1"/>
  <c r="BE42" i="4"/>
  <c r="BS43" i="4" a="1"/>
  <c r="BS43" i="4" s="1"/>
  <c r="BU42" i="4"/>
  <c r="BM46" i="4"/>
  <c r="BQ46" i="4"/>
  <c r="BA46" i="4"/>
  <c r="AW46" i="4"/>
  <c r="AG46" i="4"/>
  <c r="AK49" i="4"/>
  <c r="BC44" i="4" l="1" a="1"/>
  <c r="BC44" i="4" s="1"/>
  <c r="BE43" i="4"/>
  <c r="BG44" i="4" a="1"/>
  <c r="BG44" i="4" s="1"/>
  <c r="BI43" i="4"/>
  <c r="BS44" i="4" a="1"/>
  <c r="BS44" i="4" s="1"/>
  <c r="BU43" i="4"/>
  <c r="AM44" i="4" a="1"/>
  <c r="AM44" i="4" s="1"/>
  <c r="AO43" i="4"/>
  <c r="BW44" i="4" a="1"/>
  <c r="BW44" i="4" s="1"/>
  <c r="BY43" i="4"/>
  <c r="AQ44" i="4" a="1"/>
  <c r="AQ44" i="4" s="1"/>
  <c r="AS43" i="4"/>
  <c r="AG47" i="4"/>
  <c r="AW47" i="4"/>
  <c r="AK50" i="4"/>
  <c r="BQ47" i="4"/>
  <c r="BA47" i="4"/>
  <c r="BM47" i="4"/>
  <c r="BS45" i="4" l="1" a="1"/>
  <c r="BS45" i="4" s="1"/>
  <c r="BU44" i="4"/>
  <c r="BW45" i="4" a="1"/>
  <c r="BW45" i="4" s="1"/>
  <c r="BY44" i="4"/>
  <c r="BG45" i="4" a="1"/>
  <c r="BG45" i="4" s="1"/>
  <c r="BI44" i="4"/>
  <c r="AM45" i="4" a="1"/>
  <c r="AM45" i="4" s="1"/>
  <c r="AO44" i="4"/>
  <c r="AQ45" i="4" a="1"/>
  <c r="AQ45" i="4" s="1"/>
  <c r="AS44" i="4"/>
  <c r="BC45" i="4" a="1"/>
  <c r="BC45" i="4" s="1"/>
  <c r="BE44" i="4"/>
  <c r="BA48" i="4"/>
  <c r="BQ48" i="4"/>
  <c r="AW48" i="4"/>
  <c r="AK51" i="4"/>
  <c r="R224" i="1" s="1" a="1"/>
  <c r="R224" i="1" s="1"/>
  <c r="BM48" i="4"/>
  <c r="AG48" i="4"/>
  <c r="AM46" i="4" l="1" a="1"/>
  <c r="AM46" i="4" s="1"/>
  <c r="AO45" i="4"/>
  <c r="BG46" i="4" a="1"/>
  <c r="BG46" i="4" s="1"/>
  <c r="BI45" i="4"/>
  <c r="BW46" i="4" a="1"/>
  <c r="BW46" i="4" s="1"/>
  <c r="BY45" i="4"/>
  <c r="BC46" i="4" a="1"/>
  <c r="BC46" i="4" s="1"/>
  <c r="BE45" i="4"/>
  <c r="AQ46" i="4" a="1"/>
  <c r="AQ46" i="4" s="1"/>
  <c r="AS45" i="4"/>
  <c r="BS46" i="4" a="1"/>
  <c r="BS46" i="4" s="1"/>
  <c r="BU45" i="4"/>
  <c r="AG49" i="4"/>
  <c r="AK52" i="4"/>
  <c r="R200" i="1" a="1"/>
  <c r="R200" i="1" s="1"/>
  <c r="R188" i="1" a="1"/>
  <c r="R188" i="1" s="1"/>
  <c r="R164" i="1" a="1"/>
  <c r="R164" i="1" s="1"/>
  <c r="R212" i="1" a="1"/>
  <c r="R212" i="1" s="1"/>
  <c r="R176" i="1" a="1"/>
  <c r="R176" i="1" s="1"/>
  <c r="BQ49" i="4"/>
  <c r="BM49" i="4"/>
  <c r="AW49" i="4"/>
  <c r="BA49" i="4"/>
  <c r="BG47" i="4" l="1" a="1"/>
  <c r="BG47" i="4" s="1"/>
  <c r="BI46" i="4"/>
  <c r="BS47" i="4" a="1"/>
  <c r="BS47" i="4" s="1"/>
  <c r="BU46" i="4"/>
  <c r="BC47" i="4" a="1"/>
  <c r="BC47" i="4" s="1"/>
  <c r="BE46" i="4"/>
  <c r="AM47" i="4" a="1"/>
  <c r="AM47" i="4" s="1"/>
  <c r="AO46" i="4"/>
  <c r="BW47" i="4" a="1"/>
  <c r="BW47" i="4" s="1"/>
  <c r="BY46" i="4"/>
  <c r="AQ47" i="4" a="1"/>
  <c r="AQ47" i="4" s="1"/>
  <c r="AS46" i="4"/>
  <c r="BQ50" i="4"/>
  <c r="AK53" i="4"/>
  <c r="AW50" i="4"/>
  <c r="BA50" i="4"/>
  <c r="AG50" i="4"/>
  <c r="BM50" i="4"/>
  <c r="AM48" i="4" l="1" a="1"/>
  <c r="AM48" i="4" s="1"/>
  <c r="AO47" i="4"/>
  <c r="BC48" i="4" a="1"/>
  <c r="BC48" i="4" s="1"/>
  <c r="BE47" i="4"/>
  <c r="BS48" i="4" a="1"/>
  <c r="BS48" i="4" s="1"/>
  <c r="BU47" i="4"/>
  <c r="AQ48" i="4" a="1"/>
  <c r="AQ48" i="4" s="1"/>
  <c r="AS47" i="4"/>
  <c r="BW48" i="4" a="1"/>
  <c r="BW48" i="4" s="1"/>
  <c r="BY47" i="4"/>
  <c r="BG48" i="4" a="1"/>
  <c r="BG48" i="4" s="1"/>
  <c r="BI47" i="4"/>
  <c r="AG51" i="4"/>
  <c r="R223" i="1" s="1" a="1"/>
  <c r="R223" i="1" s="1"/>
  <c r="BM51" i="4"/>
  <c r="R231" i="1" s="1" a="1"/>
  <c r="R231" i="1" s="1"/>
  <c r="BA51" i="4"/>
  <c r="R228" i="1" s="1" a="1"/>
  <c r="R228" i="1" s="1"/>
  <c r="AK54" i="4"/>
  <c r="BQ51" i="4"/>
  <c r="AW51" i="4"/>
  <c r="R227" i="1" s="1" a="1"/>
  <c r="R227" i="1" s="1"/>
  <c r="AQ49" i="4" l="1" a="1"/>
  <c r="AQ49" i="4" s="1"/>
  <c r="AS48" i="4"/>
  <c r="BS49" i="4" a="1"/>
  <c r="BS49" i="4" s="1"/>
  <c r="BU48" i="4"/>
  <c r="BC49" i="4" a="1"/>
  <c r="BC49" i="4" s="1"/>
  <c r="BE48" i="4"/>
  <c r="R232" i="1" a="1"/>
  <c r="R232" i="1" s="1"/>
  <c r="BG49" i="4" a="1"/>
  <c r="BG49" i="4" s="1"/>
  <c r="BI48" i="4"/>
  <c r="BW49" i="4" a="1"/>
  <c r="BW49" i="4" s="1"/>
  <c r="BY48" i="4"/>
  <c r="AM49" i="4" a="1"/>
  <c r="AM49" i="4" s="1"/>
  <c r="AO48" i="4"/>
  <c r="R191" i="1" a="1"/>
  <c r="R191" i="1" s="1"/>
  <c r="R179" i="1" a="1"/>
  <c r="R179" i="1" s="1"/>
  <c r="R167" i="1" a="1"/>
  <c r="R167" i="1" s="1"/>
  <c r="R215" i="1" a="1"/>
  <c r="R215" i="1" s="1"/>
  <c r="R203" i="1" a="1"/>
  <c r="R203" i="1" s="1"/>
  <c r="BQ52" i="4"/>
  <c r="R196" i="1" a="1"/>
  <c r="R196" i="1" s="1"/>
  <c r="R184" i="1" a="1"/>
  <c r="R184" i="1" s="1"/>
  <c r="R172" i="1" a="1"/>
  <c r="R172" i="1" s="1"/>
  <c r="R220" i="1" a="1"/>
  <c r="R220" i="1" s="1"/>
  <c r="R208" i="1" a="1"/>
  <c r="R208" i="1" s="1"/>
  <c r="AK55" i="4"/>
  <c r="AW52" i="4"/>
  <c r="R192" i="1" a="1"/>
  <c r="R192" i="1" s="1"/>
  <c r="R168" i="1" a="1"/>
  <c r="R168" i="1" s="1"/>
  <c r="R216" i="1" a="1"/>
  <c r="R216" i="1" s="1"/>
  <c r="R204" i="1" a="1"/>
  <c r="R204" i="1" s="1"/>
  <c r="R180" i="1" a="1"/>
  <c r="R180" i="1" s="1"/>
  <c r="BM52" i="4"/>
  <c r="AG52" i="4"/>
  <c r="BA52" i="4"/>
  <c r="R219" i="1" a="1"/>
  <c r="R219" i="1" s="1"/>
  <c r="R195" i="1" a="1"/>
  <c r="R195" i="1" s="1"/>
  <c r="R207" i="1" a="1"/>
  <c r="R207" i="1" s="1"/>
  <c r="R183" i="1" a="1"/>
  <c r="R183" i="1" s="1"/>
  <c r="R171" i="1" a="1"/>
  <c r="R171" i="1" s="1"/>
  <c r="R163" i="1" a="1"/>
  <c r="R163" i="1" s="1"/>
  <c r="R211" i="1" a="1"/>
  <c r="R211" i="1" s="1"/>
  <c r="R199" i="1" a="1"/>
  <c r="R199" i="1" s="1"/>
  <c r="R175" i="1" a="1"/>
  <c r="R175" i="1" s="1"/>
  <c r="R187" i="1" a="1"/>
  <c r="R187" i="1" s="1"/>
  <c r="BG50" i="4" l="1" a="1"/>
  <c r="BG50" i="4" s="1"/>
  <c r="BI49" i="4"/>
  <c r="BC50" i="4" a="1"/>
  <c r="BC50" i="4" s="1"/>
  <c r="BE49" i="4"/>
  <c r="AM50" i="4" a="1"/>
  <c r="AM50" i="4" s="1"/>
  <c r="AO49" i="4"/>
  <c r="BS50" i="4" a="1"/>
  <c r="BS50" i="4" s="1"/>
  <c r="BU49" i="4"/>
  <c r="BW50" i="4" a="1"/>
  <c r="BW50" i="4" s="1"/>
  <c r="BY49" i="4"/>
  <c r="AQ50" i="4" a="1"/>
  <c r="AQ50" i="4" s="1"/>
  <c r="AS49" i="4"/>
  <c r="BM53" i="4"/>
  <c r="BQ53" i="4"/>
  <c r="AW53" i="4"/>
  <c r="BA53" i="4"/>
  <c r="AK56" i="4"/>
  <c r="AG53" i="4"/>
  <c r="BC51" i="4" l="1" a="1"/>
  <c r="BC51" i="4" s="1"/>
  <c r="BE50" i="4"/>
  <c r="AQ51" i="4" a="1"/>
  <c r="AQ51" i="4" s="1"/>
  <c r="AS50" i="4"/>
  <c r="BS51" i="4" a="1"/>
  <c r="BS51" i="4" s="1"/>
  <c r="BU50" i="4"/>
  <c r="AM51" i="4" a="1"/>
  <c r="AM51" i="4" s="1"/>
  <c r="AO50" i="4"/>
  <c r="BW51" i="4" a="1"/>
  <c r="BW51" i="4" s="1"/>
  <c r="BY50" i="4"/>
  <c r="BG51" i="4" a="1"/>
  <c r="BG51" i="4" s="1"/>
  <c r="BI50" i="4"/>
  <c r="AG54" i="4"/>
  <c r="AW54" i="4"/>
  <c r="AK57" i="4"/>
  <c r="BA54" i="4"/>
  <c r="BM54" i="4"/>
  <c r="BQ54" i="4"/>
  <c r="BS52" i="4" l="1" a="1"/>
  <c r="BS52" i="4" s="1"/>
  <c r="BU51" i="4"/>
  <c r="BG52" i="4" a="1"/>
  <c r="BG52" i="4" s="1"/>
  <c r="BI51" i="4"/>
  <c r="AM52" i="4" a="1"/>
  <c r="AM52" i="4" s="1"/>
  <c r="AO51" i="4"/>
  <c r="AQ52" i="4" a="1"/>
  <c r="AQ52" i="4" s="1"/>
  <c r="AS51" i="4"/>
  <c r="BW52" i="4" a="1"/>
  <c r="BW52" i="4" s="1"/>
  <c r="BY51" i="4"/>
  <c r="BC52" i="4" a="1"/>
  <c r="BC52" i="4" s="1"/>
  <c r="BE51" i="4"/>
  <c r="BM55" i="4"/>
  <c r="BA55" i="4"/>
  <c r="AW55" i="4"/>
  <c r="AK58" i="4"/>
  <c r="BQ55" i="4"/>
  <c r="AG55" i="4"/>
  <c r="R170" i="1" l="1" a="1"/>
  <c r="R170" i="1" s="1"/>
  <c r="R194" i="1" a="1"/>
  <c r="R194" i="1" s="1"/>
  <c r="R182" i="1" a="1"/>
  <c r="R182" i="1" s="1"/>
  <c r="R206" i="1" a="1"/>
  <c r="R206" i="1" s="1"/>
  <c r="R218" i="1" a="1"/>
  <c r="R218" i="1" s="1"/>
  <c r="R230" i="1" a="1"/>
  <c r="R230" i="1" s="1"/>
  <c r="R190" i="1" a="1"/>
  <c r="R190" i="1" s="1"/>
  <c r="R166" i="1" a="1"/>
  <c r="R166" i="1" s="1"/>
  <c r="R178" i="1" a="1"/>
  <c r="R178" i="1" s="1"/>
  <c r="R202" i="1" a="1"/>
  <c r="R202" i="1" s="1"/>
  <c r="R214" i="1" a="1"/>
  <c r="R214" i="1" s="1"/>
  <c r="R226" i="1" a="1"/>
  <c r="R226" i="1" s="1"/>
  <c r="R177" i="1" a="1"/>
  <c r="R177" i="1" s="1"/>
  <c r="R165" i="1" a="1"/>
  <c r="R165" i="1" s="1"/>
  <c r="R189" i="1" a="1"/>
  <c r="R189" i="1" s="1"/>
  <c r="R201" i="1" a="1"/>
  <c r="R201" i="1" s="1"/>
  <c r="R213" i="1" a="1"/>
  <c r="R213" i="1" s="1"/>
  <c r="R225" i="1" a="1"/>
  <c r="R225" i="1" s="1"/>
  <c r="BC53" i="4" a="1"/>
  <c r="BC53" i="4" s="1"/>
  <c r="BE52" i="4"/>
  <c r="R173" i="1" a="1"/>
  <c r="R173" i="1" s="1"/>
  <c r="R197" i="1" a="1"/>
  <c r="R197" i="1" s="1"/>
  <c r="R185" i="1" a="1"/>
  <c r="R185" i="1" s="1"/>
  <c r="R209" i="1" a="1"/>
  <c r="R209" i="1" s="1"/>
  <c r="R221" i="1" a="1"/>
  <c r="R221" i="1" s="1"/>
  <c r="R233" i="1" a="1"/>
  <c r="R233" i="1" s="1"/>
  <c r="AQ53" i="4" a="1"/>
  <c r="AQ53" i="4" s="1"/>
  <c r="AS52" i="4"/>
  <c r="AM53" i="4" a="1"/>
  <c r="AM53" i="4" s="1"/>
  <c r="AO52" i="4"/>
  <c r="BG53" i="4" a="1"/>
  <c r="BG53" i="4" s="1"/>
  <c r="BI52" i="4"/>
  <c r="R193" i="1" a="1"/>
  <c r="R193" i="1" s="1"/>
  <c r="R169" i="1" a="1"/>
  <c r="R169" i="1" s="1"/>
  <c r="R181" i="1" a="1"/>
  <c r="R181" i="1" s="1"/>
  <c r="R205" i="1" a="1"/>
  <c r="R205" i="1" s="1"/>
  <c r="R217" i="1" a="1"/>
  <c r="R217" i="1" s="1"/>
  <c r="R229" i="1" a="1"/>
  <c r="R229" i="1" s="1"/>
  <c r="R174" i="1" a="1"/>
  <c r="R174" i="1" s="1"/>
  <c r="R186" i="1" a="1"/>
  <c r="R186" i="1" s="1"/>
  <c r="R198" i="1" a="1"/>
  <c r="R198" i="1" s="1"/>
  <c r="R210" i="1" a="1"/>
  <c r="R210" i="1" s="1"/>
  <c r="R222" i="1" a="1"/>
  <c r="R222" i="1" s="1"/>
  <c r="R234" i="1" a="1"/>
  <c r="R234" i="1" s="1"/>
  <c r="BW53" i="4" a="1"/>
  <c r="BW53" i="4" s="1"/>
  <c r="BY52" i="4"/>
  <c r="BS53" i="4" a="1"/>
  <c r="BS53" i="4" s="1"/>
  <c r="BU52" i="4"/>
  <c r="AG56" i="4"/>
  <c r="AK59" i="4"/>
  <c r="BQ56" i="4"/>
  <c r="BA56" i="4"/>
  <c r="AW56" i="4"/>
  <c r="BM56" i="4"/>
  <c r="BG54" i="4" l="1" a="1"/>
  <c r="BG54" i="4" s="1"/>
  <c r="BI53" i="4"/>
  <c r="BC54" i="4" a="1"/>
  <c r="BC54" i="4" s="1"/>
  <c r="BE53" i="4"/>
  <c r="BS54" i="4" a="1"/>
  <c r="BS54" i="4" s="1"/>
  <c r="BU53" i="4"/>
  <c r="BW54" i="4" a="1"/>
  <c r="BW54" i="4" s="1"/>
  <c r="BY53" i="4"/>
  <c r="AM54" i="4" a="1"/>
  <c r="AM54" i="4" s="1"/>
  <c r="AO53" i="4"/>
  <c r="AQ54" i="4" a="1"/>
  <c r="AQ54" i="4" s="1"/>
  <c r="AS53" i="4"/>
  <c r="AW57" i="4"/>
  <c r="BM57" i="4"/>
  <c r="BQ57" i="4"/>
  <c r="AK60" i="4"/>
  <c r="AG57" i="4"/>
  <c r="BA57" i="4"/>
  <c r="BW55" i="4" l="1" a="1"/>
  <c r="BW55" i="4" s="1"/>
  <c r="BY54" i="4"/>
  <c r="BS55" i="4" a="1"/>
  <c r="BS55" i="4" s="1"/>
  <c r="BU54" i="4"/>
  <c r="AM55" i="4" a="1"/>
  <c r="AM55" i="4" s="1"/>
  <c r="AO54" i="4"/>
  <c r="BC55" i="4" a="1"/>
  <c r="BC55" i="4" s="1"/>
  <c r="BE54" i="4"/>
  <c r="AQ55" i="4" a="1"/>
  <c r="AQ55" i="4" s="1"/>
  <c r="AS54" i="4"/>
  <c r="BG55" i="4" a="1"/>
  <c r="BG55" i="4" s="1"/>
  <c r="BI54" i="4"/>
  <c r="BA58" i="4"/>
  <c r="BQ58" i="4"/>
  <c r="AG58" i="4"/>
  <c r="BM58" i="4"/>
  <c r="AK61" i="4"/>
  <c r="R296" i="1" s="1" a="1"/>
  <c r="R296" i="1" s="1"/>
  <c r="AW58" i="4"/>
  <c r="BS56" i="4" l="1" a="1"/>
  <c r="BS56" i="4" s="1"/>
  <c r="BU55" i="4"/>
  <c r="BC56" i="4" a="1"/>
  <c r="BC56" i="4" s="1"/>
  <c r="BE55" i="4"/>
  <c r="AM56" i="4" a="1"/>
  <c r="AM56" i="4" s="1"/>
  <c r="AO55" i="4"/>
  <c r="BW56" i="4" a="1"/>
  <c r="BW56" i="4" s="1"/>
  <c r="BY55" i="4"/>
  <c r="BG56" i="4" a="1"/>
  <c r="BG56" i="4" s="1"/>
  <c r="BI55" i="4"/>
  <c r="AQ56" i="4" a="1"/>
  <c r="AQ56" i="4" s="1"/>
  <c r="AS55" i="4"/>
  <c r="AW59" i="4"/>
  <c r="R236" i="1" a="1"/>
  <c r="R236" i="1" s="1"/>
  <c r="R284" i="1" a="1"/>
  <c r="R284" i="1" s="1"/>
  <c r="R248" i="1" a="1"/>
  <c r="R248" i="1" s="1"/>
  <c r="R260" i="1" a="1"/>
  <c r="R260" i="1" s="1"/>
  <c r="R272" i="1" a="1"/>
  <c r="R272" i="1" s="1"/>
  <c r="BM59" i="4"/>
  <c r="AK62" i="4"/>
  <c r="BQ59" i="4"/>
  <c r="AG59" i="4"/>
  <c r="BA59" i="4"/>
  <c r="BW57" i="4" l="1" a="1"/>
  <c r="BW57" i="4" s="1"/>
  <c r="BY56" i="4"/>
  <c r="AQ57" i="4" a="1"/>
  <c r="AQ57" i="4" s="1"/>
  <c r="AS56" i="4"/>
  <c r="BC57" i="4" a="1"/>
  <c r="BC57" i="4" s="1"/>
  <c r="BE56" i="4"/>
  <c r="AM57" i="4" a="1"/>
  <c r="AM57" i="4" s="1"/>
  <c r="AO56" i="4"/>
  <c r="BG57" i="4" a="1"/>
  <c r="BG57" i="4" s="1"/>
  <c r="BI56" i="4"/>
  <c r="BS57" i="4" a="1"/>
  <c r="BS57" i="4" s="1"/>
  <c r="BU56" i="4"/>
  <c r="AK63" i="4"/>
  <c r="BM60" i="4"/>
  <c r="AG60" i="4"/>
  <c r="AW60" i="4"/>
  <c r="BA60" i="4"/>
  <c r="BQ60" i="4"/>
  <c r="BC58" i="4" l="1" a="1"/>
  <c r="BC58" i="4" s="1"/>
  <c r="BE57" i="4"/>
  <c r="BS58" i="4" a="1"/>
  <c r="BS58" i="4" s="1"/>
  <c r="BU57" i="4"/>
  <c r="AQ58" i="4" a="1"/>
  <c r="AQ58" i="4" s="1"/>
  <c r="AS57" i="4"/>
  <c r="AM58" i="4" a="1"/>
  <c r="AM58" i="4" s="1"/>
  <c r="AO57" i="4"/>
  <c r="BG58" i="4" a="1"/>
  <c r="BG58" i="4" s="1"/>
  <c r="BI57" i="4"/>
  <c r="BW58" i="4" a="1"/>
  <c r="BW58" i="4" s="1"/>
  <c r="BY57" i="4"/>
  <c r="BQ61" i="4"/>
  <c r="BA61" i="4"/>
  <c r="R300" i="1" s="1" a="1"/>
  <c r="R300" i="1" s="1"/>
  <c r="AW61" i="4"/>
  <c r="R299" i="1" s="1" a="1"/>
  <c r="R299" i="1" s="1"/>
  <c r="AG61" i="4"/>
  <c r="R295" i="1" s="1" a="1"/>
  <c r="R295" i="1" s="1"/>
  <c r="AK64" i="4"/>
  <c r="BM61" i="4"/>
  <c r="R303" i="1" s="1" a="1"/>
  <c r="R303" i="1" s="1"/>
  <c r="AQ59" i="4" l="1" a="1"/>
  <c r="AQ59" i="4" s="1"/>
  <c r="AS58" i="4"/>
  <c r="AM59" i="4" a="1"/>
  <c r="AM59" i="4" s="1"/>
  <c r="AO58" i="4"/>
  <c r="R304" i="1" a="1"/>
  <c r="R304" i="1" s="1"/>
  <c r="BW59" i="4" a="1"/>
  <c r="BW59" i="4" s="1"/>
  <c r="BY58" i="4"/>
  <c r="BS59" i="4" a="1"/>
  <c r="BS59" i="4" s="1"/>
  <c r="BU58" i="4"/>
  <c r="BG59" i="4" a="1"/>
  <c r="BG59" i="4" s="1"/>
  <c r="BI58" i="4"/>
  <c r="BC59" i="4" a="1"/>
  <c r="BC59" i="4" s="1"/>
  <c r="BE58" i="4"/>
  <c r="R255" i="1" a="1"/>
  <c r="R255" i="1" s="1"/>
  <c r="R291" i="1" a="1"/>
  <c r="R291" i="1" s="1"/>
  <c r="R243" i="1" a="1"/>
  <c r="R243" i="1" s="1"/>
  <c r="R279" i="1" a="1"/>
  <c r="R279" i="1" s="1"/>
  <c r="R267" i="1" a="1"/>
  <c r="R267" i="1" s="1"/>
  <c r="AG62" i="4"/>
  <c r="BM62" i="4"/>
  <c r="R271" i="1" a="1"/>
  <c r="R271" i="1" s="1"/>
  <c r="R247" i="1" a="1"/>
  <c r="R247" i="1" s="1"/>
  <c r="R235" i="1" a="1"/>
  <c r="R235" i="1" s="1"/>
  <c r="R283" i="1" a="1"/>
  <c r="R283" i="1" s="1"/>
  <c r="R259" i="1" a="1"/>
  <c r="R259" i="1" s="1"/>
  <c r="AK65" i="4"/>
  <c r="R239" i="1" a="1"/>
  <c r="R239" i="1" s="1"/>
  <c r="R287" i="1" a="1"/>
  <c r="R287" i="1" s="1"/>
  <c r="R275" i="1" a="1"/>
  <c r="R275" i="1" s="1"/>
  <c r="R251" i="1" a="1"/>
  <c r="R251" i="1" s="1"/>
  <c r="R263" i="1" a="1"/>
  <c r="R263" i="1" s="1"/>
  <c r="BA62" i="4"/>
  <c r="BQ62" i="4"/>
  <c r="AW62" i="4"/>
  <c r="R240" i="1" a="1"/>
  <c r="R240" i="1" s="1"/>
  <c r="R288" i="1" a="1"/>
  <c r="R288" i="1" s="1"/>
  <c r="R276" i="1" a="1"/>
  <c r="R276" i="1" s="1"/>
  <c r="R264" i="1" a="1"/>
  <c r="R264" i="1" s="1"/>
  <c r="R252" i="1" a="1"/>
  <c r="R252" i="1" s="1"/>
  <c r="R268" i="1" a="1"/>
  <c r="R268" i="1" s="1"/>
  <c r="R244" i="1" a="1"/>
  <c r="R244" i="1" s="1"/>
  <c r="R292" i="1" a="1"/>
  <c r="R292" i="1" s="1"/>
  <c r="R280" i="1" a="1"/>
  <c r="R280" i="1" s="1"/>
  <c r="R256" i="1" a="1"/>
  <c r="R256" i="1" s="1"/>
  <c r="BW60" i="4" l="1" a="1"/>
  <c r="BW60" i="4" s="1"/>
  <c r="BY59" i="4"/>
  <c r="BS60" i="4" a="1"/>
  <c r="BS60" i="4" s="1"/>
  <c r="BU59" i="4"/>
  <c r="BC60" i="4" a="1"/>
  <c r="BC60" i="4" s="1"/>
  <c r="BE59" i="4"/>
  <c r="AM60" i="4" a="1"/>
  <c r="AM60" i="4" s="1"/>
  <c r="AO59" i="4"/>
  <c r="BG60" i="4" a="1"/>
  <c r="BG60" i="4" s="1"/>
  <c r="BI59" i="4"/>
  <c r="AQ60" i="4" a="1"/>
  <c r="AQ60" i="4" s="1"/>
  <c r="AS59" i="4"/>
  <c r="BQ63" i="4"/>
  <c r="BA63" i="4"/>
  <c r="BM63" i="4"/>
  <c r="AG63" i="4"/>
  <c r="AW63" i="4"/>
  <c r="AK66" i="4"/>
  <c r="BG61" i="4" l="1" a="1"/>
  <c r="BG61" i="4" s="1"/>
  <c r="BI60" i="4"/>
  <c r="AM61" i="4" a="1"/>
  <c r="AM61" i="4" s="1"/>
  <c r="AO60" i="4"/>
  <c r="BS61" i="4" a="1"/>
  <c r="BS61" i="4" s="1"/>
  <c r="BU60" i="4"/>
  <c r="BC61" i="4" a="1"/>
  <c r="BC61" i="4" s="1"/>
  <c r="BE60" i="4"/>
  <c r="AQ61" i="4" a="1"/>
  <c r="AQ61" i="4" s="1"/>
  <c r="AS60" i="4"/>
  <c r="BW61" i="4" a="1"/>
  <c r="BW61" i="4" s="1"/>
  <c r="BY60" i="4"/>
  <c r="AK67" i="4"/>
  <c r="AG64" i="4"/>
  <c r="BA64" i="4"/>
  <c r="AW64" i="4"/>
  <c r="BM64" i="4"/>
  <c r="BQ64" i="4"/>
  <c r="AM62" i="4" l="1" a="1"/>
  <c r="AM62" i="4" s="1"/>
  <c r="AO61" i="4"/>
  <c r="BW62" i="4" a="1"/>
  <c r="BW62" i="4" s="1"/>
  <c r="BY61" i="4"/>
  <c r="BC62" i="4" a="1"/>
  <c r="BC62" i="4" s="1"/>
  <c r="BE61" i="4"/>
  <c r="BS62" i="4" a="1"/>
  <c r="BS62" i="4" s="1"/>
  <c r="BU61" i="4"/>
  <c r="AQ62" i="4" a="1"/>
  <c r="AQ62" i="4" s="1"/>
  <c r="AS61" i="4"/>
  <c r="BG62" i="4" a="1"/>
  <c r="BG62" i="4" s="1"/>
  <c r="BI61" i="4"/>
  <c r="BQ65" i="4"/>
  <c r="BM65" i="4"/>
  <c r="AW65" i="4"/>
  <c r="BA65" i="4"/>
  <c r="AK68" i="4"/>
  <c r="AG65" i="4"/>
  <c r="R269" i="1" l="1" a="1"/>
  <c r="R269" i="1" s="1"/>
  <c r="R245" i="1" a="1"/>
  <c r="R245" i="1" s="1"/>
  <c r="R257" i="1" a="1"/>
  <c r="R257" i="1" s="1"/>
  <c r="R281" i="1" a="1"/>
  <c r="R281" i="1" s="1"/>
  <c r="R293" i="1" a="1"/>
  <c r="R293" i="1" s="1"/>
  <c r="R305" i="1" a="1"/>
  <c r="R305" i="1" s="1"/>
  <c r="BC63" i="4" a="1"/>
  <c r="BC63" i="4" s="1"/>
  <c r="BE62" i="4"/>
  <c r="BW63" i="4" a="1"/>
  <c r="BW63" i="4" s="1"/>
  <c r="BY62" i="4"/>
  <c r="R242" i="1" a="1"/>
  <c r="R242" i="1" s="1"/>
  <c r="R278" i="1" a="1"/>
  <c r="R278" i="1" s="1"/>
  <c r="R266" i="1" a="1"/>
  <c r="R266" i="1" s="1"/>
  <c r="R254" i="1" a="1"/>
  <c r="R254" i="1" s="1"/>
  <c r="R290" i="1" a="1"/>
  <c r="R290" i="1" s="1"/>
  <c r="R302" i="1" a="1"/>
  <c r="R302" i="1" s="1"/>
  <c r="R237" i="1" a="1"/>
  <c r="R237" i="1" s="1"/>
  <c r="R273" i="1" a="1"/>
  <c r="R273" i="1" s="1"/>
  <c r="R261" i="1" a="1"/>
  <c r="R261" i="1" s="1"/>
  <c r="R249" i="1" a="1"/>
  <c r="R249" i="1" s="1"/>
  <c r="R285" i="1" a="1"/>
  <c r="R285" i="1" s="1"/>
  <c r="R297" i="1" a="1"/>
  <c r="R297" i="1" s="1"/>
  <c r="BS63" i="4" a="1"/>
  <c r="BS63" i="4" s="1"/>
  <c r="BU62" i="4"/>
  <c r="R277" i="1" a="1"/>
  <c r="R277" i="1" s="1"/>
  <c r="R241" i="1" a="1"/>
  <c r="R241" i="1" s="1"/>
  <c r="R253" i="1" a="1"/>
  <c r="R253" i="1" s="1"/>
  <c r="R265" i="1" a="1"/>
  <c r="R265" i="1" s="1"/>
  <c r="R289" i="1" a="1"/>
  <c r="R289" i="1" s="1"/>
  <c r="R301" i="1" a="1"/>
  <c r="R301" i="1" s="1"/>
  <c r="R246" i="1" a="1"/>
  <c r="R246" i="1" s="1"/>
  <c r="R258" i="1" a="1"/>
  <c r="R258" i="1" s="1"/>
  <c r="R270" i="1" a="1"/>
  <c r="R270" i="1" s="1"/>
  <c r="R282" i="1" a="1"/>
  <c r="R282" i="1" s="1"/>
  <c r="R294" i="1" a="1"/>
  <c r="R294" i="1" s="1"/>
  <c r="R306" i="1" a="1"/>
  <c r="R306" i="1" s="1"/>
  <c r="BG63" i="4" a="1"/>
  <c r="BG63" i="4" s="1"/>
  <c r="BI62" i="4"/>
  <c r="R238" i="1" a="1"/>
  <c r="R238" i="1" s="1"/>
  <c r="R262" i="1" a="1"/>
  <c r="R262" i="1" s="1"/>
  <c r="R274" i="1" a="1"/>
  <c r="R274" i="1" s="1"/>
  <c r="R250" i="1" a="1"/>
  <c r="R250" i="1" s="1"/>
  <c r="R286" i="1" a="1"/>
  <c r="R286" i="1" s="1"/>
  <c r="R298" i="1" a="1"/>
  <c r="R298" i="1" s="1"/>
  <c r="AQ63" i="4" a="1"/>
  <c r="AQ63" i="4" s="1"/>
  <c r="AS62" i="4"/>
  <c r="AM63" i="4" a="1"/>
  <c r="AM63" i="4" s="1"/>
  <c r="AO62" i="4"/>
  <c r="AK69" i="4"/>
  <c r="BA66" i="4"/>
  <c r="AG66" i="4"/>
  <c r="AW66" i="4"/>
  <c r="BQ66" i="4"/>
  <c r="BM66" i="4"/>
  <c r="BG64" i="4" l="1" a="1"/>
  <c r="BG64" i="4" s="1"/>
  <c r="BI63" i="4"/>
  <c r="AM64" i="4" a="1"/>
  <c r="AM64" i="4" s="1"/>
  <c r="AO63" i="4"/>
  <c r="AQ64" i="4" a="1"/>
  <c r="AQ64" i="4" s="1"/>
  <c r="AS63" i="4"/>
  <c r="BS64" i="4" a="1"/>
  <c r="BS64" i="4" s="1"/>
  <c r="BU63" i="4"/>
  <c r="BW64" i="4" a="1"/>
  <c r="BW64" i="4" s="1"/>
  <c r="BY63" i="4"/>
  <c r="BC64" i="4" a="1"/>
  <c r="BC64" i="4" s="1"/>
  <c r="BE63" i="4"/>
  <c r="BM67" i="4"/>
  <c r="BQ67" i="4"/>
  <c r="AW67" i="4"/>
  <c r="AG67" i="4"/>
  <c r="AK70" i="4"/>
  <c r="BA67" i="4"/>
  <c r="BC65" i="4" l="1" a="1"/>
  <c r="BC65" i="4" s="1"/>
  <c r="BE64" i="4"/>
  <c r="BW65" i="4" a="1"/>
  <c r="BW65" i="4" s="1"/>
  <c r="BY64" i="4"/>
  <c r="AQ65" i="4" a="1"/>
  <c r="AQ65" i="4" s="1"/>
  <c r="AS64" i="4"/>
  <c r="AM65" i="4" a="1"/>
  <c r="AM65" i="4" s="1"/>
  <c r="AO64" i="4"/>
  <c r="BS65" i="4" a="1"/>
  <c r="BS65" i="4" s="1"/>
  <c r="BU64" i="4"/>
  <c r="BG65" i="4" a="1"/>
  <c r="BG65" i="4" s="1"/>
  <c r="BI64" i="4"/>
  <c r="BA68" i="4"/>
  <c r="AK71" i="4"/>
  <c r="AG68" i="4"/>
  <c r="AW68" i="4"/>
  <c r="BM68" i="4"/>
  <c r="BQ68" i="4"/>
  <c r="BS66" i="4" l="1" a="1"/>
  <c r="BS66" i="4" s="1"/>
  <c r="BU65" i="4"/>
  <c r="AM66" i="4" a="1"/>
  <c r="AM66" i="4" s="1"/>
  <c r="AO65" i="4"/>
  <c r="AQ66" i="4" a="1"/>
  <c r="AQ66" i="4" s="1"/>
  <c r="AS65" i="4"/>
  <c r="BW66" i="4" a="1"/>
  <c r="BW66" i="4" s="1"/>
  <c r="BY65" i="4"/>
  <c r="BG66" i="4" a="1"/>
  <c r="BG66" i="4" s="1"/>
  <c r="BI65" i="4"/>
  <c r="BC66" i="4" a="1"/>
  <c r="BC66" i="4" s="1"/>
  <c r="BE65" i="4"/>
  <c r="BQ69" i="4"/>
  <c r="BM69" i="4"/>
  <c r="AK72" i="4"/>
  <c r="AW69" i="4"/>
  <c r="AG69" i="4"/>
  <c r="BA69" i="4"/>
  <c r="AQ67" i="4" l="1" a="1"/>
  <c r="AQ67" i="4" s="1"/>
  <c r="AS66" i="4"/>
  <c r="AM67" i="4" a="1"/>
  <c r="AM67" i="4" s="1"/>
  <c r="AO66" i="4"/>
  <c r="BW67" i="4" a="1"/>
  <c r="BW67" i="4" s="1"/>
  <c r="BY66" i="4"/>
  <c r="BC67" i="4" a="1"/>
  <c r="BC67" i="4" s="1"/>
  <c r="BE66" i="4"/>
  <c r="BS67" i="4" a="1"/>
  <c r="BS67" i="4" s="1"/>
  <c r="BU66" i="4"/>
  <c r="BG67" i="4" a="1"/>
  <c r="BG67" i="4" s="1"/>
  <c r="BI66" i="4"/>
  <c r="BA70" i="4"/>
  <c r="AW70" i="4"/>
  <c r="AK73" i="4"/>
  <c r="BM70" i="4"/>
  <c r="BQ70" i="4"/>
  <c r="AG70" i="4"/>
  <c r="BS68" i="4" l="1" a="1"/>
  <c r="BS68" i="4" s="1"/>
  <c r="BU67" i="4"/>
  <c r="BC68" i="4" a="1"/>
  <c r="BC68" i="4" s="1"/>
  <c r="BE67" i="4"/>
  <c r="AM68" i="4" a="1"/>
  <c r="AM68" i="4" s="1"/>
  <c r="AO67" i="4"/>
  <c r="BW68" i="4" a="1"/>
  <c r="BW68" i="4" s="1"/>
  <c r="BY67" i="4"/>
  <c r="BG68" i="4" a="1"/>
  <c r="BG68" i="4" s="1"/>
  <c r="BI67" i="4"/>
  <c r="AQ68" i="4" a="1"/>
  <c r="AQ68" i="4" s="1"/>
  <c r="AS67" i="4"/>
  <c r="AG71" i="4"/>
  <c r="BQ71" i="4"/>
  <c r="AW71" i="4"/>
  <c r="AK74" i="4"/>
  <c r="BM71" i="4"/>
  <c r="BA71" i="4"/>
  <c r="BW69" i="4" l="1" a="1"/>
  <c r="BW69" i="4" s="1"/>
  <c r="BY68" i="4"/>
  <c r="AQ69" i="4" a="1"/>
  <c r="AQ69" i="4" s="1"/>
  <c r="AS68" i="4"/>
  <c r="BC69" i="4" a="1"/>
  <c r="BC69" i="4" s="1"/>
  <c r="BE68" i="4"/>
  <c r="AM69" i="4" a="1"/>
  <c r="AM69" i="4" s="1"/>
  <c r="AO68" i="4"/>
  <c r="BG69" i="4" a="1"/>
  <c r="BG69" i="4" s="1"/>
  <c r="BI68" i="4"/>
  <c r="BS69" i="4" a="1"/>
  <c r="BS69" i="4" s="1"/>
  <c r="BU68" i="4"/>
  <c r="BM72" i="4"/>
  <c r="BA72" i="4"/>
  <c r="AK75" i="4"/>
  <c r="BQ72" i="4"/>
  <c r="AW72" i="4"/>
  <c r="AG72" i="4"/>
  <c r="BC70" i="4" l="1" a="1"/>
  <c r="BC70" i="4" s="1"/>
  <c r="BE69" i="4"/>
  <c r="AM70" i="4" a="1"/>
  <c r="AM70" i="4" s="1"/>
  <c r="AO69" i="4"/>
  <c r="AQ70" i="4" a="1"/>
  <c r="AQ70" i="4" s="1"/>
  <c r="AS69" i="4"/>
  <c r="BS70" i="4" a="1"/>
  <c r="BS70" i="4" s="1"/>
  <c r="BU69" i="4"/>
  <c r="BG70" i="4" a="1"/>
  <c r="BG70" i="4" s="1"/>
  <c r="BI69" i="4"/>
  <c r="BW70" i="4" a="1"/>
  <c r="BW70" i="4" s="1"/>
  <c r="BY69" i="4"/>
  <c r="AG73" i="4"/>
  <c r="AW73" i="4"/>
  <c r="BQ73" i="4"/>
  <c r="AK76" i="4"/>
  <c r="R368" i="1" s="1" a="1"/>
  <c r="R368" i="1" s="1"/>
  <c r="BM73" i="4"/>
  <c r="BA73" i="4"/>
  <c r="AQ71" i="4" l="1" a="1"/>
  <c r="AQ71" i="4" s="1"/>
  <c r="AS70" i="4"/>
  <c r="BS71" i="4" a="1"/>
  <c r="BS71" i="4" s="1"/>
  <c r="BU70" i="4"/>
  <c r="AM71" i="4" a="1"/>
  <c r="AM71" i="4" s="1"/>
  <c r="AO70" i="4"/>
  <c r="BW71" i="4" a="1"/>
  <c r="BW71" i="4" s="1"/>
  <c r="BY70" i="4"/>
  <c r="BG71" i="4" a="1"/>
  <c r="BG71" i="4" s="1"/>
  <c r="BI70" i="4"/>
  <c r="BC71" i="4" a="1"/>
  <c r="BC71" i="4" s="1"/>
  <c r="BE70" i="4"/>
  <c r="BM74" i="4"/>
  <c r="BA74" i="4"/>
  <c r="R332" i="1" a="1"/>
  <c r="R332" i="1" s="1"/>
  <c r="R320" i="1" a="1"/>
  <c r="R320" i="1" s="1"/>
  <c r="R344" i="1" a="1"/>
  <c r="R344" i="1" s="1"/>
  <c r="R356" i="1" a="1"/>
  <c r="R356" i="1" s="1"/>
  <c r="R308" i="1" a="1"/>
  <c r="R308" i="1" s="1"/>
  <c r="BQ74" i="4"/>
  <c r="AK77" i="4"/>
  <c r="AG74" i="4"/>
  <c r="AW74" i="4"/>
  <c r="BC72" i="4" l="1" a="1"/>
  <c r="BC72" i="4" s="1"/>
  <c r="BE71" i="4"/>
  <c r="BS72" i="4" a="1"/>
  <c r="BS72" i="4" s="1"/>
  <c r="BU71" i="4"/>
  <c r="BW72" i="4" a="1"/>
  <c r="BW72" i="4" s="1"/>
  <c r="BY71" i="4"/>
  <c r="AM72" i="4" a="1"/>
  <c r="AM72" i="4" s="1"/>
  <c r="AO71" i="4"/>
  <c r="BG72" i="4" a="1"/>
  <c r="BG72" i="4" s="1"/>
  <c r="BI71" i="4"/>
  <c r="AQ72" i="4" a="1"/>
  <c r="AQ72" i="4" s="1"/>
  <c r="AS71" i="4"/>
  <c r="BA75" i="4"/>
  <c r="AW75" i="4"/>
  <c r="AK78" i="4"/>
  <c r="AG75" i="4"/>
  <c r="BQ75" i="4"/>
  <c r="BM75" i="4"/>
  <c r="AM73" i="4" l="1" a="1"/>
  <c r="AM73" i="4" s="1"/>
  <c r="AO72" i="4"/>
  <c r="BW73" i="4" a="1"/>
  <c r="BW73" i="4" s="1"/>
  <c r="BY72" i="4"/>
  <c r="BS73" i="4" a="1"/>
  <c r="BS73" i="4" s="1"/>
  <c r="BU72" i="4"/>
  <c r="BC73" i="4" a="1"/>
  <c r="BC73" i="4" s="1"/>
  <c r="BE72" i="4"/>
  <c r="AQ73" i="4" a="1"/>
  <c r="AQ73" i="4" s="1"/>
  <c r="AS72" i="4"/>
  <c r="BG73" i="4" a="1"/>
  <c r="BG73" i="4" s="1"/>
  <c r="BI72" i="4"/>
  <c r="BQ76" i="4"/>
  <c r="BM76" i="4"/>
  <c r="R375" i="1" s="1" a="1"/>
  <c r="R375" i="1" s="1"/>
  <c r="AW76" i="4"/>
  <c r="R371" i="1" s="1" a="1"/>
  <c r="R371" i="1" s="1"/>
  <c r="AG76" i="4"/>
  <c r="R367" i="1" s="1" a="1"/>
  <c r="R367" i="1" s="1"/>
  <c r="AK79" i="4"/>
  <c r="BA76" i="4"/>
  <c r="R372" i="1" s="1" a="1"/>
  <c r="R372" i="1" s="1"/>
  <c r="BS74" i="4" l="1" a="1"/>
  <c r="BS74" i="4" s="1"/>
  <c r="BU73" i="4"/>
  <c r="AQ74" i="4" a="1"/>
  <c r="AQ74" i="4" s="1"/>
  <c r="AS73" i="4"/>
  <c r="R376" i="1" a="1"/>
  <c r="R376" i="1" s="1"/>
  <c r="BW74" i="4" a="1"/>
  <c r="BW74" i="4" s="1"/>
  <c r="BY73" i="4"/>
  <c r="BC74" i="4" a="1"/>
  <c r="BC74" i="4" s="1"/>
  <c r="BE73" i="4"/>
  <c r="BG74" i="4" a="1"/>
  <c r="BG74" i="4" s="1"/>
  <c r="BI73" i="4"/>
  <c r="AM74" i="4" a="1"/>
  <c r="AM74" i="4" s="1"/>
  <c r="AO73" i="4"/>
  <c r="BA77" i="4"/>
  <c r="AK80" i="4"/>
  <c r="R355" i="1" a="1"/>
  <c r="R355" i="1" s="1"/>
  <c r="R319" i="1" a="1"/>
  <c r="R319" i="1" s="1"/>
  <c r="R343" i="1" a="1"/>
  <c r="R343" i="1" s="1"/>
  <c r="R331" i="1" a="1"/>
  <c r="R331" i="1" s="1"/>
  <c r="R307" i="1" a="1"/>
  <c r="R307" i="1" s="1"/>
  <c r="AW77" i="4"/>
  <c r="AG77" i="4"/>
  <c r="R347" i="1" a="1"/>
  <c r="R347" i="1" s="1"/>
  <c r="R311" i="1" a="1"/>
  <c r="R311" i="1" s="1"/>
  <c r="R323" i="1" a="1"/>
  <c r="R323" i="1" s="1"/>
  <c r="R359" i="1" a="1"/>
  <c r="R359" i="1" s="1"/>
  <c r="R335" i="1" a="1"/>
  <c r="R335" i="1" s="1"/>
  <c r="R312" i="1" a="1"/>
  <c r="R312" i="1" s="1"/>
  <c r="R324" i="1" a="1"/>
  <c r="R324" i="1" s="1"/>
  <c r="R360" i="1" a="1"/>
  <c r="R360" i="1" s="1"/>
  <c r="R348" i="1" a="1"/>
  <c r="R348" i="1" s="1"/>
  <c r="R336" i="1" a="1"/>
  <c r="R336" i="1" s="1"/>
  <c r="R351" i="1" a="1"/>
  <c r="R351" i="1" s="1"/>
  <c r="R363" i="1" a="1"/>
  <c r="R363" i="1" s="1"/>
  <c r="R327" i="1" a="1"/>
  <c r="R327" i="1" s="1"/>
  <c r="R339" i="1" a="1"/>
  <c r="R339" i="1" s="1"/>
  <c r="R315" i="1" a="1"/>
  <c r="R315" i="1" s="1"/>
  <c r="BQ77" i="4"/>
  <c r="BM77" i="4"/>
  <c r="R328" i="1" a="1"/>
  <c r="R328" i="1" s="1"/>
  <c r="R340" i="1" a="1"/>
  <c r="R340" i="1" s="1"/>
  <c r="R352" i="1" a="1"/>
  <c r="R352" i="1" s="1"/>
  <c r="R316" i="1" a="1"/>
  <c r="R316" i="1" s="1"/>
  <c r="R364" i="1" a="1"/>
  <c r="R364" i="1" s="1"/>
  <c r="BC75" i="4" l="1" a="1"/>
  <c r="BC75" i="4" s="1"/>
  <c r="BE74" i="4"/>
  <c r="AM75" i="4" a="1"/>
  <c r="AM75" i="4" s="1"/>
  <c r="AO74" i="4"/>
  <c r="AQ75" i="4" a="1"/>
  <c r="AQ75" i="4" s="1"/>
  <c r="AS74" i="4"/>
  <c r="BG75" i="4" a="1"/>
  <c r="BG75" i="4" s="1"/>
  <c r="BI74" i="4"/>
  <c r="BW75" i="4" a="1"/>
  <c r="BW75" i="4" s="1"/>
  <c r="BY74" i="4"/>
  <c r="BS75" i="4" a="1"/>
  <c r="BS75" i="4" s="1"/>
  <c r="BU74" i="4"/>
  <c r="AG78" i="4"/>
  <c r="AW78" i="4"/>
  <c r="BM78" i="4"/>
  <c r="BQ78" i="4"/>
  <c r="AK81" i="4"/>
  <c r="BA78" i="4"/>
  <c r="AQ76" i="4" l="1" a="1"/>
  <c r="AQ76" i="4" s="1"/>
  <c r="AS75" i="4"/>
  <c r="AM76" i="4" a="1"/>
  <c r="AM76" i="4" s="1"/>
  <c r="AO75" i="4"/>
  <c r="BS76" i="4" a="1"/>
  <c r="BS76" i="4" s="1"/>
  <c r="BU75" i="4"/>
  <c r="BG76" i="4" a="1"/>
  <c r="BG76" i="4" s="1"/>
  <c r="BI75" i="4"/>
  <c r="BW76" i="4" a="1"/>
  <c r="BW76" i="4" s="1"/>
  <c r="BY75" i="4"/>
  <c r="BC76" i="4" a="1"/>
  <c r="BC76" i="4" s="1"/>
  <c r="BE75" i="4"/>
  <c r="BQ79" i="4"/>
  <c r="BA79" i="4"/>
  <c r="AK82" i="4"/>
  <c r="BM79" i="4"/>
  <c r="AG79" i="4"/>
  <c r="AW79" i="4"/>
  <c r="BS77" i="4" l="1" a="1"/>
  <c r="BS77" i="4" s="1"/>
  <c r="BU76" i="4"/>
  <c r="AM77" i="4" a="1"/>
  <c r="AM77" i="4" s="1"/>
  <c r="AO76" i="4"/>
  <c r="BG77" i="4" a="1"/>
  <c r="BG77" i="4" s="1"/>
  <c r="BI76" i="4"/>
  <c r="BC77" i="4" a="1"/>
  <c r="BC77" i="4" s="1"/>
  <c r="BE76" i="4"/>
  <c r="BW77" i="4" a="1"/>
  <c r="BW77" i="4" s="1"/>
  <c r="BY76" i="4"/>
  <c r="AQ77" i="4" a="1"/>
  <c r="AQ77" i="4" s="1"/>
  <c r="AS76" i="4"/>
  <c r="AW80" i="4"/>
  <c r="AG80" i="4"/>
  <c r="BA80" i="4"/>
  <c r="BM80" i="4"/>
  <c r="AK83" i="4"/>
  <c r="BQ80" i="4"/>
  <c r="R349" i="1" l="1" a="1"/>
  <c r="R349" i="1" s="1"/>
  <c r="R361" i="1" a="1"/>
  <c r="R361" i="1" s="1"/>
  <c r="R325" i="1" a="1"/>
  <c r="R325" i="1" s="1"/>
  <c r="R337" i="1" a="1"/>
  <c r="R337" i="1" s="1"/>
  <c r="R313" i="1" a="1"/>
  <c r="R313" i="1" s="1"/>
  <c r="R373" i="1" a="1"/>
  <c r="R373" i="1" s="1"/>
  <c r="R314" i="1" a="1"/>
  <c r="R314" i="1" s="1"/>
  <c r="R326" i="1" a="1"/>
  <c r="R326" i="1" s="1"/>
  <c r="R350" i="1" a="1"/>
  <c r="R350" i="1" s="1"/>
  <c r="R338" i="1" a="1"/>
  <c r="R338" i="1" s="1"/>
  <c r="R362" i="1" a="1"/>
  <c r="R362" i="1" s="1"/>
  <c r="R374" i="1" a="1"/>
  <c r="R374" i="1" s="1"/>
  <c r="BC78" i="4" a="1"/>
  <c r="BC78" i="4" s="1"/>
  <c r="BE77" i="4"/>
  <c r="BG78" i="4" a="1"/>
  <c r="BG78" i="4" s="1"/>
  <c r="BI77" i="4"/>
  <c r="R346" i="1" a="1"/>
  <c r="R346" i="1" s="1"/>
  <c r="R334" i="1" a="1"/>
  <c r="R334" i="1" s="1"/>
  <c r="R310" i="1" a="1"/>
  <c r="R310" i="1" s="1"/>
  <c r="R358" i="1" a="1"/>
  <c r="R358" i="1" s="1"/>
  <c r="R322" i="1" a="1"/>
  <c r="R322" i="1" s="1"/>
  <c r="R370" i="1" a="1"/>
  <c r="R370" i="1" s="1"/>
  <c r="R333" i="1" a="1"/>
  <c r="R333" i="1" s="1"/>
  <c r="R309" i="1" a="1"/>
  <c r="R309" i="1" s="1"/>
  <c r="R345" i="1" a="1"/>
  <c r="R345" i="1" s="1"/>
  <c r="R321" i="1" a="1"/>
  <c r="R321" i="1" s="1"/>
  <c r="R357" i="1" a="1"/>
  <c r="R357" i="1" s="1"/>
  <c r="R369" i="1" a="1"/>
  <c r="R369" i="1" s="1"/>
  <c r="AM78" i="4" a="1"/>
  <c r="AM78" i="4" s="1"/>
  <c r="AO77" i="4"/>
  <c r="R330" i="1" a="1"/>
  <c r="R330" i="1" s="1"/>
  <c r="R318" i="1" a="1"/>
  <c r="R318" i="1" s="1"/>
  <c r="R342" i="1" a="1"/>
  <c r="R342" i="1" s="1"/>
  <c r="R354" i="1" a="1"/>
  <c r="R354" i="1" s="1"/>
  <c r="R366" i="1" a="1"/>
  <c r="R366" i="1" s="1"/>
  <c r="R378" i="1" a="1"/>
  <c r="R378" i="1" s="1"/>
  <c r="R341" i="1" a="1"/>
  <c r="R341" i="1" s="1"/>
  <c r="R317" i="1" a="1"/>
  <c r="R317" i="1" s="1"/>
  <c r="R353" i="1" a="1"/>
  <c r="R353" i="1" s="1"/>
  <c r="R329" i="1" a="1"/>
  <c r="R329" i="1" s="1"/>
  <c r="R365" i="1" a="1"/>
  <c r="R365" i="1" s="1"/>
  <c r="R377" i="1" a="1"/>
  <c r="R377" i="1" s="1"/>
  <c r="AQ78" i="4" a="1"/>
  <c r="AQ78" i="4" s="1"/>
  <c r="AS77" i="4"/>
  <c r="BW78" i="4" a="1"/>
  <c r="BW78" i="4" s="1"/>
  <c r="BY77" i="4"/>
  <c r="BS78" i="4" a="1"/>
  <c r="BS78" i="4" s="1"/>
  <c r="BU77" i="4"/>
  <c r="BQ81" i="4"/>
  <c r="AK84" i="4"/>
  <c r="AG81" i="4"/>
  <c r="BM81" i="4"/>
  <c r="BA81" i="4"/>
  <c r="AW81" i="4"/>
  <c r="BG79" i="4" l="1" a="1"/>
  <c r="BG79" i="4" s="1"/>
  <c r="BI78" i="4"/>
  <c r="BS79" i="4" a="1"/>
  <c r="BS79" i="4" s="1"/>
  <c r="BU78" i="4"/>
  <c r="BW79" i="4" a="1"/>
  <c r="BW79" i="4" s="1"/>
  <c r="BY78" i="4"/>
  <c r="AQ79" i="4" a="1"/>
  <c r="AQ79" i="4" s="1"/>
  <c r="AS78" i="4"/>
  <c r="AM79" i="4" a="1"/>
  <c r="AM79" i="4" s="1"/>
  <c r="AO78" i="4"/>
  <c r="BC79" i="4" a="1"/>
  <c r="BC79" i="4" s="1"/>
  <c r="BE78" i="4"/>
  <c r="BA82" i="4"/>
  <c r="AW82" i="4"/>
  <c r="BM82" i="4"/>
  <c r="AK85" i="4"/>
  <c r="AG82" i="4"/>
  <c r="BQ82" i="4"/>
  <c r="BW80" i="4" l="1" a="1"/>
  <c r="BW80" i="4" s="1"/>
  <c r="BY79" i="4"/>
  <c r="AM80" i="4" a="1"/>
  <c r="AM80" i="4" s="1"/>
  <c r="AO79" i="4"/>
  <c r="AQ80" i="4" a="1"/>
  <c r="AQ80" i="4" s="1"/>
  <c r="AS79" i="4"/>
  <c r="BS80" i="4" a="1"/>
  <c r="BS80" i="4" s="1"/>
  <c r="BU79" i="4"/>
  <c r="BC80" i="4" a="1"/>
  <c r="BC80" i="4" s="1"/>
  <c r="BE79" i="4"/>
  <c r="BG80" i="4" a="1"/>
  <c r="BG80" i="4" s="1"/>
  <c r="BI79" i="4"/>
  <c r="BQ83" i="4"/>
  <c r="AK86" i="4"/>
  <c r="BM83" i="4"/>
  <c r="AW83" i="4"/>
  <c r="BA83" i="4"/>
  <c r="AG83" i="4"/>
  <c r="AM81" i="4" l="1" a="1"/>
  <c r="AM81" i="4" s="1"/>
  <c r="AO80" i="4"/>
  <c r="BW81" i="4" a="1"/>
  <c r="BW81" i="4" s="1"/>
  <c r="BY80" i="4"/>
  <c r="BS81" i="4" a="1"/>
  <c r="BS81" i="4" s="1"/>
  <c r="BU80" i="4"/>
  <c r="AQ81" i="4" a="1"/>
  <c r="AQ81" i="4" s="1"/>
  <c r="AS80" i="4"/>
  <c r="BG81" i="4" a="1"/>
  <c r="BG81" i="4" s="1"/>
  <c r="BI80" i="4"/>
  <c r="BC81" i="4" a="1"/>
  <c r="BC81" i="4" s="1"/>
  <c r="BE80" i="4"/>
  <c r="AG84" i="4"/>
  <c r="BA84" i="4"/>
  <c r="AW84" i="4"/>
  <c r="AK87" i="4"/>
  <c r="BM84" i="4"/>
  <c r="BQ84" i="4"/>
  <c r="BS82" i="4" l="1" a="1"/>
  <c r="BS82" i="4" s="1"/>
  <c r="BU81" i="4"/>
  <c r="BW82" i="4" a="1"/>
  <c r="BW82" i="4" s="1"/>
  <c r="BY81" i="4"/>
  <c r="AQ82" i="4" a="1"/>
  <c r="AQ82" i="4" s="1"/>
  <c r="AS81" i="4"/>
  <c r="BC82" i="4" a="1"/>
  <c r="BC82" i="4" s="1"/>
  <c r="BE81" i="4"/>
  <c r="BG82" i="4" a="1"/>
  <c r="BG82" i="4" s="1"/>
  <c r="BI81" i="4"/>
  <c r="AM82" i="4" a="1"/>
  <c r="AM82" i="4" s="1"/>
  <c r="AO81" i="4"/>
  <c r="BM85" i="4"/>
  <c r="BQ85" i="4"/>
  <c r="AK88" i="4"/>
  <c r="AW85" i="4"/>
  <c r="AG85" i="4"/>
  <c r="BA85" i="4"/>
  <c r="BC83" i="4" l="1" a="1"/>
  <c r="BC83" i="4" s="1"/>
  <c r="BE82" i="4"/>
  <c r="AM83" i="4" a="1"/>
  <c r="AM83" i="4" s="1"/>
  <c r="AO82" i="4"/>
  <c r="BW83" i="4" a="1"/>
  <c r="BW83" i="4" s="1"/>
  <c r="BY82" i="4"/>
  <c r="AQ83" i="4" a="1"/>
  <c r="AQ83" i="4" s="1"/>
  <c r="AS82" i="4"/>
  <c r="BG83" i="4" a="1"/>
  <c r="BG83" i="4" s="1"/>
  <c r="BI82" i="4"/>
  <c r="BS83" i="4" a="1"/>
  <c r="BS83" i="4" s="1"/>
  <c r="BU82" i="4"/>
  <c r="BA86" i="4"/>
  <c r="AG86" i="4"/>
  <c r="AK89" i="4"/>
  <c r="BQ86" i="4"/>
  <c r="BM86" i="4"/>
  <c r="AW86" i="4"/>
  <c r="BC84" i="4" l="1" a="1"/>
  <c r="BC84" i="4" s="1"/>
  <c r="BE83" i="4"/>
  <c r="BW84" i="4" a="1"/>
  <c r="BW84" i="4" s="1"/>
  <c r="BY83" i="4"/>
  <c r="AQ84" i="4" a="1"/>
  <c r="AQ84" i="4" s="1"/>
  <c r="AS83" i="4"/>
  <c r="AM84" i="4" a="1"/>
  <c r="AM84" i="4" s="1"/>
  <c r="AO83" i="4"/>
  <c r="BS84" i="4" a="1"/>
  <c r="BS84" i="4" s="1"/>
  <c r="BU83" i="4"/>
  <c r="BG84" i="4" a="1"/>
  <c r="BG84" i="4" s="1"/>
  <c r="BI83" i="4"/>
  <c r="BM87" i="4"/>
  <c r="AW87" i="4"/>
  <c r="AG87" i="4"/>
  <c r="BQ87" i="4"/>
  <c r="AK90" i="4"/>
  <c r="BA87" i="4"/>
  <c r="AM85" i="4" l="1" a="1"/>
  <c r="AM85" i="4" s="1"/>
  <c r="AO84" i="4"/>
  <c r="AQ85" i="4" a="1"/>
  <c r="AQ85" i="4" s="1"/>
  <c r="AS84" i="4"/>
  <c r="BW85" i="4" a="1"/>
  <c r="BW85" i="4" s="1"/>
  <c r="BY84" i="4"/>
  <c r="BG85" i="4" a="1"/>
  <c r="BG85" i="4" s="1"/>
  <c r="BI84" i="4"/>
  <c r="BS85" i="4" a="1"/>
  <c r="BS85" i="4" s="1"/>
  <c r="BU84" i="4"/>
  <c r="BC85" i="4" a="1"/>
  <c r="BC85" i="4" s="1"/>
  <c r="BE84" i="4"/>
  <c r="AK91" i="4"/>
  <c r="R440" i="1" s="1" a="1"/>
  <c r="R440" i="1" s="1"/>
  <c r="BA88" i="4"/>
  <c r="AG88" i="4"/>
  <c r="BQ88" i="4"/>
  <c r="BM88" i="4"/>
  <c r="AW88" i="4"/>
  <c r="BG86" i="4" l="1" a="1"/>
  <c r="BG86" i="4" s="1"/>
  <c r="BI85" i="4"/>
  <c r="AQ86" i="4" a="1"/>
  <c r="AQ86" i="4" s="1"/>
  <c r="AS85" i="4"/>
  <c r="BW86" i="4" a="1"/>
  <c r="BW86" i="4" s="1"/>
  <c r="BY85" i="4"/>
  <c r="BC86" i="4" a="1"/>
  <c r="BC86" i="4" s="1"/>
  <c r="BE85" i="4"/>
  <c r="BS86" i="4" a="1"/>
  <c r="BS86" i="4" s="1"/>
  <c r="BU85" i="4"/>
  <c r="AM86" i="4" a="1"/>
  <c r="AM86" i="4" s="1"/>
  <c r="AO85" i="4"/>
  <c r="BM89" i="4"/>
  <c r="AW89" i="4"/>
  <c r="BQ89" i="4"/>
  <c r="BA89" i="4"/>
  <c r="AK92" i="4"/>
  <c r="AG89" i="4"/>
  <c r="R416" i="1" a="1"/>
  <c r="R416" i="1" s="1"/>
  <c r="R380" i="1" a="1"/>
  <c r="R380" i="1" s="1"/>
  <c r="R428" i="1" a="1"/>
  <c r="R428" i="1" s="1"/>
  <c r="R392" i="1" a="1"/>
  <c r="R392" i="1" s="1"/>
  <c r="R404" i="1" a="1"/>
  <c r="R404" i="1" s="1"/>
  <c r="BC87" i="4" l="1" a="1"/>
  <c r="BC87" i="4" s="1"/>
  <c r="BE86" i="4"/>
  <c r="BW87" i="4" a="1"/>
  <c r="BW87" i="4" s="1"/>
  <c r="BY86" i="4"/>
  <c r="AM87" i="4" a="1"/>
  <c r="AM87" i="4" s="1"/>
  <c r="AO86" i="4"/>
  <c r="AQ87" i="4" a="1"/>
  <c r="AQ87" i="4" s="1"/>
  <c r="AS86" i="4"/>
  <c r="BS87" i="4" a="1"/>
  <c r="BS87" i="4" s="1"/>
  <c r="BU86" i="4"/>
  <c r="BG87" i="4" a="1"/>
  <c r="BG87" i="4" s="1"/>
  <c r="BI86" i="4"/>
  <c r="AG90" i="4"/>
  <c r="BA90" i="4"/>
  <c r="AK93" i="4"/>
  <c r="BQ90" i="4"/>
  <c r="AW90" i="4"/>
  <c r="BM90" i="4"/>
  <c r="AQ88" i="4" l="1" a="1"/>
  <c r="AQ88" i="4" s="1"/>
  <c r="AS87" i="4"/>
  <c r="BC88" i="4" a="1"/>
  <c r="BC88" i="4" s="1"/>
  <c r="BE87" i="4"/>
  <c r="BW88" i="4" a="1"/>
  <c r="BW88" i="4" s="1"/>
  <c r="BY87" i="4"/>
  <c r="BG88" i="4" a="1"/>
  <c r="BG88" i="4" s="1"/>
  <c r="BI87" i="4"/>
  <c r="AM88" i="4" a="1"/>
  <c r="AM88" i="4" s="1"/>
  <c r="AO87" i="4"/>
  <c r="BS88" i="4" a="1"/>
  <c r="BS88" i="4" s="1"/>
  <c r="BU87" i="4"/>
  <c r="BM91" i="4"/>
  <c r="R447" i="1" s="1" a="1"/>
  <c r="R447" i="1" s="1"/>
  <c r="AW91" i="4"/>
  <c r="R443" i="1" s="1" a="1"/>
  <c r="R443" i="1" s="1"/>
  <c r="BQ91" i="4"/>
  <c r="AK94" i="4"/>
  <c r="BA91" i="4"/>
  <c r="R444" i="1" s="1" a="1"/>
  <c r="R444" i="1" s="1"/>
  <c r="AG91" i="4"/>
  <c r="R439" i="1" s="1" a="1"/>
  <c r="R439" i="1" s="1"/>
  <c r="R448" i="1" l="1" a="1"/>
  <c r="R448" i="1" s="1"/>
  <c r="BW89" i="4" a="1"/>
  <c r="BW89" i="4" s="1"/>
  <c r="BY88" i="4"/>
  <c r="BC89" i="4" a="1"/>
  <c r="BC89" i="4" s="1"/>
  <c r="BE88" i="4"/>
  <c r="BG89" i="4" a="1"/>
  <c r="BG89" i="4" s="1"/>
  <c r="BI88" i="4"/>
  <c r="BS89" i="4" a="1"/>
  <c r="BS89" i="4" s="1"/>
  <c r="BU88" i="4"/>
  <c r="AM89" i="4" a="1"/>
  <c r="AM89" i="4" s="1"/>
  <c r="AO88" i="4"/>
  <c r="AQ89" i="4" a="1"/>
  <c r="AQ89" i="4" s="1"/>
  <c r="AS88" i="4"/>
  <c r="AG92" i="4"/>
  <c r="R379" i="1" a="1"/>
  <c r="R379" i="1" s="1"/>
  <c r="R391" i="1" a="1"/>
  <c r="R391" i="1" s="1"/>
  <c r="R427" i="1" a="1"/>
  <c r="R427" i="1" s="1"/>
  <c r="R415" i="1" a="1"/>
  <c r="R415" i="1" s="1"/>
  <c r="R403" i="1" a="1"/>
  <c r="R403" i="1" s="1"/>
  <c r="R408" i="1" a="1"/>
  <c r="R408" i="1" s="1"/>
  <c r="R384" i="1" a="1"/>
  <c r="R384" i="1" s="1"/>
  <c r="R396" i="1" a="1"/>
  <c r="R396" i="1" s="1"/>
  <c r="R432" i="1" a="1"/>
  <c r="R432" i="1" s="1"/>
  <c r="R420" i="1" a="1"/>
  <c r="R420" i="1" s="1"/>
  <c r="AK95" i="4"/>
  <c r="BQ92" i="4"/>
  <c r="AW92" i="4"/>
  <c r="BM92" i="4"/>
  <c r="BA92" i="4"/>
  <c r="R400" i="1" a="1"/>
  <c r="R400" i="1" s="1"/>
  <c r="R424" i="1" a="1"/>
  <c r="R424" i="1" s="1"/>
  <c r="R412" i="1" a="1"/>
  <c r="R412" i="1" s="1"/>
  <c r="R436" i="1" a="1"/>
  <c r="R436" i="1" s="1"/>
  <c r="R388" i="1" a="1"/>
  <c r="R388" i="1" s="1"/>
  <c r="R395" i="1" a="1"/>
  <c r="R395" i="1" s="1"/>
  <c r="R383" i="1" a="1"/>
  <c r="R383" i="1" s="1"/>
  <c r="R419" i="1" a="1"/>
  <c r="R419" i="1" s="1"/>
  <c r="R407" i="1" a="1"/>
  <c r="R407" i="1" s="1"/>
  <c r="R431" i="1" a="1"/>
  <c r="R431" i="1" s="1"/>
  <c r="R411" i="1" a="1"/>
  <c r="R411" i="1" s="1"/>
  <c r="R387" i="1" a="1"/>
  <c r="R387" i="1" s="1"/>
  <c r="R423" i="1" a="1"/>
  <c r="R423" i="1" s="1"/>
  <c r="R435" i="1" a="1"/>
  <c r="R435" i="1" s="1"/>
  <c r="R399" i="1" a="1"/>
  <c r="R399" i="1" s="1"/>
  <c r="BS90" i="4" l="1" a="1"/>
  <c r="BS90" i="4" s="1"/>
  <c r="BU89" i="4"/>
  <c r="BC90" i="4" a="1"/>
  <c r="BC90" i="4" s="1"/>
  <c r="BE89" i="4"/>
  <c r="BW90" i="4" a="1"/>
  <c r="BW90" i="4" s="1"/>
  <c r="BY89" i="4"/>
  <c r="BG90" i="4" a="1"/>
  <c r="BG90" i="4" s="1"/>
  <c r="BI89" i="4"/>
  <c r="AQ90" i="4" a="1"/>
  <c r="AQ90" i="4" s="1"/>
  <c r="AS89" i="4"/>
  <c r="AM90" i="4" a="1"/>
  <c r="AM90" i="4" s="1"/>
  <c r="AO89" i="4"/>
  <c r="BA93" i="4"/>
  <c r="BM93" i="4"/>
  <c r="AW93" i="4"/>
  <c r="BQ93" i="4"/>
  <c r="AG93" i="4"/>
  <c r="AK96" i="4"/>
  <c r="BC91" i="4" l="1" a="1"/>
  <c r="BC91" i="4" s="1"/>
  <c r="BE90" i="4"/>
  <c r="BG91" i="4" a="1"/>
  <c r="BG91" i="4" s="1"/>
  <c r="BI90" i="4"/>
  <c r="BW91" i="4" a="1"/>
  <c r="BW91" i="4" s="1"/>
  <c r="BY90" i="4"/>
  <c r="AM91" i="4" a="1"/>
  <c r="AM91" i="4" s="1"/>
  <c r="AO90" i="4"/>
  <c r="AQ91" i="4" a="1"/>
  <c r="AQ91" i="4" s="1"/>
  <c r="AS90" i="4"/>
  <c r="BS91" i="4" a="1"/>
  <c r="BS91" i="4" s="1"/>
  <c r="BU90" i="4"/>
  <c r="AK97" i="4"/>
  <c r="AG94" i="4"/>
  <c r="BQ94" i="4"/>
  <c r="BM94" i="4"/>
  <c r="AW94" i="4"/>
  <c r="BA94" i="4"/>
  <c r="BW92" i="4" l="1" a="1"/>
  <c r="BW92" i="4" s="1"/>
  <c r="BY91" i="4"/>
  <c r="BG92" i="4" a="1"/>
  <c r="BG92" i="4" s="1"/>
  <c r="BI91" i="4"/>
  <c r="BC92" i="4" a="1"/>
  <c r="BC92" i="4" s="1"/>
  <c r="BE91" i="4"/>
  <c r="BS92" i="4" a="1"/>
  <c r="BS92" i="4" s="1"/>
  <c r="BU91" i="4"/>
  <c r="AM92" i="4" a="1"/>
  <c r="AM92" i="4" s="1"/>
  <c r="AO91" i="4"/>
  <c r="AQ92" i="4" a="1"/>
  <c r="AQ92" i="4" s="1"/>
  <c r="AS91" i="4"/>
  <c r="BM95" i="4"/>
  <c r="BA95" i="4"/>
  <c r="AW95" i="4"/>
  <c r="AG95" i="4"/>
  <c r="BQ95" i="4"/>
  <c r="AK98" i="4"/>
  <c r="R446" i="1" l="1" a="1"/>
  <c r="R446" i="1" s="1"/>
  <c r="R386" i="1" a="1"/>
  <c r="R386" i="1" s="1"/>
  <c r="R410" i="1" a="1"/>
  <c r="R410" i="1" s="1"/>
  <c r="R422" i="1" a="1"/>
  <c r="R422" i="1" s="1"/>
  <c r="R434" i="1" a="1"/>
  <c r="R434" i="1" s="1"/>
  <c r="R398" i="1" a="1"/>
  <c r="R398" i="1" s="1"/>
  <c r="R449" i="1" a="1"/>
  <c r="R449" i="1" s="1"/>
  <c r="R425" i="1" a="1"/>
  <c r="R425" i="1" s="1"/>
  <c r="R437" i="1" a="1"/>
  <c r="R437" i="1" s="1"/>
  <c r="R389" i="1" a="1"/>
  <c r="R389" i="1" s="1"/>
  <c r="R413" i="1" a="1"/>
  <c r="R413" i="1" s="1"/>
  <c r="R401" i="1" a="1"/>
  <c r="R401" i="1" s="1"/>
  <c r="AQ93" i="4" a="1"/>
  <c r="AQ93" i="4" s="1"/>
  <c r="AS92" i="4"/>
  <c r="BG93" i="4" a="1"/>
  <c r="BG93" i="4" s="1"/>
  <c r="BI92" i="4"/>
  <c r="BS93" i="4" a="1"/>
  <c r="BS93" i="4" s="1"/>
  <c r="BU92" i="4"/>
  <c r="BC93" i="4" a="1"/>
  <c r="BC93" i="4" s="1"/>
  <c r="BE92" i="4"/>
  <c r="R441" i="1" a="1"/>
  <c r="R441" i="1" s="1"/>
  <c r="R381" i="1" a="1"/>
  <c r="R381" i="1" s="1"/>
  <c r="R429" i="1" a="1"/>
  <c r="R429" i="1" s="1"/>
  <c r="R393" i="1" a="1"/>
  <c r="R393" i="1" s="1"/>
  <c r="R405" i="1" a="1"/>
  <c r="R405" i="1" s="1"/>
  <c r="R417" i="1" a="1"/>
  <c r="R417" i="1" s="1"/>
  <c r="R450" i="1" a="1"/>
  <c r="R450" i="1" s="1"/>
  <c r="R438" i="1" a="1"/>
  <c r="R438" i="1" s="1"/>
  <c r="R390" i="1" a="1"/>
  <c r="R390" i="1" s="1"/>
  <c r="R414" i="1" a="1"/>
  <c r="R414" i="1" s="1"/>
  <c r="R426" i="1" a="1"/>
  <c r="R426" i="1" s="1"/>
  <c r="R402" i="1" a="1"/>
  <c r="R402" i="1" s="1"/>
  <c r="R445" i="1" a="1"/>
  <c r="R445" i="1" s="1"/>
  <c r="R433" i="1" a="1"/>
  <c r="R433" i="1" s="1"/>
  <c r="R421" i="1" a="1"/>
  <c r="R421" i="1" s="1"/>
  <c r="R385" i="1" a="1"/>
  <c r="R385" i="1" s="1"/>
  <c r="R397" i="1" a="1"/>
  <c r="R397" i="1" s="1"/>
  <c r="R409" i="1" a="1"/>
  <c r="R409" i="1" s="1"/>
  <c r="R442" i="1" a="1"/>
  <c r="R442" i="1" s="1"/>
  <c r="R418" i="1" a="1"/>
  <c r="R418" i="1" s="1"/>
  <c r="R382" i="1" a="1"/>
  <c r="R382" i="1" s="1"/>
  <c r="R430" i="1" a="1"/>
  <c r="R430" i="1" s="1"/>
  <c r="R394" i="1" a="1"/>
  <c r="R394" i="1" s="1"/>
  <c r="R406" i="1" a="1"/>
  <c r="R406" i="1" s="1"/>
  <c r="AM93" i="4" a="1"/>
  <c r="AM93" i="4" s="1"/>
  <c r="AO92" i="4"/>
  <c r="BW93" i="4" a="1"/>
  <c r="BW93" i="4" s="1"/>
  <c r="BY92" i="4"/>
  <c r="AK99" i="4"/>
  <c r="BQ96" i="4"/>
  <c r="BA96" i="4"/>
  <c r="AG96" i="4"/>
  <c r="AW96" i="4"/>
  <c r="BM96" i="4"/>
  <c r="BC94" i="4" l="1" a="1"/>
  <c r="BC94" i="4" s="1"/>
  <c r="BE93" i="4"/>
  <c r="BS94" i="4" a="1"/>
  <c r="BS94" i="4" s="1"/>
  <c r="BU93" i="4"/>
  <c r="BG94" i="4" a="1"/>
  <c r="BG94" i="4" s="1"/>
  <c r="BI93" i="4"/>
  <c r="BW94" i="4" a="1"/>
  <c r="BW94" i="4" s="1"/>
  <c r="BY93" i="4"/>
  <c r="AM94" i="4" a="1"/>
  <c r="AM94" i="4" s="1"/>
  <c r="AO93" i="4"/>
  <c r="AQ94" i="4" a="1"/>
  <c r="AQ94" i="4" s="1"/>
  <c r="AS93" i="4"/>
  <c r="AW97" i="4"/>
  <c r="AG97" i="4"/>
  <c r="BA97" i="4"/>
  <c r="BM97" i="4"/>
  <c r="AK100" i="4"/>
  <c r="BQ97" i="4"/>
  <c r="BS95" i="4" l="1" a="1"/>
  <c r="BS95" i="4" s="1"/>
  <c r="BU94" i="4"/>
  <c r="BW95" i="4" a="1"/>
  <c r="BW95" i="4" s="1"/>
  <c r="BY94" i="4"/>
  <c r="BG95" i="4" a="1"/>
  <c r="BG95" i="4" s="1"/>
  <c r="BI94" i="4"/>
  <c r="AQ95" i="4" a="1"/>
  <c r="AQ95" i="4" s="1"/>
  <c r="AS94" i="4"/>
  <c r="AM95" i="4" a="1"/>
  <c r="AM95" i="4" s="1"/>
  <c r="AO94" i="4"/>
  <c r="BC95" i="4" a="1"/>
  <c r="BC95" i="4" s="1"/>
  <c r="BE94" i="4"/>
  <c r="BQ98" i="4"/>
  <c r="AK101" i="4"/>
  <c r="BM98" i="4"/>
  <c r="BA98" i="4"/>
  <c r="AG98" i="4"/>
  <c r="AW98" i="4"/>
  <c r="BG96" i="4" l="1" a="1"/>
  <c r="BG96" i="4" s="1"/>
  <c r="BI95" i="4"/>
  <c r="BC96" i="4" a="1"/>
  <c r="BC96" i="4" s="1"/>
  <c r="BE95" i="4"/>
  <c r="BW96" i="4" a="1"/>
  <c r="BW96" i="4" s="1"/>
  <c r="BY95" i="4"/>
  <c r="AQ96" i="4" a="1"/>
  <c r="AQ96" i="4" s="1"/>
  <c r="AS95" i="4"/>
  <c r="AM96" i="4" a="1"/>
  <c r="AM96" i="4" s="1"/>
  <c r="AO95" i="4"/>
  <c r="BS96" i="4" a="1"/>
  <c r="BS96" i="4" s="1"/>
  <c r="BU95" i="4"/>
  <c r="AG99" i="4"/>
  <c r="AW99" i="4"/>
  <c r="BA99" i="4"/>
  <c r="AK102" i="4"/>
  <c r="BQ99" i="4"/>
  <c r="BM99" i="4"/>
  <c r="BC97" i="4" l="1" a="1"/>
  <c r="BC97" i="4" s="1"/>
  <c r="BE96" i="4"/>
  <c r="AQ97" i="4" a="1"/>
  <c r="AQ97" i="4" s="1"/>
  <c r="AS96" i="4"/>
  <c r="BW97" i="4" a="1"/>
  <c r="BW97" i="4" s="1"/>
  <c r="BY96" i="4"/>
  <c r="BS97" i="4" a="1"/>
  <c r="BS97" i="4" s="1"/>
  <c r="BU96" i="4"/>
  <c r="AM97" i="4" a="1"/>
  <c r="AM97" i="4" s="1"/>
  <c r="AO96" i="4"/>
  <c r="BG97" i="4" a="1"/>
  <c r="BG97" i="4" s="1"/>
  <c r="BI96" i="4"/>
  <c r="BM100" i="4"/>
  <c r="AK103" i="4"/>
  <c r="AW100" i="4"/>
  <c r="BQ100" i="4"/>
  <c r="BA100" i="4"/>
  <c r="AG100" i="4"/>
  <c r="AQ98" i="4" l="1" a="1"/>
  <c r="AQ98" i="4" s="1"/>
  <c r="AS97" i="4"/>
  <c r="BC98" i="4" a="1"/>
  <c r="BC98" i="4" s="1"/>
  <c r="BE97" i="4"/>
  <c r="BW98" i="4" a="1"/>
  <c r="BW98" i="4" s="1"/>
  <c r="BY97" i="4"/>
  <c r="BS98" i="4" a="1"/>
  <c r="BS98" i="4" s="1"/>
  <c r="BU97" i="4"/>
  <c r="BG98" i="4" a="1"/>
  <c r="BG98" i="4" s="1"/>
  <c r="BI97" i="4"/>
  <c r="AM98" i="4" a="1"/>
  <c r="AM98" i="4" s="1"/>
  <c r="AO97" i="4"/>
  <c r="AG101" i="4"/>
  <c r="BA101" i="4"/>
  <c r="AW101" i="4"/>
  <c r="BQ101" i="4"/>
  <c r="BM101" i="4"/>
  <c r="AK104" i="4"/>
  <c r="BS99" i="4" l="1" a="1"/>
  <c r="BS99" i="4" s="1"/>
  <c r="BU98" i="4"/>
  <c r="AQ99" i="4" a="1"/>
  <c r="AQ99" i="4" s="1"/>
  <c r="AS98" i="4"/>
  <c r="BW99" i="4" a="1"/>
  <c r="BW99" i="4" s="1"/>
  <c r="BY98" i="4"/>
  <c r="BC99" i="4" a="1"/>
  <c r="BC99" i="4" s="1"/>
  <c r="BE98" i="4"/>
  <c r="AM99" i="4" a="1"/>
  <c r="AM99" i="4" s="1"/>
  <c r="AO98" i="4"/>
  <c r="BG99" i="4" a="1"/>
  <c r="BG99" i="4" s="1"/>
  <c r="BI98" i="4"/>
  <c r="BM102" i="4"/>
  <c r="AK105" i="4"/>
  <c r="BA102" i="4"/>
  <c r="AW102" i="4"/>
  <c r="BQ102" i="4"/>
  <c r="AG102" i="4"/>
  <c r="BC100" i="4" l="1" a="1"/>
  <c r="BC100" i="4" s="1"/>
  <c r="BE99" i="4"/>
  <c r="BW100" i="4" a="1"/>
  <c r="BW100" i="4" s="1"/>
  <c r="BY99" i="4"/>
  <c r="AQ100" i="4" a="1"/>
  <c r="AQ100" i="4" s="1"/>
  <c r="AS99" i="4"/>
  <c r="BG100" i="4" a="1"/>
  <c r="BG100" i="4" s="1"/>
  <c r="BI99" i="4"/>
  <c r="AM100" i="4" a="1"/>
  <c r="AM100" i="4" s="1"/>
  <c r="AO99" i="4"/>
  <c r="BS100" i="4" a="1"/>
  <c r="BS100" i="4" s="1"/>
  <c r="BU99" i="4"/>
  <c r="AG103" i="4"/>
  <c r="AW103" i="4"/>
  <c r="BQ103" i="4"/>
  <c r="AK106" i="4"/>
  <c r="BA103" i="4"/>
  <c r="BM103" i="4"/>
  <c r="AQ101" i="4" l="1" a="1"/>
  <c r="AQ101" i="4" s="1"/>
  <c r="AS100" i="4"/>
  <c r="BG101" i="4" a="1"/>
  <c r="BG101" i="4" s="1"/>
  <c r="BI100" i="4"/>
  <c r="BW101" i="4" a="1"/>
  <c r="BW101" i="4" s="1"/>
  <c r="BY100" i="4"/>
  <c r="BS101" i="4" a="1"/>
  <c r="BS101" i="4" s="1"/>
  <c r="BU100" i="4"/>
  <c r="AM101" i="4" a="1"/>
  <c r="AM101" i="4" s="1"/>
  <c r="AO100" i="4"/>
  <c r="BC101" i="4" a="1"/>
  <c r="BC101" i="4" s="1"/>
  <c r="BE100" i="4"/>
  <c r="BM104" i="4"/>
  <c r="BA104" i="4"/>
  <c r="AK107" i="4"/>
  <c r="AW104" i="4"/>
  <c r="AG104" i="4"/>
  <c r="BQ104" i="4"/>
  <c r="BG102" i="4" l="1" a="1"/>
  <c r="BG102" i="4" s="1"/>
  <c r="BI101" i="4"/>
  <c r="BW102" i="4" a="1"/>
  <c r="BW102" i="4" s="1"/>
  <c r="BY101" i="4"/>
  <c r="BS102" i="4" a="1"/>
  <c r="BS102" i="4" s="1"/>
  <c r="BU101" i="4"/>
  <c r="BC102" i="4" a="1"/>
  <c r="BC102" i="4" s="1"/>
  <c r="BE101" i="4"/>
  <c r="AM102" i="4" a="1"/>
  <c r="AM102" i="4" s="1"/>
  <c r="AO101" i="4"/>
  <c r="AQ102" i="4" a="1"/>
  <c r="AQ102" i="4" s="1"/>
  <c r="AS101" i="4"/>
  <c r="AG105" i="4"/>
  <c r="AW105" i="4"/>
  <c r="AK108" i="4"/>
  <c r="BQ105" i="4"/>
  <c r="BA105" i="4"/>
  <c r="BM105" i="4"/>
  <c r="BG103" i="4" l="1" a="1"/>
  <c r="BG103" i="4" s="1"/>
  <c r="BI102" i="4"/>
  <c r="BC103" i="4" a="1"/>
  <c r="BC103" i="4" s="1"/>
  <c r="BE102" i="4"/>
  <c r="BW103" i="4" a="1"/>
  <c r="BW103" i="4" s="1"/>
  <c r="BY102" i="4"/>
  <c r="AQ103" i="4" a="1"/>
  <c r="AQ103" i="4" s="1"/>
  <c r="AS102" i="4"/>
  <c r="BS103" i="4" a="1"/>
  <c r="BS103" i="4" s="1"/>
  <c r="BU102" i="4"/>
  <c r="AM103" i="4" a="1"/>
  <c r="AM103" i="4" s="1"/>
  <c r="AO102" i="4"/>
  <c r="BM106" i="4"/>
  <c r="BQ106" i="4"/>
  <c r="AK109" i="4"/>
  <c r="AW106" i="4"/>
  <c r="BA106" i="4"/>
  <c r="AG106" i="4"/>
  <c r="BW104" i="4" l="1" a="1"/>
  <c r="BW104" i="4" s="1"/>
  <c r="BY103" i="4"/>
  <c r="AM104" i="4" a="1"/>
  <c r="AM104" i="4" s="1"/>
  <c r="AO103" i="4"/>
  <c r="BC104" i="4" a="1"/>
  <c r="BC104" i="4" s="1"/>
  <c r="BE103" i="4"/>
  <c r="AQ104" i="4" a="1"/>
  <c r="AQ104" i="4" s="1"/>
  <c r="AS103" i="4"/>
  <c r="BS104" i="4" a="1"/>
  <c r="BS104" i="4" s="1"/>
  <c r="BU103" i="4"/>
  <c r="BG104" i="4" a="1"/>
  <c r="BG104" i="4" s="1"/>
  <c r="BI103" i="4"/>
  <c r="AG107" i="4"/>
  <c r="BA107" i="4"/>
  <c r="AW107" i="4"/>
  <c r="BQ107" i="4"/>
  <c r="BM107" i="4"/>
  <c r="AK110" i="4"/>
  <c r="BC105" i="4" l="1" a="1"/>
  <c r="BC105" i="4" s="1"/>
  <c r="BE104" i="4"/>
  <c r="AQ105" i="4" a="1"/>
  <c r="AQ105" i="4" s="1"/>
  <c r="AS104" i="4"/>
  <c r="BG105" i="4" a="1"/>
  <c r="BG105" i="4" s="1"/>
  <c r="BI104" i="4"/>
  <c r="AM105" i="4" a="1"/>
  <c r="AM105" i="4" s="1"/>
  <c r="AO104" i="4"/>
  <c r="BS105" i="4" a="1"/>
  <c r="BS105" i="4" s="1"/>
  <c r="BU104" i="4"/>
  <c r="BW105" i="4" a="1"/>
  <c r="BW105" i="4" s="1"/>
  <c r="BY104" i="4"/>
  <c r="BM108" i="4"/>
  <c r="AK111" i="4"/>
  <c r="R512" i="1" s="1" a="1"/>
  <c r="R512" i="1" s="1"/>
  <c r="BQ108" i="4"/>
  <c r="BA108" i="4"/>
  <c r="AG108" i="4"/>
  <c r="AW108" i="4"/>
  <c r="AM106" i="4" l="1" a="1"/>
  <c r="AM106" i="4" s="1"/>
  <c r="AO105" i="4"/>
  <c r="BC106" i="4" a="1"/>
  <c r="BC106" i="4" s="1"/>
  <c r="BE105" i="4"/>
  <c r="AQ106" i="4" a="1"/>
  <c r="AQ106" i="4" s="1"/>
  <c r="AS105" i="4"/>
  <c r="BG106" i="4" a="1"/>
  <c r="BG106" i="4" s="1"/>
  <c r="BI105" i="4"/>
  <c r="BW106" i="4" a="1"/>
  <c r="BW106" i="4" s="1"/>
  <c r="BY105" i="4"/>
  <c r="BS106" i="4" a="1"/>
  <c r="BS106" i="4" s="1"/>
  <c r="BU105" i="4"/>
  <c r="AG109" i="4"/>
  <c r="BA109" i="4"/>
  <c r="AW109" i="4"/>
  <c r="R452" i="1" a="1"/>
  <c r="R452" i="1" s="1"/>
  <c r="R500" i="1" a="1"/>
  <c r="R500" i="1" s="1"/>
  <c r="R488" i="1" a="1"/>
  <c r="R488" i="1" s="1"/>
  <c r="R464" i="1" a="1"/>
  <c r="R464" i="1" s="1"/>
  <c r="R476" i="1" a="1"/>
  <c r="R476" i="1" s="1"/>
  <c r="AK112" i="4"/>
  <c r="BQ109" i="4"/>
  <c r="BM109" i="4"/>
  <c r="BG107" i="4" l="1" a="1"/>
  <c r="BG107" i="4" s="1"/>
  <c r="BI106" i="4"/>
  <c r="BC107" i="4" a="1"/>
  <c r="BC107" i="4" s="1"/>
  <c r="BE106" i="4"/>
  <c r="AQ107" i="4" a="1"/>
  <c r="AQ107" i="4" s="1"/>
  <c r="AS106" i="4"/>
  <c r="BS107" i="4" a="1"/>
  <c r="BS107" i="4" s="1"/>
  <c r="BU106" i="4"/>
  <c r="BW107" i="4" a="1"/>
  <c r="BW107" i="4" s="1"/>
  <c r="BY106" i="4"/>
  <c r="AM107" i="4" a="1"/>
  <c r="AM107" i="4" s="1"/>
  <c r="AO106" i="4"/>
  <c r="AW110" i="4"/>
  <c r="BM110" i="4"/>
  <c r="BA110" i="4"/>
  <c r="BQ110" i="4"/>
  <c r="AK113" i="4"/>
  <c r="AG110" i="4"/>
  <c r="BS108" i="4" l="1" a="1"/>
  <c r="BS108" i="4" s="1"/>
  <c r="BU107" i="4"/>
  <c r="AQ108" i="4" a="1"/>
  <c r="AQ108" i="4" s="1"/>
  <c r="AS107" i="4"/>
  <c r="BC108" i="4" a="1"/>
  <c r="BC108" i="4" s="1"/>
  <c r="BE107" i="4"/>
  <c r="AM108" i="4" a="1"/>
  <c r="AM108" i="4" s="1"/>
  <c r="AO107" i="4"/>
  <c r="BW108" i="4" a="1"/>
  <c r="BW108" i="4" s="1"/>
  <c r="BY107" i="4"/>
  <c r="BG108" i="4" a="1"/>
  <c r="BG108" i="4" s="1"/>
  <c r="BI107" i="4"/>
  <c r="AG111" i="4"/>
  <c r="R511" i="1" s="1" a="1"/>
  <c r="R511" i="1" s="1"/>
  <c r="AK114" i="4"/>
  <c r="BM111" i="4"/>
  <c r="R519" i="1" s="1" a="1"/>
  <c r="R519" i="1" s="1"/>
  <c r="BQ111" i="4"/>
  <c r="BA111" i="4"/>
  <c r="R516" i="1" s="1" a="1"/>
  <c r="R516" i="1" s="1"/>
  <c r="AW111" i="4"/>
  <c r="R515" i="1" s="1" a="1"/>
  <c r="R515" i="1" s="1"/>
  <c r="R520" i="1" l="1" a="1"/>
  <c r="R520" i="1" s="1"/>
  <c r="BC109" i="4" a="1"/>
  <c r="BC109" i="4" s="1"/>
  <c r="BE108" i="4"/>
  <c r="AM109" i="4" a="1"/>
  <c r="AM109" i="4" s="1"/>
  <c r="AO108" i="4"/>
  <c r="AQ109" i="4" a="1"/>
  <c r="AQ109" i="4" s="1"/>
  <c r="AS108" i="4"/>
  <c r="BG109" i="4" a="1"/>
  <c r="BG109" i="4" s="1"/>
  <c r="BI108" i="4"/>
  <c r="BW109" i="4" a="1"/>
  <c r="BW109" i="4" s="1"/>
  <c r="BY108" i="4"/>
  <c r="BS109" i="4" a="1"/>
  <c r="BS109" i="4" s="1"/>
  <c r="BU108" i="4"/>
  <c r="AW112" i="4"/>
  <c r="BQ112" i="4"/>
  <c r="BM112" i="4"/>
  <c r="BA112" i="4"/>
  <c r="R471" i="1" a="1"/>
  <c r="R471" i="1" s="1"/>
  <c r="R495" i="1" a="1"/>
  <c r="R495" i="1" s="1"/>
  <c r="R507" i="1" a="1"/>
  <c r="R507" i="1" s="1"/>
  <c r="R459" i="1" a="1"/>
  <c r="R459" i="1" s="1"/>
  <c r="R483" i="1" a="1"/>
  <c r="R483" i="1" s="1"/>
  <c r="R491" i="1" a="1"/>
  <c r="R491" i="1" s="1"/>
  <c r="R455" i="1" a="1"/>
  <c r="R455" i="1" s="1"/>
  <c r="R479" i="1" a="1"/>
  <c r="R479" i="1" s="1"/>
  <c r="R503" i="1" a="1"/>
  <c r="R503" i="1" s="1"/>
  <c r="R467" i="1" a="1"/>
  <c r="R467" i="1" s="1"/>
  <c r="R456" i="1" a="1"/>
  <c r="R456" i="1" s="1"/>
  <c r="R504" i="1" a="1"/>
  <c r="R504" i="1" s="1"/>
  <c r="R492" i="1" a="1"/>
  <c r="R492" i="1" s="1"/>
  <c r="R480" i="1" a="1"/>
  <c r="R480" i="1" s="1"/>
  <c r="R468" i="1" a="1"/>
  <c r="R468" i="1" s="1"/>
  <c r="R460" i="1" a="1"/>
  <c r="R460" i="1" s="1"/>
  <c r="R484" i="1" a="1"/>
  <c r="R484" i="1" s="1"/>
  <c r="R472" i="1" a="1"/>
  <c r="R472" i="1" s="1"/>
  <c r="R508" i="1" a="1"/>
  <c r="R508" i="1" s="1"/>
  <c r="R496" i="1" a="1"/>
  <c r="R496" i="1" s="1"/>
  <c r="AK115" i="4"/>
  <c r="R499" i="1" a="1"/>
  <c r="R499" i="1" s="1"/>
  <c r="R463" i="1" a="1"/>
  <c r="R463" i="1" s="1"/>
  <c r="R487" i="1" a="1"/>
  <c r="R487" i="1" s="1"/>
  <c r="R451" i="1" a="1"/>
  <c r="R451" i="1" s="1"/>
  <c r="R475" i="1" a="1"/>
  <c r="R475" i="1" s="1"/>
  <c r="AG112" i="4"/>
  <c r="BG110" i="4" l="1" a="1"/>
  <c r="BG110" i="4" s="1"/>
  <c r="BI109" i="4"/>
  <c r="AM110" i="4" a="1"/>
  <c r="AM110" i="4" s="1"/>
  <c r="AO109" i="4"/>
  <c r="BC110" i="4" a="1"/>
  <c r="BC110" i="4" s="1"/>
  <c r="BE109" i="4"/>
  <c r="AQ110" i="4" a="1"/>
  <c r="AQ110" i="4" s="1"/>
  <c r="AS109" i="4"/>
  <c r="BS110" i="4" a="1"/>
  <c r="BS110" i="4" s="1"/>
  <c r="BU109" i="4"/>
  <c r="BW110" i="4" a="1"/>
  <c r="BW110" i="4" s="1"/>
  <c r="BY109" i="4"/>
  <c r="BA113" i="4"/>
  <c r="AK116" i="4"/>
  <c r="BM113" i="4"/>
  <c r="BQ113" i="4"/>
  <c r="AG113" i="4"/>
  <c r="AW113" i="4"/>
  <c r="AQ111" i="4" l="1" a="1"/>
  <c r="AQ111" i="4" s="1"/>
  <c r="AS110" i="4"/>
  <c r="BC111" i="4" a="1"/>
  <c r="BC111" i="4" s="1"/>
  <c r="BE110" i="4"/>
  <c r="AM111" i="4" a="1"/>
  <c r="AM111" i="4" s="1"/>
  <c r="AO110" i="4"/>
  <c r="BW111" i="4" a="1"/>
  <c r="BW111" i="4" s="1"/>
  <c r="BY110" i="4"/>
  <c r="BS111" i="4" a="1"/>
  <c r="BS111" i="4" s="1"/>
  <c r="BU110" i="4"/>
  <c r="BG111" i="4" a="1"/>
  <c r="BG111" i="4" s="1"/>
  <c r="BI110" i="4"/>
  <c r="BQ114" i="4"/>
  <c r="AW114" i="4"/>
  <c r="AG114" i="4"/>
  <c r="AK117" i="4"/>
  <c r="BA114" i="4"/>
  <c r="BM114" i="4"/>
  <c r="AM112" i="4" l="1" a="1"/>
  <c r="AM112" i="4" s="1"/>
  <c r="AO111" i="4"/>
  <c r="BC112" i="4" a="1"/>
  <c r="BC112" i="4" s="1"/>
  <c r="BE111" i="4"/>
  <c r="BW112" i="4" a="1"/>
  <c r="BW112" i="4" s="1"/>
  <c r="BY111" i="4"/>
  <c r="BG112" i="4" a="1"/>
  <c r="BG112" i="4" s="1"/>
  <c r="BI111" i="4"/>
  <c r="BS112" i="4" a="1"/>
  <c r="BS112" i="4" s="1"/>
  <c r="BU111" i="4"/>
  <c r="AQ112" i="4" a="1"/>
  <c r="AQ112" i="4" s="1"/>
  <c r="AS111" i="4"/>
  <c r="BM115" i="4"/>
  <c r="BA115" i="4"/>
  <c r="AK118" i="4"/>
  <c r="AW115" i="4"/>
  <c r="BQ115" i="4"/>
  <c r="AG115" i="4"/>
  <c r="R518" i="1" l="1" a="1"/>
  <c r="R518" i="1" s="1"/>
  <c r="R482" i="1" a="1"/>
  <c r="R482" i="1" s="1"/>
  <c r="R494" i="1" a="1"/>
  <c r="R494" i="1" s="1"/>
  <c r="R506" i="1" a="1"/>
  <c r="R506" i="1" s="1"/>
  <c r="R458" i="1" a="1"/>
  <c r="R458" i="1" s="1"/>
  <c r="R470" i="1" a="1"/>
  <c r="R470" i="1" s="1"/>
  <c r="BC113" i="4" a="1"/>
  <c r="BC113" i="4" s="1"/>
  <c r="BE112" i="4"/>
  <c r="R522" i="1" a="1"/>
  <c r="R522" i="1" s="1"/>
  <c r="R486" i="1" a="1"/>
  <c r="R486" i="1" s="1"/>
  <c r="R462" i="1" a="1"/>
  <c r="R462" i="1" s="1"/>
  <c r="R510" i="1" a="1"/>
  <c r="R510" i="1" s="1"/>
  <c r="R474" i="1" a="1"/>
  <c r="R474" i="1" s="1"/>
  <c r="R498" i="1" a="1"/>
  <c r="R498" i="1" s="1"/>
  <c r="R517" i="1" a="1"/>
  <c r="R517" i="1" s="1"/>
  <c r="R505" i="1" a="1"/>
  <c r="R505" i="1" s="1"/>
  <c r="R469" i="1" a="1"/>
  <c r="R469" i="1" s="1"/>
  <c r="R457" i="1" a="1"/>
  <c r="R457" i="1" s="1"/>
  <c r="R481" i="1" a="1"/>
  <c r="R481" i="1" s="1"/>
  <c r="R493" i="1" a="1"/>
  <c r="R493" i="1" s="1"/>
  <c r="R514" i="1" a="1"/>
  <c r="R514" i="1" s="1"/>
  <c r="R502" i="1" a="1"/>
  <c r="R502" i="1" s="1"/>
  <c r="R490" i="1" a="1"/>
  <c r="R490" i="1" s="1"/>
  <c r="R478" i="1" a="1"/>
  <c r="R478" i="1" s="1"/>
  <c r="R454" i="1" a="1"/>
  <c r="R454" i="1" s="1"/>
  <c r="R466" i="1" a="1"/>
  <c r="R466" i="1" s="1"/>
  <c r="AQ113" i="4" a="1"/>
  <c r="AQ113" i="4" s="1"/>
  <c r="AS112" i="4"/>
  <c r="BG113" i="4" a="1"/>
  <c r="BG113" i="4" s="1"/>
  <c r="BI112" i="4"/>
  <c r="R513" i="1" a="1"/>
  <c r="R513" i="1" s="1"/>
  <c r="R453" i="1" a="1"/>
  <c r="R453" i="1" s="1"/>
  <c r="R501" i="1" a="1"/>
  <c r="R501" i="1" s="1"/>
  <c r="R477" i="1" a="1"/>
  <c r="R477" i="1" s="1"/>
  <c r="R465" i="1" a="1"/>
  <c r="R465" i="1" s="1"/>
  <c r="R489" i="1" a="1"/>
  <c r="R489" i="1" s="1"/>
  <c r="BW113" i="4" a="1"/>
  <c r="BW113" i="4" s="1"/>
  <c r="BY112" i="4"/>
  <c r="R521" i="1" a="1"/>
  <c r="R521" i="1" s="1"/>
  <c r="R497" i="1" a="1"/>
  <c r="R497" i="1" s="1"/>
  <c r="R509" i="1" a="1"/>
  <c r="R509" i="1" s="1"/>
  <c r="R485" i="1" a="1"/>
  <c r="R485" i="1" s="1"/>
  <c r="R461" i="1" a="1"/>
  <c r="R461" i="1" s="1"/>
  <c r="R473" i="1" a="1"/>
  <c r="R473" i="1" s="1"/>
  <c r="BS113" i="4" a="1"/>
  <c r="BS113" i="4" s="1"/>
  <c r="BU112" i="4"/>
  <c r="AM113" i="4" a="1"/>
  <c r="AM113" i="4" s="1"/>
  <c r="AO112" i="4"/>
  <c r="AG116" i="4"/>
  <c r="BQ116" i="4"/>
  <c r="AW116" i="4"/>
  <c r="BA116" i="4"/>
  <c r="AK119" i="4"/>
  <c r="BM116" i="4"/>
  <c r="BC114" i="4" l="1" a="1"/>
  <c r="BC114" i="4" s="1"/>
  <c r="BE113" i="4"/>
  <c r="BG114" i="4" a="1"/>
  <c r="BG114" i="4" s="1"/>
  <c r="BI113" i="4"/>
  <c r="AQ114" i="4" a="1"/>
  <c r="AQ114" i="4" s="1"/>
  <c r="AS113" i="4"/>
  <c r="BW114" i="4" a="1"/>
  <c r="BW114" i="4" s="1"/>
  <c r="BY113" i="4"/>
  <c r="AM114" i="4" a="1"/>
  <c r="AM114" i="4" s="1"/>
  <c r="AO113" i="4"/>
  <c r="BS114" i="4" a="1"/>
  <c r="BS114" i="4" s="1"/>
  <c r="BU113" i="4"/>
  <c r="BM117" i="4"/>
  <c r="AK120" i="4"/>
  <c r="BA117" i="4"/>
  <c r="AW117" i="4"/>
  <c r="BQ117" i="4"/>
  <c r="AG117" i="4"/>
  <c r="BW115" i="4" l="1" a="1"/>
  <c r="BW115" i="4" s="1"/>
  <c r="BY114" i="4"/>
  <c r="AQ115" i="4" a="1"/>
  <c r="AQ115" i="4" s="1"/>
  <c r="AS114" i="4"/>
  <c r="BS115" i="4" a="1"/>
  <c r="BS115" i="4" s="1"/>
  <c r="BU114" i="4"/>
  <c r="BG115" i="4" a="1"/>
  <c r="BG115" i="4" s="1"/>
  <c r="BI114" i="4"/>
  <c r="AM115" i="4" a="1"/>
  <c r="AM115" i="4" s="1"/>
  <c r="AO114" i="4"/>
  <c r="BC115" i="4" a="1"/>
  <c r="BC115" i="4" s="1"/>
  <c r="BE114" i="4"/>
  <c r="BQ118" i="4"/>
  <c r="AG118" i="4"/>
  <c r="AW118" i="4"/>
  <c r="AK121" i="4"/>
  <c r="R584" i="1" s="1" a="1"/>
  <c r="R584" i="1" s="1"/>
  <c r="BM118" i="4"/>
  <c r="BA118" i="4"/>
  <c r="BG116" i="4" l="1" a="1"/>
  <c r="BG116" i="4" s="1"/>
  <c r="BI115" i="4"/>
  <c r="BC116" i="4" a="1"/>
  <c r="BC116" i="4" s="1"/>
  <c r="BE115" i="4"/>
  <c r="AQ116" i="4" a="1"/>
  <c r="AQ116" i="4" s="1"/>
  <c r="AS115" i="4"/>
  <c r="BS116" i="4" a="1"/>
  <c r="BS116" i="4" s="1"/>
  <c r="BU115" i="4"/>
  <c r="AM116" i="4" a="1"/>
  <c r="AM116" i="4" s="1"/>
  <c r="AO115" i="4"/>
  <c r="BW116" i="4" a="1"/>
  <c r="BW116" i="4" s="1"/>
  <c r="BY115" i="4"/>
  <c r="BM119" i="4"/>
  <c r="R548" i="1" a="1"/>
  <c r="R548" i="1" s="1"/>
  <c r="R572" i="1" a="1"/>
  <c r="R572" i="1" s="1"/>
  <c r="R560" i="1" a="1"/>
  <c r="R560" i="1" s="1"/>
  <c r="R536" i="1" a="1"/>
  <c r="R536" i="1" s="1"/>
  <c r="R524" i="1" a="1"/>
  <c r="R524" i="1" s="1"/>
  <c r="BA119" i="4"/>
  <c r="AK122" i="4"/>
  <c r="AG119" i="4"/>
  <c r="AW119" i="4"/>
  <c r="BQ119" i="4"/>
  <c r="BC117" i="4" l="1" a="1"/>
  <c r="BC117" i="4" s="1"/>
  <c r="BE116" i="4"/>
  <c r="BG117" i="4" a="1"/>
  <c r="BG117" i="4" s="1"/>
  <c r="BI116" i="4"/>
  <c r="BW117" i="4" a="1"/>
  <c r="BW117" i="4" s="1"/>
  <c r="BY116" i="4"/>
  <c r="BS117" i="4" a="1"/>
  <c r="BS117" i="4" s="1"/>
  <c r="BU116" i="4"/>
  <c r="AQ117" i="4" a="1"/>
  <c r="AQ117" i="4" s="1"/>
  <c r="AS116" i="4"/>
  <c r="AM117" i="4" a="1"/>
  <c r="AM117" i="4" s="1"/>
  <c r="AO116" i="4"/>
  <c r="AG120" i="4"/>
  <c r="AK123" i="4"/>
  <c r="BA120" i="4"/>
  <c r="BQ120" i="4"/>
  <c r="BM120" i="4"/>
  <c r="AW120" i="4"/>
  <c r="BW118" i="4" l="1" a="1"/>
  <c r="BW118" i="4" s="1"/>
  <c r="BY117" i="4"/>
  <c r="BS118" i="4" a="1"/>
  <c r="BS118" i="4" s="1"/>
  <c r="BU117" i="4"/>
  <c r="AM118" i="4" a="1"/>
  <c r="AM118" i="4" s="1"/>
  <c r="AO117" i="4"/>
  <c r="BG118" i="4" a="1"/>
  <c r="BG118" i="4" s="1"/>
  <c r="BI117" i="4"/>
  <c r="AQ118" i="4" a="1"/>
  <c r="AQ118" i="4" s="1"/>
  <c r="AS117" i="4"/>
  <c r="BC118" i="4" a="1"/>
  <c r="BC118" i="4" s="1"/>
  <c r="BE117" i="4"/>
  <c r="AW121" i="4"/>
  <c r="R587" i="1" s="1" a="1"/>
  <c r="R587" i="1" s="1"/>
  <c r="BQ121" i="4"/>
  <c r="BM121" i="4"/>
  <c r="R591" i="1" s="1" a="1"/>
  <c r="R591" i="1" s="1"/>
  <c r="BA121" i="4"/>
  <c r="R588" i="1" s="1" a="1"/>
  <c r="R588" i="1" s="1"/>
  <c r="AG121" i="4"/>
  <c r="R583" i="1" s="1" a="1"/>
  <c r="R583" i="1" s="1"/>
  <c r="AK124" i="4"/>
  <c r="BS119" i="4" l="1" a="1"/>
  <c r="BS119" i="4" s="1"/>
  <c r="BU118" i="4"/>
  <c r="BG119" i="4" a="1"/>
  <c r="BG119" i="4" s="1"/>
  <c r="BI118" i="4"/>
  <c r="AM119" i="4" a="1"/>
  <c r="AM119" i="4" s="1"/>
  <c r="AO118" i="4"/>
  <c r="R592" i="1" a="1"/>
  <c r="R592" i="1" s="1"/>
  <c r="BC119" i="4" a="1"/>
  <c r="BC119" i="4" s="1"/>
  <c r="BE118" i="4"/>
  <c r="AQ119" i="4" a="1"/>
  <c r="AQ119" i="4" s="1"/>
  <c r="AS118" i="4"/>
  <c r="BW119" i="4" a="1"/>
  <c r="BW119" i="4" s="1"/>
  <c r="BY118" i="4"/>
  <c r="AK125" i="4"/>
  <c r="R523" i="1" a="1"/>
  <c r="R523" i="1" s="1"/>
  <c r="R547" i="1" a="1"/>
  <c r="R547" i="1" s="1"/>
  <c r="R559" i="1" a="1"/>
  <c r="R559" i="1" s="1"/>
  <c r="R535" i="1" a="1"/>
  <c r="R535" i="1" s="1"/>
  <c r="R571" i="1" a="1"/>
  <c r="R571" i="1" s="1"/>
  <c r="BA122" i="4"/>
  <c r="BQ122" i="4"/>
  <c r="AG122" i="4"/>
  <c r="R576" i="1" a="1"/>
  <c r="R576" i="1" s="1"/>
  <c r="R564" i="1" a="1"/>
  <c r="R564" i="1" s="1"/>
  <c r="R552" i="1" a="1"/>
  <c r="R552" i="1" s="1"/>
  <c r="R540" i="1" a="1"/>
  <c r="R540" i="1" s="1"/>
  <c r="R528" i="1" a="1"/>
  <c r="R528" i="1" s="1"/>
  <c r="R579" i="1" a="1"/>
  <c r="R579" i="1" s="1"/>
  <c r="R567" i="1" a="1"/>
  <c r="R567" i="1" s="1"/>
  <c r="R543" i="1" a="1"/>
  <c r="R543" i="1" s="1"/>
  <c r="R555" i="1" a="1"/>
  <c r="R555" i="1" s="1"/>
  <c r="R531" i="1" a="1"/>
  <c r="R531" i="1" s="1"/>
  <c r="R568" i="1" a="1"/>
  <c r="R568" i="1" s="1"/>
  <c r="R556" i="1" a="1"/>
  <c r="R556" i="1" s="1"/>
  <c r="R580" i="1" a="1"/>
  <c r="R580" i="1" s="1"/>
  <c r="R544" i="1" a="1"/>
  <c r="R544" i="1" s="1"/>
  <c r="R532" i="1" a="1"/>
  <c r="R532" i="1" s="1"/>
  <c r="BM122" i="4"/>
  <c r="R527" i="1" a="1"/>
  <c r="R527" i="1" s="1"/>
  <c r="R575" i="1" a="1"/>
  <c r="R575" i="1" s="1"/>
  <c r="R563" i="1" a="1"/>
  <c r="R563" i="1" s="1"/>
  <c r="R551" i="1" a="1"/>
  <c r="R551" i="1" s="1"/>
  <c r="R539" i="1" a="1"/>
  <c r="R539" i="1" s="1"/>
  <c r="AW122" i="4"/>
  <c r="BC120" i="4" l="1" a="1"/>
  <c r="BC120" i="4" s="1"/>
  <c r="BE119" i="4"/>
  <c r="AM120" i="4" a="1"/>
  <c r="AM120" i="4" s="1"/>
  <c r="AO119" i="4"/>
  <c r="BW120" i="4" a="1"/>
  <c r="BW120" i="4" s="1"/>
  <c r="BY119" i="4"/>
  <c r="BG120" i="4" a="1"/>
  <c r="BG120" i="4" s="1"/>
  <c r="BI119" i="4"/>
  <c r="AQ120" i="4" a="1"/>
  <c r="AQ120" i="4" s="1"/>
  <c r="AS119" i="4"/>
  <c r="BS120" i="4" a="1"/>
  <c r="BS120" i="4" s="1"/>
  <c r="BU119" i="4"/>
  <c r="AW123" i="4"/>
  <c r="AG123" i="4"/>
  <c r="BQ123" i="4"/>
  <c r="BA123" i="4"/>
  <c r="BM123" i="4"/>
  <c r="AK126" i="4"/>
  <c r="AQ121" i="4" l="1" a="1"/>
  <c r="AQ121" i="4" s="1"/>
  <c r="AS120" i="4"/>
  <c r="BW121" i="4" a="1"/>
  <c r="BW121" i="4" s="1"/>
  <c r="BY120" i="4"/>
  <c r="AM121" i="4" a="1"/>
  <c r="AM121" i="4" s="1"/>
  <c r="AO120" i="4"/>
  <c r="BG121" i="4" a="1"/>
  <c r="BG121" i="4" s="1"/>
  <c r="BI120" i="4"/>
  <c r="BS121" i="4" a="1"/>
  <c r="BS121" i="4" s="1"/>
  <c r="BU120" i="4"/>
  <c r="BC121" i="4" a="1"/>
  <c r="BC121" i="4" s="1"/>
  <c r="BE120" i="4"/>
  <c r="BM124" i="4"/>
  <c r="AK127" i="4"/>
  <c r="AG124" i="4"/>
  <c r="BQ124" i="4"/>
  <c r="BA124" i="4"/>
  <c r="AW124" i="4"/>
  <c r="BG122" i="4" l="1" a="1"/>
  <c r="BG122" i="4" s="1"/>
  <c r="BI121" i="4"/>
  <c r="BC122" i="4" a="1"/>
  <c r="BC122" i="4" s="1"/>
  <c r="BE121" i="4"/>
  <c r="AM122" i="4" a="1"/>
  <c r="AM122" i="4" s="1"/>
  <c r="AO121" i="4"/>
  <c r="BW122" i="4" a="1"/>
  <c r="BW122" i="4" s="1"/>
  <c r="BY121" i="4"/>
  <c r="BS122" i="4" a="1"/>
  <c r="BS122" i="4" s="1"/>
  <c r="BU121" i="4"/>
  <c r="AQ122" i="4" a="1"/>
  <c r="AQ122" i="4" s="1"/>
  <c r="AS121" i="4"/>
  <c r="AW125" i="4"/>
  <c r="BA125" i="4"/>
  <c r="AK128" i="4"/>
  <c r="BQ125" i="4"/>
  <c r="AG125" i="4"/>
  <c r="BM125" i="4"/>
  <c r="BW123" i="4" l="1" a="1"/>
  <c r="BW123" i="4" s="1"/>
  <c r="BY122" i="4"/>
  <c r="R594" i="1" a="1"/>
  <c r="R594" i="1" s="1"/>
  <c r="R582" i="1" a="1"/>
  <c r="R582" i="1" s="1"/>
  <c r="R534" i="1" a="1"/>
  <c r="R534" i="1" s="1"/>
  <c r="R546" i="1" a="1"/>
  <c r="R546" i="1" s="1"/>
  <c r="R558" i="1" a="1"/>
  <c r="R558" i="1" s="1"/>
  <c r="R570" i="1" a="1"/>
  <c r="R570" i="1" s="1"/>
  <c r="R585" i="1" a="1"/>
  <c r="R585" i="1" s="1"/>
  <c r="R573" i="1" a="1"/>
  <c r="R573" i="1" s="1"/>
  <c r="R549" i="1" a="1"/>
  <c r="R549" i="1" s="1"/>
  <c r="R537" i="1" a="1"/>
  <c r="R537" i="1" s="1"/>
  <c r="R525" i="1" a="1"/>
  <c r="R525" i="1" s="1"/>
  <c r="R561" i="1" a="1"/>
  <c r="R561" i="1" s="1"/>
  <c r="BC123" i="4" a="1"/>
  <c r="BC123" i="4" s="1"/>
  <c r="BE122" i="4"/>
  <c r="AM123" i="4" a="1"/>
  <c r="AM123" i="4" s="1"/>
  <c r="AO122" i="4"/>
  <c r="R589" i="1" a="1"/>
  <c r="R589" i="1" s="1"/>
  <c r="R553" i="1" a="1"/>
  <c r="R553" i="1" s="1"/>
  <c r="R577" i="1" a="1"/>
  <c r="R577" i="1" s="1"/>
  <c r="R541" i="1" a="1"/>
  <c r="R541" i="1" s="1"/>
  <c r="R565" i="1" a="1"/>
  <c r="R565" i="1" s="1"/>
  <c r="R529" i="1" a="1"/>
  <c r="R529" i="1" s="1"/>
  <c r="R593" i="1" a="1"/>
  <c r="R593" i="1" s="1"/>
  <c r="R545" i="1" a="1"/>
  <c r="R545" i="1" s="1"/>
  <c r="R557" i="1" a="1"/>
  <c r="R557" i="1" s="1"/>
  <c r="R533" i="1" a="1"/>
  <c r="R533" i="1" s="1"/>
  <c r="R581" i="1" a="1"/>
  <c r="R581" i="1" s="1"/>
  <c r="R569" i="1" a="1"/>
  <c r="R569" i="1" s="1"/>
  <c r="R590" i="1" a="1"/>
  <c r="R590" i="1" s="1"/>
  <c r="R578" i="1" a="1"/>
  <c r="R578" i="1" s="1"/>
  <c r="R542" i="1" a="1"/>
  <c r="R542" i="1" s="1"/>
  <c r="R554" i="1" a="1"/>
  <c r="R554" i="1" s="1"/>
  <c r="R566" i="1" a="1"/>
  <c r="R566" i="1" s="1"/>
  <c r="R530" i="1" a="1"/>
  <c r="R530" i="1" s="1"/>
  <c r="R586" i="1" a="1"/>
  <c r="R586" i="1" s="1"/>
  <c r="R538" i="1" a="1"/>
  <c r="R538" i="1" s="1"/>
  <c r="R526" i="1" a="1"/>
  <c r="R526" i="1" s="1"/>
  <c r="R550" i="1" a="1"/>
  <c r="R550" i="1" s="1"/>
  <c r="R562" i="1" a="1"/>
  <c r="R562" i="1" s="1"/>
  <c r="R574" i="1" a="1"/>
  <c r="R574" i="1" s="1"/>
  <c r="AQ123" i="4" a="1"/>
  <c r="AQ123" i="4" s="1"/>
  <c r="AS122" i="4"/>
  <c r="BS123" i="4" a="1"/>
  <c r="BS123" i="4" s="1"/>
  <c r="BU122" i="4"/>
  <c r="BG123" i="4" a="1"/>
  <c r="BG123" i="4" s="1"/>
  <c r="BI122" i="4"/>
  <c r="AG126" i="4"/>
  <c r="BM126" i="4"/>
  <c r="AK129" i="4"/>
  <c r="BQ126" i="4"/>
  <c r="AW126" i="4"/>
  <c r="BA126" i="4"/>
  <c r="BS124" i="4" l="1" a="1"/>
  <c r="BS124" i="4" s="1"/>
  <c r="BU123" i="4"/>
  <c r="AM124" i="4" a="1"/>
  <c r="AM124" i="4" s="1"/>
  <c r="AO123" i="4"/>
  <c r="AQ124" i="4" a="1"/>
  <c r="AQ124" i="4" s="1"/>
  <c r="AS123" i="4"/>
  <c r="BC124" i="4" a="1"/>
  <c r="BC124" i="4" s="1"/>
  <c r="BE123" i="4"/>
  <c r="BG124" i="4" a="1"/>
  <c r="BG124" i="4" s="1"/>
  <c r="BI123" i="4"/>
  <c r="BW124" i="4" a="1"/>
  <c r="BW124" i="4" s="1"/>
  <c r="BY123" i="4"/>
  <c r="BA127" i="4"/>
  <c r="AW127" i="4"/>
  <c r="BQ127" i="4"/>
  <c r="BM127" i="4"/>
  <c r="AG127" i="4"/>
  <c r="AK130" i="4"/>
  <c r="BC125" i="4" l="1" a="1"/>
  <c r="BC125" i="4" s="1"/>
  <c r="BE124" i="4"/>
  <c r="AM125" i="4" a="1"/>
  <c r="AM125" i="4" s="1"/>
  <c r="AO124" i="4"/>
  <c r="AQ125" i="4" a="1"/>
  <c r="AQ125" i="4" s="1"/>
  <c r="AS124" i="4"/>
  <c r="BW125" i="4" a="1"/>
  <c r="BW125" i="4" s="1"/>
  <c r="BY124" i="4"/>
  <c r="BG125" i="4" a="1"/>
  <c r="BG125" i="4" s="1"/>
  <c r="BI124" i="4"/>
  <c r="BS125" i="4" a="1"/>
  <c r="BS125" i="4" s="1"/>
  <c r="BU124" i="4"/>
  <c r="AK131" i="4"/>
  <c r="R656" i="1" s="1" a="1"/>
  <c r="R656" i="1" s="1"/>
  <c r="BM128" i="4"/>
  <c r="AG128" i="4"/>
  <c r="AW128" i="4"/>
  <c r="BQ128" i="4"/>
  <c r="BA128" i="4"/>
  <c r="BW126" i="4" l="1" a="1"/>
  <c r="BW126" i="4" s="1"/>
  <c r="BY125" i="4"/>
  <c r="AQ126" i="4" a="1"/>
  <c r="AQ126" i="4" s="1"/>
  <c r="AS125" i="4"/>
  <c r="AM126" i="4" a="1"/>
  <c r="AM126" i="4" s="1"/>
  <c r="AO125" i="4"/>
  <c r="BS126" i="4" a="1"/>
  <c r="BS126" i="4" s="1"/>
  <c r="BU125" i="4"/>
  <c r="BG126" i="4" a="1"/>
  <c r="BG126" i="4" s="1"/>
  <c r="BI125" i="4"/>
  <c r="BC126" i="4" a="1"/>
  <c r="BC126" i="4" s="1"/>
  <c r="BE125" i="4"/>
  <c r="AW129" i="4"/>
  <c r="BA129" i="4"/>
  <c r="AG129" i="4"/>
  <c r="BM129" i="4"/>
  <c r="BQ129" i="4"/>
  <c r="R644" i="1" a="1"/>
  <c r="R644" i="1" s="1"/>
  <c r="R608" i="1" a="1"/>
  <c r="R608" i="1" s="1"/>
  <c r="R596" i="1" a="1"/>
  <c r="R596" i="1" s="1"/>
  <c r="R632" i="1" a="1"/>
  <c r="R632" i="1" s="1"/>
  <c r="R620" i="1" a="1"/>
  <c r="R620" i="1" s="1"/>
  <c r="AK132" i="4"/>
  <c r="BS127" i="4" l="1" a="1"/>
  <c r="BS127" i="4" s="1"/>
  <c r="BU126" i="4"/>
  <c r="AQ127" i="4" a="1"/>
  <c r="AQ127" i="4" s="1"/>
  <c r="AS126" i="4"/>
  <c r="AM127" i="4" a="1"/>
  <c r="AM127" i="4" s="1"/>
  <c r="AO126" i="4"/>
  <c r="BC127" i="4" a="1"/>
  <c r="BC127" i="4" s="1"/>
  <c r="BE126" i="4"/>
  <c r="BG127" i="4" a="1"/>
  <c r="BG127" i="4" s="1"/>
  <c r="BI126" i="4"/>
  <c r="BW127" i="4" a="1"/>
  <c r="BW127" i="4" s="1"/>
  <c r="BY126" i="4"/>
  <c r="BM130" i="4"/>
  <c r="AG130" i="4"/>
  <c r="BQ130" i="4"/>
  <c r="AK133" i="4"/>
  <c r="BA130" i="4"/>
  <c r="AW130" i="4"/>
  <c r="BC128" i="4" l="1" a="1"/>
  <c r="BC128" i="4" s="1"/>
  <c r="BE127" i="4"/>
  <c r="AM128" i="4" a="1"/>
  <c r="AM128" i="4" s="1"/>
  <c r="AO127" i="4"/>
  <c r="BW128" i="4" a="1"/>
  <c r="BW128" i="4" s="1"/>
  <c r="BY127" i="4"/>
  <c r="AQ128" i="4" a="1"/>
  <c r="AQ128" i="4" s="1"/>
  <c r="AS127" i="4"/>
  <c r="BG128" i="4" a="1"/>
  <c r="BG128" i="4" s="1"/>
  <c r="BI127" i="4"/>
  <c r="BS128" i="4" a="1"/>
  <c r="BS128" i="4" s="1"/>
  <c r="BU127" i="4"/>
  <c r="AW131" i="4"/>
  <c r="R659" i="1" s="1" a="1"/>
  <c r="R659" i="1" s="1"/>
  <c r="BA131" i="4"/>
  <c r="R660" i="1" s="1" a="1"/>
  <c r="R660" i="1" s="1"/>
  <c r="AG131" i="4"/>
  <c r="R655" i="1" s="1" a="1"/>
  <c r="R655" i="1" s="1"/>
  <c r="AK134" i="4"/>
  <c r="BQ131" i="4"/>
  <c r="BM131" i="4"/>
  <c r="R663" i="1" s="1" a="1"/>
  <c r="R663" i="1" s="1"/>
  <c r="BW129" i="4" l="1" a="1"/>
  <c r="BW129" i="4" s="1"/>
  <c r="BY128" i="4"/>
  <c r="AQ129" i="4" a="1"/>
  <c r="AQ129" i="4" s="1"/>
  <c r="AS128" i="4"/>
  <c r="R664" i="1" a="1"/>
  <c r="R664" i="1" s="1"/>
  <c r="AM129" i="4" a="1"/>
  <c r="AM129" i="4" s="1"/>
  <c r="AO128" i="4"/>
  <c r="BS129" i="4" a="1"/>
  <c r="BS129" i="4" s="1"/>
  <c r="BU128" i="4"/>
  <c r="BG129" i="4" a="1"/>
  <c r="BG129" i="4" s="1"/>
  <c r="BI128" i="4"/>
  <c r="BC129" i="4" a="1"/>
  <c r="BC129" i="4" s="1"/>
  <c r="BE128" i="4"/>
  <c r="BQ132" i="4"/>
  <c r="BM132" i="4"/>
  <c r="R652" i="1" a="1"/>
  <c r="R652" i="1" s="1"/>
  <c r="R640" i="1" a="1"/>
  <c r="R640" i="1" s="1"/>
  <c r="R604" i="1" a="1"/>
  <c r="R604" i="1" s="1"/>
  <c r="R616" i="1" a="1"/>
  <c r="R616" i="1" s="1"/>
  <c r="R628" i="1" a="1"/>
  <c r="R628" i="1" s="1"/>
  <c r="R639" i="1" a="1"/>
  <c r="R639" i="1" s="1"/>
  <c r="R651" i="1" a="1"/>
  <c r="R651" i="1" s="1"/>
  <c r="R603" i="1" a="1"/>
  <c r="R603" i="1" s="1"/>
  <c r="R627" i="1" a="1"/>
  <c r="R627" i="1" s="1"/>
  <c r="R615" i="1" a="1"/>
  <c r="R615" i="1" s="1"/>
  <c r="AK135" i="4"/>
  <c r="R595" i="1" a="1"/>
  <c r="R595" i="1" s="1"/>
  <c r="R643" i="1" a="1"/>
  <c r="R643" i="1" s="1"/>
  <c r="R631" i="1" a="1"/>
  <c r="R631" i="1" s="1"/>
  <c r="R619" i="1" a="1"/>
  <c r="R619" i="1" s="1"/>
  <c r="R607" i="1" a="1"/>
  <c r="R607" i="1" s="1"/>
  <c r="BA132" i="4"/>
  <c r="AW132" i="4"/>
  <c r="AG132" i="4"/>
  <c r="R636" i="1" a="1"/>
  <c r="R636" i="1" s="1"/>
  <c r="R624" i="1" a="1"/>
  <c r="R624" i="1" s="1"/>
  <c r="R600" i="1" a="1"/>
  <c r="R600" i="1" s="1"/>
  <c r="R612" i="1" a="1"/>
  <c r="R612" i="1" s="1"/>
  <c r="R648" i="1" a="1"/>
  <c r="R648" i="1" s="1"/>
  <c r="R647" i="1" a="1"/>
  <c r="R647" i="1" s="1"/>
  <c r="R599" i="1" a="1"/>
  <c r="R599" i="1" s="1"/>
  <c r="R635" i="1" a="1"/>
  <c r="R635" i="1" s="1"/>
  <c r="R623" i="1" a="1"/>
  <c r="R623" i="1" s="1"/>
  <c r="R611" i="1" a="1"/>
  <c r="R611" i="1" s="1"/>
  <c r="BS130" i="4" l="1" a="1"/>
  <c r="BS130" i="4" s="1"/>
  <c r="BU129" i="4"/>
  <c r="AM130" i="4" a="1"/>
  <c r="AM130" i="4" s="1"/>
  <c r="AO129" i="4"/>
  <c r="BC130" i="4" a="1"/>
  <c r="BC130" i="4" s="1"/>
  <c r="BE129" i="4"/>
  <c r="AQ130" i="4" a="1"/>
  <c r="AQ130" i="4" s="1"/>
  <c r="AS129" i="4"/>
  <c r="BG130" i="4" a="1"/>
  <c r="BG130" i="4" s="1"/>
  <c r="BI129" i="4"/>
  <c r="BW130" i="4" a="1"/>
  <c r="BW130" i="4" s="1"/>
  <c r="BY129" i="4"/>
  <c r="BA133" i="4"/>
  <c r="AK136" i="4"/>
  <c r="BM133" i="4"/>
  <c r="AG133" i="4"/>
  <c r="BQ133" i="4"/>
  <c r="AW133" i="4"/>
  <c r="BC131" i="4" l="1" a="1"/>
  <c r="BC131" i="4" s="1"/>
  <c r="BE130" i="4"/>
  <c r="AM131" i="4" a="1"/>
  <c r="AM131" i="4" s="1"/>
  <c r="AO130" i="4"/>
  <c r="BW131" i="4" a="1"/>
  <c r="BW131" i="4" s="1"/>
  <c r="BY130" i="4"/>
  <c r="AQ131" i="4" a="1"/>
  <c r="AQ131" i="4" s="1"/>
  <c r="AS130" i="4"/>
  <c r="BS131" i="4" a="1"/>
  <c r="BS131" i="4" s="1"/>
  <c r="BU130" i="4"/>
  <c r="BG131" i="4" a="1"/>
  <c r="BG131" i="4" s="1"/>
  <c r="BI130" i="4"/>
  <c r="AW134" i="4"/>
  <c r="BQ134" i="4"/>
  <c r="AG134" i="4"/>
  <c r="AK137" i="4"/>
  <c r="BM134" i="4"/>
  <c r="BA134" i="4"/>
  <c r="BW132" i="4" l="1" a="1"/>
  <c r="BW132" i="4" s="1"/>
  <c r="BY131" i="4"/>
  <c r="AM132" i="4" a="1"/>
  <c r="AM132" i="4" s="1"/>
  <c r="AO131" i="4"/>
  <c r="BS132" i="4" a="1"/>
  <c r="BS132" i="4" s="1"/>
  <c r="BU131" i="4"/>
  <c r="AQ132" i="4" a="1"/>
  <c r="AQ132" i="4" s="1"/>
  <c r="AS131" i="4"/>
  <c r="BG132" i="4" a="1"/>
  <c r="BG132" i="4" s="1"/>
  <c r="BI131" i="4"/>
  <c r="BC132" i="4" a="1"/>
  <c r="BC132" i="4" s="1"/>
  <c r="BE131" i="4"/>
  <c r="BA135" i="4"/>
  <c r="BM135" i="4"/>
  <c r="AG135" i="4"/>
  <c r="AK138" i="4"/>
  <c r="AW135" i="4"/>
  <c r="BQ135" i="4"/>
  <c r="AQ133" i="4" l="1" a="1"/>
  <c r="AQ133" i="4" s="1"/>
  <c r="AS132" i="4"/>
  <c r="R657" i="1" a="1"/>
  <c r="R657" i="1" s="1"/>
  <c r="R621" i="1" a="1"/>
  <c r="R621" i="1" s="1"/>
  <c r="R633" i="1" a="1"/>
  <c r="R633" i="1" s="1"/>
  <c r="R597" i="1" a="1"/>
  <c r="R597" i="1" s="1"/>
  <c r="R609" i="1" a="1"/>
  <c r="R609" i="1" s="1"/>
  <c r="R645" i="1" a="1"/>
  <c r="R645" i="1" s="1"/>
  <c r="R665" i="1" a="1"/>
  <c r="R665" i="1" s="1"/>
  <c r="R617" i="1" a="1"/>
  <c r="R617" i="1" s="1"/>
  <c r="R605" i="1" a="1"/>
  <c r="R605" i="1" s="1"/>
  <c r="R641" i="1" a="1"/>
  <c r="R641" i="1" s="1"/>
  <c r="R629" i="1" a="1"/>
  <c r="R629" i="1" s="1"/>
  <c r="R653" i="1" a="1"/>
  <c r="R653" i="1" s="1"/>
  <c r="BC133" i="4" a="1"/>
  <c r="BC133" i="4" s="1"/>
  <c r="BE132" i="4"/>
  <c r="AM133" i="4" a="1"/>
  <c r="AM133" i="4" s="1"/>
  <c r="AO132" i="4"/>
  <c r="R658" i="1" a="1"/>
  <c r="R658" i="1" s="1"/>
  <c r="R646" i="1" a="1"/>
  <c r="R646" i="1" s="1"/>
  <c r="R622" i="1" a="1"/>
  <c r="R622" i="1" s="1"/>
  <c r="R598" i="1" a="1"/>
  <c r="R598" i="1" s="1"/>
  <c r="R634" i="1" a="1"/>
  <c r="R634" i="1" s="1"/>
  <c r="R610" i="1" a="1"/>
  <c r="R610" i="1" s="1"/>
  <c r="R661" i="1" a="1"/>
  <c r="R661" i="1" s="1"/>
  <c r="R637" i="1" a="1"/>
  <c r="R637" i="1" s="1"/>
  <c r="R601" i="1" a="1"/>
  <c r="R601" i="1" s="1"/>
  <c r="R649" i="1" a="1"/>
  <c r="R649" i="1" s="1"/>
  <c r="R625" i="1" a="1"/>
  <c r="R625" i="1" s="1"/>
  <c r="R613" i="1" a="1"/>
  <c r="R613" i="1" s="1"/>
  <c r="R666" i="1" a="1"/>
  <c r="R666" i="1" s="1"/>
  <c r="R630" i="1" a="1"/>
  <c r="R630" i="1" s="1"/>
  <c r="R606" i="1" a="1"/>
  <c r="R606" i="1" s="1"/>
  <c r="R618" i="1" a="1"/>
  <c r="R618" i="1" s="1"/>
  <c r="R654" i="1" a="1"/>
  <c r="R654" i="1" s="1"/>
  <c r="R642" i="1" a="1"/>
  <c r="R642" i="1" s="1"/>
  <c r="BS133" i="4" a="1"/>
  <c r="BS133" i="4" s="1"/>
  <c r="BU132" i="4"/>
  <c r="R662" i="1" a="1"/>
  <c r="R662" i="1" s="1"/>
  <c r="R650" i="1" a="1"/>
  <c r="R650" i="1" s="1"/>
  <c r="R614" i="1" a="1"/>
  <c r="R614" i="1" s="1"/>
  <c r="R626" i="1" a="1"/>
  <c r="R626" i="1" s="1"/>
  <c r="R602" i="1" a="1"/>
  <c r="R602" i="1" s="1"/>
  <c r="R638" i="1" a="1"/>
  <c r="R638" i="1" s="1"/>
  <c r="BG133" i="4" a="1"/>
  <c r="BG133" i="4" s="1"/>
  <c r="BI132" i="4"/>
  <c r="BW133" i="4" a="1"/>
  <c r="BW133" i="4" s="1"/>
  <c r="BY132" i="4"/>
  <c r="AW136" i="4"/>
  <c r="AK139" i="4"/>
  <c r="BQ136" i="4"/>
  <c r="BM136" i="4"/>
  <c r="AG136" i="4"/>
  <c r="BA136" i="4"/>
  <c r="AM134" i="4" l="1" a="1"/>
  <c r="AM134" i="4" s="1"/>
  <c r="AO133" i="4"/>
  <c r="BC134" i="4" a="1"/>
  <c r="BC134" i="4" s="1"/>
  <c r="BE133" i="4"/>
  <c r="BW134" i="4" a="1"/>
  <c r="BW134" i="4" s="1"/>
  <c r="BY133" i="4"/>
  <c r="BS134" i="4" a="1"/>
  <c r="BS134" i="4" s="1"/>
  <c r="BU133" i="4"/>
  <c r="BG134" i="4" a="1"/>
  <c r="BG134" i="4" s="1"/>
  <c r="BI133" i="4"/>
  <c r="AQ134" i="4" a="1"/>
  <c r="AQ134" i="4" s="1"/>
  <c r="AS133" i="4"/>
  <c r="BA137" i="4"/>
  <c r="AG137" i="4"/>
  <c r="BQ137" i="4"/>
  <c r="AK140" i="4"/>
  <c r="AW137" i="4"/>
  <c r="BM137" i="4"/>
  <c r="BS135" i="4" l="1" a="1"/>
  <c r="BS135" i="4" s="1"/>
  <c r="BU134" i="4"/>
  <c r="BC135" i="4" a="1"/>
  <c r="BC135" i="4" s="1"/>
  <c r="BE134" i="4"/>
  <c r="BW135" i="4" a="1"/>
  <c r="BW135" i="4" s="1"/>
  <c r="BY134" i="4"/>
  <c r="AQ135" i="4" a="1"/>
  <c r="AQ135" i="4" s="1"/>
  <c r="AS134" i="4"/>
  <c r="BG135" i="4" a="1"/>
  <c r="BG135" i="4" s="1"/>
  <c r="BI134" i="4"/>
  <c r="AM135" i="4" a="1"/>
  <c r="AM135" i="4" s="1"/>
  <c r="AO134" i="4"/>
  <c r="BM138" i="4"/>
  <c r="AK141" i="4"/>
  <c r="R728" i="1" s="1" a="1"/>
  <c r="R728" i="1" s="1"/>
  <c r="AW138" i="4"/>
  <c r="AG138" i="4"/>
  <c r="BQ138" i="4"/>
  <c r="BA138" i="4"/>
  <c r="AQ136" i="4" l="1" a="1"/>
  <c r="AQ136" i="4" s="1"/>
  <c r="AS135" i="4"/>
  <c r="BW136" i="4" a="1"/>
  <c r="BW136" i="4" s="1"/>
  <c r="BY135" i="4"/>
  <c r="AM136" i="4" a="1"/>
  <c r="AM136" i="4" s="1"/>
  <c r="AO135" i="4"/>
  <c r="BC136" i="4" a="1"/>
  <c r="BC136" i="4" s="1"/>
  <c r="BE135" i="4"/>
  <c r="BG136" i="4" a="1"/>
  <c r="BG136" i="4" s="1"/>
  <c r="BI135" i="4"/>
  <c r="BS136" i="4" a="1"/>
  <c r="BS136" i="4" s="1"/>
  <c r="BU135" i="4"/>
  <c r="BA139" i="4"/>
  <c r="BQ139" i="4"/>
  <c r="AG139" i="4"/>
  <c r="AW139" i="4"/>
  <c r="AK142" i="4"/>
  <c r="BM139" i="4"/>
  <c r="R668" i="1" a="1"/>
  <c r="R668" i="1" s="1"/>
  <c r="R704" i="1" a="1"/>
  <c r="R704" i="1" s="1"/>
  <c r="R716" i="1" a="1"/>
  <c r="R716" i="1" s="1"/>
  <c r="R680" i="1" a="1"/>
  <c r="R680" i="1" s="1"/>
  <c r="R692" i="1" a="1"/>
  <c r="R692" i="1" s="1"/>
  <c r="BC137" i="4" l="1" a="1"/>
  <c r="BC137" i="4" s="1"/>
  <c r="BE136" i="4"/>
  <c r="AM137" i="4" a="1"/>
  <c r="AM137" i="4" s="1"/>
  <c r="AO136" i="4"/>
  <c r="BW137" i="4" a="1"/>
  <c r="BW137" i="4" s="1"/>
  <c r="BY136" i="4"/>
  <c r="AQ137" i="4" a="1"/>
  <c r="AQ137" i="4" s="1"/>
  <c r="AS136" i="4"/>
  <c r="BS137" i="4" a="1"/>
  <c r="BS137" i="4" s="1"/>
  <c r="BU136" i="4"/>
  <c r="BG137" i="4" a="1"/>
  <c r="BG137" i="4" s="1"/>
  <c r="BI136" i="4"/>
  <c r="AK143" i="4"/>
  <c r="AW140" i="4"/>
  <c r="BM140" i="4"/>
  <c r="AG140" i="4"/>
  <c r="BQ140" i="4"/>
  <c r="BA140" i="4"/>
  <c r="AQ138" i="4" l="1" a="1"/>
  <c r="AQ138" i="4" s="1"/>
  <c r="AS137" i="4"/>
  <c r="BW138" i="4" a="1"/>
  <c r="BW138" i="4" s="1"/>
  <c r="BY137" i="4"/>
  <c r="AM138" i="4" a="1"/>
  <c r="AM138" i="4" s="1"/>
  <c r="AO137" i="4"/>
  <c r="BG138" i="4" a="1"/>
  <c r="BG138" i="4" s="1"/>
  <c r="BI137" i="4"/>
  <c r="BS138" i="4" a="1"/>
  <c r="BS138" i="4" s="1"/>
  <c r="BU137" i="4"/>
  <c r="BC138" i="4" a="1"/>
  <c r="BC138" i="4" s="1"/>
  <c r="BE137" i="4"/>
  <c r="BQ141" i="4"/>
  <c r="BA141" i="4"/>
  <c r="R732" i="1" s="1" a="1"/>
  <c r="R732" i="1" s="1"/>
  <c r="AG141" i="4"/>
  <c r="R727" i="1" s="1" a="1"/>
  <c r="R727" i="1" s="1"/>
  <c r="BM141" i="4"/>
  <c r="R735" i="1" s="1" a="1"/>
  <c r="R735" i="1" s="1"/>
  <c r="AK144" i="4"/>
  <c r="AW141" i="4"/>
  <c r="R731" i="1" s="1" a="1"/>
  <c r="R731" i="1" s="1"/>
  <c r="BW139" i="4" l="1" a="1"/>
  <c r="BW139" i="4" s="1"/>
  <c r="BY138" i="4"/>
  <c r="AQ139" i="4" a="1"/>
  <c r="AQ139" i="4" s="1"/>
  <c r="AS138" i="4"/>
  <c r="BG139" i="4" a="1"/>
  <c r="BG139" i="4" s="1"/>
  <c r="BI138" i="4"/>
  <c r="AM139" i="4" a="1"/>
  <c r="AM139" i="4" s="1"/>
  <c r="AO138" i="4"/>
  <c r="R736" i="1" a="1"/>
  <c r="R736" i="1" s="1"/>
  <c r="BC139" i="4" a="1"/>
  <c r="BC139" i="4" s="1"/>
  <c r="BE138" i="4"/>
  <c r="BS139" i="4" a="1"/>
  <c r="BS139" i="4" s="1"/>
  <c r="BU138" i="4"/>
  <c r="R695" i="1" a="1"/>
  <c r="R695" i="1" s="1"/>
  <c r="R683" i="1" a="1"/>
  <c r="R683" i="1" s="1"/>
  <c r="R719" i="1" a="1"/>
  <c r="R719" i="1" s="1"/>
  <c r="R671" i="1" a="1"/>
  <c r="R671" i="1" s="1"/>
  <c r="R707" i="1" a="1"/>
  <c r="R707" i="1" s="1"/>
  <c r="AW142" i="4"/>
  <c r="AK145" i="4"/>
  <c r="BM142" i="4"/>
  <c r="AG142" i="4"/>
  <c r="R699" i="1" a="1"/>
  <c r="R699" i="1" s="1"/>
  <c r="R711" i="1" a="1"/>
  <c r="R711" i="1" s="1"/>
  <c r="R723" i="1" a="1"/>
  <c r="R723" i="1" s="1"/>
  <c r="R675" i="1" a="1"/>
  <c r="R675" i="1" s="1"/>
  <c r="R687" i="1" a="1"/>
  <c r="R687" i="1" s="1"/>
  <c r="R703" i="1" a="1"/>
  <c r="R703" i="1" s="1"/>
  <c r="R667" i="1" a="1"/>
  <c r="R667" i="1" s="1"/>
  <c r="R679" i="1" a="1"/>
  <c r="R679" i="1" s="1"/>
  <c r="R715" i="1" a="1"/>
  <c r="R715" i="1" s="1"/>
  <c r="R691" i="1" a="1"/>
  <c r="R691" i="1" s="1"/>
  <c r="R708" i="1" a="1"/>
  <c r="R708" i="1" s="1"/>
  <c r="R696" i="1" a="1"/>
  <c r="R696" i="1" s="1"/>
  <c r="R720" i="1" a="1"/>
  <c r="R720" i="1" s="1"/>
  <c r="R672" i="1" a="1"/>
  <c r="R672" i="1" s="1"/>
  <c r="R684" i="1" a="1"/>
  <c r="R684" i="1" s="1"/>
  <c r="BQ142" i="4"/>
  <c r="BA142" i="4"/>
  <c r="R700" i="1" a="1"/>
  <c r="R700" i="1" s="1"/>
  <c r="R688" i="1" a="1"/>
  <c r="R688" i="1" s="1"/>
  <c r="R724" i="1" a="1"/>
  <c r="R724" i="1" s="1"/>
  <c r="R676" i="1" a="1"/>
  <c r="R676" i="1" s="1"/>
  <c r="R712" i="1" a="1"/>
  <c r="R712" i="1" s="1"/>
  <c r="AM140" i="4" l="1" a="1"/>
  <c r="AM140" i="4" s="1"/>
  <c r="AO139" i="4"/>
  <c r="BG140" i="4" a="1"/>
  <c r="BG140" i="4" s="1"/>
  <c r="BI139" i="4"/>
  <c r="BS140" i="4" a="1"/>
  <c r="BS140" i="4" s="1"/>
  <c r="BU139" i="4"/>
  <c r="AQ140" i="4" a="1"/>
  <c r="AQ140" i="4" s="1"/>
  <c r="AS139" i="4"/>
  <c r="BC140" i="4" a="1"/>
  <c r="BC140" i="4" s="1"/>
  <c r="BE139" i="4"/>
  <c r="BW140" i="4" a="1"/>
  <c r="BW140" i="4" s="1"/>
  <c r="BY139" i="4"/>
  <c r="BM143" i="4"/>
  <c r="AK146" i="4"/>
  <c r="R800" i="1" s="1" a="1"/>
  <c r="R800" i="1" s="1"/>
  <c r="AW143" i="4"/>
  <c r="BA143" i="4"/>
  <c r="BQ143" i="4"/>
  <c r="AG143" i="4"/>
  <c r="AQ141" i="4" l="1" a="1"/>
  <c r="AQ141" i="4" s="1"/>
  <c r="AS140" i="4"/>
  <c r="BS141" i="4" a="1"/>
  <c r="BS141" i="4" s="1"/>
  <c r="BU140" i="4"/>
  <c r="BG141" i="4" a="1"/>
  <c r="BG141" i="4" s="1"/>
  <c r="BI140" i="4"/>
  <c r="BW141" i="4" a="1"/>
  <c r="BW141" i="4" s="1"/>
  <c r="BY140" i="4"/>
  <c r="BC141" i="4" a="1"/>
  <c r="BC141" i="4" s="1"/>
  <c r="BE140" i="4"/>
  <c r="AM141" i="4" a="1"/>
  <c r="AM141" i="4" s="1"/>
  <c r="AO140" i="4"/>
  <c r="AG144" i="4"/>
  <c r="BA144" i="4"/>
  <c r="AK147" i="4"/>
  <c r="BQ144" i="4"/>
  <c r="R740" i="1" a="1"/>
  <c r="R740" i="1" s="1"/>
  <c r="R764" i="1" a="1"/>
  <c r="R764" i="1" s="1"/>
  <c r="R776" i="1" a="1"/>
  <c r="R776" i="1" s="1"/>
  <c r="R788" i="1" a="1"/>
  <c r="R788" i="1" s="1"/>
  <c r="R752" i="1" a="1"/>
  <c r="R752" i="1" s="1"/>
  <c r="AW144" i="4"/>
  <c r="BM144" i="4"/>
  <c r="BG142" i="4" l="1" a="1"/>
  <c r="BG142" i="4" s="1"/>
  <c r="BI141" i="4"/>
  <c r="BS142" i="4" a="1"/>
  <c r="BS142" i="4" s="1"/>
  <c r="BU141" i="4"/>
  <c r="AQ142" i="4" a="1"/>
  <c r="AQ142" i="4" s="1"/>
  <c r="AS141" i="4"/>
  <c r="BW142" i="4" a="1"/>
  <c r="BW142" i="4" s="1"/>
  <c r="BY141" i="4"/>
  <c r="AM142" i="4" a="1"/>
  <c r="AM142" i="4" s="1"/>
  <c r="AO141" i="4"/>
  <c r="BC142" i="4" a="1"/>
  <c r="BC142" i="4" s="1"/>
  <c r="BE141" i="4"/>
  <c r="BQ145" i="4"/>
  <c r="AK148" i="4"/>
  <c r="BM145" i="4"/>
  <c r="BA145" i="4"/>
  <c r="AW145" i="4"/>
  <c r="AG145" i="4"/>
  <c r="AM143" i="4" l="1" a="1"/>
  <c r="AM143" i="4" s="1"/>
  <c r="AO142" i="4"/>
  <c r="AQ143" i="4" a="1"/>
  <c r="AQ143" i="4" s="1"/>
  <c r="AS142" i="4"/>
  <c r="R729" i="1" a="1"/>
  <c r="R729" i="1" s="1"/>
  <c r="R681" i="1" a="1"/>
  <c r="R681" i="1" s="1"/>
  <c r="R705" i="1" a="1"/>
  <c r="R705" i="1" s="1"/>
  <c r="R717" i="1" a="1"/>
  <c r="R717" i="1" s="1"/>
  <c r="R669" i="1" a="1"/>
  <c r="R669" i="1" s="1"/>
  <c r="R693" i="1" a="1"/>
  <c r="R693" i="1" s="1"/>
  <c r="BW143" i="4" a="1"/>
  <c r="BW143" i="4" s="1"/>
  <c r="BY142" i="4"/>
  <c r="R737" i="1" a="1"/>
  <c r="R737" i="1" s="1"/>
  <c r="R677" i="1" a="1"/>
  <c r="R677" i="1" s="1"/>
  <c r="R689" i="1" a="1"/>
  <c r="R689" i="1" s="1"/>
  <c r="R713" i="1" a="1"/>
  <c r="R713" i="1" s="1"/>
  <c r="R725" i="1" a="1"/>
  <c r="R725" i="1" s="1"/>
  <c r="R701" i="1" a="1"/>
  <c r="R701" i="1" s="1"/>
  <c r="R738" i="1" a="1"/>
  <c r="R738" i="1" s="1"/>
  <c r="R714" i="1" a="1"/>
  <c r="R714" i="1" s="1"/>
  <c r="R678" i="1" a="1"/>
  <c r="R678" i="1" s="1"/>
  <c r="R702" i="1" a="1"/>
  <c r="R702" i="1" s="1"/>
  <c r="R726" i="1" a="1"/>
  <c r="R726" i="1" s="1"/>
  <c r="R690" i="1" a="1"/>
  <c r="R690" i="1" s="1"/>
  <c r="BS143" i="4" a="1"/>
  <c r="BS143" i="4" s="1"/>
  <c r="BU142" i="4"/>
  <c r="R733" i="1" a="1"/>
  <c r="R733" i="1" s="1"/>
  <c r="R697" i="1" a="1"/>
  <c r="R697" i="1" s="1"/>
  <c r="R673" i="1" a="1"/>
  <c r="R673" i="1" s="1"/>
  <c r="R721" i="1" a="1"/>
  <c r="R721" i="1" s="1"/>
  <c r="R709" i="1" a="1"/>
  <c r="R709" i="1" s="1"/>
  <c r="R685" i="1" a="1"/>
  <c r="R685" i="1" s="1"/>
  <c r="R734" i="1" a="1"/>
  <c r="R734" i="1" s="1"/>
  <c r="R698" i="1" a="1"/>
  <c r="R698" i="1" s="1"/>
  <c r="R674" i="1" a="1"/>
  <c r="R674" i="1" s="1"/>
  <c r="R686" i="1" a="1"/>
  <c r="R686" i="1" s="1"/>
  <c r="R722" i="1" a="1"/>
  <c r="R722" i="1" s="1"/>
  <c r="R710" i="1" a="1"/>
  <c r="R710" i="1" s="1"/>
  <c r="R730" i="1" a="1"/>
  <c r="R730" i="1" s="1"/>
  <c r="R670" i="1" a="1"/>
  <c r="R670" i="1" s="1"/>
  <c r="R682" i="1" a="1"/>
  <c r="R682" i="1" s="1"/>
  <c r="R694" i="1" a="1"/>
  <c r="R694" i="1" s="1"/>
  <c r="R706" i="1" a="1"/>
  <c r="R706" i="1" s="1"/>
  <c r="R718" i="1" a="1"/>
  <c r="R718" i="1" s="1"/>
  <c r="BC143" i="4" a="1"/>
  <c r="BC143" i="4" s="1"/>
  <c r="BE142" i="4"/>
  <c r="BG143" i="4" a="1"/>
  <c r="BG143" i="4" s="1"/>
  <c r="BI142" i="4"/>
  <c r="AG146" i="4"/>
  <c r="R799" i="1" s="1" a="1"/>
  <c r="R799" i="1" s="1"/>
  <c r="BA146" i="4"/>
  <c r="R804" i="1" s="1" a="1"/>
  <c r="R804" i="1" s="1"/>
  <c r="AW146" i="4"/>
  <c r="R803" i="1" s="1" a="1"/>
  <c r="R803" i="1" s="1"/>
  <c r="AK149" i="4"/>
  <c r="BM146" i="4"/>
  <c r="R807" i="1" s="1" a="1"/>
  <c r="R807" i="1" s="1"/>
  <c r="BQ146" i="4"/>
  <c r="BW144" i="4" l="1" a="1"/>
  <c r="BW144" i="4" s="1"/>
  <c r="BY143" i="4"/>
  <c r="R808" i="1" a="1"/>
  <c r="R808" i="1" s="1"/>
  <c r="AQ144" i="4" a="1"/>
  <c r="AQ144" i="4" s="1"/>
  <c r="AS143" i="4"/>
  <c r="BS144" i="4" a="1"/>
  <c r="BS144" i="4" s="1"/>
  <c r="BU143" i="4"/>
  <c r="BG144" i="4" a="1"/>
  <c r="BG144" i="4" s="1"/>
  <c r="BI143" i="4"/>
  <c r="BC144" i="4" a="1"/>
  <c r="BC144" i="4" s="1"/>
  <c r="BE143" i="4"/>
  <c r="AM144" i="4" a="1"/>
  <c r="AM144" i="4" s="1"/>
  <c r="AO143" i="4"/>
  <c r="BQ147" i="4"/>
  <c r="R748" i="1" a="1"/>
  <c r="R748" i="1" s="1"/>
  <c r="R796" i="1" a="1"/>
  <c r="R796" i="1" s="1"/>
  <c r="R760" i="1" a="1"/>
  <c r="R760" i="1" s="1"/>
  <c r="R784" i="1" a="1"/>
  <c r="R784" i="1" s="1"/>
  <c r="R772" i="1" a="1"/>
  <c r="R772" i="1" s="1"/>
  <c r="R795" i="1" a="1"/>
  <c r="R795" i="1" s="1"/>
  <c r="R771" i="1" a="1"/>
  <c r="R771" i="1" s="1"/>
  <c r="R747" i="1" a="1"/>
  <c r="R747" i="1" s="1"/>
  <c r="R759" i="1" a="1"/>
  <c r="R759" i="1" s="1"/>
  <c r="R783" i="1" a="1"/>
  <c r="R783" i="1" s="1"/>
  <c r="AK150" i="4"/>
  <c r="BA147" i="4"/>
  <c r="AW147" i="4"/>
  <c r="R744" i="1" a="1"/>
  <c r="R744" i="1" s="1"/>
  <c r="R780" i="1" a="1"/>
  <c r="R780" i="1" s="1"/>
  <c r="R768" i="1" a="1"/>
  <c r="R768" i="1" s="1"/>
  <c r="R756" i="1" a="1"/>
  <c r="R756" i="1" s="1"/>
  <c r="R792" i="1" a="1"/>
  <c r="R792" i="1" s="1"/>
  <c r="BM147" i="4"/>
  <c r="R755" i="1" a="1"/>
  <c r="R755" i="1" s="1"/>
  <c r="R743" i="1" a="1"/>
  <c r="R743" i="1" s="1"/>
  <c r="R791" i="1" a="1"/>
  <c r="R791" i="1" s="1"/>
  <c r="R779" i="1" a="1"/>
  <c r="R779" i="1" s="1"/>
  <c r="R767" i="1" a="1"/>
  <c r="R767" i="1" s="1"/>
  <c r="R739" i="1" a="1"/>
  <c r="R739" i="1" s="1"/>
  <c r="R775" i="1" a="1"/>
  <c r="R775" i="1" s="1"/>
  <c r="R787" i="1" a="1"/>
  <c r="R787" i="1" s="1"/>
  <c r="R763" i="1" a="1"/>
  <c r="R763" i="1" s="1"/>
  <c r="R751" i="1" a="1"/>
  <c r="R751" i="1" s="1"/>
  <c r="AG147" i="4"/>
  <c r="BG145" i="4" l="1" a="1"/>
  <c r="BG145" i="4" s="1"/>
  <c r="BI144" i="4"/>
  <c r="BS145" i="4" a="1"/>
  <c r="BS145" i="4" s="1"/>
  <c r="BU144" i="4"/>
  <c r="AQ145" i="4" a="1"/>
  <c r="AQ145" i="4" s="1"/>
  <c r="AS144" i="4"/>
  <c r="AM145" i="4" a="1"/>
  <c r="AM145" i="4" s="1"/>
  <c r="AO144" i="4"/>
  <c r="BC145" i="4" a="1"/>
  <c r="BC145" i="4" s="1"/>
  <c r="BE144" i="4"/>
  <c r="BW145" i="4" a="1"/>
  <c r="BW145" i="4" s="1"/>
  <c r="BY144" i="4"/>
  <c r="BM148" i="4"/>
  <c r="AW148" i="4"/>
  <c r="BA148" i="4"/>
  <c r="BQ148" i="4"/>
  <c r="AG148" i="4"/>
  <c r="AK151" i="4"/>
  <c r="R872" i="1" s="1" a="1"/>
  <c r="R872" i="1" s="1"/>
  <c r="AQ146" i="4" l="1" a="1"/>
  <c r="AQ146" i="4" s="1"/>
  <c r="AS145" i="4"/>
  <c r="BW146" i="4" a="1"/>
  <c r="BW146" i="4" s="1"/>
  <c r="BY145" i="4"/>
  <c r="BS146" i="4" a="1"/>
  <c r="BS146" i="4" s="1"/>
  <c r="BU145" i="4"/>
  <c r="AM146" i="4" a="1"/>
  <c r="AM146" i="4" s="1"/>
  <c r="AO145" i="4"/>
  <c r="BC146" i="4" a="1"/>
  <c r="BC146" i="4" s="1"/>
  <c r="BE145" i="4"/>
  <c r="BG146" i="4" a="1"/>
  <c r="BG146" i="4" s="1"/>
  <c r="BI145" i="4"/>
  <c r="AK152" i="4"/>
  <c r="R848" i="1" a="1"/>
  <c r="R848" i="1" s="1"/>
  <c r="R836" i="1" a="1"/>
  <c r="R836" i="1" s="1"/>
  <c r="R812" i="1" a="1"/>
  <c r="R812" i="1" s="1"/>
  <c r="R824" i="1" a="1"/>
  <c r="R824" i="1" s="1"/>
  <c r="R860" i="1" a="1"/>
  <c r="R860" i="1" s="1"/>
  <c r="BQ149" i="4"/>
  <c r="AW149" i="4"/>
  <c r="BA149" i="4"/>
  <c r="AG149" i="4"/>
  <c r="BM149" i="4"/>
  <c r="BW147" i="4" l="1" a="1"/>
  <c r="BW147" i="4" s="1"/>
  <c r="BY146" i="4"/>
  <c r="AQ147" i="4" a="1"/>
  <c r="AQ147" i="4" s="1"/>
  <c r="AS146" i="4"/>
  <c r="BS147" i="4" a="1"/>
  <c r="BS147" i="4" s="1"/>
  <c r="BU146" i="4"/>
  <c r="BG147" i="4" a="1"/>
  <c r="BG147" i="4" s="1"/>
  <c r="BI146" i="4"/>
  <c r="AM147" i="4" a="1"/>
  <c r="AM147" i="4" s="1"/>
  <c r="AO146" i="4"/>
  <c r="BC147" i="4" a="1"/>
  <c r="BC147" i="4" s="1"/>
  <c r="BE146" i="4"/>
  <c r="BA150" i="4"/>
  <c r="BM150" i="4"/>
  <c r="BQ150" i="4"/>
  <c r="AW150" i="4"/>
  <c r="AG150" i="4"/>
  <c r="AK153" i="4"/>
  <c r="R809" i="1" l="1" a="1"/>
  <c r="R809" i="1" s="1"/>
  <c r="R797" i="1" a="1"/>
  <c r="R797" i="1" s="1"/>
  <c r="R773" i="1" a="1"/>
  <c r="R773" i="1" s="1"/>
  <c r="R761" i="1" a="1"/>
  <c r="R761" i="1" s="1"/>
  <c r="R749" i="1" a="1"/>
  <c r="R749" i="1" s="1"/>
  <c r="R785" i="1" a="1"/>
  <c r="R785" i="1" s="1"/>
  <c r="R806" i="1" a="1"/>
  <c r="R806" i="1" s="1"/>
  <c r="R782" i="1" a="1"/>
  <c r="R782" i="1" s="1"/>
  <c r="R758" i="1" a="1"/>
  <c r="R758" i="1" s="1"/>
  <c r="R746" i="1" a="1"/>
  <c r="R746" i="1" s="1"/>
  <c r="R770" i="1" a="1"/>
  <c r="R770" i="1" s="1"/>
  <c r="R794" i="1" a="1"/>
  <c r="R794" i="1" s="1"/>
  <c r="BS148" i="4" a="1"/>
  <c r="BS148" i="4" s="1"/>
  <c r="BU147" i="4"/>
  <c r="BG148" i="4" a="1"/>
  <c r="BG148" i="4" s="1"/>
  <c r="BI147" i="4"/>
  <c r="R802" i="1" a="1"/>
  <c r="R802" i="1" s="1"/>
  <c r="R778" i="1" a="1"/>
  <c r="R778" i="1" s="1"/>
  <c r="R754" i="1" a="1"/>
  <c r="R754" i="1" s="1"/>
  <c r="R766" i="1" a="1"/>
  <c r="R766" i="1" s="1"/>
  <c r="R790" i="1" a="1"/>
  <c r="R790" i="1" s="1"/>
  <c r="R742" i="1" a="1"/>
  <c r="R742" i="1" s="1"/>
  <c r="AQ148" i="4" a="1"/>
  <c r="AQ148" i="4" s="1"/>
  <c r="AS147" i="4"/>
  <c r="R801" i="1" a="1"/>
  <c r="R801" i="1" s="1"/>
  <c r="R765" i="1" a="1"/>
  <c r="R765" i="1" s="1"/>
  <c r="R777" i="1" a="1"/>
  <c r="R777" i="1" s="1"/>
  <c r="R789" i="1" a="1"/>
  <c r="R789" i="1" s="1"/>
  <c r="R753" i="1" a="1"/>
  <c r="R753" i="1" s="1"/>
  <c r="R741" i="1" a="1"/>
  <c r="R741" i="1" s="1"/>
  <c r="R810" i="1" a="1"/>
  <c r="R810" i="1" s="1"/>
  <c r="R774" i="1" a="1"/>
  <c r="R774" i="1" s="1"/>
  <c r="R786" i="1" a="1"/>
  <c r="R786" i="1" s="1"/>
  <c r="R750" i="1" a="1"/>
  <c r="R750" i="1" s="1"/>
  <c r="R762" i="1" a="1"/>
  <c r="R762" i="1" s="1"/>
  <c r="R798" i="1" a="1"/>
  <c r="R798" i="1" s="1"/>
  <c r="R805" i="1" a="1"/>
  <c r="R805" i="1" s="1"/>
  <c r="R781" i="1" a="1"/>
  <c r="R781" i="1" s="1"/>
  <c r="R769" i="1" a="1"/>
  <c r="R769" i="1" s="1"/>
  <c r="R793" i="1" a="1"/>
  <c r="R793" i="1" s="1"/>
  <c r="R757" i="1" a="1"/>
  <c r="R757" i="1" s="1"/>
  <c r="R745" i="1" a="1"/>
  <c r="R745" i="1" s="1"/>
  <c r="BC148" i="4" a="1"/>
  <c r="BC148" i="4" s="1"/>
  <c r="BE147" i="4"/>
  <c r="AM148" i="4" a="1"/>
  <c r="AM148" i="4" s="1"/>
  <c r="AO147" i="4"/>
  <c r="BW148" i="4" a="1"/>
  <c r="BW148" i="4" s="1"/>
  <c r="BY147" i="4"/>
  <c r="AG151" i="4"/>
  <c r="R871" i="1" s="1" a="1"/>
  <c r="R871" i="1" s="1"/>
  <c r="AK154" i="4"/>
  <c r="BM151" i="4"/>
  <c r="R879" i="1" s="1" a="1"/>
  <c r="R879" i="1" s="1"/>
  <c r="BQ151" i="4"/>
  <c r="AW151" i="4"/>
  <c r="R875" i="1" s="1" a="1"/>
  <c r="R875" i="1" s="1"/>
  <c r="BA151" i="4"/>
  <c r="R876" i="1" s="1" a="1"/>
  <c r="R876" i="1" s="1"/>
  <c r="R880" i="1" l="1" a="1"/>
  <c r="R880" i="1" s="1"/>
  <c r="BW149" i="4" a="1"/>
  <c r="BW149" i="4" s="1"/>
  <c r="BY148" i="4"/>
  <c r="AM149" i="4" a="1"/>
  <c r="AM149" i="4" s="1"/>
  <c r="AO148" i="4"/>
  <c r="BC149" i="4" a="1"/>
  <c r="BC149" i="4" s="1"/>
  <c r="BE148" i="4"/>
  <c r="AQ149" i="4" a="1"/>
  <c r="AQ149" i="4" s="1"/>
  <c r="AS148" i="4"/>
  <c r="BG149" i="4" a="1"/>
  <c r="BG149" i="4" s="1"/>
  <c r="BI148" i="4"/>
  <c r="BS149" i="4" a="1"/>
  <c r="BS149" i="4" s="1"/>
  <c r="BU148" i="4"/>
  <c r="BA152" i="4"/>
  <c r="R863" i="1" a="1"/>
  <c r="R863" i="1" s="1"/>
  <c r="R827" i="1" a="1"/>
  <c r="R827" i="1" s="1"/>
  <c r="R815" i="1" a="1"/>
  <c r="R815" i="1" s="1"/>
  <c r="R839" i="1" a="1"/>
  <c r="R839" i="1" s="1"/>
  <c r="R851" i="1" a="1"/>
  <c r="R851" i="1" s="1"/>
  <c r="AW152" i="4"/>
  <c r="R864" i="1" a="1"/>
  <c r="R864" i="1" s="1"/>
  <c r="R816" i="1" a="1"/>
  <c r="R816" i="1" s="1"/>
  <c r="R852" i="1" a="1"/>
  <c r="R852" i="1" s="1"/>
  <c r="R840" i="1" a="1"/>
  <c r="R840" i="1" s="1"/>
  <c r="R828" i="1" a="1"/>
  <c r="R828" i="1" s="1"/>
  <c r="R844" i="1" a="1"/>
  <c r="R844" i="1" s="1"/>
  <c r="R868" i="1" a="1"/>
  <c r="R868" i="1" s="1"/>
  <c r="R820" i="1" a="1"/>
  <c r="R820" i="1" s="1"/>
  <c r="R856" i="1" a="1"/>
  <c r="R856" i="1" s="1"/>
  <c r="R832" i="1" a="1"/>
  <c r="R832" i="1" s="1"/>
  <c r="BM152" i="4"/>
  <c r="AK155" i="4"/>
  <c r="AG152" i="4"/>
  <c r="BQ152" i="4"/>
  <c r="R843" i="1" a="1"/>
  <c r="R843" i="1" s="1"/>
  <c r="R855" i="1" a="1"/>
  <c r="R855" i="1" s="1"/>
  <c r="R867" i="1" a="1"/>
  <c r="R867" i="1" s="1"/>
  <c r="R819" i="1" a="1"/>
  <c r="R819" i="1" s="1"/>
  <c r="R831" i="1" a="1"/>
  <c r="R831" i="1" s="1"/>
  <c r="R811" i="1" a="1"/>
  <c r="R811" i="1" s="1"/>
  <c r="R823" i="1" a="1"/>
  <c r="R823" i="1" s="1"/>
  <c r="R835" i="1" a="1"/>
  <c r="R835" i="1" s="1"/>
  <c r="R859" i="1" a="1"/>
  <c r="R859" i="1" s="1"/>
  <c r="R847" i="1" a="1"/>
  <c r="R847" i="1" s="1"/>
  <c r="AQ150" i="4" l="1" a="1"/>
  <c r="AQ150" i="4" s="1"/>
  <c r="AS149" i="4"/>
  <c r="BC150" i="4" a="1"/>
  <c r="BC150" i="4" s="1"/>
  <c r="BE149" i="4"/>
  <c r="AM150" i="4" a="1"/>
  <c r="AM150" i="4" s="1"/>
  <c r="AO149" i="4"/>
  <c r="BW150" i="4" a="1"/>
  <c r="BW150" i="4" s="1"/>
  <c r="BY149" i="4"/>
  <c r="BS150" i="4" a="1"/>
  <c r="BS150" i="4" s="1"/>
  <c r="BU149" i="4"/>
  <c r="BG150" i="4" a="1"/>
  <c r="BG150" i="4" s="1"/>
  <c r="BI149" i="4"/>
  <c r="AG153" i="4"/>
  <c r="AK156" i="4"/>
  <c r="AW153" i="4"/>
  <c r="BM153" i="4"/>
  <c r="BQ153" i="4"/>
  <c r="BA153" i="4"/>
  <c r="BS151" i="4" l="1" a="1"/>
  <c r="BS151" i="4" s="1"/>
  <c r="BU150" i="4"/>
  <c r="BW151" i="4" a="1"/>
  <c r="BW151" i="4" s="1"/>
  <c r="BY150" i="4"/>
  <c r="AM151" i="4" a="1"/>
  <c r="AM151" i="4" s="1"/>
  <c r="AO150" i="4"/>
  <c r="BC151" i="4" a="1"/>
  <c r="BC151" i="4" s="1"/>
  <c r="BE150" i="4"/>
  <c r="BG151" i="4" a="1"/>
  <c r="BG151" i="4" s="1"/>
  <c r="BI150" i="4"/>
  <c r="AQ151" i="4" a="1"/>
  <c r="AQ151" i="4" s="1"/>
  <c r="AS150" i="4"/>
  <c r="BA154" i="4"/>
  <c r="BM154" i="4"/>
  <c r="AW154" i="4"/>
  <c r="BQ154" i="4"/>
  <c r="AK157" i="4"/>
  <c r="AG154" i="4"/>
  <c r="BS152" i="4" l="1" a="1"/>
  <c r="BS152" i="4" s="1"/>
  <c r="BU151" i="4"/>
  <c r="BC152" i="4" a="1"/>
  <c r="BC152" i="4" s="1"/>
  <c r="BE151" i="4"/>
  <c r="BW152" i="4" a="1"/>
  <c r="BW152" i="4" s="1"/>
  <c r="BY151" i="4"/>
  <c r="AQ152" i="4" a="1"/>
  <c r="AQ152" i="4" s="1"/>
  <c r="AS151" i="4"/>
  <c r="AM152" i="4" a="1"/>
  <c r="AM152" i="4" s="1"/>
  <c r="AO151" i="4"/>
  <c r="BG152" i="4" a="1"/>
  <c r="BG152" i="4" s="1"/>
  <c r="BI151" i="4"/>
  <c r="AG155" i="4"/>
  <c r="AK158" i="4"/>
  <c r="BQ155" i="4"/>
  <c r="BM155" i="4"/>
  <c r="AW155" i="4"/>
  <c r="BA155" i="4"/>
  <c r="BW153" i="4" l="1" a="1"/>
  <c r="BW153" i="4" s="1"/>
  <c r="BY152" i="4"/>
  <c r="R874" i="1" a="1"/>
  <c r="R874" i="1" s="1"/>
  <c r="R850" i="1" a="1"/>
  <c r="R850" i="1" s="1"/>
  <c r="R826" i="1" a="1"/>
  <c r="R826" i="1" s="1"/>
  <c r="R814" i="1" a="1"/>
  <c r="R814" i="1" s="1"/>
  <c r="R862" i="1" a="1"/>
  <c r="R862" i="1" s="1"/>
  <c r="R838" i="1" a="1"/>
  <c r="R838" i="1" s="1"/>
  <c r="R877" i="1" a="1"/>
  <c r="R877" i="1" s="1"/>
  <c r="R841" i="1" a="1"/>
  <c r="R841" i="1" s="1"/>
  <c r="R853" i="1" a="1"/>
  <c r="R853" i="1" s="1"/>
  <c r="R829" i="1" a="1"/>
  <c r="R829" i="1" s="1"/>
  <c r="R817" i="1" a="1"/>
  <c r="R817" i="1" s="1"/>
  <c r="R865" i="1" a="1"/>
  <c r="R865" i="1" s="1"/>
  <c r="R878" i="1" a="1"/>
  <c r="R878" i="1" s="1"/>
  <c r="R854" i="1" a="1"/>
  <c r="R854" i="1" s="1"/>
  <c r="R842" i="1" a="1"/>
  <c r="R842" i="1" s="1"/>
  <c r="R830" i="1" a="1"/>
  <c r="R830" i="1" s="1"/>
  <c r="R866" i="1" a="1"/>
  <c r="R866" i="1" s="1"/>
  <c r="R818" i="1" a="1"/>
  <c r="R818" i="1" s="1"/>
  <c r="BC153" i="4" a="1"/>
  <c r="BC153" i="4" s="1"/>
  <c r="BE152" i="4"/>
  <c r="AQ153" i="4" a="1"/>
  <c r="AQ153" i="4" s="1"/>
  <c r="AS152" i="4"/>
  <c r="R873" i="1" a="1"/>
  <c r="R873" i="1" s="1"/>
  <c r="R825" i="1" a="1"/>
  <c r="R825" i="1" s="1"/>
  <c r="R837" i="1" a="1"/>
  <c r="R837" i="1" s="1"/>
  <c r="R813" i="1" a="1"/>
  <c r="R813" i="1" s="1"/>
  <c r="R861" i="1" a="1"/>
  <c r="R861" i="1" s="1"/>
  <c r="R849" i="1" a="1"/>
  <c r="R849" i="1" s="1"/>
  <c r="R881" i="1" a="1"/>
  <c r="R881" i="1" s="1"/>
  <c r="R833" i="1" a="1"/>
  <c r="R833" i="1" s="1"/>
  <c r="R869" i="1" a="1"/>
  <c r="R869" i="1" s="1"/>
  <c r="R845" i="1" a="1"/>
  <c r="R845" i="1" s="1"/>
  <c r="R857" i="1" a="1"/>
  <c r="R857" i="1" s="1"/>
  <c r="R821" i="1" a="1"/>
  <c r="R821" i="1" s="1"/>
  <c r="R882" i="1" a="1"/>
  <c r="R882" i="1" s="1"/>
  <c r="R858" i="1" a="1"/>
  <c r="R858" i="1" s="1"/>
  <c r="R822" i="1" a="1"/>
  <c r="R822" i="1" s="1"/>
  <c r="R846" i="1" a="1"/>
  <c r="R846" i="1" s="1"/>
  <c r="R870" i="1" a="1"/>
  <c r="R870" i="1" s="1"/>
  <c r="R834" i="1" a="1"/>
  <c r="R834" i="1" s="1"/>
  <c r="BG153" i="4" a="1"/>
  <c r="BG153" i="4" s="1"/>
  <c r="BI152" i="4"/>
  <c r="AM153" i="4" a="1"/>
  <c r="AM153" i="4" s="1"/>
  <c r="AO152" i="4"/>
  <c r="BS153" i="4" a="1"/>
  <c r="BS153" i="4" s="1"/>
  <c r="BU152" i="4"/>
  <c r="BA156" i="4"/>
  <c r="AW156" i="4"/>
  <c r="BM156" i="4"/>
  <c r="AK159" i="4"/>
  <c r="AG156" i="4"/>
  <c r="BQ156" i="4"/>
  <c r="BG154" i="4" l="1" a="1"/>
  <c r="BG154" i="4" s="1"/>
  <c r="BI153" i="4"/>
  <c r="AQ154" i="4" a="1"/>
  <c r="AQ154" i="4" s="1"/>
  <c r="AS153" i="4"/>
  <c r="BS154" i="4" a="1"/>
  <c r="BS154" i="4" s="1"/>
  <c r="BU153" i="4"/>
  <c r="AM154" i="4" a="1"/>
  <c r="AM154" i="4" s="1"/>
  <c r="AO153" i="4"/>
  <c r="BC154" i="4" a="1"/>
  <c r="BC154" i="4" s="1"/>
  <c r="BE153" i="4"/>
  <c r="BW154" i="4" a="1"/>
  <c r="BW154" i="4" s="1"/>
  <c r="BY153" i="4"/>
  <c r="AG157" i="4"/>
  <c r="BQ157" i="4"/>
  <c r="AW157" i="4"/>
  <c r="BM157" i="4"/>
  <c r="AK160" i="4"/>
  <c r="BA157" i="4"/>
  <c r="AM155" i="4" l="1" a="1"/>
  <c r="AM155" i="4" s="1"/>
  <c r="AO154" i="4"/>
  <c r="BW155" i="4" a="1"/>
  <c r="BW155" i="4" s="1"/>
  <c r="BY154" i="4"/>
  <c r="BS155" i="4" a="1"/>
  <c r="BS155" i="4" s="1"/>
  <c r="BU154" i="4"/>
  <c r="AQ155" i="4" a="1"/>
  <c r="AQ155" i="4" s="1"/>
  <c r="AS154" i="4"/>
  <c r="BC155" i="4" a="1"/>
  <c r="BC155" i="4" s="1"/>
  <c r="BE154" i="4"/>
  <c r="BG155" i="4" a="1"/>
  <c r="BG155" i="4" s="1"/>
  <c r="BI154" i="4"/>
  <c r="BA158" i="4"/>
  <c r="BM158" i="4"/>
  <c r="AW158" i="4"/>
  <c r="BQ158" i="4"/>
  <c r="AK161" i="4"/>
  <c r="AG158" i="4"/>
  <c r="AQ156" i="4" l="1" a="1"/>
  <c r="AQ156" i="4" s="1"/>
  <c r="AS155" i="4"/>
  <c r="BS156" i="4" a="1"/>
  <c r="BS156" i="4" s="1"/>
  <c r="BU155" i="4"/>
  <c r="BW156" i="4" a="1"/>
  <c r="BW156" i="4" s="1"/>
  <c r="BY155" i="4"/>
  <c r="BG156" i="4" a="1"/>
  <c r="BG156" i="4" s="1"/>
  <c r="BI155" i="4"/>
  <c r="BC156" i="4" a="1"/>
  <c r="BC156" i="4" s="1"/>
  <c r="BE155" i="4"/>
  <c r="AM156" i="4" a="1"/>
  <c r="AM156" i="4" s="1"/>
  <c r="AO155" i="4"/>
  <c r="AG159" i="4"/>
  <c r="AK162" i="4"/>
  <c r="BQ159" i="4"/>
  <c r="BM159" i="4"/>
  <c r="BA159" i="4"/>
  <c r="AW159" i="4"/>
  <c r="BW157" i="4" l="1" a="1"/>
  <c r="BW157" i="4" s="1"/>
  <c r="BY156" i="4"/>
  <c r="AM157" i="4" a="1"/>
  <c r="AM157" i="4" s="1"/>
  <c r="AO156" i="4"/>
  <c r="BS157" i="4" a="1"/>
  <c r="BS157" i="4" s="1"/>
  <c r="BU156" i="4"/>
  <c r="BG157" i="4" a="1"/>
  <c r="BG157" i="4" s="1"/>
  <c r="BI156" i="4"/>
  <c r="BC157" i="4" a="1"/>
  <c r="BC157" i="4" s="1"/>
  <c r="BE156" i="4"/>
  <c r="AQ157" i="4" a="1"/>
  <c r="AQ157" i="4" s="1"/>
  <c r="AS156" i="4"/>
  <c r="AW160" i="4"/>
  <c r="BA160" i="4"/>
  <c r="BM160" i="4"/>
  <c r="AK163" i="4"/>
  <c r="BQ160" i="4"/>
  <c r="AG160" i="4"/>
  <c r="BS158" i="4" l="1" a="1"/>
  <c r="BS158" i="4" s="1"/>
  <c r="BU157" i="4"/>
  <c r="BG158" i="4" a="1"/>
  <c r="BG158" i="4" s="1"/>
  <c r="BI157" i="4"/>
  <c r="AQ158" i="4" a="1"/>
  <c r="AQ158" i="4" s="1"/>
  <c r="AS157" i="4"/>
  <c r="AM158" i="4" a="1"/>
  <c r="AM158" i="4" s="1"/>
  <c r="AO157" i="4"/>
  <c r="BC158" i="4" a="1"/>
  <c r="BC158" i="4" s="1"/>
  <c r="BE157" i="4"/>
  <c r="BW158" i="4" a="1"/>
  <c r="BW158" i="4" s="1"/>
  <c r="BY157" i="4"/>
  <c r="AG161" i="4"/>
  <c r="AK164" i="4"/>
  <c r="BM161" i="4"/>
  <c r="BQ161" i="4"/>
  <c r="AW161" i="4"/>
  <c r="BA161" i="4"/>
  <c r="AM159" i="4" l="1" a="1"/>
  <c r="AM159" i="4" s="1"/>
  <c r="AO158" i="4"/>
  <c r="AQ159" i="4" a="1"/>
  <c r="AQ159" i="4" s="1"/>
  <c r="AS158" i="4"/>
  <c r="BW159" i="4" a="1"/>
  <c r="BW159" i="4" s="1"/>
  <c r="BY158" i="4"/>
  <c r="BG159" i="4" a="1"/>
  <c r="BG159" i="4" s="1"/>
  <c r="BI158" i="4"/>
  <c r="BC159" i="4" a="1"/>
  <c r="BC159" i="4" s="1"/>
  <c r="BE158" i="4"/>
  <c r="BS159" i="4" a="1"/>
  <c r="BS159" i="4" s="1"/>
  <c r="BU158" i="4"/>
  <c r="AW162" i="4"/>
  <c r="BQ162" i="4"/>
  <c r="BM162" i="4"/>
  <c r="BA162" i="4"/>
  <c r="AG162" i="4"/>
  <c r="AK165" i="4"/>
  <c r="AM160" i="4" l="1" a="1"/>
  <c r="AM160" i="4" s="1"/>
  <c r="AO159" i="4"/>
  <c r="BW160" i="4" a="1"/>
  <c r="BW160" i="4" s="1"/>
  <c r="BY159" i="4"/>
  <c r="BS160" i="4" a="1"/>
  <c r="BS160" i="4" s="1"/>
  <c r="BU159" i="4"/>
  <c r="BG160" i="4" a="1"/>
  <c r="BG160" i="4" s="1"/>
  <c r="BI159" i="4"/>
  <c r="AQ160" i="4" a="1"/>
  <c r="AQ160" i="4" s="1"/>
  <c r="AS159" i="4"/>
  <c r="BC160" i="4" a="1"/>
  <c r="BC160" i="4" s="1"/>
  <c r="BE159" i="4"/>
  <c r="AK166" i="4"/>
  <c r="AG163" i="4"/>
  <c r="BM163" i="4"/>
  <c r="BA163" i="4"/>
  <c r="AW163" i="4"/>
  <c r="BQ163" i="4"/>
  <c r="BW161" i="4" l="1" a="1"/>
  <c r="BW161" i="4" s="1"/>
  <c r="BY160" i="4"/>
  <c r="AM161" i="4" a="1"/>
  <c r="AM161" i="4" s="1"/>
  <c r="AO160" i="4"/>
  <c r="BS161" i="4" a="1"/>
  <c r="BS161" i="4" s="1"/>
  <c r="BU160" i="4"/>
  <c r="BG161" i="4" a="1"/>
  <c r="BG161" i="4" s="1"/>
  <c r="BI160" i="4"/>
  <c r="BC161" i="4" a="1"/>
  <c r="BC161" i="4" s="1"/>
  <c r="BE160" i="4"/>
  <c r="AQ161" i="4" a="1"/>
  <c r="AQ161" i="4" s="1"/>
  <c r="AS160" i="4"/>
  <c r="BQ164" i="4"/>
  <c r="AW164" i="4"/>
  <c r="BM164" i="4"/>
  <c r="AG164" i="4"/>
  <c r="AK167" i="4"/>
  <c r="BA164" i="4"/>
  <c r="BG162" i="4" l="1" a="1"/>
  <c r="BG162" i="4" s="1"/>
  <c r="BI161" i="4"/>
  <c r="BS162" i="4" a="1"/>
  <c r="BS162" i="4" s="1"/>
  <c r="BU161" i="4"/>
  <c r="AM162" i="4" a="1"/>
  <c r="AM162" i="4" s="1"/>
  <c r="AO161" i="4"/>
  <c r="AQ162" i="4" a="1"/>
  <c r="AQ162" i="4" s="1"/>
  <c r="AS161" i="4"/>
  <c r="BC162" i="4" a="1"/>
  <c r="BC162" i="4" s="1"/>
  <c r="BE161" i="4"/>
  <c r="BW162" i="4" a="1"/>
  <c r="BW162" i="4" s="1"/>
  <c r="BY161" i="4"/>
  <c r="BA165" i="4"/>
  <c r="AK168" i="4"/>
  <c r="AG165" i="4"/>
  <c r="BM165" i="4"/>
  <c r="AW165" i="4"/>
  <c r="BQ165" i="4"/>
  <c r="AM163" i="4" l="1" a="1"/>
  <c r="AM163" i="4" s="1"/>
  <c r="AO162" i="4"/>
  <c r="AQ163" i="4" a="1"/>
  <c r="AQ163" i="4" s="1"/>
  <c r="AS162" i="4"/>
  <c r="BS163" i="4" a="1"/>
  <c r="BS163" i="4" s="1"/>
  <c r="BU162" i="4"/>
  <c r="BW163" i="4" a="1"/>
  <c r="BW163" i="4" s="1"/>
  <c r="BY162" i="4"/>
  <c r="BC163" i="4" a="1"/>
  <c r="BC163" i="4" s="1"/>
  <c r="BE162" i="4"/>
  <c r="BG163" i="4" a="1"/>
  <c r="BG163" i="4" s="1"/>
  <c r="BI162" i="4"/>
  <c r="BQ166" i="4"/>
  <c r="AW166" i="4"/>
  <c r="BM166" i="4"/>
  <c r="AK169" i="4"/>
  <c r="BA166" i="4"/>
  <c r="AG166" i="4"/>
  <c r="BS164" i="4" l="1" a="1"/>
  <c r="BS164" i="4" s="1"/>
  <c r="BU163" i="4"/>
  <c r="BW164" i="4" a="1"/>
  <c r="BW164" i="4" s="1"/>
  <c r="BY163" i="4"/>
  <c r="AQ164" i="4" a="1"/>
  <c r="AQ164" i="4" s="1"/>
  <c r="AS163" i="4"/>
  <c r="AM164" i="4" a="1"/>
  <c r="AM164" i="4" s="1"/>
  <c r="AO163" i="4"/>
  <c r="BG164" i="4" a="1"/>
  <c r="BG164" i="4" s="1"/>
  <c r="BI163" i="4"/>
  <c r="BC164" i="4" a="1"/>
  <c r="BC164" i="4" s="1"/>
  <c r="BE163" i="4"/>
  <c r="AG167" i="4"/>
  <c r="AK170" i="4"/>
  <c r="BM167" i="4"/>
  <c r="BA167" i="4"/>
  <c r="BQ167" i="4"/>
  <c r="AW167" i="4"/>
  <c r="AQ165" i="4" l="1" a="1"/>
  <c r="AQ165" i="4" s="1"/>
  <c r="AS164" i="4"/>
  <c r="BW165" i="4" a="1"/>
  <c r="BW165" i="4" s="1"/>
  <c r="BY164" i="4"/>
  <c r="BC165" i="4" a="1"/>
  <c r="BC165" i="4" s="1"/>
  <c r="BE164" i="4"/>
  <c r="AM165" i="4" a="1"/>
  <c r="AM165" i="4" s="1"/>
  <c r="AO164" i="4"/>
  <c r="BS165" i="4" a="1"/>
  <c r="BS165" i="4" s="1"/>
  <c r="BU164" i="4"/>
  <c r="BG165" i="4" a="1"/>
  <c r="BG165" i="4" s="1"/>
  <c r="BI164" i="4"/>
  <c r="BQ168" i="4"/>
  <c r="AW168" i="4"/>
  <c r="BM168" i="4"/>
  <c r="BA168" i="4"/>
  <c r="AK171" i="4"/>
  <c r="AG168" i="4"/>
  <c r="BC166" i="4" l="1" a="1"/>
  <c r="BC166" i="4" s="1"/>
  <c r="BE165" i="4"/>
  <c r="AM166" i="4" a="1"/>
  <c r="AM166" i="4" s="1"/>
  <c r="AO165" i="4"/>
  <c r="BW166" i="4" a="1"/>
  <c r="BW166" i="4" s="1"/>
  <c r="BY165" i="4"/>
  <c r="BG166" i="4" a="1"/>
  <c r="BG166" i="4" s="1"/>
  <c r="BI165" i="4"/>
  <c r="BS166" i="4" a="1"/>
  <c r="BS166" i="4" s="1"/>
  <c r="BU165" i="4"/>
  <c r="AQ166" i="4" a="1"/>
  <c r="AQ166" i="4" s="1"/>
  <c r="AS165" i="4"/>
  <c r="AG169" i="4"/>
  <c r="AK172" i="4"/>
  <c r="BA169" i="4"/>
  <c r="BM169" i="4"/>
  <c r="AW169" i="4"/>
  <c r="BQ169" i="4"/>
  <c r="BG167" i="4" l="1" a="1"/>
  <c r="BG167" i="4" s="1"/>
  <c r="BI166" i="4"/>
  <c r="BW167" i="4" a="1"/>
  <c r="BW167" i="4" s="1"/>
  <c r="BY166" i="4"/>
  <c r="AQ167" i="4" a="1"/>
  <c r="AQ167" i="4" s="1"/>
  <c r="AS166" i="4"/>
  <c r="AM167" i="4" a="1"/>
  <c r="AM167" i="4" s="1"/>
  <c r="AO166" i="4"/>
  <c r="BC167" i="4" a="1"/>
  <c r="BC167" i="4" s="1"/>
  <c r="BE166" i="4"/>
  <c r="BS167" i="4" a="1"/>
  <c r="BS167" i="4" s="1"/>
  <c r="BU166" i="4"/>
  <c r="AW170" i="4"/>
  <c r="BQ170" i="4"/>
  <c r="AK173" i="4"/>
  <c r="BM170" i="4"/>
  <c r="BA170" i="4"/>
  <c r="AG170" i="4"/>
  <c r="AQ168" i="4" l="1" a="1"/>
  <c r="AQ168" i="4" s="1"/>
  <c r="AS167" i="4"/>
  <c r="AM168" i="4" a="1"/>
  <c r="AM168" i="4" s="1"/>
  <c r="AO167" i="4"/>
  <c r="BS168" i="4" a="1"/>
  <c r="BS168" i="4" s="1"/>
  <c r="BU167" i="4"/>
  <c r="BW168" i="4" a="1"/>
  <c r="BW168" i="4" s="1"/>
  <c r="BY167" i="4"/>
  <c r="BC168" i="4" a="1"/>
  <c r="BC168" i="4" s="1"/>
  <c r="BE167" i="4"/>
  <c r="BG168" i="4" a="1"/>
  <c r="BG168" i="4" s="1"/>
  <c r="BI167" i="4"/>
  <c r="AG171" i="4"/>
  <c r="BM171" i="4"/>
  <c r="BA171" i="4"/>
  <c r="BQ171" i="4"/>
  <c r="AK174" i="4"/>
  <c r="AW171" i="4"/>
  <c r="BW169" i="4" l="1" a="1"/>
  <c r="BW169" i="4" s="1"/>
  <c r="BY168" i="4"/>
  <c r="AM169" i="4" a="1"/>
  <c r="AM169" i="4" s="1"/>
  <c r="AO168" i="4"/>
  <c r="BS169" i="4" a="1"/>
  <c r="BS169" i="4" s="1"/>
  <c r="BU168" i="4"/>
  <c r="BG169" i="4" a="1"/>
  <c r="BG169" i="4" s="1"/>
  <c r="BI168" i="4"/>
  <c r="BC169" i="4" a="1"/>
  <c r="BC169" i="4" s="1"/>
  <c r="BE168" i="4"/>
  <c r="AQ169" i="4" a="1"/>
  <c r="AQ169" i="4" s="1"/>
  <c r="AS168" i="4"/>
  <c r="AW172" i="4"/>
  <c r="AK175" i="4"/>
  <c r="BQ172" i="4"/>
  <c r="BA172" i="4"/>
  <c r="BM172" i="4"/>
  <c r="AG172" i="4"/>
  <c r="AM170" i="4" l="1" a="1"/>
  <c r="AM170" i="4" s="1"/>
  <c r="AO169" i="4"/>
  <c r="BW170" i="4" a="1"/>
  <c r="BW170" i="4" s="1"/>
  <c r="BY169" i="4"/>
  <c r="BG170" i="4" a="1"/>
  <c r="BG170" i="4" s="1"/>
  <c r="BI169" i="4"/>
  <c r="BS170" i="4" a="1"/>
  <c r="BS170" i="4" s="1"/>
  <c r="BU169" i="4"/>
  <c r="AQ170" i="4" a="1"/>
  <c r="AQ170" i="4" s="1"/>
  <c r="AS169" i="4"/>
  <c r="BC170" i="4" a="1"/>
  <c r="BC170" i="4" s="1"/>
  <c r="BE169" i="4"/>
  <c r="AG173" i="4"/>
  <c r="BM173" i="4"/>
  <c r="AK176" i="4"/>
  <c r="BQ173" i="4"/>
  <c r="BA173" i="4"/>
  <c r="AW173" i="4"/>
  <c r="BW171" i="4" l="1" a="1"/>
  <c r="BW171" i="4" s="1"/>
  <c r="BY170" i="4"/>
  <c r="BC171" i="4" a="1"/>
  <c r="BC171" i="4" s="1"/>
  <c r="BE170" i="4"/>
  <c r="BS171" i="4" a="1"/>
  <c r="BS171" i="4" s="1"/>
  <c r="BU170" i="4"/>
  <c r="BG171" i="4" a="1"/>
  <c r="BG171" i="4" s="1"/>
  <c r="BI170" i="4"/>
  <c r="AQ171" i="4" a="1"/>
  <c r="AQ171" i="4" s="1"/>
  <c r="AS170" i="4"/>
  <c r="AM171" i="4" a="1"/>
  <c r="AM171" i="4" s="1"/>
  <c r="AO170" i="4"/>
  <c r="AW174" i="4"/>
  <c r="BQ174" i="4"/>
  <c r="AK177" i="4"/>
  <c r="BA174" i="4"/>
  <c r="AG174" i="4"/>
  <c r="BM174" i="4"/>
  <c r="BS172" i="4" l="1" a="1"/>
  <c r="BS172" i="4" s="1"/>
  <c r="BU171" i="4"/>
  <c r="BC172" i="4" a="1"/>
  <c r="BC172" i="4" s="1"/>
  <c r="BE171" i="4"/>
  <c r="BG172" i="4" a="1"/>
  <c r="BG172" i="4" s="1"/>
  <c r="BI171" i="4"/>
  <c r="AM172" i="4" a="1"/>
  <c r="AM172" i="4" s="1"/>
  <c r="AO171" i="4"/>
  <c r="AQ172" i="4" a="1"/>
  <c r="AQ172" i="4" s="1"/>
  <c r="AS171" i="4"/>
  <c r="BW172" i="4" a="1"/>
  <c r="BW172" i="4" s="1"/>
  <c r="BY171" i="4"/>
  <c r="BM175" i="4"/>
  <c r="AG175" i="4"/>
  <c r="BQ175" i="4"/>
  <c r="AK178" i="4"/>
  <c r="BA175" i="4"/>
  <c r="AW175" i="4"/>
  <c r="AM173" i="4" l="1" a="1"/>
  <c r="AM173" i="4" s="1"/>
  <c r="AO172" i="4"/>
  <c r="BG173" i="4" a="1"/>
  <c r="BG173" i="4" s="1"/>
  <c r="BI172" i="4"/>
  <c r="BC173" i="4" a="1"/>
  <c r="BC173" i="4" s="1"/>
  <c r="BE172" i="4"/>
  <c r="BW173" i="4" a="1"/>
  <c r="BW173" i="4" s="1"/>
  <c r="BY172" i="4"/>
  <c r="AQ173" i="4" a="1"/>
  <c r="AQ173" i="4" s="1"/>
  <c r="AS172" i="4"/>
  <c r="BS173" i="4" a="1"/>
  <c r="BS173" i="4" s="1"/>
  <c r="BU172" i="4"/>
  <c r="BA176" i="4"/>
  <c r="AK179" i="4"/>
  <c r="BQ176" i="4"/>
  <c r="AG176" i="4"/>
  <c r="BM176" i="4"/>
  <c r="AW176" i="4"/>
  <c r="BC174" i="4" l="1" a="1"/>
  <c r="BC174" i="4" s="1"/>
  <c r="BE173" i="4"/>
  <c r="BG174" i="4" a="1"/>
  <c r="BG174" i="4" s="1"/>
  <c r="BI173" i="4"/>
  <c r="BS174" i="4" a="1"/>
  <c r="BS174" i="4" s="1"/>
  <c r="BU173" i="4"/>
  <c r="BW174" i="4" a="1"/>
  <c r="BW174" i="4" s="1"/>
  <c r="BY173" i="4"/>
  <c r="AQ174" i="4" a="1"/>
  <c r="AQ174" i="4" s="1"/>
  <c r="AS173" i="4"/>
  <c r="AM174" i="4" a="1"/>
  <c r="AM174" i="4" s="1"/>
  <c r="AO173" i="4"/>
  <c r="AW177" i="4"/>
  <c r="BM177" i="4"/>
  <c r="AK180" i="4"/>
  <c r="AG177" i="4"/>
  <c r="BQ177" i="4"/>
  <c r="BA177" i="4"/>
  <c r="BW175" i="4" l="1" a="1"/>
  <c r="BW175" i="4" s="1"/>
  <c r="BY174" i="4"/>
  <c r="AM175" i="4" a="1"/>
  <c r="AM175" i="4" s="1"/>
  <c r="AO174" i="4"/>
  <c r="BS175" i="4" a="1"/>
  <c r="BS175" i="4" s="1"/>
  <c r="BU174" i="4"/>
  <c r="BG175" i="4" a="1"/>
  <c r="BG175" i="4" s="1"/>
  <c r="BI174" i="4"/>
  <c r="AQ175" i="4" a="1"/>
  <c r="AQ175" i="4" s="1"/>
  <c r="AS174" i="4"/>
  <c r="BC175" i="4" a="1"/>
  <c r="BC175" i="4" s="1"/>
  <c r="BE174" i="4"/>
  <c r="BA178" i="4"/>
  <c r="BQ178" i="4"/>
  <c r="AG178" i="4"/>
  <c r="BM178" i="4"/>
  <c r="AK181" i="4"/>
  <c r="AW178" i="4"/>
  <c r="AM176" i="4" l="1" a="1"/>
  <c r="AM176" i="4" s="1"/>
  <c r="AO175" i="4"/>
  <c r="BG176" i="4" a="1"/>
  <c r="BG176" i="4" s="1"/>
  <c r="BI175" i="4"/>
  <c r="BS176" i="4" a="1"/>
  <c r="BS176" i="4" s="1"/>
  <c r="BU175" i="4"/>
  <c r="BW176" i="4" a="1"/>
  <c r="BW176" i="4" s="1"/>
  <c r="BY175" i="4"/>
  <c r="BC176" i="4" a="1"/>
  <c r="BC176" i="4" s="1"/>
  <c r="BE175" i="4"/>
  <c r="AQ176" i="4" a="1"/>
  <c r="AQ176" i="4" s="1"/>
  <c r="AS175" i="4"/>
  <c r="AK182" i="4"/>
  <c r="AW179" i="4"/>
  <c r="AG179" i="4"/>
  <c r="BQ179" i="4"/>
  <c r="BA179" i="4"/>
  <c r="BM179" i="4"/>
  <c r="AM177" i="4" l="1" a="1"/>
  <c r="AM177" i="4" s="1"/>
  <c r="AO176" i="4"/>
  <c r="BS177" i="4" a="1"/>
  <c r="BS177" i="4" s="1"/>
  <c r="BU176" i="4"/>
  <c r="BG177" i="4" a="1"/>
  <c r="BG177" i="4" s="1"/>
  <c r="BI176" i="4"/>
  <c r="AQ177" i="4" a="1"/>
  <c r="AQ177" i="4" s="1"/>
  <c r="AS176" i="4"/>
  <c r="BW177" i="4" a="1"/>
  <c r="BW177" i="4" s="1"/>
  <c r="BY176" i="4"/>
  <c r="BC177" i="4" a="1"/>
  <c r="BC177" i="4" s="1"/>
  <c r="BE176" i="4"/>
  <c r="BA180" i="4"/>
  <c r="BM180" i="4"/>
  <c r="AG180" i="4"/>
  <c r="BQ180" i="4"/>
  <c r="AK183" i="4"/>
  <c r="AW180" i="4"/>
  <c r="AQ178" i="4" l="1" a="1"/>
  <c r="AQ178" i="4" s="1"/>
  <c r="AS177" i="4"/>
  <c r="AM178" i="4" a="1"/>
  <c r="AM178" i="4" s="1"/>
  <c r="AO177" i="4"/>
  <c r="BG178" i="4" a="1"/>
  <c r="BG178" i="4" s="1"/>
  <c r="BI177" i="4"/>
  <c r="BS178" i="4" a="1"/>
  <c r="BS178" i="4" s="1"/>
  <c r="BU177" i="4"/>
  <c r="BC178" i="4" a="1"/>
  <c r="BC178" i="4" s="1"/>
  <c r="BE177" i="4"/>
  <c r="BW178" i="4" a="1"/>
  <c r="BW178" i="4" s="1"/>
  <c r="BY177" i="4"/>
  <c r="AW181" i="4"/>
  <c r="AK184" i="4"/>
  <c r="BQ181" i="4"/>
  <c r="AG181" i="4"/>
  <c r="BA181" i="4"/>
  <c r="BM181" i="4"/>
  <c r="AM179" i="4" l="1" a="1"/>
  <c r="AM179" i="4" s="1"/>
  <c r="AO178" i="4"/>
  <c r="BS179" i="4" a="1"/>
  <c r="BS179" i="4" s="1"/>
  <c r="BU178" i="4"/>
  <c r="AQ179" i="4" a="1"/>
  <c r="AQ179" i="4" s="1"/>
  <c r="AS178" i="4"/>
  <c r="BG179" i="4" a="1"/>
  <c r="BG179" i="4" s="1"/>
  <c r="BI178" i="4"/>
  <c r="BW179" i="4" a="1"/>
  <c r="BW179" i="4" s="1"/>
  <c r="BY178" i="4"/>
  <c r="BC179" i="4" a="1"/>
  <c r="BC179" i="4" s="1"/>
  <c r="BE178" i="4"/>
  <c r="BM182" i="4"/>
  <c r="BA182" i="4"/>
  <c r="AG182" i="4"/>
  <c r="BQ182" i="4"/>
  <c r="AK185" i="4"/>
  <c r="AW182" i="4"/>
  <c r="BG180" i="4" l="1" a="1"/>
  <c r="BG180" i="4" s="1"/>
  <c r="BI179" i="4"/>
  <c r="BC180" i="4" a="1"/>
  <c r="BC180" i="4" s="1"/>
  <c r="BE179" i="4"/>
  <c r="BS180" i="4" a="1"/>
  <c r="BS180" i="4" s="1"/>
  <c r="BU179" i="4"/>
  <c r="AQ180" i="4" a="1"/>
  <c r="AQ180" i="4" s="1"/>
  <c r="AS179" i="4"/>
  <c r="BW180" i="4" a="1"/>
  <c r="BW180" i="4" s="1"/>
  <c r="BY179" i="4"/>
  <c r="AM180" i="4" a="1"/>
  <c r="AM180" i="4" s="1"/>
  <c r="AO179" i="4"/>
  <c r="AW183" i="4"/>
  <c r="AK186" i="4"/>
  <c r="AG183" i="4"/>
  <c r="BQ183" i="4"/>
  <c r="BM183" i="4"/>
  <c r="BA183" i="4"/>
  <c r="AQ181" i="4" l="1" a="1"/>
  <c r="AQ181" i="4" s="1"/>
  <c r="AS180" i="4"/>
  <c r="BC181" i="4" a="1"/>
  <c r="BC181" i="4" s="1"/>
  <c r="BE180" i="4"/>
  <c r="BS181" i="4" a="1"/>
  <c r="BS181" i="4" s="1"/>
  <c r="BU180" i="4"/>
  <c r="AM181" i="4" a="1"/>
  <c r="AM181" i="4" s="1"/>
  <c r="AO180" i="4"/>
  <c r="BW181" i="4" a="1"/>
  <c r="BW181" i="4" s="1"/>
  <c r="BY180" i="4"/>
  <c r="BG181" i="4" a="1"/>
  <c r="BG181" i="4" s="1"/>
  <c r="BI180" i="4"/>
  <c r="BA184" i="4"/>
  <c r="BM184" i="4"/>
  <c r="BQ184" i="4"/>
  <c r="AK187" i="4"/>
  <c r="AG184" i="4"/>
  <c r="AW184" i="4"/>
  <c r="AM182" i="4" l="1" a="1"/>
  <c r="AM182" i="4" s="1"/>
  <c r="AO181" i="4"/>
  <c r="BC182" i="4" a="1"/>
  <c r="BC182" i="4" s="1"/>
  <c r="BE181" i="4"/>
  <c r="BS182" i="4" a="1"/>
  <c r="BS182" i="4" s="1"/>
  <c r="BU181" i="4"/>
  <c r="BG182" i="4" a="1"/>
  <c r="BG182" i="4" s="1"/>
  <c r="BI181" i="4"/>
  <c r="BW182" i="4" a="1"/>
  <c r="BW182" i="4" s="1"/>
  <c r="BY181" i="4"/>
  <c r="AQ182" i="4" a="1"/>
  <c r="AQ182" i="4" s="1"/>
  <c r="AS181" i="4"/>
  <c r="AW185" i="4"/>
  <c r="AG185" i="4"/>
  <c r="AK188" i="4"/>
  <c r="BM185" i="4"/>
  <c r="BQ185" i="4"/>
  <c r="BA185" i="4"/>
  <c r="BG183" i="4" l="1" a="1"/>
  <c r="BG183" i="4" s="1"/>
  <c r="BI182" i="4"/>
  <c r="AQ183" i="4" a="1"/>
  <c r="AQ183" i="4" s="1"/>
  <c r="AS182" i="4"/>
  <c r="BS183" i="4" a="1"/>
  <c r="BS183" i="4" s="1"/>
  <c r="BU182" i="4"/>
  <c r="BC183" i="4" a="1"/>
  <c r="BC183" i="4" s="1"/>
  <c r="BE182" i="4"/>
  <c r="BW183" i="4" a="1"/>
  <c r="BW183" i="4" s="1"/>
  <c r="BY182" i="4"/>
  <c r="AM183" i="4" a="1"/>
  <c r="AM183" i="4" s="1"/>
  <c r="AO182" i="4"/>
  <c r="BA186" i="4"/>
  <c r="BQ186" i="4"/>
  <c r="BM186" i="4"/>
  <c r="AG186" i="4"/>
  <c r="AK189" i="4"/>
  <c r="AW186" i="4"/>
  <c r="BC184" i="4" l="1" a="1"/>
  <c r="BC184" i="4" s="1"/>
  <c r="BE183" i="4"/>
  <c r="AM184" i="4" a="1"/>
  <c r="AM184" i="4" s="1"/>
  <c r="AO183" i="4"/>
  <c r="AQ184" i="4" a="1"/>
  <c r="AQ184" i="4" s="1"/>
  <c r="AS183" i="4"/>
  <c r="BS184" i="4" a="1"/>
  <c r="BS184" i="4" s="1"/>
  <c r="BU183" i="4"/>
  <c r="BW184" i="4" a="1"/>
  <c r="BW184" i="4" s="1"/>
  <c r="BY183" i="4"/>
  <c r="BG184" i="4" a="1"/>
  <c r="BG184" i="4" s="1"/>
  <c r="BI183" i="4"/>
  <c r="AK190" i="4"/>
  <c r="AG187" i="4"/>
  <c r="AW187" i="4"/>
  <c r="BM187" i="4"/>
  <c r="BA187" i="4"/>
  <c r="BQ187" i="4"/>
  <c r="BS185" i="4" l="1" a="1"/>
  <c r="BS185" i="4" s="1"/>
  <c r="BU184" i="4"/>
  <c r="BG185" i="4" a="1"/>
  <c r="BG185" i="4" s="1"/>
  <c r="BI184" i="4"/>
  <c r="AM185" i="4" a="1"/>
  <c r="AM185" i="4" s="1"/>
  <c r="AO184" i="4"/>
  <c r="AQ185" i="4" a="1"/>
  <c r="AQ185" i="4" s="1"/>
  <c r="AS184" i="4"/>
  <c r="BW185" i="4" a="1"/>
  <c r="BW185" i="4" s="1"/>
  <c r="BY184" i="4"/>
  <c r="BC185" i="4" a="1"/>
  <c r="BC185" i="4" s="1"/>
  <c r="BE184" i="4"/>
  <c r="BQ188" i="4"/>
  <c r="BA188" i="4"/>
  <c r="BM188" i="4"/>
  <c r="AW188" i="4"/>
  <c r="AG188" i="4"/>
  <c r="AK191" i="4"/>
  <c r="AM186" i="4" l="1" a="1"/>
  <c r="AM186" i="4" s="1"/>
  <c r="AO185" i="4"/>
  <c r="BC186" i="4" a="1"/>
  <c r="BC186" i="4" s="1"/>
  <c r="BE185" i="4"/>
  <c r="AQ186" i="4" a="1"/>
  <c r="AQ186" i="4" s="1"/>
  <c r="AS185" i="4"/>
  <c r="BG186" i="4" a="1"/>
  <c r="BG186" i="4" s="1"/>
  <c r="BI185" i="4"/>
  <c r="BW186" i="4" a="1"/>
  <c r="BW186" i="4" s="1"/>
  <c r="BY185" i="4"/>
  <c r="BS186" i="4" a="1"/>
  <c r="BS186" i="4" s="1"/>
  <c r="BU185" i="4"/>
  <c r="AK192" i="4"/>
  <c r="AW189" i="4"/>
  <c r="AG189" i="4"/>
  <c r="BM189" i="4"/>
  <c r="BQ189" i="4"/>
  <c r="BA189" i="4"/>
  <c r="BG187" i="4" l="1" a="1"/>
  <c r="BG187" i="4" s="1"/>
  <c r="BI186" i="4"/>
  <c r="AQ187" i="4" a="1"/>
  <c r="AQ187" i="4" s="1"/>
  <c r="AS186" i="4"/>
  <c r="BC187" i="4" a="1"/>
  <c r="BC187" i="4" s="1"/>
  <c r="BE186" i="4"/>
  <c r="BS187" i="4" a="1"/>
  <c r="BS187" i="4" s="1"/>
  <c r="BU186" i="4"/>
  <c r="BW187" i="4" a="1"/>
  <c r="BW187" i="4" s="1"/>
  <c r="BY186" i="4"/>
  <c r="AM187" i="4" a="1"/>
  <c r="AM187" i="4" s="1"/>
  <c r="AO186" i="4"/>
  <c r="BQ190" i="4"/>
  <c r="BM190" i="4"/>
  <c r="BA190" i="4"/>
  <c r="AW190" i="4"/>
  <c r="AK193" i="4"/>
  <c r="AG190" i="4"/>
  <c r="BC188" i="4" l="1" a="1"/>
  <c r="BC188" i="4" s="1"/>
  <c r="BE187" i="4"/>
  <c r="BG188" i="4" a="1"/>
  <c r="BG188" i="4" s="1"/>
  <c r="BI187" i="4"/>
  <c r="BS188" i="4" a="1"/>
  <c r="BS188" i="4" s="1"/>
  <c r="BU187" i="4"/>
  <c r="AQ188" i="4" a="1"/>
  <c r="AQ188" i="4" s="1"/>
  <c r="AS187" i="4"/>
  <c r="AM188" i="4" a="1"/>
  <c r="AM188" i="4" s="1"/>
  <c r="AO187" i="4"/>
  <c r="BW188" i="4" a="1"/>
  <c r="BW188" i="4" s="1"/>
  <c r="BY187" i="4"/>
  <c r="AK194" i="4"/>
  <c r="AW191" i="4"/>
  <c r="AG191" i="4"/>
  <c r="BA191" i="4"/>
  <c r="BM191" i="4"/>
  <c r="BQ191" i="4"/>
  <c r="AQ189" i="4" l="1" a="1"/>
  <c r="AQ189" i="4" s="1"/>
  <c r="AS188" i="4"/>
  <c r="BS189" i="4" a="1"/>
  <c r="BS189" i="4" s="1"/>
  <c r="BU188" i="4"/>
  <c r="BG189" i="4" a="1"/>
  <c r="BG189" i="4" s="1"/>
  <c r="BI188" i="4"/>
  <c r="BW189" i="4" a="1"/>
  <c r="BW189" i="4" s="1"/>
  <c r="BY188" i="4"/>
  <c r="AM189" i="4" a="1"/>
  <c r="AM189" i="4" s="1"/>
  <c r="AO188" i="4"/>
  <c r="BC189" i="4" a="1"/>
  <c r="BC189" i="4" s="1"/>
  <c r="BE188" i="4"/>
  <c r="BQ192" i="4"/>
  <c r="BM192" i="4"/>
  <c r="BA192" i="4"/>
  <c r="AW192" i="4"/>
  <c r="AG192" i="4"/>
  <c r="AK195" i="4"/>
  <c r="BW190" i="4" l="1" a="1"/>
  <c r="BW190" i="4" s="1"/>
  <c r="BY189" i="4"/>
  <c r="BC190" i="4" a="1"/>
  <c r="BC190" i="4" s="1"/>
  <c r="BE189" i="4"/>
  <c r="BS190" i="4" a="1"/>
  <c r="BS190" i="4" s="1"/>
  <c r="BU189" i="4"/>
  <c r="BG190" i="4" a="1"/>
  <c r="BG190" i="4" s="1"/>
  <c r="BI189" i="4"/>
  <c r="AM190" i="4" a="1"/>
  <c r="AM190" i="4" s="1"/>
  <c r="AO189" i="4"/>
  <c r="AQ190" i="4" a="1"/>
  <c r="AQ190" i="4" s="1"/>
  <c r="AS189" i="4"/>
  <c r="AK196" i="4"/>
  <c r="AG193" i="4"/>
  <c r="BA193" i="4"/>
  <c r="BM193" i="4"/>
  <c r="AW193" i="4"/>
  <c r="BQ193" i="4"/>
  <c r="BS191" i="4" l="1" a="1"/>
  <c r="BS191" i="4" s="1"/>
  <c r="BU190" i="4"/>
  <c r="BG191" i="4" a="1"/>
  <c r="BG191" i="4" s="1"/>
  <c r="BI190" i="4"/>
  <c r="BC191" i="4" a="1"/>
  <c r="BC191" i="4" s="1"/>
  <c r="BE190" i="4"/>
  <c r="AQ191" i="4" a="1"/>
  <c r="AQ191" i="4" s="1"/>
  <c r="AS190" i="4"/>
  <c r="AM191" i="4" a="1"/>
  <c r="AM191" i="4" s="1"/>
  <c r="AO190" i="4"/>
  <c r="BW191" i="4" a="1"/>
  <c r="BW191" i="4" s="1"/>
  <c r="BY190" i="4"/>
  <c r="BQ194" i="4"/>
  <c r="AW194" i="4"/>
  <c r="AG194" i="4"/>
  <c r="BA194" i="4"/>
  <c r="BM194" i="4"/>
  <c r="AK197" i="4"/>
  <c r="AQ192" i="4" l="1" a="1"/>
  <c r="AQ192" i="4" s="1"/>
  <c r="AS191" i="4"/>
  <c r="BG192" i="4" a="1"/>
  <c r="BG192" i="4" s="1"/>
  <c r="BI191" i="4"/>
  <c r="BW192" i="4" a="1"/>
  <c r="BW192" i="4" s="1"/>
  <c r="BY191" i="4"/>
  <c r="BC192" i="4" a="1"/>
  <c r="BC192" i="4" s="1"/>
  <c r="BE191" i="4"/>
  <c r="AM192" i="4" a="1"/>
  <c r="AM192" i="4" s="1"/>
  <c r="AO191" i="4"/>
  <c r="BS192" i="4" a="1"/>
  <c r="BS192" i="4" s="1"/>
  <c r="BU191" i="4"/>
  <c r="BM195" i="4"/>
  <c r="BA195" i="4"/>
  <c r="AG195" i="4"/>
  <c r="AK198" i="4"/>
  <c r="BQ195" i="4"/>
  <c r="AW195" i="4"/>
  <c r="BC193" i="4" l="1" a="1"/>
  <c r="BC193" i="4" s="1"/>
  <c r="BE192" i="4"/>
  <c r="BW193" i="4" a="1"/>
  <c r="BW193" i="4" s="1"/>
  <c r="BY192" i="4"/>
  <c r="BG193" i="4" a="1"/>
  <c r="BG193" i="4" s="1"/>
  <c r="BI192" i="4"/>
  <c r="BS193" i="4" a="1"/>
  <c r="BS193" i="4" s="1"/>
  <c r="BU192" i="4"/>
  <c r="AM193" i="4" a="1"/>
  <c r="AM193" i="4" s="1"/>
  <c r="AO192" i="4"/>
  <c r="AQ193" i="4" a="1"/>
  <c r="AQ193" i="4" s="1"/>
  <c r="AS192" i="4"/>
  <c r="AW196" i="4"/>
  <c r="BQ196" i="4"/>
  <c r="AG196" i="4"/>
  <c r="BA196" i="4"/>
  <c r="BM196" i="4"/>
  <c r="AK199" i="4"/>
  <c r="BG194" i="4" l="1" a="1"/>
  <c r="BG194" i="4" s="1"/>
  <c r="BI193" i="4"/>
  <c r="BS194" i="4" a="1"/>
  <c r="BS194" i="4" s="1"/>
  <c r="BU193" i="4"/>
  <c r="BW194" i="4" a="1"/>
  <c r="BW194" i="4" s="1"/>
  <c r="BY193" i="4"/>
  <c r="AQ194" i="4" a="1"/>
  <c r="AQ194" i="4" s="1"/>
  <c r="AS193" i="4"/>
  <c r="AM194" i="4" a="1"/>
  <c r="AM194" i="4" s="1"/>
  <c r="AO193" i="4"/>
  <c r="BC194" i="4" a="1"/>
  <c r="BC194" i="4" s="1"/>
  <c r="BE193" i="4"/>
  <c r="AK200" i="4"/>
  <c r="BA197" i="4"/>
  <c r="BM197" i="4"/>
  <c r="BQ197" i="4"/>
  <c r="AW197" i="4"/>
  <c r="AG197" i="4"/>
  <c r="BW195" i="4" l="1" a="1"/>
  <c r="BW195" i="4" s="1"/>
  <c r="BY194" i="4"/>
  <c r="BC195" i="4" a="1"/>
  <c r="BC195" i="4" s="1"/>
  <c r="BE194" i="4"/>
  <c r="BS195" i="4" a="1"/>
  <c r="BS195" i="4" s="1"/>
  <c r="BU194" i="4"/>
  <c r="AQ195" i="4" a="1"/>
  <c r="AQ195" i="4" s="1"/>
  <c r="AS194" i="4"/>
  <c r="AM195" i="4" a="1"/>
  <c r="AM195" i="4" s="1"/>
  <c r="AO194" i="4"/>
  <c r="BG195" i="4" a="1"/>
  <c r="BG195" i="4" s="1"/>
  <c r="BI194" i="4"/>
  <c r="AG198" i="4"/>
  <c r="AW198" i="4"/>
  <c r="BA198" i="4"/>
  <c r="BM198" i="4"/>
  <c r="BQ198" i="4"/>
  <c r="AK201" i="4"/>
  <c r="BS196" i="4" l="1" a="1"/>
  <c r="BS196" i="4" s="1"/>
  <c r="BU195" i="4"/>
  <c r="AQ196" i="4" a="1"/>
  <c r="AQ196" i="4" s="1"/>
  <c r="AS195" i="4"/>
  <c r="BC196" i="4" a="1"/>
  <c r="BC196" i="4" s="1"/>
  <c r="BE195" i="4"/>
  <c r="BG196" i="4" a="1"/>
  <c r="BG196" i="4" s="1"/>
  <c r="BI195" i="4"/>
  <c r="AM196" i="4" a="1"/>
  <c r="AM196" i="4" s="1"/>
  <c r="AO195" i="4"/>
  <c r="BW196" i="4" a="1"/>
  <c r="BW196" i="4" s="1"/>
  <c r="BY195" i="4"/>
  <c r="AK202" i="4"/>
  <c r="BQ199" i="4"/>
  <c r="BA199" i="4"/>
  <c r="BM199" i="4"/>
  <c r="AW199" i="4"/>
  <c r="AG199" i="4"/>
  <c r="BG197" i="4" l="1" a="1"/>
  <c r="BG197" i="4" s="1"/>
  <c r="BI196" i="4"/>
  <c r="BC197" i="4" a="1"/>
  <c r="BC197" i="4" s="1"/>
  <c r="BE196" i="4"/>
  <c r="AQ197" i="4" a="1"/>
  <c r="AQ197" i="4" s="1"/>
  <c r="AS196" i="4"/>
  <c r="BW197" i="4" a="1"/>
  <c r="BW197" i="4" s="1"/>
  <c r="BY196" i="4"/>
  <c r="AM197" i="4" a="1"/>
  <c r="AM197" i="4" s="1"/>
  <c r="AO196" i="4"/>
  <c r="BS197" i="4" a="1"/>
  <c r="BS197" i="4" s="1"/>
  <c r="BU196" i="4"/>
  <c r="AG200" i="4"/>
  <c r="AW200" i="4"/>
  <c r="BM200" i="4"/>
  <c r="BQ200" i="4"/>
  <c r="BA200" i="4"/>
  <c r="AK203" i="4"/>
  <c r="BW198" i="4" l="1" a="1"/>
  <c r="BW198" i="4" s="1"/>
  <c r="BY197" i="4"/>
  <c r="AQ198" i="4" a="1"/>
  <c r="AQ198" i="4" s="1"/>
  <c r="AS197" i="4"/>
  <c r="BC198" i="4" a="1"/>
  <c r="BC198" i="4" s="1"/>
  <c r="BE197" i="4"/>
  <c r="BS198" i="4" a="1"/>
  <c r="BS198" i="4" s="1"/>
  <c r="BU197" i="4"/>
  <c r="AM198" i="4" a="1"/>
  <c r="AM198" i="4" s="1"/>
  <c r="AO197" i="4"/>
  <c r="BG198" i="4" a="1"/>
  <c r="BG198" i="4" s="1"/>
  <c r="BI197" i="4"/>
  <c r="AK204" i="4"/>
  <c r="BQ201" i="4"/>
  <c r="BA201" i="4"/>
  <c r="AW201" i="4"/>
  <c r="BM201" i="4"/>
  <c r="AG201" i="4"/>
  <c r="BC199" i="4" l="1" a="1"/>
  <c r="BC199" i="4" s="1"/>
  <c r="BE198" i="4"/>
  <c r="BG199" i="4" a="1"/>
  <c r="BG199" i="4" s="1"/>
  <c r="BI198" i="4"/>
  <c r="AQ199" i="4" a="1"/>
  <c r="AQ199" i="4" s="1"/>
  <c r="AS198" i="4"/>
  <c r="BS199" i="4" a="1"/>
  <c r="BS199" i="4" s="1"/>
  <c r="BU198" i="4"/>
  <c r="AM199" i="4" a="1"/>
  <c r="AM199" i="4" s="1"/>
  <c r="AO198" i="4"/>
  <c r="BW199" i="4" a="1"/>
  <c r="BW199" i="4" s="1"/>
  <c r="BY198" i="4"/>
  <c r="AG202" i="4"/>
  <c r="BM202" i="4"/>
  <c r="BQ202" i="4"/>
  <c r="AW202" i="4"/>
  <c r="BA202" i="4"/>
  <c r="AK205" i="4"/>
  <c r="BS200" i="4" l="1" a="1"/>
  <c r="BS200" i="4" s="1"/>
  <c r="BU199" i="4"/>
  <c r="AQ200" i="4" a="1"/>
  <c r="AQ200" i="4" s="1"/>
  <c r="AS199" i="4"/>
  <c r="BG200" i="4" a="1"/>
  <c r="BG200" i="4" s="1"/>
  <c r="BI199" i="4"/>
  <c r="BW200" i="4" a="1"/>
  <c r="BW200" i="4" s="1"/>
  <c r="BY199" i="4"/>
  <c r="AM200" i="4" a="1"/>
  <c r="AM200" i="4" s="1"/>
  <c r="AO199" i="4"/>
  <c r="BC200" i="4" a="1"/>
  <c r="BC200" i="4" s="1"/>
  <c r="BE199" i="4"/>
  <c r="AK206" i="4"/>
  <c r="AW203" i="4"/>
  <c r="BA203" i="4"/>
  <c r="BQ203" i="4"/>
  <c r="BM203" i="4"/>
  <c r="AG203" i="4"/>
  <c r="BG201" i="4" l="1" a="1"/>
  <c r="BG201" i="4" s="1"/>
  <c r="BI200" i="4"/>
  <c r="AQ201" i="4" a="1"/>
  <c r="AQ201" i="4" s="1"/>
  <c r="AS200" i="4"/>
  <c r="BS201" i="4" a="1"/>
  <c r="BS201" i="4" s="1"/>
  <c r="BU200" i="4"/>
  <c r="BC201" i="4" a="1"/>
  <c r="BC201" i="4" s="1"/>
  <c r="BE200" i="4"/>
  <c r="BW201" i="4" a="1"/>
  <c r="BW201" i="4" s="1"/>
  <c r="BY200" i="4"/>
  <c r="AM201" i="4" a="1"/>
  <c r="AM201" i="4" s="1"/>
  <c r="AO200" i="4"/>
  <c r="AG204" i="4"/>
  <c r="BQ204" i="4"/>
  <c r="BA204" i="4"/>
  <c r="BM204" i="4"/>
  <c r="AK207" i="4"/>
  <c r="AW204" i="4"/>
  <c r="BW202" i="4" l="1" a="1"/>
  <c r="BW202" i="4" s="1"/>
  <c r="BY201" i="4"/>
  <c r="BC202" i="4" a="1"/>
  <c r="BC202" i="4" s="1"/>
  <c r="BE201" i="4"/>
  <c r="BS202" i="4" a="1"/>
  <c r="BS202" i="4" s="1"/>
  <c r="BU201" i="4"/>
  <c r="AM202" i="4" a="1"/>
  <c r="AM202" i="4" s="1"/>
  <c r="AO201" i="4"/>
  <c r="AQ202" i="4" a="1"/>
  <c r="AQ202" i="4" s="1"/>
  <c r="AS201" i="4"/>
  <c r="BG202" i="4" a="1"/>
  <c r="BG202" i="4" s="1"/>
  <c r="BI201" i="4"/>
  <c r="AW205" i="4"/>
  <c r="AK208" i="4"/>
  <c r="BQ205" i="4"/>
  <c r="BA205" i="4"/>
  <c r="BM205" i="4"/>
  <c r="AG205" i="4"/>
  <c r="BC203" i="4" l="1" a="1"/>
  <c r="BC203" i="4" s="1"/>
  <c r="BE202" i="4"/>
  <c r="BG203" i="4" a="1"/>
  <c r="BG203" i="4" s="1"/>
  <c r="BI202" i="4"/>
  <c r="AM203" i="4" a="1"/>
  <c r="AM203" i="4" s="1"/>
  <c r="AO202" i="4"/>
  <c r="BS203" i="4" a="1"/>
  <c r="BS203" i="4" s="1"/>
  <c r="BU202" i="4"/>
  <c r="AQ203" i="4" a="1"/>
  <c r="AQ203" i="4" s="1"/>
  <c r="AS202" i="4"/>
  <c r="BW203" i="4" a="1"/>
  <c r="BW203" i="4" s="1"/>
  <c r="BY202" i="4"/>
  <c r="AG206" i="4"/>
  <c r="BM206" i="4"/>
  <c r="AK209" i="4"/>
  <c r="BQ206" i="4"/>
  <c r="BA206" i="4"/>
  <c r="AW206" i="4"/>
  <c r="AM204" i="4" l="1" a="1"/>
  <c r="AM204" i="4" s="1"/>
  <c r="AO203" i="4"/>
  <c r="BS204" i="4" a="1"/>
  <c r="BS204" i="4" s="1"/>
  <c r="BU203" i="4"/>
  <c r="BG204" i="4" a="1"/>
  <c r="BG204" i="4" s="1"/>
  <c r="BI203" i="4"/>
  <c r="BW204" i="4" a="1"/>
  <c r="BW204" i="4" s="1"/>
  <c r="BY203" i="4"/>
  <c r="AQ204" i="4" a="1"/>
  <c r="AQ204" i="4" s="1"/>
  <c r="AS203" i="4"/>
  <c r="BC204" i="4" a="1"/>
  <c r="BC204" i="4" s="1"/>
  <c r="BE203" i="4"/>
  <c r="BA207" i="4"/>
  <c r="BQ207" i="4"/>
  <c r="AW207" i="4"/>
  <c r="BM207" i="4"/>
  <c r="AG207" i="4"/>
  <c r="AK210" i="4"/>
  <c r="BW205" i="4" l="1" a="1"/>
  <c r="BW205" i="4" s="1"/>
  <c r="BY204" i="4"/>
  <c r="BG205" i="4" a="1"/>
  <c r="BG205" i="4" s="1"/>
  <c r="BI204" i="4"/>
  <c r="BS205" i="4" a="1"/>
  <c r="BS205" i="4" s="1"/>
  <c r="BU204" i="4"/>
  <c r="BC205" i="4" a="1"/>
  <c r="BC205" i="4" s="1"/>
  <c r="BE204" i="4"/>
  <c r="AQ205" i="4" a="1"/>
  <c r="AQ205" i="4" s="1"/>
  <c r="AS204" i="4"/>
  <c r="AM205" i="4" a="1"/>
  <c r="AM205" i="4" s="1"/>
  <c r="AO204" i="4"/>
  <c r="AG208" i="4"/>
  <c r="AK211" i="4"/>
  <c r="BM208" i="4"/>
  <c r="BQ208" i="4"/>
  <c r="BA208" i="4"/>
  <c r="AW208" i="4"/>
  <c r="BG206" i="4" l="1" a="1"/>
  <c r="BG206" i="4" s="1"/>
  <c r="BI205" i="4"/>
  <c r="BW206" i="4" a="1"/>
  <c r="BW206" i="4" s="1"/>
  <c r="BY205" i="4"/>
  <c r="BC206" i="4" a="1"/>
  <c r="BC206" i="4" s="1"/>
  <c r="BE205" i="4"/>
  <c r="BS206" i="4" a="1"/>
  <c r="BS206" i="4" s="1"/>
  <c r="BU205" i="4"/>
  <c r="AM206" i="4" a="1"/>
  <c r="AM206" i="4" s="1"/>
  <c r="AO205" i="4"/>
  <c r="AQ206" i="4" a="1"/>
  <c r="AQ206" i="4" s="1"/>
  <c r="AS205" i="4"/>
  <c r="AW209" i="4"/>
  <c r="BA209" i="4"/>
  <c r="BQ209" i="4"/>
  <c r="AK212" i="4"/>
  <c r="BM209" i="4"/>
  <c r="AG209" i="4"/>
  <c r="BS207" i="4" l="1" a="1"/>
  <c r="BS207" i="4" s="1"/>
  <c r="BU206" i="4"/>
  <c r="BW207" i="4" a="1"/>
  <c r="BW207" i="4" s="1"/>
  <c r="BY206" i="4"/>
  <c r="BC207" i="4" a="1"/>
  <c r="BC207" i="4" s="1"/>
  <c r="BE206" i="4"/>
  <c r="AQ207" i="4" a="1"/>
  <c r="AQ207" i="4" s="1"/>
  <c r="AS206" i="4"/>
  <c r="AM207" i="4" a="1"/>
  <c r="AM207" i="4" s="1"/>
  <c r="AO206" i="4"/>
  <c r="BG207" i="4" a="1"/>
  <c r="BG207" i="4" s="1"/>
  <c r="BI206" i="4"/>
  <c r="BM210" i="4"/>
  <c r="AG210" i="4"/>
  <c r="AK213" i="4"/>
  <c r="BQ210" i="4"/>
  <c r="AW210" i="4"/>
  <c r="BA210" i="4"/>
  <c r="BW208" i="4" l="1" a="1"/>
  <c r="BW208" i="4" s="1"/>
  <c r="BY207" i="4"/>
  <c r="BC208" i="4" a="1"/>
  <c r="BC208" i="4" s="1"/>
  <c r="BE207" i="4"/>
  <c r="AQ208" i="4" a="1"/>
  <c r="AQ208" i="4" s="1"/>
  <c r="AS207" i="4"/>
  <c r="BG208" i="4" a="1"/>
  <c r="BG208" i="4" s="1"/>
  <c r="BI207" i="4"/>
  <c r="AM208" i="4" a="1"/>
  <c r="AM208" i="4" s="1"/>
  <c r="AO207" i="4"/>
  <c r="BS208" i="4" a="1"/>
  <c r="BS208" i="4" s="1"/>
  <c r="BU207" i="4"/>
  <c r="AW211" i="4"/>
  <c r="BA211" i="4"/>
  <c r="BQ211" i="4"/>
  <c r="AG211" i="4"/>
  <c r="AK214" i="4"/>
  <c r="BM211" i="4"/>
  <c r="AQ209" i="4" l="1" a="1"/>
  <c r="AQ209" i="4" s="1"/>
  <c r="AS208" i="4"/>
  <c r="BS209" i="4" a="1"/>
  <c r="BS209" i="4" s="1"/>
  <c r="BU208" i="4"/>
  <c r="BC209" i="4" a="1"/>
  <c r="BC209" i="4" s="1"/>
  <c r="BE208" i="4"/>
  <c r="BG209" i="4" a="1"/>
  <c r="BG209" i="4" s="1"/>
  <c r="BI208" i="4"/>
  <c r="AM209" i="4" a="1"/>
  <c r="AM209" i="4" s="1"/>
  <c r="AO208" i="4"/>
  <c r="BW209" i="4" a="1"/>
  <c r="BW209" i="4" s="1"/>
  <c r="BY208" i="4"/>
  <c r="BM212" i="4"/>
  <c r="AK215" i="4"/>
  <c r="AG212" i="4"/>
  <c r="BQ212" i="4"/>
  <c r="BA212" i="4"/>
  <c r="AW212" i="4"/>
  <c r="AQ210" i="4" l="1" a="1"/>
  <c r="AQ210" i="4" s="1"/>
  <c r="AS209" i="4"/>
  <c r="BC210" i="4" a="1"/>
  <c r="BC210" i="4" s="1"/>
  <c r="BE209" i="4"/>
  <c r="BG210" i="4" a="1"/>
  <c r="BG210" i="4" s="1"/>
  <c r="BI209" i="4"/>
  <c r="BS210" i="4" a="1"/>
  <c r="BS210" i="4" s="1"/>
  <c r="BU209" i="4"/>
  <c r="BW210" i="4" a="1"/>
  <c r="BW210" i="4" s="1"/>
  <c r="BY209" i="4"/>
  <c r="AM210" i="4" a="1"/>
  <c r="AM210" i="4" s="1"/>
  <c r="AO209" i="4"/>
  <c r="BA213" i="4"/>
  <c r="AW213" i="4"/>
  <c r="BQ213" i="4"/>
  <c r="AK216" i="4"/>
  <c r="AG213" i="4"/>
  <c r="BM213" i="4"/>
  <c r="BS211" i="4" l="1" a="1"/>
  <c r="BS211" i="4" s="1"/>
  <c r="BU210" i="4"/>
  <c r="BC211" i="4" a="1"/>
  <c r="BC211" i="4" s="1"/>
  <c r="BE210" i="4"/>
  <c r="AM211" i="4" a="1"/>
  <c r="AM211" i="4" s="1"/>
  <c r="AO210" i="4"/>
  <c r="BG211" i="4" a="1"/>
  <c r="BG211" i="4" s="1"/>
  <c r="BI210" i="4"/>
  <c r="BW211" i="4" a="1"/>
  <c r="BW211" i="4" s="1"/>
  <c r="BY210" i="4"/>
  <c r="AQ211" i="4" a="1"/>
  <c r="AQ211" i="4" s="1"/>
  <c r="AS210" i="4"/>
  <c r="BM214" i="4"/>
  <c r="AG214" i="4"/>
  <c r="AK217" i="4"/>
  <c r="AW214" i="4"/>
  <c r="BQ214" i="4"/>
  <c r="BA214" i="4"/>
  <c r="AQ212" i="4" l="1" a="1"/>
  <c r="AQ212" i="4" s="1"/>
  <c r="AS211" i="4"/>
  <c r="BC212" i="4" a="1"/>
  <c r="BC212" i="4" s="1"/>
  <c r="BE211" i="4"/>
  <c r="BG212" i="4" a="1"/>
  <c r="BG212" i="4" s="1"/>
  <c r="BI211" i="4"/>
  <c r="AM212" i="4" a="1"/>
  <c r="AM212" i="4" s="1"/>
  <c r="AO211" i="4"/>
  <c r="BW212" i="4" a="1"/>
  <c r="BW212" i="4" s="1"/>
  <c r="BY211" i="4"/>
  <c r="BS212" i="4" a="1"/>
  <c r="BS212" i="4" s="1"/>
  <c r="BU211" i="4"/>
  <c r="BA215" i="4"/>
  <c r="AW215" i="4"/>
  <c r="BQ215" i="4"/>
  <c r="AG215" i="4"/>
  <c r="AK218" i="4"/>
  <c r="BM215" i="4"/>
  <c r="AM213" i="4" l="1" a="1"/>
  <c r="AM213" i="4" s="1"/>
  <c r="AO212" i="4"/>
  <c r="AQ213" i="4" a="1"/>
  <c r="AQ213" i="4" s="1"/>
  <c r="AS212" i="4"/>
  <c r="BC213" i="4" a="1"/>
  <c r="BC213" i="4" s="1"/>
  <c r="BE212" i="4"/>
  <c r="BG213" i="4" a="1"/>
  <c r="BG213" i="4" s="1"/>
  <c r="BI212" i="4"/>
  <c r="BS213" i="4" a="1"/>
  <c r="BS213" i="4" s="1"/>
  <c r="BU212" i="4"/>
  <c r="BW213" i="4" a="1"/>
  <c r="BW213" i="4" s="1"/>
  <c r="BY212" i="4"/>
  <c r="BM216" i="4"/>
  <c r="BQ216" i="4"/>
  <c r="AG216" i="4"/>
  <c r="AW216" i="4"/>
  <c r="AK219" i="4"/>
  <c r="BA216" i="4"/>
  <c r="BC214" i="4" l="1" a="1"/>
  <c r="BC214" i="4" s="1"/>
  <c r="BE213" i="4"/>
  <c r="BS214" i="4" a="1"/>
  <c r="BS214" i="4" s="1"/>
  <c r="BU213" i="4"/>
  <c r="AQ214" i="4" a="1"/>
  <c r="AQ214" i="4" s="1"/>
  <c r="AS213" i="4"/>
  <c r="BG214" i="4" a="1"/>
  <c r="BG214" i="4" s="1"/>
  <c r="BI213" i="4"/>
  <c r="BW214" i="4" a="1"/>
  <c r="BW214" i="4" s="1"/>
  <c r="BY213" i="4"/>
  <c r="AM214" i="4" a="1"/>
  <c r="AM214" i="4" s="1"/>
  <c r="AO213" i="4"/>
  <c r="BA217" i="4"/>
  <c r="AK220" i="4"/>
  <c r="AW217" i="4"/>
  <c r="BQ217" i="4"/>
  <c r="AG217" i="4"/>
  <c r="BM217" i="4"/>
  <c r="AQ215" i="4" l="1" a="1"/>
  <c r="AQ215" i="4" s="1"/>
  <c r="AS214" i="4"/>
  <c r="BS215" i="4" a="1"/>
  <c r="BS215" i="4" s="1"/>
  <c r="BU214" i="4"/>
  <c r="BG215" i="4" a="1"/>
  <c r="BG215" i="4" s="1"/>
  <c r="BI214" i="4"/>
  <c r="AM215" i="4" a="1"/>
  <c r="AM215" i="4" s="1"/>
  <c r="AO214" i="4"/>
  <c r="BW215" i="4" a="1"/>
  <c r="BW215" i="4" s="1"/>
  <c r="BY214" i="4"/>
  <c r="BC215" i="4" a="1"/>
  <c r="BC215" i="4" s="1"/>
  <c r="BE214" i="4"/>
  <c r="BM218" i="4"/>
  <c r="BQ218" i="4"/>
  <c r="AG218" i="4"/>
  <c r="AK221" i="4"/>
  <c r="AW218" i="4"/>
  <c r="BA218" i="4"/>
  <c r="AM216" i="4" l="1" a="1"/>
  <c r="AM216" i="4" s="1"/>
  <c r="AO215" i="4"/>
  <c r="AQ216" i="4" a="1"/>
  <c r="AQ216" i="4" s="1"/>
  <c r="AS215" i="4"/>
  <c r="BG216" i="4" a="1"/>
  <c r="BG216" i="4" s="1"/>
  <c r="BI215" i="4"/>
  <c r="BC216" i="4" a="1"/>
  <c r="BC216" i="4" s="1"/>
  <c r="BE215" i="4"/>
  <c r="BS216" i="4" a="1"/>
  <c r="BS216" i="4" s="1"/>
  <c r="BU215" i="4"/>
  <c r="BW216" i="4" a="1"/>
  <c r="BW216" i="4" s="1"/>
  <c r="BY215" i="4"/>
  <c r="BA219" i="4"/>
  <c r="AW219" i="4"/>
  <c r="AK222" i="4"/>
  <c r="BQ219" i="4"/>
  <c r="AG219" i="4"/>
  <c r="BM219" i="4"/>
  <c r="AQ217" i="4" l="1" a="1"/>
  <c r="AQ217" i="4" s="1"/>
  <c r="AS216" i="4"/>
  <c r="BG217" i="4" a="1"/>
  <c r="BG217" i="4" s="1"/>
  <c r="BI216" i="4"/>
  <c r="BC217" i="4" a="1"/>
  <c r="BC217" i="4" s="1"/>
  <c r="BE216" i="4"/>
  <c r="BW217" i="4" a="1"/>
  <c r="BW217" i="4" s="1"/>
  <c r="BY216" i="4"/>
  <c r="BS217" i="4" a="1"/>
  <c r="BS217" i="4" s="1"/>
  <c r="BU216" i="4"/>
  <c r="AM217" i="4" a="1"/>
  <c r="AM217" i="4" s="1"/>
  <c r="AO216" i="4"/>
  <c r="BM220" i="4"/>
  <c r="BQ220" i="4"/>
  <c r="AG220" i="4"/>
  <c r="AW220" i="4"/>
  <c r="AK223" i="4"/>
  <c r="BA220" i="4"/>
  <c r="BW218" i="4" l="1" a="1"/>
  <c r="BW218" i="4" s="1"/>
  <c r="BY217" i="4"/>
  <c r="AM218" i="4" a="1"/>
  <c r="AM218" i="4" s="1"/>
  <c r="AO217" i="4"/>
  <c r="BC218" i="4" a="1"/>
  <c r="BC218" i="4" s="1"/>
  <c r="BE217" i="4"/>
  <c r="BG218" i="4" a="1"/>
  <c r="BG218" i="4" s="1"/>
  <c r="BI217" i="4"/>
  <c r="BS218" i="4" a="1"/>
  <c r="BS218" i="4" s="1"/>
  <c r="BU217" i="4"/>
  <c r="AQ218" i="4" a="1"/>
  <c r="AQ218" i="4" s="1"/>
  <c r="AS217" i="4"/>
  <c r="BA221" i="4"/>
  <c r="AK224" i="4"/>
  <c r="AG221" i="4"/>
  <c r="AW221" i="4"/>
  <c r="BQ221" i="4"/>
  <c r="BM221" i="4"/>
  <c r="BG219" i="4" l="1" a="1"/>
  <c r="BG219" i="4" s="1"/>
  <c r="BI218" i="4"/>
  <c r="BC219" i="4" a="1"/>
  <c r="BC219" i="4" s="1"/>
  <c r="BE218" i="4"/>
  <c r="AQ219" i="4" a="1"/>
  <c r="AQ219" i="4" s="1"/>
  <c r="AS218" i="4"/>
  <c r="AM219" i="4" a="1"/>
  <c r="AM219" i="4" s="1"/>
  <c r="AO218" i="4"/>
  <c r="BS219" i="4" a="1"/>
  <c r="BS219" i="4" s="1"/>
  <c r="BU218" i="4"/>
  <c r="BW219" i="4" a="1"/>
  <c r="BW219" i="4" s="1"/>
  <c r="BY218" i="4"/>
  <c r="BM222" i="4"/>
  <c r="BA222" i="4"/>
  <c r="AW222" i="4"/>
  <c r="AG222" i="4"/>
  <c r="AK225" i="4"/>
  <c r="BQ222" i="4"/>
  <c r="AQ220" i="4" l="1" a="1"/>
  <c r="AQ220" i="4" s="1"/>
  <c r="AS219" i="4"/>
  <c r="AM220" i="4" a="1"/>
  <c r="AM220" i="4" s="1"/>
  <c r="AO219" i="4"/>
  <c r="BW220" i="4" a="1"/>
  <c r="BW220" i="4" s="1"/>
  <c r="BY219" i="4"/>
  <c r="BC220" i="4" a="1"/>
  <c r="BC220" i="4" s="1"/>
  <c r="BE219" i="4"/>
  <c r="BS220" i="4" a="1"/>
  <c r="BS220" i="4" s="1"/>
  <c r="BU219" i="4"/>
  <c r="BG220" i="4" a="1"/>
  <c r="BG220" i="4" s="1"/>
  <c r="BI219" i="4"/>
  <c r="AK226" i="4"/>
  <c r="BQ223" i="4"/>
  <c r="AG223" i="4"/>
  <c r="BA223" i="4"/>
  <c r="AW223" i="4"/>
  <c r="BM223" i="4"/>
  <c r="BC221" i="4" l="1" a="1"/>
  <c r="BC221" i="4" s="1"/>
  <c r="BE220" i="4"/>
  <c r="BW221" i="4" a="1"/>
  <c r="BW221" i="4" s="1"/>
  <c r="BY220" i="4"/>
  <c r="AM221" i="4" a="1"/>
  <c r="AM221" i="4" s="1"/>
  <c r="AO220" i="4"/>
  <c r="AQ221" i="4" a="1"/>
  <c r="AQ221" i="4" s="1"/>
  <c r="AS220" i="4"/>
  <c r="BG221" i="4" a="1"/>
  <c r="BG221" i="4" s="1"/>
  <c r="BI220" i="4"/>
  <c r="BS221" i="4" a="1"/>
  <c r="BS221" i="4" s="1"/>
  <c r="BU220" i="4"/>
  <c r="BM224" i="4"/>
  <c r="BA224" i="4"/>
  <c r="AW224" i="4"/>
  <c r="BQ224" i="4"/>
  <c r="AG224" i="4"/>
  <c r="AK227" i="4"/>
  <c r="AQ222" i="4" l="1" a="1"/>
  <c r="AQ222" i="4" s="1"/>
  <c r="AS221" i="4"/>
  <c r="BC222" i="4" a="1"/>
  <c r="BC222" i="4" s="1"/>
  <c r="BE221" i="4"/>
  <c r="AM222" i="4" a="1"/>
  <c r="AM222" i="4" s="1"/>
  <c r="AO221" i="4"/>
  <c r="BS222" i="4" a="1"/>
  <c r="BS222" i="4" s="1"/>
  <c r="BU221" i="4"/>
  <c r="BW222" i="4" a="1"/>
  <c r="BW222" i="4" s="1"/>
  <c r="BY221" i="4"/>
  <c r="BG222" i="4" a="1"/>
  <c r="BG222" i="4" s="1"/>
  <c r="BI221" i="4"/>
  <c r="AK228" i="4"/>
  <c r="AG225" i="4"/>
  <c r="AW225" i="4"/>
  <c r="BA225" i="4"/>
  <c r="BQ225" i="4"/>
  <c r="BM225" i="4"/>
  <c r="AM223" i="4" l="1" a="1"/>
  <c r="AM223" i="4" s="1"/>
  <c r="AO222" i="4"/>
  <c r="BS223" i="4" a="1"/>
  <c r="BS223" i="4" s="1"/>
  <c r="BU222" i="4"/>
  <c r="BC223" i="4" a="1"/>
  <c r="BC223" i="4" s="1"/>
  <c r="BE222" i="4"/>
  <c r="BG223" i="4" a="1"/>
  <c r="BG223" i="4" s="1"/>
  <c r="BI222" i="4"/>
  <c r="BW223" i="4" a="1"/>
  <c r="BW223" i="4" s="1"/>
  <c r="BY222" i="4"/>
  <c r="AQ223" i="4" a="1"/>
  <c r="AQ223" i="4" s="1"/>
  <c r="AS222" i="4"/>
  <c r="BM226" i="4"/>
  <c r="BA226" i="4"/>
  <c r="BQ226" i="4"/>
  <c r="AG226" i="4"/>
  <c r="AW226" i="4"/>
  <c r="AK229" i="4"/>
  <c r="BC224" i="4" l="1" a="1"/>
  <c r="BC224" i="4" s="1"/>
  <c r="BE223" i="4"/>
  <c r="BS224" i="4" a="1"/>
  <c r="BS224" i="4" s="1"/>
  <c r="BU223" i="4"/>
  <c r="BG224" i="4" a="1"/>
  <c r="BG224" i="4" s="1"/>
  <c r="BI223" i="4"/>
  <c r="AQ224" i="4" a="1"/>
  <c r="AQ224" i="4" s="1"/>
  <c r="AS223" i="4"/>
  <c r="BW224" i="4" a="1"/>
  <c r="BW224" i="4" s="1"/>
  <c r="BY223" i="4"/>
  <c r="AM224" i="4" a="1"/>
  <c r="AM224" i="4" s="1"/>
  <c r="AO223" i="4"/>
  <c r="AW227" i="4"/>
  <c r="AK230" i="4"/>
  <c r="BQ227" i="4"/>
  <c r="BA227" i="4"/>
  <c r="AG227" i="4"/>
  <c r="BM227" i="4"/>
  <c r="AQ225" i="4" l="1" a="1"/>
  <c r="AQ225" i="4" s="1"/>
  <c r="AS224" i="4"/>
  <c r="BG225" i="4" a="1"/>
  <c r="BG225" i="4" s="1"/>
  <c r="BI224" i="4"/>
  <c r="BS225" i="4" a="1"/>
  <c r="BS225" i="4" s="1"/>
  <c r="BU224" i="4"/>
  <c r="AM225" i="4" a="1"/>
  <c r="AM225" i="4" s="1"/>
  <c r="AO224" i="4"/>
  <c r="BW225" i="4" a="1"/>
  <c r="BW225" i="4" s="1"/>
  <c r="BY224" i="4"/>
  <c r="BC225" i="4" a="1"/>
  <c r="BC225" i="4" s="1"/>
  <c r="BE224" i="4"/>
  <c r="BM228" i="4"/>
  <c r="BA228" i="4"/>
  <c r="AG228" i="4"/>
  <c r="AK231" i="4"/>
  <c r="BQ228" i="4"/>
  <c r="AW228" i="4"/>
  <c r="AM226" i="4" l="1" a="1"/>
  <c r="AM226" i="4" s="1"/>
  <c r="AO225" i="4"/>
  <c r="BS226" i="4" a="1"/>
  <c r="BS226" i="4" s="1"/>
  <c r="BU225" i="4"/>
  <c r="BC226" i="4" a="1"/>
  <c r="BC226" i="4" s="1"/>
  <c r="BE225" i="4"/>
  <c r="AQ226" i="4" a="1"/>
  <c r="AQ226" i="4" s="1"/>
  <c r="AS225" i="4"/>
  <c r="BG226" i="4" a="1"/>
  <c r="BG226" i="4" s="1"/>
  <c r="BI225" i="4"/>
  <c r="BW226" i="4" a="1"/>
  <c r="BW226" i="4" s="1"/>
  <c r="BY225" i="4"/>
  <c r="AW229" i="4"/>
  <c r="AK232" i="4"/>
  <c r="BQ229" i="4"/>
  <c r="BA229" i="4"/>
  <c r="AG229" i="4"/>
  <c r="BM229" i="4"/>
  <c r="BC227" i="4" l="1" a="1"/>
  <c r="BC227" i="4" s="1"/>
  <c r="BE226" i="4"/>
  <c r="AQ227" i="4" a="1"/>
  <c r="AQ227" i="4" s="1"/>
  <c r="AS226" i="4"/>
  <c r="BS227" i="4" a="1"/>
  <c r="BS227" i="4" s="1"/>
  <c r="BU226" i="4"/>
  <c r="BW227" i="4" a="1"/>
  <c r="BW227" i="4" s="1"/>
  <c r="BY226" i="4"/>
  <c r="BG227" i="4" a="1"/>
  <c r="BG227" i="4" s="1"/>
  <c r="BI226" i="4"/>
  <c r="AM227" i="4" a="1"/>
  <c r="AM227" i="4" s="1"/>
  <c r="AO226" i="4"/>
  <c r="BM230" i="4"/>
  <c r="BA230" i="4"/>
  <c r="AG230" i="4"/>
  <c r="AK233" i="4"/>
  <c r="BQ230" i="4"/>
  <c r="AW230" i="4"/>
  <c r="BS228" i="4" l="1" a="1"/>
  <c r="BS228" i="4" s="1"/>
  <c r="BU227" i="4"/>
  <c r="BW228" i="4" a="1"/>
  <c r="BW228" i="4" s="1"/>
  <c r="BY227" i="4"/>
  <c r="BC228" i="4" a="1"/>
  <c r="BC228" i="4" s="1"/>
  <c r="BE227" i="4"/>
  <c r="AM228" i="4" a="1"/>
  <c r="AM228" i="4" s="1"/>
  <c r="AO227" i="4"/>
  <c r="AQ228" i="4" a="1"/>
  <c r="AQ228" i="4" s="1"/>
  <c r="AS227" i="4"/>
  <c r="BG228" i="4" a="1"/>
  <c r="BG228" i="4" s="1"/>
  <c r="BI227" i="4"/>
  <c r="BQ231" i="4"/>
  <c r="AW231" i="4"/>
  <c r="AK234" i="4"/>
  <c r="BA231" i="4"/>
  <c r="AG231" i="4"/>
  <c r="BM231" i="4"/>
  <c r="BC229" i="4" l="1" a="1"/>
  <c r="BC229" i="4" s="1"/>
  <c r="BE228" i="4"/>
  <c r="AM229" i="4" a="1"/>
  <c r="AM229" i="4" s="1"/>
  <c r="AO228" i="4"/>
  <c r="BW229" i="4" a="1"/>
  <c r="BW229" i="4" s="1"/>
  <c r="BY228" i="4"/>
  <c r="BG229" i="4" a="1"/>
  <c r="BG229" i="4" s="1"/>
  <c r="BI228" i="4"/>
  <c r="AQ229" i="4" a="1"/>
  <c r="AQ229" i="4" s="1"/>
  <c r="AS228" i="4"/>
  <c r="BS229" i="4" a="1"/>
  <c r="BS229" i="4" s="1"/>
  <c r="BU228" i="4"/>
  <c r="BM232" i="4"/>
  <c r="BA232" i="4"/>
  <c r="AG232" i="4"/>
  <c r="AW232" i="4"/>
  <c r="AK235" i="4"/>
  <c r="BQ232" i="4"/>
  <c r="BG230" i="4" l="1" a="1"/>
  <c r="BG230" i="4" s="1"/>
  <c r="BI229" i="4"/>
  <c r="AM230" i="4" a="1"/>
  <c r="AM230" i="4" s="1"/>
  <c r="AO229" i="4"/>
  <c r="BW230" i="4" a="1"/>
  <c r="BW230" i="4" s="1"/>
  <c r="BY229" i="4"/>
  <c r="BS230" i="4" a="1"/>
  <c r="BS230" i="4" s="1"/>
  <c r="BU229" i="4"/>
  <c r="AQ230" i="4" a="1"/>
  <c r="AQ230" i="4" s="1"/>
  <c r="AS229" i="4"/>
  <c r="BC230" i="4" a="1"/>
  <c r="BC230" i="4" s="1"/>
  <c r="BE229" i="4"/>
  <c r="BQ233" i="4"/>
  <c r="AW233" i="4"/>
  <c r="AK236" i="4"/>
  <c r="BA233" i="4"/>
  <c r="AG233" i="4"/>
  <c r="BM233" i="4"/>
  <c r="AM231" i="4" l="1" a="1"/>
  <c r="AM231" i="4" s="1"/>
  <c r="AO230" i="4"/>
  <c r="BW231" i="4" a="1"/>
  <c r="BW231" i="4" s="1"/>
  <c r="BY230" i="4"/>
  <c r="BS231" i="4" a="1"/>
  <c r="BS231" i="4" s="1"/>
  <c r="BU230" i="4"/>
  <c r="BC231" i="4" a="1"/>
  <c r="BC231" i="4" s="1"/>
  <c r="BE230" i="4"/>
  <c r="AQ231" i="4" a="1"/>
  <c r="AQ231" i="4" s="1"/>
  <c r="AS230" i="4"/>
  <c r="BG231" i="4" a="1"/>
  <c r="BG231" i="4" s="1"/>
  <c r="BI230" i="4"/>
  <c r="BM234" i="4"/>
  <c r="AG234" i="4"/>
  <c r="AK237" i="4"/>
  <c r="BA234" i="4"/>
  <c r="BQ234" i="4"/>
  <c r="AW234" i="4"/>
  <c r="BC232" i="4" l="1" a="1"/>
  <c r="BC232" i="4" s="1"/>
  <c r="BE231" i="4"/>
  <c r="BW232" i="4" a="1"/>
  <c r="BW232" i="4" s="1"/>
  <c r="BY231" i="4"/>
  <c r="BS232" i="4" a="1"/>
  <c r="BS232" i="4" s="1"/>
  <c r="BU231" i="4"/>
  <c r="BG232" i="4" a="1"/>
  <c r="BG232" i="4" s="1"/>
  <c r="BI231" i="4"/>
  <c r="AQ232" i="4" a="1"/>
  <c r="AQ232" i="4" s="1"/>
  <c r="AS231" i="4"/>
  <c r="AM232" i="4" a="1"/>
  <c r="AM232" i="4" s="1"/>
  <c r="AO231" i="4"/>
  <c r="AW235" i="4"/>
  <c r="BA235" i="4"/>
  <c r="BQ235" i="4"/>
  <c r="AK238" i="4"/>
  <c r="BM235" i="4"/>
  <c r="AG235" i="4"/>
  <c r="BG233" i="4" l="1" a="1"/>
  <c r="BG233" i="4" s="1"/>
  <c r="BI232" i="4"/>
  <c r="BS233" i="4" a="1"/>
  <c r="BS233" i="4" s="1"/>
  <c r="BU232" i="4"/>
  <c r="BW233" i="4" a="1"/>
  <c r="BW233" i="4" s="1"/>
  <c r="BY232" i="4"/>
  <c r="AM233" i="4" a="1"/>
  <c r="AM233" i="4" s="1"/>
  <c r="AO232" i="4"/>
  <c r="AQ233" i="4" a="1"/>
  <c r="AQ233" i="4" s="1"/>
  <c r="AS232" i="4"/>
  <c r="BC233" i="4" a="1"/>
  <c r="BC233" i="4" s="1"/>
  <c r="BE232" i="4"/>
  <c r="BM236" i="4"/>
  <c r="AK239" i="4"/>
  <c r="BQ236" i="4"/>
  <c r="AG236" i="4"/>
  <c r="AW236" i="4"/>
  <c r="BA236" i="4"/>
  <c r="BW234" i="4" l="1" a="1"/>
  <c r="BW234" i="4" s="1"/>
  <c r="BY233" i="4"/>
  <c r="BS234" i="4" a="1"/>
  <c r="BS234" i="4" s="1"/>
  <c r="BU233" i="4"/>
  <c r="BC234" i="4" a="1"/>
  <c r="BC234" i="4" s="1"/>
  <c r="BE233" i="4"/>
  <c r="AM234" i="4" a="1"/>
  <c r="AM234" i="4" s="1"/>
  <c r="AO233" i="4"/>
  <c r="AQ234" i="4" a="1"/>
  <c r="AQ234" i="4" s="1"/>
  <c r="AS233" i="4"/>
  <c r="BG234" i="4" a="1"/>
  <c r="BG234" i="4" s="1"/>
  <c r="BI233" i="4"/>
  <c r="BA237" i="4"/>
  <c r="AW237" i="4"/>
  <c r="AG237" i="4"/>
  <c r="BQ237" i="4"/>
  <c r="BM237" i="4"/>
  <c r="AK240" i="4"/>
  <c r="BC235" i="4" l="1" a="1"/>
  <c r="BC235" i="4" s="1"/>
  <c r="BE234" i="4"/>
  <c r="BS235" i="4" a="1"/>
  <c r="BS235" i="4" s="1"/>
  <c r="BU234" i="4"/>
  <c r="AM235" i="4" a="1"/>
  <c r="AM235" i="4" s="1"/>
  <c r="AO234" i="4"/>
  <c r="BG235" i="4" a="1"/>
  <c r="BG235" i="4" s="1"/>
  <c r="BI234" i="4"/>
  <c r="AQ235" i="4" a="1"/>
  <c r="AQ235" i="4" s="1"/>
  <c r="AS234" i="4"/>
  <c r="BW235" i="4" a="1"/>
  <c r="BW235" i="4" s="1"/>
  <c r="BY234" i="4"/>
  <c r="AK241" i="4"/>
  <c r="BM238" i="4"/>
  <c r="AW238" i="4"/>
  <c r="BQ238" i="4"/>
  <c r="AG238" i="4"/>
  <c r="BA238" i="4"/>
  <c r="BC236" i="4" l="1" a="1"/>
  <c r="BC236" i="4" s="1"/>
  <c r="BE235" i="4"/>
  <c r="AM236" i="4" a="1"/>
  <c r="AM236" i="4" s="1"/>
  <c r="AO235" i="4"/>
  <c r="BS236" i="4" a="1"/>
  <c r="BS236" i="4" s="1"/>
  <c r="BU235" i="4"/>
  <c r="BW236" i="4" a="1"/>
  <c r="BW236" i="4" s="1"/>
  <c r="BY235" i="4"/>
  <c r="BG236" i="4" a="1"/>
  <c r="BG236" i="4" s="1"/>
  <c r="BI235" i="4"/>
  <c r="AQ236" i="4" a="1"/>
  <c r="AQ236" i="4" s="1"/>
  <c r="AS235" i="4"/>
  <c r="AG239" i="4"/>
  <c r="BA239" i="4"/>
  <c r="BM239" i="4"/>
  <c r="BQ239" i="4"/>
  <c r="AW239" i="4"/>
  <c r="AK242" i="4"/>
  <c r="BC237" i="4" l="1" a="1"/>
  <c r="BC237" i="4" s="1"/>
  <c r="BE236" i="4"/>
  <c r="BS237" i="4" a="1"/>
  <c r="BS237" i="4" s="1"/>
  <c r="BU236" i="4"/>
  <c r="AM237" i="4" a="1"/>
  <c r="AM237" i="4" s="1"/>
  <c r="AO236" i="4"/>
  <c r="AQ237" i="4" a="1"/>
  <c r="AQ237" i="4" s="1"/>
  <c r="AS236" i="4"/>
  <c r="BW237" i="4" a="1"/>
  <c r="BW237" i="4" s="1"/>
  <c r="BY236" i="4"/>
  <c r="BG237" i="4" a="1"/>
  <c r="BG237" i="4" s="1"/>
  <c r="BI236" i="4"/>
  <c r="AK243" i="4"/>
  <c r="BQ240" i="4"/>
  <c r="BA240" i="4"/>
  <c r="AW240" i="4"/>
  <c r="BM240" i="4"/>
  <c r="AG240" i="4"/>
  <c r="BW238" i="4" l="1" a="1"/>
  <c r="BW238" i="4" s="1"/>
  <c r="BY237" i="4"/>
  <c r="AQ238" i="4" a="1"/>
  <c r="AQ238" i="4" s="1"/>
  <c r="AS237" i="4"/>
  <c r="BS238" i="4" a="1"/>
  <c r="BS238" i="4" s="1"/>
  <c r="BU237" i="4"/>
  <c r="AM238" i="4" a="1"/>
  <c r="AM238" i="4" s="1"/>
  <c r="AO237" i="4"/>
  <c r="BG238" i="4" a="1"/>
  <c r="BG238" i="4" s="1"/>
  <c r="BI237" i="4"/>
  <c r="BC238" i="4" a="1"/>
  <c r="BC238" i="4" s="1"/>
  <c r="BE237" i="4"/>
  <c r="AG241" i="4"/>
  <c r="BM241" i="4"/>
  <c r="BA241" i="4"/>
  <c r="AW241" i="4"/>
  <c r="AK244" i="4"/>
  <c r="BQ241" i="4"/>
  <c r="AM239" i="4" l="1" a="1"/>
  <c r="AM239" i="4" s="1"/>
  <c r="AO238" i="4"/>
  <c r="BS239" i="4" a="1"/>
  <c r="BS239" i="4" s="1"/>
  <c r="BU238" i="4"/>
  <c r="BC239" i="4" a="1"/>
  <c r="BC239" i="4" s="1"/>
  <c r="BE238" i="4"/>
  <c r="AQ239" i="4" a="1"/>
  <c r="AQ239" i="4" s="1"/>
  <c r="AS238" i="4"/>
  <c r="BG239" i="4" a="1"/>
  <c r="BG239" i="4" s="1"/>
  <c r="BI238" i="4"/>
  <c r="BW239" i="4" a="1"/>
  <c r="BW239" i="4" s="1"/>
  <c r="BY238" i="4"/>
  <c r="BQ242" i="4"/>
  <c r="AK245" i="4"/>
  <c r="AW242" i="4"/>
  <c r="BM242" i="4"/>
  <c r="BA242" i="4"/>
  <c r="AG242" i="4"/>
  <c r="AQ240" i="4" l="1" a="1"/>
  <c r="AQ240" i="4" s="1"/>
  <c r="AS239" i="4"/>
  <c r="BW240" i="4" a="1"/>
  <c r="BW240" i="4" s="1"/>
  <c r="BY239" i="4"/>
  <c r="BS240" i="4" a="1"/>
  <c r="BS240" i="4" s="1"/>
  <c r="BU239" i="4"/>
  <c r="BC240" i="4" a="1"/>
  <c r="BC240" i="4" s="1"/>
  <c r="BE239" i="4"/>
  <c r="BG240" i="4" a="1"/>
  <c r="BG240" i="4" s="1"/>
  <c r="BI239" i="4"/>
  <c r="AM240" i="4" a="1"/>
  <c r="AM240" i="4" s="1"/>
  <c r="AO239" i="4"/>
  <c r="BA243" i="4"/>
  <c r="BM243" i="4"/>
  <c r="AW243" i="4"/>
  <c r="AG243" i="4"/>
  <c r="AK246" i="4"/>
  <c r="BQ243" i="4"/>
  <c r="BS241" i="4" l="1" a="1"/>
  <c r="BS241" i="4" s="1"/>
  <c r="BU240" i="4"/>
  <c r="BW241" i="4" a="1"/>
  <c r="BW241" i="4" s="1"/>
  <c r="BY240" i="4"/>
  <c r="AM241" i="4" a="1"/>
  <c r="AM241" i="4" s="1"/>
  <c r="AO240" i="4"/>
  <c r="BC241" i="4" a="1"/>
  <c r="BC241" i="4" s="1"/>
  <c r="BE240" i="4"/>
  <c r="AQ241" i="4" a="1"/>
  <c r="AQ241" i="4" s="1"/>
  <c r="AS240" i="4"/>
  <c r="BG241" i="4" a="1"/>
  <c r="BG241" i="4" s="1"/>
  <c r="BI240" i="4"/>
  <c r="BQ244" i="4"/>
  <c r="AG244" i="4"/>
  <c r="AK247" i="4"/>
  <c r="BM244" i="4"/>
  <c r="AW244" i="4"/>
  <c r="BA244" i="4"/>
  <c r="BW242" i="4" l="1" a="1"/>
  <c r="BW242" i="4" s="1"/>
  <c r="BY241" i="4"/>
  <c r="BS242" i="4" a="1"/>
  <c r="BS242" i="4" s="1"/>
  <c r="BU241" i="4"/>
  <c r="BC242" i="4" a="1"/>
  <c r="BC242" i="4" s="1"/>
  <c r="BE241" i="4"/>
  <c r="AM242" i="4" a="1"/>
  <c r="AM242" i="4" s="1"/>
  <c r="AO241" i="4"/>
  <c r="BG242" i="4" a="1"/>
  <c r="BG242" i="4" s="1"/>
  <c r="BI241" i="4"/>
  <c r="AQ242" i="4" a="1"/>
  <c r="AQ242" i="4" s="1"/>
  <c r="AS241" i="4"/>
  <c r="BA245" i="4"/>
  <c r="AW245" i="4"/>
  <c r="BM245" i="4"/>
  <c r="AK248" i="4"/>
  <c r="BQ245" i="4"/>
  <c r="AG245" i="4"/>
  <c r="AM243" i="4" l="1" a="1"/>
  <c r="AM243" i="4" s="1"/>
  <c r="AO242" i="4"/>
  <c r="BC243" i="4" a="1"/>
  <c r="BC243" i="4" s="1"/>
  <c r="BE242" i="4"/>
  <c r="BS243" i="4" a="1"/>
  <c r="BS243" i="4" s="1"/>
  <c r="BU242" i="4"/>
  <c r="AQ243" i="4" a="1"/>
  <c r="AQ243" i="4" s="1"/>
  <c r="AS242" i="4"/>
  <c r="BG243" i="4" a="1"/>
  <c r="BG243" i="4" s="1"/>
  <c r="BI242" i="4"/>
  <c r="BW243" i="4" a="1"/>
  <c r="BW243" i="4" s="1"/>
  <c r="BY242" i="4"/>
  <c r="AG246" i="4"/>
  <c r="BQ246" i="4"/>
  <c r="AK249" i="4"/>
  <c r="AW246" i="4"/>
  <c r="BM246" i="4"/>
  <c r="BA246" i="4"/>
  <c r="AQ244" i="4" l="1" a="1"/>
  <c r="AQ244" i="4" s="1"/>
  <c r="AS243" i="4"/>
  <c r="BC244" i="4" a="1"/>
  <c r="BC244" i="4" s="1"/>
  <c r="BE243" i="4"/>
  <c r="BS244" i="4" a="1"/>
  <c r="BS244" i="4" s="1"/>
  <c r="BU243" i="4"/>
  <c r="BW244" i="4" a="1"/>
  <c r="BW244" i="4" s="1"/>
  <c r="BY243" i="4"/>
  <c r="BG244" i="4" a="1"/>
  <c r="BG244" i="4" s="1"/>
  <c r="BI243" i="4"/>
  <c r="AM244" i="4" a="1"/>
  <c r="AM244" i="4" s="1"/>
  <c r="AO243" i="4"/>
  <c r="BA247" i="4"/>
  <c r="BM247" i="4"/>
  <c r="AW247" i="4"/>
  <c r="BQ247" i="4"/>
  <c r="AK250" i="4"/>
  <c r="AG247" i="4"/>
  <c r="AM245" i="4" l="1" a="1"/>
  <c r="AM245" i="4" s="1"/>
  <c r="AO244" i="4"/>
  <c r="BS245" i="4" a="1"/>
  <c r="BS245" i="4" s="1"/>
  <c r="BU244" i="4"/>
  <c r="BW245" i="4" a="1"/>
  <c r="BW245" i="4" s="1"/>
  <c r="BY244" i="4"/>
  <c r="BC245" i="4" a="1"/>
  <c r="BC245" i="4" s="1"/>
  <c r="BE244" i="4"/>
  <c r="BG245" i="4" a="1"/>
  <c r="BG245" i="4" s="1"/>
  <c r="BI244" i="4"/>
  <c r="AQ245" i="4" a="1"/>
  <c r="AQ245" i="4" s="1"/>
  <c r="AS244" i="4"/>
  <c r="AG248" i="4"/>
  <c r="AK251" i="4"/>
  <c r="BM248" i="4"/>
  <c r="BQ248" i="4"/>
  <c r="AW248" i="4"/>
  <c r="BA248" i="4"/>
  <c r="AM246" i="4" l="1" a="1"/>
  <c r="AM246" i="4" s="1"/>
  <c r="AO245" i="4"/>
  <c r="BC246" i="4" a="1"/>
  <c r="BC246" i="4" s="1"/>
  <c r="BE245" i="4"/>
  <c r="BS246" i="4" a="1"/>
  <c r="BS246" i="4" s="1"/>
  <c r="BU245" i="4"/>
  <c r="AQ246" i="4" a="1"/>
  <c r="AQ246" i="4" s="1"/>
  <c r="AS245" i="4"/>
  <c r="BW246" i="4" a="1"/>
  <c r="BW246" i="4" s="1"/>
  <c r="BY245" i="4"/>
  <c r="BG246" i="4" a="1"/>
  <c r="BG246" i="4" s="1"/>
  <c r="BI245" i="4"/>
  <c r="BA249" i="4"/>
  <c r="AW249" i="4"/>
  <c r="BM249" i="4"/>
  <c r="BQ249" i="4"/>
  <c r="AG249" i="4"/>
  <c r="AK252" i="4"/>
  <c r="BS247" i="4" l="1" a="1"/>
  <c r="BS247" i="4" s="1"/>
  <c r="BU246" i="4"/>
  <c r="AQ247" i="4" a="1"/>
  <c r="AQ247" i="4" s="1"/>
  <c r="AS246" i="4"/>
  <c r="BC247" i="4" a="1"/>
  <c r="BC247" i="4" s="1"/>
  <c r="BE246" i="4"/>
  <c r="BG247" i="4" a="1"/>
  <c r="BG247" i="4" s="1"/>
  <c r="BI246" i="4"/>
  <c r="BW247" i="4" a="1"/>
  <c r="BW247" i="4" s="1"/>
  <c r="BY246" i="4"/>
  <c r="AM247" i="4" a="1"/>
  <c r="AM247" i="4" s="1"/>
  <c r="AO246" i="4"/>
  <c r="BQ250" i="4"/>
  <c r="AK253" i="4"/>
  <c r="AG250" i="4"/>
  <c r="AW250" i="4"/>
  <c r="BM250" i="4"/>
  <c r="BA250" i="4"/>
  <c r="BC248" i="4" l="1" a="1"/>
  <c r="BC248" i="4" s="1"/>
  <c r="BE247" i="4"/>
  <c r="BG248" i="4" a="1"/>
  <c r="BG248" i="4" s="1"/>
  <c r="BI247" i="4"/>
  <c r="AM248" i="4" a="1"/>
  <c r="AM248" i="4" s="1"/>
  <c r="AO247" i="4"/>
  <c r="AQ248" i="4" a="1"/>
  <c r="AQ248" i="4" s="1"/>
  <c r="AS247" i="4"/>
  <c r="BW248" i="4" a="1"/>
  <c r="BW248" i="4" s="1"/>
  <c r="BY247" i="4"/>
  <c r="BS248" i="4" a="1"/>
  <c r="BS248" i="4" s="1"/>
  <c r="BU247" i="4"/>
  <c r="BA251" i="4"/>
  <c r="AW251" i="4"/>
  <c r="BM251" i="4"/>
  <c r="AG251" i="4"/>
  <c r="BQ251" i="4"/>
  <c r="AK254" i="4"/>
  <c r="BG249" i="4" l="1" a="1"/>
  <c r="BG249" i="4" s="1"/>
  <c r="BI248" i="4"/>
  <c r="AM249" i="4" a="1"/>
  <c r="AM249" i="4" s="1"/>
  <c r="AO248" i="4"/>
  <c r="BS249" i="4" a="1"/>
  <c r="BS249" i="4" s="1"/>
  <c r="BU248" i="4"/>
  <c r="AQ249" i="4" a="1"/>
  <c r="AQ249" i="4" s="1"/>
  <c r="AS248" i="4"/>
  <c r="BC249" i="4" a="1"/>
  <c r="BC249" i="4" s="1"/>
  <c r="BE248" i="4"/>
  <c r="BW249" i="4" a="1"/>
  <c r="BW249" i="4" s="1"/>
  <c r="BY248" i="4"/>
  <c r="AK255" i="4"/>
  <c r="BQ252" i="4"/>
  <c r="BM252" i="4"/>
  <c r="AG252" i="4"/>
  <c r="AW252" i="4"/>
  <c r="BA252" i="4"/>
  <c r="BS250" i="4" l="1" a="1"/>
  <c r="BS250" i="4" s="1"/>
  <c r="BU249" i="4"/>
  <c r="BG250" i="4" a="1"/>
  <c r="BG250" i="4" s="1"/>
  <c r="BI249" i="4"/>
  <c r="AM250" i="4" a="1"/>
  <c r="AM250" i="4" s="1"/>
  <c r="AO249" i="4"/>
  <c r="BW250" i="4" a="1"/>
  <c r="BW250" i="4" s="1"/>
  <c r="BY249" i="4"/>
  <c r="AQ250" i="4" a="1"/>
  <c r="AQ250" i="4" s="1"/>
  <c r="AS249" i="4"/>
  <c r="BC250" i="4" a="1"/>
  <c r="BC250" i="4" s="1"/>
  <c r="BE249" i="4"/>
  <c r="BA253" i="4"/>
  <c r="AW253" i="4"/>
  <c r="AG253" i="4"/>
  <c r="BM253" i="4"/>
  <c r="AK256" i="4"/>
  <c r="BQ253" i="4"/>
  <c r="AM251" i="4" l="1" a="1"/>
  <c r="AM251" i="4" s="1"/>
  <c r="AO250" i="4"/>
  <c r="AQ251" i="4" a="1"/>
  <c r="AQ251" i="4" s="1"/>
  <c r="AS250" i="4"/>
  <c r="BW251" i="4" a="1"/>
  <c r="BW251" i="4" s="1"/>
  <c r="BY250" i="4"/>
  <c r="BG251" i="4" a="1"/>
  <c r="BG251" i="4" s="1"/>
  <c r="BI250" i="4"/>
  <c r="BC251" i="4" a="1"/>
  <c r="BC251" i="4" s="1"/>
  <c r="BE250" i="4"/>
  <c r="BS251" i="4" a="1"/>
  <c r="BS251" i="4" s="1"/>
  <c r="BU250" i="4"/>
  <c r="AK257" i="4"/>
  <c r="BQ254" i="4"/>
  <c r="AW254" i="4"/>
  <c r="BM254" i="4"/>
  <c r="AG254" i="4"/>
  <c r="BA254" i="4"/>
  <c r="BW252" i="4" l="1" a="1"/>
  <c r="BW252" i="4" s="1"/>
  <c r="BY251" i="4"/>
  <c r="BG252" i="4" a="1"/>
  <c r="BG252" i="4" s="1"/>
  <c r="BI251" i="4"/>
  <c r="AQ252" i="4" a="1"/>
  <c r="AQ252" i="4" s="1"/>
  <c r="AS251" i="4"/>
  <c r="BS252" i="4" a="1"/>
  <c r="BS252" i="4" s="1"/>
  <c r="BU251" i="4"/>
  <c r="BC252" i="4" a="1"/>
  <c r="BC252" i="4" s="1"/>
  <c r="BE251" i="4"/>
  <c r="AM252" i="4" a="1"/>
  <c r="AM252" i="4" s="1"/>
  <c r="AO251" i="4"/>
  <c r="AG255" i="4"/>
  <c r="BA255" i="4"/>
  <c r="BQ255" i="4"/>
  <c r="BM255" i="4"/>
  <c r="AW255" i="4"/>
  <c r="AK258" i="4"/>
  <c r="BS253" i="4" l="1" a="1"/>
  <c r="BS253" i="4" s="1"/>
  <c r="BU252" i="4"/>
  <c r="BW253" i="4" a="1"/>
  <c r="BW253" i="4" s="1"/>
  <c r="BY252" i="4"/>
  <c r="AQ253" i="4" a="1"/>
  <c r="AQ253" i="4" s="1"/>
  <c r="AS252" i="4"/>
  <c r="BG253" i="4" a="1"/>
  <c r="BG253" i="4" s="1"/>
  <c r="BI252" i="4"/>
  <c r="AM253" i="4" a="1"/>
  <c r="AM253" i="4" s="1"/>
  <c r="AO252" i="4"/>
  <c r="BC253" i="4" a="1"/>
  <c r="BC253" i="4" s="1"/>
  <c r="BE252" i="4"/>
  <c r="AK259" i="4"/>
  <c r="AW256" i="4"/>
  <c r="BQ256" i="4"/>
  <c r="BA256" i="4"/>
  <c r="BM256" i="4"/>
  <c r="AG256" i="4"/>
  <c r="BG254" i="4" l="1" a="1"/>
  <c r="BG254" i="4" s="1"/>
  <c r="BI253" i="4"/>
  <c r="AQ254" i="4" a="1"/>
  <c r="AQ254" i="4" s="1"/>
  <c r="AS253" i="4"/>
  <c r="BW254" i="4" a="1"/>
  <c r="BW254" i="4" s="1"/>
  <c r="BY253" i="4"/>
  <c r="AM254" i="4" a="1"/>
  <c r="AM254" i="4" s="1"/>
  <c r="AO253" i="4"/>
  <c r="BC254" i="4" a="1"/>
  <c r="BC254" i="4" s="1"/>
  <c r="BE253" i="4"/>
  <c r="BS254" i="4" a="1"/>
  <c r="BS254" i="4" s="1"/>
  <c r="BU253" i="4"/>
  <c r="AG257" i="4"/>
  <c r="BM257" i="4"/>
  <c r="BQ257" i="4"/>
  <c r="AW257" i="4"/>
  <c r="BA257" i="4"/>
  <c r="AK260" i="4"/>
  <c r="BW255" i="4" l="1" a="1"/>
  <c r="BW255" i="4" s="1"/>
  <c r="BY254" i="4"/>
  <c r="BS255" i="4" a="1"/>
  <c r="BS255" i="4" s="1"/>
  <c r="BU254" i="4"/>
  <c r="AM255" i="4" a="1"/>
  <c r="AM255" i="4" s="1"/>
  <c r="AO254" i="4"/>
  <c r="AQ255" i="4" a="1"/>
  <c r="AQ255" i="4" s="1"/>
  <c r="AS254" i="4"/>
  <c r="BC255" i="4" a="1"/>
  <c r="BC255" i="4" s="1"/>
  <c r="BE254" i="4"/>
  <c r="BG255" i="4" a="1"/>
  <c r="BG255" i="4" s="1"/>
  <c r="BI254" i="4"/>
  <c r="AK261" i="4"/>
  <c r="BA258" i="4"/>
  <c r="AW258" i="4"/>
  <c r="BQ258" i="4"/>
  <c r="BM258" i="4"/>
  <c r="AG258" i="4"/>
  <c r="BS256" i="4" l="1" a="1"/>
  <c r="BS256" i="4" s="1"/>
  <c r="BU255" i="4"/>
  <c r="AQ256" i="4" a="1"/>
  <c r="AQ256" i="4" s="1"/>
  <c r="AS255" i="4"/>
  <c r="BG256" i="4" a="1"/>
  <c r="BG256" i="4" s="1"/>
  <c r="BI255" i="4"/>
  <c r="AM256" i="4" a="1"/>
  <c r="AM256" i="4" s="1"/>
  <c r="AO255" i="4"/>
  <c r="BC256" i="4" a="1"/>
  <c r="BC256" i="4" s="1"/>
  <c r="BE255" i="4"/>
  <c r="BW256" i="4" a="1"/>
  <c r="BW256" i="4" s="1"/>
  <c r="BY255" i="4"/>
  <c r="AG259" i="4"/>
  <c r="BQ259" i="4"/>
  <c r="AW259" i="4"/>
  <c r="BA259" i="4"/>
  <c r="AK262" i="4"/>
  <c r="BM259" i="4"/>
  <c r="AM257" i="4" l="1" a="1"/>
  <c r="AM257" i="4" s="1"/>
  <c r="AO256" i="4"/>
  <c r="BW257" i="4" a="1"/>
  <c r="BW257" i="4" s="1"/>
  <c r="BY256" i="4"/>
  <c r="AQ257" i="4" a="1"/>
  <c r="AQ257" i="4" s="1"/>
  <c r="AS256" i="4"/>
  <c r="BG257" i="4" a="1"/>
  <c r="BG257" i="4" s="1"/>
  <c r="BI256" i="4"/>
  <c r="BC257" i="4" a="1"/>
  <c r="BC257" i="4" s="1"/>
  <c r="BE256" i="4"/>
  <c r="BS257" i="4" a="1"/>
  <c r="BS257" i="4" s="1"/>
  <c r="BU256" i="4"/>
  <c r="BM260" i="4"/>
  <c r="BA260" i="4"/>
  <c r="AK263" i="4"/>
  <c r="AW260" i="4"/>
  <c r="AG260" i="4"/>
  <c r="BQ260" i="4"/>
  <c r="BW258" i="4" l="1" a="1"/>
  <c r="BW258" i="4" s="1"/>
  <c r="BY257" i="4"/>
  <c r="AQ258" i="4" a="1"/>
  <c r="AQ258" i="4" s="1"/>
  <c r="AS257" i="4"/>
  <c r="BG258" i="4" a="1"/>
  <c r="BG258" i="4" s="1"/>
  <c r="BI257" i="4"/>
  <c r="BS258" i="4" a="1"/>
  <c r="BS258" i="4" s="1"/>
  <c r="BU257" i="4"/>
  <c r="AM258" i="4" a="1"/>
  <c r="AM258" i="4" s="1"/>
  <c r="AO257" i="4"/>
  <c r="BC258" i="4" a="1"/>
  <c r="BC258" i="4" s="1"/>
  <c r="BE257" i="4"/>
  <c r="BQ261" i="4"/>
  <c r="AG261" i="4"/>
  <c r="AK264" i="4"/>
  <c r="AW261" i="4"/>
  <c r="BA261" i="4"/>
  <c r="BM261" i="4"/>
  <c r="AQ259" i="4" l="1" a="1"/>
  <c r="AQ259" i="4" s="1"/>
  <c r="AS258" i="4"/>
  <c r="BG259" i="4" a="1"/>
  <c r="BG259" i="4" s="1"/>
  <c r="BI258" i="4"/>
  <c r="BW259" i="4" a="1"/>
  <c r="BW259" i="4" s="1"/>
  <c r="BY258" i="4"/>
  <c r="BS259" i="4" a="1"/>
  <c r="BS259" i="4" s="1"/>
  <c r="BU258" i="4"/>
  <c r="BC259" i="4" a="1"/>
  <c r="BC259" i="4" s="1"/>
  <c r="BE258" i="4"/>
  <c r="AM259" i="4" a="1"/>
  <c r="AM259" i="4" s="1"/>
  <c r="AO258" i="4"/>
  <c r="BM262" i="4"/>
  <c r="BA262" i="4"/>
  <c r="AW262" i="4"/>
  <c r="AG262" i="4"/>
  <c r="AK265" i="4"/>
  <c r="BQ262" i="4"/>
  <c r="BW260" i="4" l="1" a="1"/>
  <c r="BW260" i="4" s="1"/>
  <c r="BY259" i="4"/>
  <c r="AM260" i="4" a="1"/>
  <c r="AM260" i="4" s="1"/>
  <c r="AO259" i="4"/>
  <c r="BG260" i="4" a="1"/>
  <c r="BG260" i="4" s="1"/>
  <c r="BI259" i="4"/>
  <c r="BS260" i="4" a="1"/>
  <c r="BS260" i="4" s="1"/>
  <c r="BU259" i="4"/>
  <c r="BC260" i="4" a="1"/>
  <c r="BC260" i="4" s="1"/>
  <c r="BE259" i="4"/>
  <c r="AQ260" i="4" a="1"/>
  <c r="AQ260" i="4" s="1"/>
  <c r="AS259" i="4"/>
  <c r="AG263" i="4"/>
  <c r="AK266" i="4"/>
  <c r="BA263" i="4"/>
  <c r="BQ263" i="4"/>
  <c r="AW263" i="4"/>
  <c r="BM263" i="4"/>
  <c r="AM261" i="4" l="1" a="1"/>
  <c r="AM261" i="4" s="1"/>
  <c r="AO260" i="4"/>
  <c r="BS261" i="4" a="1"/>
  <c r="BS261" i="4" s="1"/>
  <c r="BU260" i="4"/>
  <c r="BG261" i="4" a="1"/>
  <c r="BG261" i="4" s="1"/>
  <c r="BI260" i="4"/>
  <c r="AQ261" i="4" a="1"/>
  <c r="AQ261" i="4" s="1"/>
  <c r="AS260" i="4"/>
  <c r="BC261" i="4" a="1"/>
  <c r="BC261" i="4" s="1"/>
  <c r="BE260" i="4"/>
  <c r="BW261" i="4" a="1"/>
  <c r="BW261" i="4" s="1"/>
  <c r="BY260" i="4"/>
  <c r="BQ264" i="4"/>
  <c r="BA264" i="4"/>
  <c r="AW264" i="4"/>
  <c r="AK267" i="4"/>
  <c r="BM264" i="4"/>
  <c r="AG264" i="4"/>
  <c r="BG262" i="4" l="1" a="1"/>
  <c r="BG262" i="4" s="1"/>
  <c r="BI261" i="4"/>
  <c r="AQ262" i="4" a="1"/>
  <c r="AQ262" i="4" s="1"/>
  <c r="AS261" i="4"/>
  <c r="BW262" i="4" a="1"/>
  <c r="BW262" i="4" s="1"/>
  <c r="BY261" i="4"/>
  <c r="BS262" i="4" a="1"/>
  <c r="BS262" i="4" s="1"/>
  <c r="BU261" i="4"/>
  <c r="AM262" i="4" a="1"/>
  <c r="AM262" i="4" s="1"/>
  <c r="AO261" i="4"/>
  <c r="BC262" i="4" a="1"/>
  <c r="BC262" i="4" s="1"/>
  <c r="BE261" i="4"/>
  <c r="BM265" i="4"/>
  <c r="AK268" i="4"/>
  <c r="BA265" i="4"/>
  <c r="AW265" i="4"/>
  <c r="AG265" i="4"/>
  <c r="BQ265" i="4"/>
  <c r="BS263" i="4" l="1" a="1"/>
  <c r="BS263" i="4" s="1"/>
  <c r="BU262" i="4"/>
  <c r="AQ263" i="4" a="1"/>
  <c r="AQ263" i="4" s="1"/>
  <c r="AS262" i="4"/>
  <c r="BC263" i="4" a="1"/>
  <c r="BC263" i="4" s="1"/>
  <c r="BE262" i="4"/>
  <c r="BW263" i="4" a="1"/>
  <c r="BW263" i="4" s="1"/>
  <c r="BY262" i="4"/>
  <c r="AM263" i="4" a="1"/>
  <c r="AM263" i="4" s="1"/>
  <c r="AO262" i="4"/>
  <c r="BG263" i="4" a="1"/>
  <c r="BG263" i="4" s="1"/>
  <c r="BI262" i="4"/>
  <c r="BQ266" i="4"/>
  <c r="AG266" i="4"/>
  <c r="BA266" i="4"/>
  <c r="AK269" i="4"/>
  <c r="AW266" i="4"/>
  <c r="BM266" i="4"/>
  <c r="BC264" i="4" l="1" a="1"/>
  <c r="BC264" i="4" s="1"/>
  <c r="BE263" i="4"/>
  <c r="BW264" i="4" a="1"/>
  <c r="BW264" i="4" s="1"/>
  <c r="BY263" i="4"/>
  <c r="AQ264" i="4" a="1"/>
  <c r="AQ264" i="4" s="1"/>
  <c r="AS263" i="4"/>
  <c r="BS264" i="4" a="1"/>
  <c r="BS264" i="4" s="1"/>
  <c r="BU263" i="4"/>
  <c r="BG264" i="4" a="1"/>
  <c r="BG264" i="4" s="1"/>
  <c r="BI263" i="4"/>
  <c r="AM264" i="4" a="1"/>
  <c r="AM264" i="4" s="1"/>
  <c r="AO263" i="4"/>
  <c r="AW267" i="4"/>
  <c r="BM267" i="4"/>
  <c r="AK270" i="4"/>
  <c r="AG267" i="4"/>
  <c r="BA267" i="4"/>
  <c r="BQ267" i="4"/>
  <c r="BS265" i="4" l="1" a="1"/>
  <c r="BS265" i="4" s="1"/>
  <c r="BU264" i="4"/>
  <c r="AQ265" i="4" a="1"/>
  <c r="AQ265" i="4" s="1"/>
  <c r="AS264" i="4"/>
  <c r="AM265" i="4" a="1"/>
  <c r="AM265" i="4" s="1"/>
  <c r="AO264" i="4"/>
  <c r="BW265" i="4" a="1"/>
  <c r="BW265" i="4" s="1"/>
  <c r="BY264" i="4"/>
  <c r="BC265" i="4" a="1"/>
  <c r="BC265" i="4" s="1"/>
  <c r="BE264" i="4"/>
  <c r="BG265" i="4" a="1"/>
  <c r="BG265" i="4" s="1"/>
  <c r="BI264" i="4"/>
  <c r="BQ268" i="4"/>
  <c r="AG268" i="4"/>
  <c r="AK271" i="4"/>
  <c r="BM268" i="4"/>
  <c r="AW268" i="4"/>
  <c r="BA268" i="4"/>
  <c r="BW266" i="4" l="1" a="1"/>
  <c r="BW266" i="4" s="1"/>
  <c r="BY265" i="4"/>
  <c r="AM266" i="4" a="1"/>
  <c r="AM266" i="4" s="1"/>
  <c r="AO265" i="4"/>
  <c r="BG266" i="4" a="1"/>
  <c r="BG266" i="4" s="1"/>
  <c r="BI265" i="4"/>
  <c r="AQ266" i="4" a="1"/>
  <c r="AQ266" i="4" s="1"/>
  <c r="AS265" i="4"/>
  <c r="BC266" i="4" a="1"/>
  <c r="BC266" i="4" s="1"/>
  <c r="BE265" i="4"/>
  <c r="BS266" i="4" a="1"/>
  <c r="BS266" i="4" s="1"/>
  <c r="BU265" i="4"/>
  <c r="AW269" i="4"/>
  <c r="AK272" i="4"/>
  <c r="AG269" i="4"/>
  <c r="BM269" i="4"/>
  <c r="BA269" i="4"/>
  <c r="BQ269" i="4"/>
  <c r="AQ267" i="4" l="1" a="1"/>
  <c r="AQ267" i="4" s="1"/>
  <c r="AS266" i="4"/>
  <c r="BG267" i="4" a="1"/>
  <c r="BG267" i="4" s="1"/>
  <c r="BI266" i="4"/>
  <c r="AM267" i="4" a="1"/>
  <c r="AM267" i="4" s="1"/>
  <c r="AO266" i="4"/>
  <c r="BS267" i="4" a="1"/>
  <c r="BS267" i="4" s="1"/>
  <c r="BU266" i="4"/>
  <c r="BC267" i="4" a="1"/>
  <c r="BC267" i="4" s="1"/>
  <c r="BE266" i="4"/>
  <c r="BW267" i="4" a="1"/>
  <c r="BW267" i="4" s="1"/>
  <c r="BY266" i="4"/>
  <c r="BQ270" i="4"/>
  <c r="BA270" i="4"/>
  <c r="BM270" i="4"/>
  <c r="AG270" i="4"/>
  <c r="AK273" i="4"/>
  <c r="AW270" i="4"/>
  <c r="AM268" i="4" l="1" a="1"/>
  <c r="AM268" i="4" s="1"/>
  <c r="AO267" i="4"/>
  <c r="BW268" i="4" a="1"/>
  <c r="BW268" i="4" s="1"/>
  <c r="BY267" i="4"/>
  <c r="BG268" i="4" a="1"/>
  <c r="BG268" i="4" s="1"/>
  <c r="BI267" i="4"/>
  <c r="BS268" i="4" a="1"/>
  <c r="BS268" i="4" s="1"/>
  <c r="BU267" i="4"/>
  <c r="BC268" i="4" a="1"/>
  <c r="BC268" i="4" s="1"/>
  <c r="BE267" i="4"/>
  <c r="AQ268" i="4" a="1"/>
  <c r="AQ268" i="4" s="1"/>
  <c r="AS267" i="4"/>
  <c r="AW271" i="4"/>
  <c r="BM271" i="4"/>
  <c r="AK274" i="4"/>
  <c r="BA271" i="4"/>
  <c r="BQ271" i="4"/>
  <c r="AG271" i="4"/>
  <c r="BG269" i="4" l="1" a="1"/>
  <c r="BG269" i="4" s="1"/>
  <c r="BI268" i="4"/>
  <c r="BW269" i="4" a="1"/>
  <c r="BW269" i="4" s="1"/>
  <c r="BY268" i="4"/>
  <c r="BS269" i="4" a="1"/>
  <c r="BS269" i="4" s="1"/>
  <c r="BU268" i="4"/>
  <c r="AQ269" i="4" a="1"/>
  <c r="AQ269" i="4" s="1"/>
  <c r="AS268" i="4"/>
  <c r="BC269" i="4" a="1"/>
  <c r="BC269" i="4" s="1"/>
  <c r="BE268" i="4"/>
  <c r="AM269" i="4" a="1"/>
  <c r="AM269" i="4" s="1"/>
  <c r="AO268" i="4"/>
  <c r="AK275" i="4"/>
  <c r="BA272" i="4"/>
  <c r="BQ272" i="4"/>
  <c r="BM272" i="4"/>
  <c r="AG272" i="4"/>
  <c r="AW272" i="4"/>
  <c r="BW270" i="4" l="1" a="1"/>
  <c r="BW270" i="4" s="1"/>
  <c r="BY269" i="4"/>
  <c r="AM270" i="4" a="1"/>
  <c r="AM270" i="4" s="1"/>
  <c r="AO269" i="4"/>
  <c r="BS270" i="4" a="1"/>
  <c r="BS270" i="4" s="1"/>
  <c r="BU269" i="4"/>
  <c r="AQ270" i="4" a="1"/>
  <c r="AQ270" i="4" s="1"/>
  <c r="AS269" i="4"/>
  <c r="BC270" i="4" a="1"/>
  <c r="BC270" i="4" s="1"/>
  <c r="BE269" i="4"/>
  <c r="BG270" i="4" a="1"/>
  <c r="BG270" i="4" s="1"/>
  <c r="BI269" i="4"/>
  <c r="AW273" i="4"/>
  <c r="BQ273" i="4"/>
  <c r="AG273" i="4"/>
  <c r="BA273" i="4"/>
  <c r="BM273" i="4"/>
  <c r="AK276" i="4"/>
  <c r="BS271" i="4" l="1" a="1"/>
  <c r="BS271" i="4" s="1"/>
  <c r="BU270" i="4"/>
  <c r="BG271" i="4" a="1"/>
  <c r="BG271" i="4" s="1"/>
  <c r="BI270" i="4"/>
  <c r="AQ271" i="4" a="1"/>
  <c r="AQ271" i="4" s="1"/>
  <c r="AS270" i="4"/>
  <c r="AM271" i="4" a="1"/>
  <c r="AM271" i="4" s="1"/>
  <c r="AO270" i="4"/>
  <c r="BC271" i="4" a="1"/>
  <c r="BC271" i="4" s="1"/>
  <c r="BE270" i="4"/>
  <c r="BW271" i="4" a="1"/>
  <c r="BW271" i="4" s="1"/>
  <c r="BY270" i="4"/>
  <c r="AK277" i="4"/>
  <c r="AG274" i="4"/>
  <c r="BM274" i="4"/>
  <c r="BA274" i="4"/>
  <c r="BQ274" i="4"/>
  <c r="AW274" i="4"/>
  <c r="AM272" i="4" l="1" a="1"/>
  <c r="AM272" i="4" s="1"/>
  <c r="AO271" i="4"/>
  <c r="BS272" i="4" a="1"/>
  <c r="BS272" i="4" s="1"/>
  <c r="BU271" i="4"/>
  <c r="AQ272" i="4" a="1"/>
  <c r="AQ272" i="4" s="1"/>
  <c r="AS271" i="4"/>
  <c r="BW272" i="4" a="1"/>
  <c r="BW272" i="4" s="1"/>
  <c r="BY271" i="4"/>
  <c r="BG272" i="4" a="1"/>
  <c r="BG272" i="4" s="1"/>
  <c r="BI271" i="4"/>
  <c r="BC272" i="4" a="1"/>
  <c r="BC272" i="4" s="1"/>
  <c r="BE271" i="4"/>
  <c r="BA275" i="4"/>
  <c r="AW275" i="4"/>
  <c r="BM275" i="4"/>
  <c r="AG275" i="4"/>
  <c r="BQ275" i="4"/>
  <c r="AK278" i="4"/>
  <c r="BW273" i="4" l="1" a="1"/>
  <c r="BW273" i="4" s="1"/>
  <c r="BY272" i="4"/>
  <c r="AQ273" i="4" a="1"/>
  <c r="AQ273" i="4" s="1"/>
  <c r="AS272" i="4"/>
  <c r="BS273" i="4" a="1"/>
  <c r="BS273" i="4" s="1"/>
  <c r="BU272" i="4"/>
  <c r="BC273" i="4" a="1"/>
  <c r="BC273" i="4" s="1"/>
  <c r="BE272" i="4"/>
  <c r="BG273" i="4" a="1"/>
  <c r="BG273" i="4" s="1"/>
  <c r="BI272" i="4"/>
  <c r="AM273" i="4" a="1"/>
  <c r="AM273" i="4" s="1"/>
  <c r="AO272" i="4"/>
  <c r="AK279" i="4"/>
  <c r="BQ276" i="4"/>
  <c r="BM276" i="4"/>
  <c r="AW276" i="4"/>
  <c r="AG276" i="4"/>
  <c r="BA276" i="4"/>
  <c r="BW274" i="4" l="1" a="1"/>
  <c r="BW274" i="4" s="1"/>
  <c r="BY273" i="4"/>
  <c r="AQ274" i="4" a="1"/>
  <c r="AQ274" i="4" s="1"/>
  <c r="AS273" i="4"/>
  <c r="BC274" i="4" a="1"/>
  <c r="BC274" i="4" s="1"/>
  <c r="BE273" i="4"/>
  <c r="BS274" i="4" a="1"/>
  <c r="BS274" i="4" s="1"/>
  <c r="BU273" i="4"/>
  <c r="AM274" i="4" a="1"/>
  <c r="AM274" i="4" s="1"/>
  <c r="AO273" i="4"/>
  <c r="BG274" i="4" a="1"/>
  <c r="BG274" i="4" s="1"/>
  <c r="BI273" i="4"/>
  <c r="BA277" i="4"/>
  <c r="BM277" i="4"/>
  <c r="AW277" i="4"/>
  <c r="AG277" i="4"/>
  <c r="BQ277" i="4"/>
  <c r="AK281" i="4"/>
  <c r="AK280" i="4"/>
  <c r="BS275" i="4" l="1" a="1"/>
  <c r="BS275" i="4" s="1"/>
  <c r="BU274" i="4"/>
  <c r="BC275" i="4" a="1"/>
  <c r="BC275" i="4" s="1"/>
  <c r="BE274" i="4"/>
  <c r="AQ275" i="4" a="1"/>
  <c r="AQ275" i="4" s="1"/>
  <c r="AS274" i="4"/>
  <c r="BW275" i="4" a="1"/>
  <c r="BW275" i="4" s="1"/>
  <c r="BY274" i="4"/>
  <c r="BG275" i="4" a="1"/>
  <c r="BG275" i="4" s="1"/>
  <c r="BI274" i="4"/>
  <c r="AM275" i="4" a="1"/>
  <c r="AM275" i="4" s="1"/>
  <c r="AO274" i="4"/>
  <c r="BQ278" i="4"/>
  <c r="AW278" i="4"/>
  <c r="BM278" i="4"/>
  <c r="AG278" i="4"/>
  <c r="BA278" i="4"/>
  <c r="BW276" i="4" l="1" a="1"/>
  <c r="BW276" i="4" s="1"/>
  <c r="BY275" i="4"/>
  <c r="BS276" i="4" a="1"/>
  <c r="BS276" i="4" s="1"/>
  <c r="BU275" i="4"/>
  <c r="AQ276" i="4" a="1"/>
  <c r="AQ276" i="4" s="1"/>
  <c r="AS275" i="4"/>
  <c r="AM276" i="4" a="1"/>
  <c r="AM276" i="4" s="1"/>
  <c r="AO275" i="4"/>
  <c r="BC276" i="4" a="1"/>
  <c r="BC276" i="4" s="1"/>
  <c r="BE275" i="4"/>
  <c r="BG276" i="4" a="1"/>
  <c r="BG276" i="4" s="1"/>
  <c r="BI275" i="4"/>
  <c r="BA279" i="4"/>
  <c r="AG279" i="4"/>
  <c r="AW279" i="4"/>
  <c r="BM279" i="4"/>
  <c r="BQ279" i="4"/>
  <c r="AQ277" i="4" l="1" a="1"/>
  <c r="AQ277" i="4" s="1"/>
  <c r="AS276" i="4"/>
  <c r="BG277" i="4" a="1"/>
  <c r="BG277" i="4" s="1"/>
  <c r="BI276" i="4"/>
  <c r="BS277" i="4" a="1"/>
  <c r="BS277" i="4" s="1"/>
  <c r="BU276" i="4"/>
  <c r="AM277" i="4" a="1"/>
  <c r="AM277" i="4" s="1"/>
  <c r="AO276" i="4"/>
  <c r="BC277" i="4" a="1"/>
  <c r="BC277" i="4" s="1"/>
  <c r="BE276" i="4"/>
  <c r="BW277" i="4" a="1"/>
  <c r="BW277" i="4" s="1"/>
  <c r="BY276" i="4"/>
  <c r="BQ281" i="4"/>
  <c r="BQ280" i="4"/>
  <c r="AW281" i="4"/>
  <c r="AW280" i="4"/>
  <c r="AG281" i="4"/>
  <c r="AG280" i="4"/>
  <c r="BA281" i="4"/>
  <c r="BA280" i="4"/>
  <c r="BM280" i="4"/>
  <c r="BM281" i="4"/>
  <c r="AM278" i="4" l="1" a="1"/>
  <c r="AM278" i="4" s="1"/>
  <c r="AO277" i="4"/>
  <c r="BS278" i="4" a="1"/>
  <c r="BS278" i="4" s="1"/>
  <c r="BU277" i="4"/>
  <c r="BW278" i="4" a="1"/>
  <c r="BW278" i="4" s="1"/>
  <c r="BY277" i="4"/>
  <c r="BG278" i="4" a="1"/>
  <c r="BG278" i="4" s="1"/>
  <c r="BI277" i="4"/>
  <c r="BC278" i="4" a="1"/>
  <c r="BC278" i="4" s="1"/>
  <c r="BE277" i="4"/>
  <c r="AQ278" i="4" a="1"/>
  <c r="AQ278" i="4" s="1"/>
  <c r="AS277" i="4"/>
  <c r="AQ279" i="4" l="1" a="1"/>
  <c r="AQ279" i="4" s="1"/>
  <c r="AS278" i="4"/>
  <c r="BS279" i="4" a="1"/>
  <c r="BS279" i="4" s="1"/>
  <c r="BU278" i="4"/>
  <c r="AM279" i="4" a="1"/>
  <c r="AM279" i="4" s="1"/>
  <c r="AO278" i="4"/>
  <c r="BC279" i="4" a="1"/>
  <c r="BC279" i="4" s="1"/>
  <c r="BE278" i="4"/>
  <c r="BG279" i="4" a="1"/>
  <c r="BG279" i="4" s="1"/>
  <c r="BI278" i="4"/>
  <c r="BW279" i="4" a="1"/>
  <c r="BW279" i="4" s="1"/>
  <c r="BY278" i="4"/>
  <c r="BG280" i="4" l="1" a="1"/>
  <c r="BG280" i="4" s="1"/>
  <c r="BI279" i="4"/>
  <c r="BW280" i="4" a="1"/>
  <c r="BW280" i="4" s="1"/>
  <c r="BY279" i="4"/>
  <c r="BS280" i="4" a="1"/>
  <c r="BS280" i="4" s="1"/>
  <c r="BU279" i="4"/>
  <c r="AM280" i="4" a="1"/>
  <c r="AM280" i="4" s="1"/>
  <c r="AO279" i="4"/>
  <c r="BC280" i="4" a="1"/>
  <c r="BC280" i="4" s="1"/>
  <c r="BE279" i="4"/>
  <c r="AQ280" i="4" a="1"/>
  <c r="AQ280" i="4" s="1"/>
  <c r="AS279" i="4"/>
  <c r="AM281" i="4" l="1" a="1"/>
  <c r="AM281" i="4" s="1"/>
  <c r="AO281" i="4" s="1"/>
  <c r="AO280" i="4"/>
  <c r="BW281" i="4" a="1"/>
  <c r="BW281" i="4" s="1"/>
  <c r="BY281" i="4" s="1"/>
  <c r="BY280" i="4"/>
  <c r="AQ281" i="4" a="1"/>
  <c r="AQ281" i="4" s="1"/>
  <c r="AS281" i="4" s="1"/>
  <c r="AS280" i="4"/>
  <c r="BS281" i="4" a="1"/>
  <c r="BS281" i="4" s="1"/>
  <c r="BU281" i="4" s="1"/>
  <c r="BU280" i="4"/>
  <c r="BC281" i="4" a="1"/>
  <c r="BC281" i="4" s="1"/>
  <c r="BE281" i="4" s="1"/>
  <c r="BE280" i="4"/>
  <c r="BG281" i="4" a="1"/>
  <c r="BG281" i="4" s="1"/>
  <c r="BI281" i="4" s="1"/>
  <c r="BI280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wanga</author>
  </authors>
  <commentList>
    <comment ref="P4" authorId="0" shapeId="0" xr:uid="{00000000-0006-0000-0000-000001000000}">
      <text>
        <r>
          <rPr>
            <sz val="9"/>
            <rFont val="宋体"/>
            <family val="3"/>
            <charset val="134"/>
          </rPr>
          <t>="SpriteUi/EquipmentIcon/"&amp;"60"&amp;G5*1000000+I5*10000+J5*1000+C5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<sst xmlns="http://schemas.openxmlformats.org/spreadsheetml/2006/main" count="571" uniqueCount="228">
  <si>
    <t>Id</t>
  </si>
  <si>
    <t>EquipmenId</t>
  </si>
  <si>
    <t>//Note</t>
  </si>
  <si>
    <t>MaxLevel</t>
  </si>
  <si>
    <t>CanCost</t>
  </si>
  <si>
    <t>CanUpgrade</t>
  </si>
  <si>
    <t>Quality</t>
  </si>
  <si>
    <t>Gang</t>
  </si>
  <si>
    <t>CardPro</t>
  </si>
  <si>
    <t>Part</t>
  </si>
  <si>
    <t>EffectType</t>
  </si>
  <si>
    <t>EffectGangAdd</t>
  </si>
  <si>
    <t>RankWeight</t>
  </si>
  <si>
    <t>Name</t>
  </si>
  <si>
    <t>Desc</t>
  </si>
  <si>
    <t>Icon</t>
  </si>
  <si>
    <t>Attr</t>
  </si>
  <si>
    <t>BusinessAttr</t>
  </si>
  <si>
    <t>int</t>
  </si>
  <si>
    <t>float</t>
  </si>
  <si>
    <t>string</t>
  </si>
  <si>
    <t>主键</t>
  </si>
  <si>
    <t>装备id</t>
  </si>
  <si>
    <t>辅助列</t>
  </si>
  <si>
    <t>最大等级</t>
  </si>
  <si>
    <t>是否可被消耗</t>
  </si>
  <si>
    <t>是否可强化</t>
  </si>
  <si>
    <t>装备品阶</t>
  </si>
  <si>
    <t>所属帮派</t>
  </si>
  <si>
    <t>所属卡牌职业</t>
  </si>
  <si>
    <t>装备部位</t>
  </si>
  <si>
    <t>效果类型</t>
  </si>
  <si>
    <t>指定帮派加成系数</t>
  </si>
  <si>
    <t>排序权重</t>
  </si>
  <si>
    <t>名称</t>
  </si>
  <si>
    <t>描述</t>
  </si>
  <si>
    <t>图标</t>
  </si>
  <si>
    <t>属性</t>
  </si>
  <si>
    <t>//序号</t>
  </si>
  <si>
    <t xml:space="preserve">前两位固定60：代表装备
第三位：代表品阶
第四位：代表帮派
第五位：代表职业
第六位：部位
第七、八位：序号
</t>
  </si>
  <si>
    <t>辅助列
装等</t>
  </si>
  <si>
    <t>最大强化等级</t>
  </si>
  <si>
    <t>强化时是否可被消耗</t>
  </si>
  <si>
    <t>0 不可强化
1 可强化</t>
  </si>
  <si>
    <r>
      <rPr>
        <sz val="11"/>
        <color rgb="FF000000"/>
        <rFont val="宋体"/>
        <family val="3"/>
        <charset val="134"/>
      </rPr>
      <t xml:space="preserve">0 无
</t>
    </r>
    <r>
      <rPr>
        <sz val="11"/>
        <color theme="1"/>
        <rFont val="宋体"/>
        <family val="3"/>
        <charset val="134"/>
      </rPr>
      <t>1</t>
    </r>
    <r>
      <rPr>
        <sz val="11"/>
        <color rgb="FF000000"/>
        <rFont val="宋体"/>
        <family val="3"/>
        <charset val="134"/>
      </rPr>
      <t xml:space="preserve"> </t>
    </r>
    <r>
      <rPr>
        <sz val="11"/>
        <color theme="4"/>
        <rFont val="宋体"/>
        <family val="3"/>
        <charset val="134"/>
      </rPr>
      <t xml:space="preserve">稀有
</t>
    </r>
    <r>
      <rPr>
        <sz val="11"/>
        <color theme="1"/>
        <rFont val="宋体"/>
        <family val="3"/>
        <charset val="134"/>
      </rPr>
      <t>2</t>
    </r>
    <r>
      <rPr>
        <sz val="11"/>
        <color theme="4"/>
        <rFont val="宋体"/>
        <family val="3"/>
        <charset val="134"/>
      </rPr>
      <t xml:space="preserve"> 稀有+</t>
    </r>
    <r>
      <rPr>
        <sz val="11"/>
        <color rgb="FF000000"/>
        <rFont val="宋体"/>
        <family val="3"/>
        <charset val="134"/>
      </rPr>
      <t xml:space="preserve">
</t>
    </r>
    <r>
      <rPr>
        <sz val="11"/>
        <color theme="1"/>
        <rFont val="宋体"/>
        <family val="3"/>
        <charset val="134"/>
      </rPr>
      <t>3</t>
    </r>
    <r>
      <rPr>
        <sz val="11"/>
        <color rgb="FF000000"/>
        <rFont val="宋体"/>
        <family val="3"/>
        <charset val="134"/>
      </rPr>
      <t xml:space="preserve"> </t>
    </r>
    <r>
      <rPr>
        <sz val="11"/>
        <color rgb="FF7030A0"/>
        <rFont val="宋体"/>
        <family val="3"/>
        <charset val="134"/>
      </rPr>
      <t>精英
4 精英+</t>
    </r>
    <r>
      <rPr>
        <sz val="11"/>
        <color rgb="FF000000"/>
        <rFont val="宋体"/>
        <family val="3"/>
        <charset val="134"/>
      </rPr>
      <t xml:space="preserve">
5 </t>
    </r>
    <r>
      <rPr>
        <sz val="11"/>
        <color theme="5"/>
        <rFont val="宋体"/>
        <family val="3"/>
        <charset val="134"/>
      </rPr>
      <t xml:space="preserve">史诗
</t>
    </r>
    <r>
      <rPr>
        <sz val="11"/>
        <color theme="1"/>
        <rFont val="宋体"/>
        <family val="3"/>
        <charset val="134"/>
      </rPr>
      <t>6</t>
    </r>
    <r>
      <rPr>
        <sz val="11"/>
        <color theme="5"/>
        <rFont val="宋体"/>
        <family val="3"/>
        <charset val="134"/>
      </rPr>
      <t xml:space="preserve"> 史诗+</t>
    </r>
    <r>
      <rPr>
        <sz val="11"/>
        <color rgb="FF000000"/>
        <rFont val="宋体"/>
        <family val="3"/>
        <charset val="134"/>
      </rPr>
      <t xml:space="preserve">
7 </t>
    </r>
    <r>
      <rPr>
        <sz val="11"/>
        <color rgb="FFFF0000"/>
        <rFont val="宋体"/>
        <family val="3"/>
        <charset val="134"/>
      </rPr>
      <t xml:space="preserve">传说
</t>
    </r>
    <r>
      <rPr>
        <sz val="11"/>
        <color theme="1"/>
        <rFont val="宋体"/>
        <family val="3"/>
        <charset val="134"/>
      </rPr>
      <t>8</t>
    </r>
    <r>
      <rPr>
        <sz val="11"/>
        <color rgb="FFFF0000"/>
        <rFont val="宋体"/>
        <family val="3"/>
        <charset val="134"/>
      </rPr>
      <t xml:space="preserve"> 传说+</t>
    </r>
    <r>
      <rPr>
        <sz val="11"/>
        <color rgb="FF000000"/>
        <rFont val="宋体"/>
        <family val="3"/>
        <charset val="134"/>
      </rPr>
      <t xml:space="preserve">
9 </t>
    </r>
    <r>
      <rPr>
        <sz val="11"/>
        <color theme="0" tint="-0.499984740745262"/>
        <rFont val="宋体"/>
        <family val="3"/>
        <charset val="134"/>
      </rPr>
      <t xml:space="preserve">终极
</t>
    </r>
    <r>
      <rPr>
        <sz val="11"/>
        <color theme="1"/>
        <rFont val="宋体"/>
        <family val="3"/>
        <charset val="134"/>
      </rPr>
      <t>10</t>
    </r>
    <r>
      <rPr>
        <sz val="11"/>
        <color theme="0" tint="-0.499984740745262"/>
        <rFont val="宋体"/>
        <family val="3"/>
        <charset val="134"/>
      </rPr>
      <t xml:space="preserve"> 终极+</t>
    </r>
    <r>
      <rPr>
        <sz val="11"/>
        <color rgb="FF000000"/>
        <rFont val="宋体"/>
        <family val="3"/>
        <charset val="134"/>
      </rPr>
      <t xml:space="preserve">
11 </t>
    </r>
    <r>
      <rPr>
        <sz val="11"/>
        <color theme="3" tint="-0.249977111117893"/>
        <rFont val="宋体"/>
        <family val="3"/>
        <charset val="134"/>
      </rPr>
      <t>巅峰
12 巅峰+</t>
    </r>
  </si>
  <si>
    <t>1 输出
2 坦克
3 支援</t>
  </si>
  <si>
    <t>0 无特殊效果
1 对指定帮派有加成</t>
  </si>
  <si>
    <t>道具在背包中按排序显示
权重小的显示在前面</t>
  </si>
  <si>
    <t>装备名称</t>
  </si>
  <si>
    <t>装备描述</t>
  </si>
  <si>
    <t>装备图标路径</t>
  </si>
  <si>
    <t>战斗属性加成
[属性:值]</t>
  </si>
  <si>
    <t>经营属性加成
[属性:值]</t>
  </si>
  <si>
    <t>[</t>
  </si>
  <si>
    <t>:</t>
  </si>
  <si>
    <t>,</t>
  </si>
  <si>
    <t>]</t>
  </si>
  <si>
    <t>"</t>
  </si>
  <si>
    <t>{</t>
  </si>
  <si>
    <t>}</t>
  </si>
  <si>
    <t>装备品质</t>
  </si>
  <si>
    <t>属性模板</t>
  </si>
  <si>
    <t>基础</t>
  </si>
  <si>
    <t>拓展</t>
  </si>
  <si>
    <t>二级</t>
  </si>
  <si>
    <t>计算</t>
  </si>
  <si>
    <t>生命</t>
  </si>
  <si>
    <t>攻击</t>
  </si>
  <si>
    <t>伤害加成</t>
  </si>
  <si>
    <t>伤害减免</t>
  </si>
  <si>
    <t>暴击率</t>
  </si>
  <si>
    <t>暴抗率</t>
  </si>
  <si>
    <t>战力</t>
  </si>
  <si>
    <t>战力占比</t>
  </si>
  <si>
    <t>品质</t>
  </si>
  <si>
    <t>装等</t>
  </si>
  <si>
    <t>卡牌等级</t>
  </si>
  <si>
    <t>强化等级</t>
  </si>
  <si>
    <t>帮派加成</t>
  </si>
  <si>
    <t>可消耗</t>
  </si>
  <si>
    <t>标准战力</t>
  </si>
  <si>
    <t>稀有</t>
  </si>
  <si>
    <t>速度型</t>
  </si>
  <si>
    <t>稀有+</t>
  </si>
  <si>
    <t>越野型</t>
  </si>
  <si>
    <t>精英</t>
  </si>
  <si>
    <t>运输型</t>
  </si>
  <si>
    <t>精英+</t>
  </si>
  <si>
    <t>史诗</t>
  </si>
  <si>
    <t>史诗+</t>
  </si>
  <si>
    <t>传说</t>
  </si>
  <si>
    <t>传说+</t>
  </si>
  <si>
    <t>终极</t>
  </si>
  <si>
    <t>终极+</t>
  </si>
  <si>
    <t>巅峰</t>
  </si>
  <si>
    <t>巅峰+</t>
  </si>
  <si>
    <t>装备升级</t>
  </si>
  <si>
    <t>Rank15</t>
  </si>
  <si>
    <t>系数</t>
  </si>
  <si>
    <t>参数1</t>
  </si>
  <si>
    <t>合计</t>
  </si>
  <si>
    <t>稀有车卡</t>
  </si>
  <si>
    <t>参数2</t>
  </si>
  <si>
    <t>精英车卡</t>
  </si>
  <si>
    <t>参数3</t>
  </si>
  <si>
    <t>史诗车卡</t>
  </si>
  <si>
    <t>治疗效果</t>
  </si>
  <si>
    <t>神魔车卡</t>
  </si>
  <si>
    <t>受疗效果</t>
  </si>
  <si>
    <t>Hp</t>
  </si>
  <si>
    <t>Atk</t>
  </si>
  <si>
    <t>Cri</t>
  </si>
  <si>
    <t>AntiCri</t>
  </si>
  <si>
    <t>HealInc</t>
  </si>
  <si>
    <t>OnHealInc</t>
  </si>
  <si>
    <t>特殊</t>
  </si>
  <si>
    <t>额外</t>
  </si>
  <si>
    <t>等级</t>
  </si>
  <si>
    <t>属性权重</t>
  </si>
  <si>
    <t>职业</t>
  </si>
  <si>
    <t>属性1</t>
  </si>
  <si>
    <t>属性2</t>
  </si>
  <si>
    <t>属性3</t>
  </si>
  <si>
    <t>累计</t>
  </si>
  <si>
    <t>部位</t>
  </si>
  <si>
    <t>输出</t>
  </si>
  <si>
    <t>权重</t>
  </si>
  <si>
    <t>经营</t>
  </si>
  <si>
    <t>值</t>
  </si>
  <si>
    <t>属性4</t>
  </si>
  <si>
    <t>部位1</t>
  </si>
  <si>
    <t>收入倍率</t>
  </si>
  <si>
    <t>部位2</t>
  </si>
  <si>
    <t>自动化等级</t>
  </si>
  <si>
    <t>部位3</t>
  </si>
  <si>
    <t>部位4</t>
  </si>
  <si>
    <t>承伤</t>
  </si>
  <si>
    <t>辅助</t>
  </si>
  <si>
    <t>车卡</t>
  </si>
  <si>
    <t>CardMulti</t>
  </si>
  <si>
    <t>AutoLevelLower</t>
  </si>
  <si>
    <t>商业拓展</t>
  </si>
  <si>
    <t>护甲</t>
  </si>
  <si>
    <t>急速</t>
  </si>
  <si>
    <t>魔抗</t>
  </si>
  <si>
    <t>攻击速度</t>
  </si>
  <si>
    <t>PhysDef</t>
  </si>
  <si>
    <t>MagicDef</t>
  </si>
  <si>
    <t>AtkSpeed</t>
  </si>
  <si>
    <t>SkillSpeed</t>
  </si>
  <si>
    <t>万分</t>
  </si>
  <si>
    <t>1 前保险杠
2 引擎
3 轮毂
4 尾翼
1 武器
2 头盔
3 衣服
4 鞋子</t>
    <phoneticPr fontId="14" type="noConversion"/>
  </si>
  <si>
    <t>Weapon</t>
    <phoneticPr fontId="15" type="noConversion"/>
  </si>
  <si>
    <t>Head</t>
    <phoneticPr fontId="15" type="noConversion"/>
  </si>
  <si>
    <t>Body</t>
    <phoneticPr fontId="15" type="noConversion"/>
  </si>
  <si>
    <t>Shoes</t>
    <phoneticPr fontId="15" type="noConversion"/>
  </si>
  <si>
    <t>1 西部
2 东部
3 硅谷
4 霓虹 
0 没有帮派
100 任意帮派</t>
    <phoneticPr fontId="14" type="noConversion"/>
  </si>
  <si>
    <t>// 特殊装备</t>
    <phoneticPr fontId="14" type="noConversion"/>
  </si>
  <si>
    <t>// 一般装备</t>
    <phoneticPr fontId="14" type="noConversion"/>
  </si>
  <si>
    <t>{"CardMulti":15.75}</t>
  </si>
  <si>
    <t>{"AutoLevelLower":112}</t>
  </si>
  <si>
    <t>{"CardMulti":6.75}</t>
  </si>
  <si>
    <t>{"AutoLevelLower":48}</t>
  </si>
  <si>
    <t>EquipmentName607011080</t>
  </si>
  <si>
    <t>EquipmentDesc607011080</t>
  </si>
  <si>
    <t>EquipmentName607012080</t>
  </si>
  <si>
    <t>EquipmentDesc607012080</t>
  </si>
  <si>
    <t>EquipmentName607013080</t>
  </si>
  <si>
    <t>EquipmentDesc607013080</t>
  </si>
  <si>
    <t>EquipmentName607014080</t>
  </si>
  <si>
    <t>EquipmentDesc607014080</t>
  </si>
  <si>
    <t>EquipmentName607021080</t>
  </si>
  <si>
    <t>EquipmentDesc607021080</t>
  </si>
  <si>
    <t>EquipmentName607022080</t>
  </si>
  <si>
    <t>EquipmentDesc607022080</t>
  </si>
  <si>
    <t>EquipmentName607023080</t>
  </si>
  <si>
    <t>EquipmentDesc607023080</t>
  </si>
  <si>
    <t>EquipmentName607024080</t>
  </si>
  <si>
    <t>EquipmentDesc607024080</t>
  </si>
  <si>
    <t>EquipmentName607031080</t>
  </si>
  <si>
    <t>EquipmentDesc607031080</t>
  </si>
  <si>
    <t>EquipmentName607032080</t>
  </si>
  <si>
    <t>EquipmentDesc607032080</t>
  </si>
  <si>
    <t>EquipmentName607033080</t>
  </si>
  <si>
    <t>EquipmentDesc607033080</t>
  </si>
  <si>
    <t>EquipmentName607034080</t>
  </si>
  <si>
    <t>EquipmentDesc607034080</t>
  </si>
  <si>
    <t>int</t>
    <phoneticPr fontId="14" type="noConversion"/>
  </si>
  <si>
    <t>模块类型</t>
    <phoneticPr fontId="14" type="noConversion"/>
  </si>
  <si>
    <t>ModuleType</t>
    <phoneticPr fontId="14" type="noConversion"/>
  </si>
  <si>
    <t>武器</t>
    <phoneticPr fontId="14" type="noConversion"/>
  </si>
  <si>
    <t>属性1</t>
    <phoneticPr fontId="14" type="noConversion"/>
  </si>
  <si>
    <t>值</t>
    <phoneticPr fontId="14" type="noConversion"/>
  </si>
  <si>
    <t>属性2</t>
    <phoneticPr fontId="14" type="noConversion"/>
  </si>
  <si>
    <t>属性3</t>
    <phoneticPr fontId="14" type="noConversion"/>
  </si>
  <si>
    <t>头盔</t>
    <phoneticPr fontId="14" type="noConversion"/>
  </si>
  <si>
    <t>AtkRate</t>
    <phoneticPr fontId="14" type="noConversion"/>
  </si>
  <si>
    <t>衣服</t>
    <phoneticPr fontId="14" type="noConversion"/>
  </si>
  <si>
    <t>鞋子</t>
    <phoneticPr fontId="14" type="noConversion"/>
  </si>
  <si>
    <t>HpRate</t>
    <phoneticPr fontId="15" type="noConversion"/>
  </si>
  <si>
    <t>AtkRate</t>
    <phoneticPr fontId="15" type="noConversion"/>
  </si>
  <si>
    <t>MagicDefRate</t>
  </si>
  <si>
    <t>MagicDefRate</t>
    <phoneticPr fontId="15" type="noConversion"/>
  </si>
  <si>
    <t>属性4</t>
    <phoneticPr fontId="14" type="noConversion"/>
  </si>
  <si>
    <t>Cri</t>
    <phoneticPr fontId="14" type="noConversion"/>
  </si>
  <si>
    <t>HpRate</t>
    <phoneticPr fontId="14" type="noConversion"/>
  </si>
  <si>
    <t>攻防血</t>
    <phoneticPr fontId="14" type="noConversion"/>
  </si>
  <si>
    <t>暴击暴抗</t>
    <phoneticPr fontId="14" type="noConversion"/>
  </si>
  <si>
    <t>属性5</t>
    <phoneticPr fontId="14" type="noConversion"/>
  </si>
  <si>
    <t>属性6</t>
    <phoneticPr fontId="14" type="noConversion"/>
  </si>
  <si>
    <t>攻速</t>
    <phoneticPr fontId="14" type="noConversion"/>
  </si>
  <si>
    <t>急速</t>
    <phoneticPr fontId="14" type="noConversion"/>
  </si>
  <si>
    <t>治疗受疗</t>
    <phoneticPr fontId="14" type="noConversion"/>
  </si>
  <si>
    <t>属性7</t>
    <phoneticPr fontId="14" type="noConversion"/>
  </si>
  <si>
    <t>属性8</t>
    <phoneticPr fontId="14" type="noConversion"/>
  </si>
  <si>
    <t>属性9</t>
    <phoneticPr fontId="14" type="noConversion"/>
  </si>
  <si>
    <t>属性10</t>
    <phoneticPr fontId="14" type="noConversion"/>
  </si>
  <si>
    <t>AntiCri</t>
    <phoneticPr fontId="14" type="noConversion"/>
  </si>
  <si>
    <t>SkillSpeed</t>
    <phoneticPr fontId="14" type="noConversion"/>
  </si>
  <si>
    <t>PhysDefRate</t>
    <phoneticPr fontId="15" type="noConversion"/>
  </si>
  <si>
    <t>AtkSpeed</t>
    <phoneticPr fontId="14" type="noConversion"/>
  </si>
  <si>
    <t>OnHealInc</t>
    <phoneticPr fontId="14" type="noConversion"/>
  </si>
  <si>
    <t>HealInc</t>
    <phoneticPr fontId="14" type="noConversion"/>
  </si>
  <si>
    <t>0 角色模块
1 装备模块</t>
    <phoneticPr fontId="14" type="noConversion"/>
  </si>
  <si>
    <t>Atk</t>
    <phoneticPr fontId="14" type="noConversion"/>
  </si>
  <si>
    <t>Hp</t>
    <phoneticPr fontId="14" type="noConversion"/>
  </si>
  <si>
    <t>PhysDef</t>
    <phoneticPr fontId="15" type="noConversion"/>
  </si>
  <si>
    <t>MagicDef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</si>
</sst>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%"/>
  </numFmts>
  <fonts count="21" x14ac:knownFonts="1">
    <font>
      <sz val="11"/>
      <color theme="1"/>
      <name val="宋体"/>
      <charset val="134"/>
      <scheme val="minor"/>
    </font>
    <font>
      <sz val="11"/>
      <color rgb="FF000000"/>
      <name val="宋体"/>
      <family val="3"/>
      <charset val="134"/>
      <scheme val="minor"/>
    </font>
    <font>
      <b/>
      <sz val="13"/>
      <color rgb="FF44546A"/>
      <name val="宋体"/>
      <family val="3"/>
      <charset val="134"/>
      <scheme val="minor"/>
    </font>
    <font>
      <b/>
      <sz val="10"/>
      <color rgb="FF000000"/>
      <name val="微软雅黑"/>
      <family val="2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4"/>
      <name val="宋体"/>
      <family val="3"/>
      <charset val="134"/>
    </font>
    <font>
      <sz val="11"/>
      <color rgb="FF7030A0"/>
      <name val="宋体"/>
      <family val="3"/>
      <charset val="134"/>
    </font>
    <font>
      <sz val="11"/>
      <color theme="5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theme="0" tint="-0.499984740745262"/>
      <name val="宋体"/>
      <family val="3"/>
      <charset val="134"/>
    </font>
    <font>
      <sz val="11"/>
      <color theme="3" tint="-0.249977111117893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5"/>
      <color rgb="FF44546A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b/>
      <sz val="10"/>
      <color rgb="FF000000"/>
      <name val="微软雅黑"/>
      <family val="2"/>
      <charset val="134"/>
    </font>
    <font>
      <b/>
      <sz val="13"/>
      <color rgb="FF44546A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2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B5C7EA"/>
        <bgColor indexed="64"/>
      </patternFill>
    </fill>
    <fill>
      <patternFill patternType="solid">
        <fgColor rgb="FFDAE3F4"/>
        <bgColor indexed="64"/>
      </patternFill>
    </fill>
    <fill>
      <patternFill patternType="solid">
        <fgColor rgb="FFEBB7E4"/>
        <bgColor indexed="64"/>
      </patternFill>
    </fill>
    <fill>
      <patternFill patternType="solid">
        <fgColor rgb="FFF8CCAB"/>
        <bgColor indexed="64"/>
      </patternFill>
    </fill>
    <fill>
      <patternFill patternType="solid">
        <fgColor rgb="FFFEE598"/>
        <bgColor indexed="64"/>
      </patternFill>
    </fill>
    <fill>
      <patternFill patternType="solid">
        <fgColor rgb="FFFF9B9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EB9CC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rgb="FF7E7F7F"/>
        <bgColor indexed="64"/>
      </patternFill>
    </fill>
    <fill>
      <patternFill patternType="solid">
        <fgColor rgb="FFF2F2F2"/>
      </patternFill>
    </fill>
    <fill>
      <patternFill patternType="solid">
        <fgColor rgb="FFD8D8D8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rgb="FF4874CB"/>
      </bottom>
      <diagonal/>
    </border>
    <border>
      <left style="thin">
        <color rgb="FF91ABDF"/>
      </left>
      <right style="thin">
        <color rgb="FF91ABDF"/>
      </right>
      <top style="thin">
        <color rgb="FF91ABDF"/>
      </top>
      <bottom style="thin">
        <color rgb="FF91ABDF"/>
      </bottom>
      <diagonal/>
    </border>
    <border>
      <left style="thin">
        <color rgb="FF91ABDF"/>
      </left>
      <right style="thin">
        <color rgb="FF91ABDF"/>
      </right>
      <top style="thin">
        <color rgb="FF91ABDF"/>
      </top>
      <bottom/>
      <diagonal/>
    </border>
    <border>
      <left style="thin">
        <color rgb="FF91ABDF"/>
      </left>
      <right style="thin">
        <color rgb="FF91ABDF"/>
      </right>
      <top/>
      <bottom style="thin">
        <color rgb="FF91ABDF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9" fontId="20" fillId="0" borderId="0" applyFont="0" applyFill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0" xfId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2" fontId="3" fillId="5" borderId="2" xfId="0" applyNumberFormat="1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/>
    </xf>
    <xf numFmtId="176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5" fillId="0" borderId="0" xfId="1">
      <alignment vertical="center"/>
    </xf>
    <xf numFmtId="0" fontId="1" fillId="2" borderId="0" xfId="1" applyFont="1" applyFill="1" applyAlignment="1">
      <alignment horizontal="center" vertical="center"/>
    </xf>
    <xf numFmtId="0" fontId="1" fillId="9" borderId="2" xfId="0" applyFont="1" applyFill="1" applyBorder="1" applyAlignment="1">
      <alignment horizontal="center" vertical="center"/>
    </xf>
    <xf numFmtId="0" fontId="1" fillId="10" borderId="2" xfId="0" applyFont="1" applyFill="1" applyBorder="1" applyAlignment="1">
      <alignment horizontal="center" vertical="center"/>
    </xf>
    <xf numFmtId="0" fontId="1" fillId="11" borderId="2" xfId="0" applyFont="1" applyFill="1" applyBorder="1" applyAlignment="1">
      <alignment horizontal="center" vertical="center"/>
    </xf>
    <xf numFmtId="0" fontId="1" fillId="3" borderId="2" xfId="1" applyFont="1" applyFill="1" applyBorder="1" applyAlignment="1">
      <alignment horizontal="center" vertical="center"/>
    </xf>
    <xf numFmtId="9" fontId="3" fillId="5" borderId="2" xfId="0" applyNumberFormat="1" applyFont="1" applyFill="1" applyBorder="1" applyAlignment="1">
      <alignment horizontal="center" vertical="center"/>
    </xf>
    <xf numFmtId="0" fontId="0" fillId="12" borderId="5" xfId="0" applyFill="1" applyBorder="1" applyAlignment="1">
      <alignment horizontal="center" vertical="center"/>
    </xf>
    <xf numFmtId="0" fontId="0" fillId="12" borderId="5" xfId="0" applyFont="1" applyFill="1" applyBorder="1" applyAlignment="1">
      <alignment horizontal="center" vertical="center"/>
    </xf>
    <xf numFmtId="0" fontId="0" fillId="12" borderId="5" xfId="0" applyFont="1" applyFill="1" applyBorder="1" applyAlignment="1">
      <alignment horizontal="center" vertical="center" wrapText="1"/>
    </xf>
    <xf numFmtId="0" fontId="0" fillId="12" borderId="5" xfId="0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7" fillId="3" borderId="2" xfId="0" applyFont="1" applyFill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176" fontId="17" fillId="2" borderId="2" xfId="0" applyNumberFormat="1" applyFont="1" applyFill="1" applyBorder="1" applyAlignment="1">
      <alignment horizontal="center" vertical="center"/>
    </xf>
    <xf numFmtId="3" fontId="18" fillId="5" borderId="2" xfId="0" applyNumberFormat="1" applyFont="1" applyFill="1" applyBorder="1" applyAlignment="1">
      <alignment horizontal="center" vertical="center"/>
    </xf>
    <xf numFmtId="177" fontId="18" fillId="5" borderId="2" xfId="0" applyNumberFormat="1" applyFont="1" applyFill="1" applyBorder="1" applyAlignment="1">
      <alignment horizontal="center" vertical="center"/>
    </xf>
    <xf numFmtId="1" fontId="17" fillId="2" borderId="2" xfId="0" applyNumberFormat="1" applyFont="1" applyFill="1" applyBorder="1" applyAlignment="1">
      <alignment horizontal="center" vertical="center"/>
    </xf>
    <xf numFmtId="2" fontId="18" fillId="5" borderId="2" xfId="0" applyNumberFormat="1" applyFont="1" applyFill="1" applyBorder="1" applyAlignment="1">
      <alignment horizontal="center" vertical="center"/>
    </xf>
    <xf numFmtId="0" fontId="17" fillId="4" borderId="2" xfId="0" applyFont="1" applyFill="1" applyBorder="1" applyAlignment="1">
      <alignment horizontal="center" vertical="center"/>
    </xf>
    <xf numFmtId="0" fontId="17" fillId="6" borderId="2" xfId="0" applyFont="1" applyFill="1" applyBorder="1" applyAlignment="1">
      <alignment horizontal="center" vertical="center"/>
    </xf>
    <xf numFmtId="0" fontId="17" fillId="7" borderId="2" xfId="0" applyFont="1" applyFill="1" applyBorder="1" applyAlignment="1">
      <alignment horizontal="center" vertical="center"/>
    </xf>
    <xf numFmtId="0" fontId="17" fillId="8" borderId="2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9" fontId="17" fillId="2" borderId="2" xfId="0" applyNumberFormat="1" applyFont="1" applyFill="1" applyBorder="1" applyAlignment="1">
      <alignment horizontal="center" vertical="center"/>
    </xf>
    <xf numFmtId="10" fontId="17" fillId="2" borderId="2" xfId="0" applyNumberFormat="1" applyFont="1" applyFill="1" applyBorder="1" applyAlignment="1">
      <alignment horizontal="center" vertical="center"/>
    </xf>
    <xf numFmtId="0" fontId="4" fillId="14" borderId="0" xfId="0" applyFont="1" applyFill="1" applyAlignment="1">
      <alignment horizontal="center" vertical="center"/>
    </xf>
    <xf numFmtId="0" fontId="4" fillId="15" borderId="2" xfId="0" applyFont="1" applyFill="1" applyBorder="1" applyAlignment="1">
      <alignment horizontal="center" vertical="center"/>
    </xf>
    <xf numFmtId="176" fontId="4" fillId="14" borderId="2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13" borderId="2" xfId="0" applyFont="1" applyFill="1" applyBorder="1" applyAlignment="1">
      <alignment horizontal="center" vertical="center"/>
    </xf>
    <xf numFmtId="2" fontId="3" fillId="13" borderId="2" xfId="0" applyNumberFormat="1" applyFont="1" applyFill="1" applyBorder="1" applyAlignment="1">
      <alignment horizontal="center" vertical="center"/>
    </xf>
    <xf numFmtId="176" fontId="4" fillId="13" borderId="2" xfId="0" applyNumberFormat="1" applyFont="1" applyFill="1" applyBorder="1" applyAlignment="1">
      <alignment horizontal="center" vertical="center"/>
    </xf>
    <xf numFmtId="3" fontId="4" fillId="13" borderId="2" xfId="0" applyNumberFormat="1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0" fillId="16" borderId="0" xfId="0" applyFill="1" applyAlignment="1">
      <alignment horizontal="center" vertical="center"/>
    </xf>
    <xf numFmtId="0" fontId="0" fillId="17" borderId="0" xfId="0" applyFill="1" applyAlignment="1">
      <alignment horizontal="center" vertical="center"/>
    </xf>
    <xf numFmtId="0" fontId="0" fillId="18" borderId="0" xfId="0" applyFill="1" applyAlignment="1">
      <alignment horizontal="center" vertical="center"/>
    </xf>
    <xf numFmtId="0" fontId="0" fillId="19" borderId="0" xfId="0" applyFill="1" applyAlignment="1">
      <alignment horizontal="center" vertical="center"/>
    </xf>
    <xf numFmtId="0" fontId="0" fillId="20" borderId="0" xfId="0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77" fontId="4" fillId="14" borderId="2" xfId="2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12" borderId="5" xfId="0" applyFont="1" applyFill="1" applyBorder="1" applyAlignment="1">
      <alignment horizontal="center" vertical="center" wrapText="1"/>
    </xf>
    <xf numFmtId="0" fontId="5" fillId="12" borderId="5" xfId="0" applyFont="1" applyFill="1" applyBorder="1" applyAlignment="1">
      <alignment horizontal="left" vertical="center"/>
    </xf>
    <xf numFmtId="0" fontId="5" fillId="12" borderId="5" xfId="0" applyFon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/>
    </xf>
  </cellXfs>
  <cellStyles count="3">
    <cellStyle name="百分比" xfId="2" builtinId="5"/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/Touche/Assets/_Project_Assets/NoAssetsBundles/NumericalDesign/&#20384;&#30423;&#20462;&#36710;&#25968;&#20540;2.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版本控制"/>
      <sheetName val="体验设计"/>
      <sheetName val="标准属性（战斗）"/>
      <sheetName val="标准属性（休闲）"/>
      <sheetName val="标准属性（休闲）-计算"/>
      <sheetName val="技能"/>
      <sheetName val="属性"/>
      <sheetName val="战斗公式"/>
      <sheetName val="属性评分"/>
      <sheetName val="玩家进度"/>
      <sheetName val="养成（战斗）"/>
      <sheetName val="养成（休闲）"/>
      <sheetName val="属性分配"/>
      <sheetName val="卡牌"/>
      <sheetName val="装备"/>
      <sheetName val="肉鸽2.0"/>
      <sheetName val="抽卡"/>
      <sheetName val="休闲"/>
      <sheetName val="主线&amp;挂机"/>
      <sheetName val="阵营爬塔"/>
      <sheetName val="肉鸽爬塔"/>
      <sheetName val="福利"/>
      <sheetName val="任务"/>
      <sheetName val="商店"/>
      <sheetName val="竞技场"/>
      <sheetName val="每日BOSS"/>
      <sheetName val="世界BOSS"/>
      <sheetName val="定价"/>
      <sheetName val="商业化"/>
      <sheetName val="常量"/>
      <sheetName val="曲线&amp;工具"/>
      <sheetName val="数据表格"/>
      <sheetName val="Mafia定价"/>
      <sheetName val="Mafia抽卡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22">
          <cell r="D22" t="str">
            <v>资源</v>
          </cell>
        </row>
      </sheetData>
      <sheetData sheetId="28"/>
      <sheetData sheetId="29">
        <row r="28">
          <cell r="D28">
            <v>0.1</v>
          </cell>
        </row>
        <row r="30">
          <cell r="D30">
            <v>0.2</v>
          </cell>
        </row>
      </sheetData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82"/>
  <sheetViews>
    <sheetView zoomScale="85" zoomScaleNormal="85" workbookViewId="0">
      <pane xSplit="2" ySplit="4" topLeftCell="C5" activePane="bottomRight" state="frozen"/>
      <selection pane="topRight"/>
      <selection pane="bottomLeft"/>
      <selection pane="bottomRight" activeCell="D8" sqref="D8"/>
    </sheetView>
  </sheetViews>
  <sheetFormatPr defaultColWidth="9" defaultRowHeight="13.5" x14ac:dyDescent="0.15"/>
  <cols>
    <col min="1" max="1" width="11.5" style="1" customWidth="1"/>
    <col min="2" max="2" width="18.625" style="1" customWidth="1"/>
    <col min="3" max="3" width="12.375" style="1" customWidth="1"/>
    <col min="4" max="4" width="14.875" style="1" customWidth="1"/>
    <col min="5" max="5" width="19.25" style="1" customWidth="1"/>
    <col min="6" max="7" width="11.375" style="1" customWidth="1"/>
    <col min="8" max="8" width="11.75" style="1" customWidth="1"/>
    <col min="9" max="9" width="13.625" style="1" customWidth="1"/>
    <col min="10" max="10" width="12" style="1" customWidth="1"/>
    <col min="11" max="11" width="16.75" style="1" customWidth="1"/>
    <col min="12" max="12" width="18.125" style="1" customWidth="1"/>
    <col min="13" max="13" width="18.75" style="1" customWidth="1"/>
    <col min="14" max="14" width="24.375" style="1" customWidth="1"/>
    <col min="15" max="15" width="21.75" style="1" customWidth="1"/>
    <col min="16" max="16" width="43.875" style="1" bestFit="1" customWidth="1"/>
    <col min="17" max="17" width="16.875" style="1" customWidth="1"/>
    <col min="18" max="18" width="68.25" style="1" bestFit="1" customWidth="1"/>
    <col min="19" max="19" width="29.75" style="1" customWidth="1"/>
    <col min="20" max="16384" width="9" style="1"/>
  </cols>
  <sheetData>
    <row r="1" spans="1:19" s="22" customFormat="1" x14ac:dyDescent="0.15">
      <c r="A1" s="22" t="s">
        <v>0</v>
      </c>
      <c r="B1" s="22" t="s">
        <v>1</v>
      </c>
      <c r="C1" s="23" t="s">
        <v>2</v>
      </c>
      <c r="D1" s="22" t="s">
        <v>3</v>
      </c>
      <c r="E1" s="23" t="s">
        <v>4</v>
      </c>
      <c r="F1" s="22" t="s">
        <v>5</v>
      </c>
      <c r="G1" s="22" t="s">
        <v>6</v>
      </c>
      <c r="H1" s="22" t="s">
        <v>7</v>
      </c>
      <c r="I1" s="22" t="s">
        <v>8</v>
      </c>
      <c r="J1" s="22" t="s">
        <v>9</v>
      </c>
      <c r="K1" s="22" t="s">
        <v>10</v>
      </c>
      <c r="L1" s="22" t="s">
        <v>11</v>
      </c>
      <c r="M1" s="28" t="s">
        <v>12</v>
      </c>
      <c r="N1" s="22" t="s">
        <v>13</v>
      </c>
      <c r="O1" s="22" t="s">
        <v>14</v>
      </c>
      <c r="P1" s="22" t="s">
        <v>15</v>
      </c>
      <c r="Q1" s="66" t="s">
        <v>189</v>
      </c>
      <c r="R1" s="22" t="s">
        <v>16</v>
      </c>
      <c r="S1" s="22" t="s">
        <v>17</v>
      </c>
    </row>
    <row r="2" spans="1:19" s="22" customFormat="1" x14ac:dyDescent="0.15">
      <c r="A2" s="22" t="s">
        <v>18</v>
      </c>
      <c r="B2" s="22" t="s">
        <v>18</v>
      </c>
      <c r="C2" s="23" t="s">
        <v>18</v>
      </c>
      <c r="D2" s="22" t="s">
        <v>18</v>
      </c>
      <c r="E2" s="23" t="s">
        <v>18</v>
      </c>
      <c r="F2" s="22" t="s">
        <v>18</v>
      </c>
      <c r="G2" s="22" t="s">
        <v>18</v>
      </c>
      <c r="H2" s="22" t="s">
        <v>18</v>
      </c>
      <c r="I2" s="22" t="s">
        <v>18</v>
      </c>
      <c r="J2" s="22" t="s">
        <v>18</v>
      </c>
      <c r="K2" s="22" t="s">
        <v>18</v>
      </c>
      <c r="L2" s="22" t="s">
        <v>19</v>
      </c>
      <c r="M2" s="28" t="s">
        <v>18</v>
      </c>
      <c r="N2" s="22" t="s">
        <v>20</v>
      </c>
      <c r="O2" s="22" t="s">
        <v>20</v>
      </c>
      <c r="P2" s="22" t="s">
        <v>20</v>
      </c>
      <c r="Q2" s="66" t="s">
        <v>187</v>
      </c>
      <c r="R2" s="22" t="s">
        <v>20</v>
      </c>
      <c r="S2" s="22" t="s">
        <v>20</v>
      </c>
    </row>
    <row r="3" spans="1:19" s="22" customFormat="1" x14ac:dyDescent="0.15">
      <c r="A3" s="22" t="s">
        <v>21</v>
      </c>
      <c r="B3" s="22" t="s">
        <v>22</v>
      </c>
      <c r="C3" s="23" t="s">
        <v>23</v>
      </c>
      <c r="D3" s="22" t="s">
        <v>24</v>
      </c>
      <c r="E3" s="23" t="s">
        <v>25</v>
      </c>
      <c r="F3" s="22" t="s">
        <v>26</v>
      </c>
      <c r="G3" s="22" t="s">
        <v>27</v>
      </c>
      <c r="H3" s="22" t="s">
        <v>28</v>
      </c>
      <c r="I3" s="22" t="s">
        <v>29</v>
      </c>
      <c r="J3" s="22" t="s">
        <v>30</v>
      </c>
      <c r="K3" s="22" t="s">
        <v>31</v>
      </c>
      <c r="L3" s="22" t="s">
        <v>32</v>
      </c>
      <c r="M3" s="28" t="s">
        <v>33</v>
      </c>
      <c r="N3" s="22" t="s">
        <v>34</v>
      </c>
      <c r="O3" s="22" t="s">
        <v>35</v>
      </c>
      <c r="P3" s="22" t="s">
        <v>36</v>
      </c>
      <c r="Q3" s="66" t="s">
        <v>188</v>
      </c>
      <c r="R3" s="22" t="s">
        <v>37</v>
      </c>
      <c r="S3" s="22" t="s">
        <v>37</v>
      </c>
    </row>
    <row r="4" spans="1:19" s="22" customFormat="1" ht="183" customHeight="1" x14ac:dyDescent="0.15">
      <c r="A4" s="22" t="s">
        <v>38</v>
      </c>
      <c r="B4" s="26" t="s">
        <v>39</v>
      </c>
      <c r="C4" s="24" t="s">
        <v>40</v>
      </c>
      <c r="D4" s="22" t="s">
        <v>41</v>
      </c>
      <c r="E4" s="23" t="s">
        <v>42</v>
      </c>
      <c r="F4" s="25" t="s">
        <v>43</v>
      </c>
      <c r="G4" s="26" t="s">
        <v>44</v>
      </c>
      <c r="H4" s="64" t="s">
        <v>156</v>
      </c>
      <c r="I4" s="25" t="s">
        <v>45</v>
      </c>
      <c r="J4" s="64" t="s">
        <v>151</v>
      </c>
      <c r="K4" s="24" t="s">
        <v>46</v>
      </c>
      <c r="L4" s="22" t="s">
        <v>32</v>
      </c>
      <c r="M4" s="26" t="s">
        <v>47</v>
      </c>
      <c r="N4" s="22" t="s">
        <v>48</v>
      </c>
      <c r="O4" s="22" t="s">
        <v>49</v>
      </c>
      <c r="P4" s="22" t="s">
        <v>50</v>
      </c>
      <c r="Q4" s="64" t="s">
        <v>223</v>
      </c>
      <c r="R4" s="25" t="s">
        <v>51</v>
      </c>
      <c r="S4" s="25" t="s">
        <v>52</v>
      </c>
    </row>
    <row r="5" spans="1:19" s="22" customFormat="1" x14ac:dyDescent="0.15">
      <c r="A5" s="65" t="s">
        <v>157</v>
      </c>
      <c r="C5" s="23"/>
      <c r="E5" s="23"/>
      <c r="M5" s="28"/>
    </row>
    <row r="6" spans="1:19" x14ac:dyDescent="0.15">
      <c r="A6" s="1">
        <f t="shared" ref="A6:A17" si="0">B6</f>
        <v>6007911999</v>
      </c>
      <c r="B6" s="59">
        <f>INT(IF(H6=100,60*10^8+G6*10^6+9*10^5+I6*10^4+J6*10^3+C6,60*10^8+G6*10^6+H6*10^5+I6*10^4+J6*10^3+C6))</f>
        <v>6007911999</v>
      </c>
      <c r="C6" s="27">
        <v>999</v>
      </c>
      <c r="D6" s="1">
        <f>_xlfn.XLOOKUP(G6,战斗中转!$D$8:$D$19,战斗中转!$H$8:$H$19)</f>
        <v>5</v>
      </c>
      <c r="E6" s="1">
        <f>_xlfn.XLOOKUP(G6,战斗中转!$D$8:$D$19,战斗中转!$J$8:$J$19)</f>
        <v>0</v>
      </c>
      <c r="F6" s="1">
        <f t="shared" ref="F6:F17" si="1">IF(D6=0,0,1)</f>
        <v>1</v>
      </c>
      <c r="G6" s="59">
        <v>7</v>
      </c>
      <c r="H6" s="1">
        <v>100</v>
      </c>
      <c r="I6" s="1">
        <v>1</v>
      </c>
      <c r="J6" s="1">
        <v>1</v>
      </c>
      <c r="K6" s="1">
        <f t="shared" ref="K6:K17" si="2">IF(L6=0,0,1)</f>
        <v>1</v>
      </c>
      <c r="L6" s="1">
        <f>IF(H6=0,0,_xlfn.XLOOKUP(G6,战斗中转!$D$8:$D$19,战斗中转!$I$8:$I$19))</f>
        <v>0.4</v>
      </c>
      <c r="M6" s="1">
        <f t="shared" ref="M6:M17" si="3">B6</f>
        <v>6007911999</v>
      </c>
      <c r="N6" s="1" t="s">
        <v>163</v>
      </c>
      <c r="O6" s="1" t="s">
        <v>164</v>
      </c>
      <c r="P6" s="63" t="str">
        <f>"SpriteUi/EquipmentIcon/"&amp;"Equip_"&amp;_xlfn.XLOOKUP(J6,战斗中转!$A$8:$A$11,战斗中转!$B$8:$B$11)&amp;"_"&amp;I6*100+ROUNDUP(G6/2,0)*10</f>
        <v>SpriteUi/EquipmentIcon/Equip_Weapon_140</v>
      </c>
      <c r="Q6" s="63">
        <v>0</v>
      </c>
      <c r="R6" s="63" t="str">
        <f>特殊装备!AB6</f>
        <v>{"AtkRate":0.8133,"Atk":1140,"Cri":0.8222}</v>
      </c>
      <c r="S6" s="1" t="s">
        <v>159</v>
      </c>
    </row>
    <row r="7" spans="1:19" x14ac:dyDescent="0.15">
      <c r="A7" s="1">
        <f t="shared" si="0"/>
        <v>6007912999</v>
      </c>
      <c r="B7" s="59">
        <f t="shared" ref="B7:B17" si="4">INT(IF(H7=100,60*10^8+G7*10^6+9*10^5+I7*10^4+J7*10^3+C7,60*10^8+G7*10^6+H7*10^5+I7*10^4+J7*10^3+C7))</f>
        <v>6007912999</v>
      </c>
      <c r="C7" s="27">
        <v>999</v>
      </c>
      <c r="D7" s="1">
        <f>_xlfn.XLOOKUP(G7,战斗中转!$D$8:$D$19,战斗中转!$H$8:$H$19)</f>
        <v>5</v>
      </c>
      <c r="E7" s="1">
        <f>_xlfn.XLOOKUP(G7,战斗中转!$D$8:$D$19,战斗中转!$J$8:$J$19)</f>
        <v>0</v>
      </c>
      <c r="F7" s="1">
        <f t="shared" si="1"/>
        <v>1</v>
      </c>
      <c r="G7" s="59">
        <v>7</v>
      </c>
      <c r="H7" s="1">
        <v>100</v>
      </c>
      <c r="I7" s="1">
        <v>1</v>
      </c>
      <c r="J7" s="1">
        <v>2</v>
      </c>
      <c r="K7" s="1">
        <f t="shared" si="2"/>
        <v>1</v>
      </c>
      <c r="L7" s="1">
        <f>IF(H7=0,0,_xlfn.XLOOKUP(G7,战斗中转!$D$8:$D$19,战斗中转!$I$8:$I$19))</f>
        <v>0.4</v>
      </c>
      <c r="M7" s="1">
        <f t="shared" si="3"/>
        <v>6007912999</v>
      </c>
      <c r="N7" s="1" t="s">
        <v>165</v>
      </c>
      <c r="O7" s="1" t="s">
        <v>166</v>
      </c>
      <c r="P7" s="63" t="str">
        <f>"SpriteUi/EquipmentIcon/"&amp;"Equip_"&amp;_xlfn.XLOOKUP(J7,战斗中转!$A$8:$A$11,战斗中转!$B$8:$B$11)&amp;"_"&amp;I7*100+ROUNDUP(G7/2,0)*10</f>
        <v>SpriteUi/EquipmentIcon/Equip_Head_140</v>
      </c>
      <c r="Q7" s="63">
        <v>0</v>
      </c>
      <c r="R7" s="63" t="str">
        <f>特殊装备!AB7</f>
        <v>{"HpRate":0.5867,"Hp":8228,"AntiCri":0.4536}</v>
      </c>
      <c r="S7" s="1" t="s">
        <v>160</v>
      </c>
    </row>
    <row r="8" spans="1:19" x14ac:dyDescent="0.15">
      <c r="A8" s="1">
        <f t="shared" si="0"/>
        <v>6007913999</v>
      </c>
      <c r="B8" s="59">
        <f t="shared" si="4"/>
        <v>6007913999</v>
      </c>
      <c r="C8" s="27">
        <v>999</v>
      </c>
      <c r="D8" s="1">
        <f>_xlfn.XLOOKUP(G8,战斗中转!$D$8:$D$19,战斗中转!$H$8:$H$19)</f>
        <v>5</v>
      </c>
      <c r="E8" s="1">
        <f>_xlfn.XLOOKUP(G8,战斗中转!$D$8:$D$19,战斗中转!$J$8:$J$19)</f>
        <v>0</v>
      </c>
      <c r="F8" s="1">
        <f t="shared" si="1"/>
        <v>1</v>
      </c>
      <c r="G8" s="59">
        <v>7</v>
      </c>
      <c r="H8" s="1">
        <v>100</v>
      </c>
      <c r="I8" s="1">
        <v>1</v>
      </c>
      <c r="J8" s="1">
        <v>3</v>
      </c>
      <c r="K8" s="1">
        <f t="shared" si="2"/>
        <v>1</v>
      </c>
      <c r="L8" s="1">
        <f>IF(H8=0,0,_xlfn.XLOOKUP(G8,战斗中转!$D$8:$D$19,战斗中转!$I$8:$I$19))</f>
        <v>0.4</v>
      </c>
      <c r="M8" s="1">
        <f t="shared" si="3"/>
        <v>6007913999</v>
      </c>
      <c r="N8" s="1" t="s">
        <v>167</v>
      </c>
      <c r="O8" s="1" t="s">
        <v>168</v>
      </c>
      <c r="P8" s="63" t="str">
        <f>"SpriteUi/EquipmentIcon/"&amp;"Equip_"&amp;_xlfn.XLOOKUP(J8,战斗中转!$A$8:$A$11,战斗中转!$B$8:$B$11)&amp;"_"&amp;I8*100+ROUNDUP(G8/2,0)*10</f>
        <v>SpriteUi/EquipmentIcon/Equip_Body_140</v>
      </c>
      <c r="Q8" s="63">
        <v>0</v>
      </c>
      <c r="R8" s="63" t="str">
        <f>特殊装备!AB8</f>
        <v>{"PhysDef":177,"PhysDefRate":0.6333,"SkillSpeed":0.1183}</v>
      </c>
      <c r="S8" s="1" t="s">
        <v>161</v>
      </c>
    </row>
    <row r="9" spans="1:19" x14ac:dyDescent="0.15">
      <c r="A9" s="1">
        <f t="shared" si="0"/>
        <v>6007914999</v>
      </c>
      <c r="B9" s="59">
        <f t="shared" si="4"/>
        <v>6007914999</v>
      </c>
      <c r="C9" s="27">
        <v>999</v>
      </c>
      <c r="D9" s="1">
        <f>_xlfn.XLOOKUP(G9,战斗中转!$D$8:$D$19,战斗中转!$H$8:$H$19)</f>
        <v>5</v>
      </c>
      <c r="E9" s="1">
        <f>_xlfn.XLOOKUP(G9,战斗中转!$D$8:$D$19,战斗中转!$J$8:$J$19)</f>
        <v>0</v>
      </c>
      <c r="F9" s="1">
        <f t="shared" si="1"/>
        <v>1</v>
      </c>
      <c r="G9" s="59">
        <v>7</v>
      </c>
      <c r="H9" s="1">
        <v>100</v>
      </c>
      <c r="I9" s="1">
        <v>1</v>
      </c>
      <c r="J9" s="1">
        <v>4</v>
      </c>
      <c r="K9" s="1">
        <f t="shared" si="2"/>
        <v>1</v>
      </c>
      <c r="L9" s="1">
        <f>IF(H9=0,0,_xlfn.XLOOKUP(G9,战斗中转!$D$8:$D$19,战斗中转!$I$8:$I$19))</f>
        <v>0.4</v>
      </c>
      <c r="M9" s="1">
        <f t="shared" si="3"/>
        <v>6007914999</v>
      </c>
      <c r="N9" s="1" t="s">
        <v>169</v>
      </c>
      <c r="O9" s="1" t="s">
        <v>170</v>
      </c>
      <c r="P9" s="63" t="str">
        <f>"SpriteUi/EquipmentIcon/"&amp;"Equip_"&amp;_xlfn.XLOOKUP(J9,战斗中转!$A$8:$A$11,战斗中转!$B$8:$B$11)&amp;"_"&amp;I9*100+ROUNDUP(G9/2,0)*10</f>
        <v>SpriteUi/EquipmentIcon/Equip_Shoes_140</v>
      </c>
      <c r="Q9" s="63">
        <v>0</v>
      </c>
      <c r="R9" s="63" t="str">
        <f>特殊装备!AB9</f>
        <v>{"MagicDef":177,"MagicDefRate":0.6333,"AtkSpeed":0.1521}</v>
      </c>
      <c r="S9" s="1" t="s">
        <v>162</v>
      </c>
    </row>
    <row r="10" spans="1:19" x14ac:dyDescent="0.15">
      <c r="A10" s="1">
        <f t="shared" si="0"/>
        <v>6007921999</v>
      </c>
      <c r="B10" s="59">
        <f t="shared" si="4"/>
        <v>6007921999</v>
      </c>
      <c r="C10" s="27">
        <v>999</v>
      </c>
      <c r="D10" s="1">
        <f>_xlfn.XLOOKUP(G10,战斗中转!$D$8:$D$19,战斗中转!$H$8:$H$19)</f>
        <v>5</v>
      </c>
      <c r="E10" s="1">
        <f>_xlfn.XLOOKUP(G10,战斗中转!$D$8:$D$19,战斗中转!$J$8:$J$19)</f>
        <v>0</v>
      </c>
      <c r="F10" s="1">
        <f t="shared" si="1"/>
        <v>1</v>
      </c>
      <c r="G10" s="59">
        <v>7</v>
      </c>
      <c r="H10" s="1">
        <v>100</v>
      </c>
      <c r="I10" s="1">
        <v>2</v>
      </c>
      <c r="J10" s="1">
        <v>1</v>
      </c>
      <c r="K10" s="1">
        <f t="shared" si="2"/>
        <v>1</v>
      </c>
      <c r="L10" s="1">
        <f>IF(H10=0,0,_xlfn.XLOOKUP(G10,战斗中转!$D$8:$D$19,战斗中转!$I$8:$I$19))</f>
        <v>0.4</v>
      </c>
      <c r="M10" s="1">
        <f t="shared" si="3"/>
        <v>6007921999</v>
      </c>
      <c r="N10" s="1" t="s">
        <v>171</v>
      </c>
      <c r="O10" s="1" t="s">
        <v>172</v>
      </c>
      <c r="P10" s="63" t="str">
        <f>"SpriteUi/EquipmentIcon/"&amp;"Equip_"&amp;_xlfn.XLOOKUP(J10,战斗中转!$A$8:$A$11,战斗中转!$B$8:$B$11)&amp;"_"&amp;I10*100+ROUNDUP(G10/2,0)*10</f>
        <v>SpriteUi/EquipmentIcon/Equip_Weapon_240</v>
      </c>
      <c r="Q10" s="63">
        <v>0</v>
      </c>
      <c r="R10" s="63" t="str">
        <f>特殊装备!AB11</f>
        <v>{"AtkRate":0.5733,"Atk":804,"Cri":0.6804}</v>
      </c>
      <c r="S10" s="1" t="s">
        <v>159</v>
      </c>
    </row>
    <row r="11" spans="1:19" x14ac:dyDescent="0.15">
      <c r="A11" s="1">
        <f t="shared" si="0"/>
        <v>6007922999</v>
      </c>
      <c r="B11" s="59">
        <f t="shared" si="4"/>
        <v>6007922999</v>
      </c>
      <c r="C11" s="27">
        <v>999</v>
      </c>
      <c r="D11" s="1">
        <f>_xlfn.XLOOKUP(G11,战斗中转!$D$8:$D$19,战斗中转!$H$8:$H$19)</f>
        <v>5</v>
      </c>
      <c r="E11" s="1">
        <f>_xlfn.XLOOKUP(G11,战斗中转!$D$8:$D$19,战斗中转!$J$8:$J$19)</f>
        <v>0</v>
      </c>
      <c r="F11" s="1">
        <f t="shared" si="1"/>
        <v>1</v>
      </c>
      <c r="G11" s="59">
        <v>7</v>
      </c>
      <c r="H11" s="1">
        <v>100</v>
      </c>
      <c r="I11" s="1">
        <v>2</v>
      </c>
      <c r="J11" s="1">
        <v>2</v>
      </c>
      <c r="K11" s="1">
        <f t="shared" si="2"/>
        <v>1</v>
      </c>
      <c r="L11" s="1">
        <f>IF(H11=0,0,_xlfn.XLOOKUP(G11,战斗中转!$D$8:$D$19,战斗中转!$I$8:$I$19))</f>
        <v>0.4</v>
      </c>
      <c r="M11" s="1">
        <f t="shared" si="3"/>
        <v>6007922999</v>
      </c>
      <c r="N11" s="1" t="s">
        <v>173</v>
      </c>
      <c r="O11" s="1" t="s">
        <v>174</v>
      </c>
      <c r="P11" s="63" t="str">
        <f>"SpriteUi/EquipmentIcon/"&amp;"Equip_"&amp;_xlfn.XLOOKUP(J11,战斗中转!$A$8:$A$11,战斗中转!$B$8:$B$11)&amp;"_"&amp;I11*100+ROUNDUP(G11/2,0)*10</f>
        <v>SpriteUi/EquipmentIcon/Equip_Head_240</v>
      </c>
      <c r="Q11" s="63">
        <v>0</v>
      </c>
      <c r="R11" s="63" t="str">
        <f>特殊装备!AB12</f>
        <v>{"HpRate":0.8333,"Hp":11688,"AntiCri":0.6804}</v>
      </c>
      <c r="S11" s="1" t="s">
        <v>160</v>
      </c>
    </row>
    <row r="12" spans="1:19" x14ac:dyDescent="0.15">
      <c r="A12" s="1">
        <f t="shared" si="0"/>
        <v>6007923999</v>
      </c>
      <c r="B12" s="59">
        <f t="shared" si="4"/>
        <v>6007923999</v>
      </c>
      <c r="C12" s="27">
        <v>999</v>
      </c>
      <c r="D12" s="1">
        <f>_xlfn.XLOOKUP(G12,战斗中转!$D$8:$D$19,战斗中转!$H$8:$H$19)</f>
        <v>5</v>
      </c>
      <c r="E12" s="1">
        <f>_xlfn.XLOOKUP(G12,战斗中转!$D$8:$D$19,战斗中转!$J$8:$J$19)</f>
        <v>0</v>
      </c>
      <c r="F12" s="1">
        <f t="shared" si="1"/>
        <v>1</v>
      </c>
      <c r="G12" s="59">
        <v>7</v>
      </c>
      <c r="H12" s="1">
        <v>100</v>
      </c>
      <c r="I12" s="1">
        <v>2</v>
      </c>
      <c r="J12" s="1">
        <v>3</v>
      </c>
      <c r="K12" s="1">
        <f t="shared" si="2"/>
        <v>1</v>
      </c>
      <c r="L12" s="1">
        <f>IF(H12=0,0,_xlfn.XLOOKUP(G12,战斗中转!$D$8:$D$19,战斗中转!$I$8:$I$19))</f>
        <v>0.4</v>
      </c>
      <c r="M12" s="1">
        <f t="shared" si="3"/>
        <v>6007923999</v>
      </c>
      <c r="N12" s="1" t="s">
        <v>175</v>
      </c>
      <c r="O12" s="1" t="s">
        <v>176</v>
      </c>
      <c r="P12" s="63" t="str">
        <f>"SpriteUi/EquipmentIcon/"&amp;"Equip_"&amp;_xlfn.XLOOKUP(J12,战斗中转!$A$8:$A$11,战斗中转!$B$8:$B$11)&amp;"_"&amp;I12*100+ROUNDUP(G12/2,0)*10</f>
        <v>SpriteUi/EquipmentIcon/Equip_Body_240</v>
      </c>
      <c r="Q12" s="63">
        <v>0</v>
      </c>
      <c r="R12" s="63" t="str">
        <f>特殊装备!AB13</f>
        <v>{"PhysDef":205,"PhysDefRate":0.7333}</v>
      </c>
      <c r="S12" s="1" t="s">
        <v>161</v>
      </c>
    </row>
    <row r="13" spans="1:19" x14ac:dyDescent="0.15">
      <c r="A13" s="1">
        <f t="shared" si="0"/>
        <v>6007924999</v>
      </c>
      <c r="B13" s="59">
        <f t="shared" si="4"/>
        <v>6007924999</v>
      </c>
      <c r="C13" s="27">
        <v>999</v>
      </c>
      <c r="D13" s="1">
        <f>_xlfn.XLOOKUP(G13,战斗中转!$D$8:$D$19,战斗中转!$H$8:$H$19)</f>
        <v>5</v>
      </c>
      <c r="E13" s="1">
        <f>_xlfn.XLOOKUP(G13,战斗中转!$D$8:$D$19,战斗中转!$J$8:$J$19)</f>
        <v>0</v>
      </c>
      <c r="F13" s="1">
        <f t="shared" si="1"/>
        <v>1</v>
      </c>
      <c r="G13" s="59">
        <v>7</v>
      </c>
      <c r="H13" s="1">
        <v>100</v>
      </c>
      <c r="I13" s="1">
        <v>2</v>
      </c>
      <c r="J13" s="1">
        <v>4</v>
      </c>
      <c r="K13" s="1">
        <f t="shared" si="2"/>
        <v>1</v>
      </c>
      <c r="L13" s="1">
        <f>IF(H13=0,0,_xlfn.XLOOKUP(G13,战斗中转!$D$8:$D$19,战斗中转!$I$8:$I$19))</f>
        <v>0.4</v>
      </c>
      <c r="M13" s="1">
        <f t="shared" si="3"/>
        <v>6007924999</v>
      </c>
      <c r="N13" s="1" t="s">
        <v>177</v>
      </c>
      <c r="O13" s="1" t="s">
        <v>178</v>
      </c>
      <c r="P13" s="63" t="str">
        <f>"SpriteUi/EquipmentIcon/"&amp;"Equip_"&amp;_xlfn.XLOOKUP(J13,战斗中转!$A$8:$A$11,战斗中转!$B$8:$B$11)&amp;"_"&amp;I13*100+ROUNDUP(G13/2,0)*10</f>
        <v>SpriteUi/EquipmentIcon/Equip_Shoes_240</v>
      </c>
      <c r="Q13" s="63">
        <v>0</v>
      </c>
      <c r="R13" s="63" t="str">
        <f>特殊装备!AB14</f>
        <v>{"MagicDef":205,"MagicDefRate":0.7333,"AtkSpeed":0.1521}</v>
      </c>
      <c r="S13" s="1" t="s">
        <v>162</v>
      </c>
    </row>
    <row r="14" spans="1:19" x14ac:dyDescent="0.15">
      <c r="A14" s="1">
        <f t="shared" si="0"/>
        <v>6007931999</v>
      </c>
      <c r="B14" s="59">
        <f t="shared" si="4"/>
        <v>6007931999</v>
      </c>
      <c r="C14" s="27">
        <v>999</v>
      </c>
      <c r="D14" s="1">
        <f>_xlfn.XLOOKUP(G14,战斗中转!$D$8:$D$19,战斗中转!$H$8:$H$19)</f>
        <v>5</v>
      </c>
      <c r="E14" s="1">
        <f>_xlfn.XLOOKUP(G14,战斗中转!$D$8:$D$19,战斗中转!$J$8:$J$19)</f>
        <v>0</v>
      </c>
      <c r="F14" s="1">
        <f t="shared" si="1"/>
        <v>1</v>
      </c>
      <c r="G14" s="59">
        <v>7</v>
      </c>
      <c r="H14" s="1">
        <v>100</v>
      </c>
      <c r="I14" s="1">
        <v>3</v>
      </c>
      <c r="J14" s="1">
        <v>1</v>
      </c>
      <c r="K14" s="1">
        <f t="shared" si="2"/>
        <v>1</v>
      </c>
      <c r="L14" s="1">
        <f>IF(H14=0,0,_xlfn.XLOOKUP(G14,战斗中转!$D$8:$D$19,战斗中转!$I$8:$I$19))</f>
        <v>0.4</v>
      </c>
      <c r="M14" s="1">
        <f t="shared" si="3"/>
        <v>6007931999</v>
      </c>
      <c r="N14" s="1" t="s">
        <v>179</v>
      </c>
      <c r="O14" s="1" t="s">
        <v>180</v>
      </c>
      <c r="P14" s="63" t="str">
        <f>"SpriteUi/EquipmentIcon/"&amp;"Equip_"&amp;_xlfn.XLOOKUP(J14,战斗中转!$A$8:$A$11,战斗中转!$B$8:$B$11)&amp;"_"&amp;I14*100+ROUNDUP(G14/2,0)*10</f>
        <v>SpriteUi/EquipmentIcon/Equip_Weapon_340</v>
      </c>
      <c r="Q14" s="63">
        <v>0</v>
      </c>
      <c r="R14" s="63" t="str">
        <f>特殊装备!AB16</f>
        <v>{"AtkRate":0.7333,"Atk":1028,"Cri":0.567}</v>
      </c>
      <c r="S14" s="1" t="s">
        <v>159</v>
      </c>
    </row>
    <row r="15" spans="1:19" x14ac:dyDescent="0.15">
      <c r="A15" s="1">
        <f t="shared" si="0"/>
        <v>6007932999</v>
      </c>
      <c r="B15" s="59">
        <f t="shared" si="4"/>
        <v>6007932999</v>
      </c>
      <c r="C15" s="27">
        <v>999</v>
      </c>
      <c r="D15" s="1">
        <f>_xlfn.XLOOKUP(G15,战斗中转!$D$8:$D$19,战斗中转!$H$8:$H$19)</f>
        <v>5</v>
      </c>
      <c r="E15" s="1">
        <f>_xlfn.XLOOKUP(G15,战斗中转!$D$8:$D$19,战斗中转!$J$8:$J$19)</f>
        <v>0</v>
      </c>
      <c r="F15" s="1">
        <f t="shared" si="1"/>
        <v>1</v>
      </c>
      <c r="G15" s="59">
        <v>7</v>
      </c>
      <c r="H15" s="1">
        <v>100</v>
      </c>
      <c r="I15" s="1">
        <v>3</v>
      </c>
      <c r="J15" s="1">
        <v>2</v>
      </c>
      <c r="K15" s="1">
        <f t="shared" si="2"/>
        <v>1</v>
      </c>
      <c r="L15" s="1">
        <f>IF(H15=0,0,_xlfn.XLOOKUP(G15,战斗中转!$D$8:$D$19,战斗中转!$I$8:$I$19))</f>
        <v>0.4</v>
      </c>
      <c r="M15" s="1">
        <f t="shared" si="3"/>
        <v>6007932999</v>
      </c>
      <c r="N15" s="1" t="s">
        <v>181</v>
      </c>
      <c r="O15" s="1" t="s">
        <v>182</v>
      </c>
      <c r="P15" s="63" t="str">
        <f>"SpriteUi/EquipmentIcon/"&amp;"Equip_"&amp;_xlfn.XLOOKUP(J15,战斗中转!$A$8:$A$11,战斗中转!$B$8:$B$11)&amp;"_"&amp;I15*100+ROUNDUP(G15/2,0)*10</f>
        <v>SpriteUi/EquipmentIcon/Equip_Head_340</v>
      </c>
      <c r="Q15" s="63">
        <v>0</v>
      </c>
      <c r="R15" s="63" t="str">
        <f>特殊装备!AB17</f>
        <v>{"HpRate":0.7,"Hp":9818,"AntiCri":0.6804}</v>
      </c>
      <c r="S15" s="1" t="s">
        <v>160</v>
      </c>
    </row>
    <row r="16" spans="1:19" x14ac:dyDescent="0.15">
      <c r="A16" s="1">
        <f t="shared" si="0"/>
        <v>6007933999</v>
      </c>
      <c r="B16" s="59">
        <f t="shared" si="4"/>
        <v>6007933999</v>
      </c>
      <c r="C16" s="27">
        <v>999</v>
      </c>
      <c r="D16" s="1">
        <f>_xlfn.XLOOKUP(G16,战斗中转!$D$8:$D$19,战斗中转!$H$8:$H$19)</f>
        <v>5</v>
      </c>
      <c r="E16" s="1">
        <f>_xlfn.XLOOKUP(G16,战斗中转!$D$8:$D$19,战斗中转!$J$8:$J$19)</f>
        <v>0</v>
      </c>
      <c r="F16" s="1">
        <f t="shared" si="1"/>
        <v>1</v>
      </c>
      <c r="G16" s="59">
        <v>7</v>
      </c>
      <c r="H16" s="1">
        <v>100</v>
      </c>
      <c r="I16" s="1">
        <v>3</v>
      </c>
      <c r="J16" s="1">
        <v>3</v>
      </c>
      <c r="K16" s="1">
        <f t="shared" si="2"/>
        <v>1</v>
      </c>
      <c r="L16" s="1">
        <f>IF(H16=0,0,_xlfn.XLOOKUP(G16,战斗中转!$D$8:$D$19,战斗中转!$I$8:$I$19))</f>
        <v>0.4</v>
      </c>
      <c r="M16" s="1">
        <f t="shared" si="3"/>
        <v>6007933999</v>
      </c>
      <c r="N16" s="1" t="s">
        <v>183</v>
      </c>
      <c r="O16" s="1" t="s">
        <v>184</v>
      </c>
      <c r="P16" s="63" t="str">
        <f>"SpriteUi/EquipmentIcon/"&amp;"Equip_"&amp;_xlfn.XLOOKUP(J16,战斗中转!$A$8:$A$11,战斗中转!$B$8:$B$11)&amp;"_"&amp;I16*100+ROUNDUP(G16/2,0)*10</f>
        <v>SpriteUi/EquipmentIcon/Equip_Body_340</v>
      </c>
      <c r="Q16" s="63">
        <v>0</v>
      </c>
      <c r="R16" s="63" t="str">
        <f>特殊装备!AB18</f>
        <v>{"PhysDef":181,"PhysDefRate":0.6467,"HealInc":0.1115}</v>
      </c>
      <c r="S16" s="1" t="s">
        <v>161</v>
      </c>
    </row>
    <row r="17" spans="1:19" x14ac:dyDescent="0.15">
      <c r="A17" s="1">
        <f t="shared" si="0"/>
        <v>6007934999</v>
      </c>
      <c r="B17" s="59">
        <f t="shared" si="4"/>
        <v>6007934999</v>
      </c>
      <c r="C17" s="27">
        <v>999</v>
      </c>
      <c r="D17" s="1">
        <f>_xlfn.XLOOKUP(G17,战斗中转!$D$8:$D$19,战斗中转!$H$8:$H$19)</f>
        <v>5</v>
      </c>
      <c r="E17" s="1">
        <f>_xlfn.XLOOKUP(G17,战斗中转!$D$8:$D$19,战斗中转!$J$8:$J$19)</f>
        <v>0</v>
      </c>
      <c r="F17" s="1">
        <f t="shared" si="1"/>
        <v>1</v>
      </c>
      <c r="G17" s="59">
        <v>7</v>
      </c>
      <c r="H17" s="1">
        <v>100</v>
      </c>
      <c r="I17" s="1">
        <v>3</v>
      </c>
      <c r="J17" s="1">
        <v>4</v>
      </c>
      <c r="K17" s="1">
        <f t="shared" si="2"/>
        <v>1</v>
      </c>
      <c r="L17" s="1">
        <f>IF(H17=0,0,_xlfn.XLOOKUP(G17,战斗中转!$D$8:$D$19,战斗中转!$I$8:$I$19))</f>
        <v>0.4</v>
      </c>
      <c r="M17" s="1">
        <f t="shared" si="3"/>
        <v>6007934999</v>
      </c>
      <c r="N17" s="1" t="s">
        <v>185</v>
      </c>
      <c r="O17" s="1" t="s">
        <v>186</v>
      </c>
      <c r="P17" s="63" t="str">
        <f>"SpriteUi/EquipmentIcon/"&amp;"Equip_"&amp;_xlfn.XLOOKUP(J17,战斗中转!$A$8:$A$11,战斗中转!$B$8:$B$11)&amp;"_"&amp;I17*100+ROUNDUP(G17/2,0)*10</f>
        <v>SpriteUi/EquipmentIcon/Equip_Shoes_340</v>
      </c>
      <c r="Q17" s="63">
        <v>0</v>
      </c>
      <c r="R17" s="63" t="str">
        <f>特殊装备!AB19</f>
        <v>{"MagicDef":181,"MagicDefRate":0.66,"AtkSpeed":0.1521,"HealInc":0.1115}</v>
      </c>
      <c r="S17" s="1" t="s">
        <v>162</v>
      </c>
    </row>
    <row r="18" spans="1:19" s="22" customFormat="1" x14ac:dyDescent="0.15">
      <c r="A18" s="65" t="s">
        <v>158</v>
      </c>
      <c r="C18" s="23"/>
      <c r="E18" s="23"/>
      <c r="M18" s="28"/>
    </row>
    <row r="19" spans="1:19" x14ac:dyDescent="0.15">
      <c r="A19" s="1">
        <f>B19</f>
        <v>6001011001</v>
      </c>
      <c r="B19" s="56">
        <f>INT(IF(H19=100,60*10^8+G19*10^6+9*10^5+I19*10^4+J19*10^3+C19,60*10^8+G19*10^6+H19*10^5+I19*10^4+J19*10^3+C19))</f>
        <v>6001011001</v>
      </c>
      <c r="C19" s="27">
        <f>_xlfn.XLOOKUP(G19,战斗中转!$D$8:$D$19,战斗中转!$F$8:$F$19)</f>
        <v>1</v>
      </c>
      <c r="D19" s="1">
        <f>_xlfn.XLOOKUP(G19,战斗中转!$D$8:$D$19,战斗中转!$H$8:$H$19)</f>
        <v>0</v>
      </c>
      <c r="E19" s="1">
        <f>_xlfn.XLOOKUP(G19,战斗中转!$D$8:$D$19,战斗中转!$J$8:$J$19)</f>
        <v>1</v>
      </c>
      <c r="F19" s="1">
        <f>IF(D19=0,0,1)</f>
        <v>0</v>
      </c>
      <c r="G19" s="56">
        <v>1</v>
      </c>
      <c r="H19" s="1">
        <v>0</v>
      </c>
      <c r="I19" s="1">
        <v>1</v>
      </c>
      <c r="J19" s="1">
        <v>1</v>
      </c>
      <c r="K19" s="1">
        <f>IF(L19=0,0,1)</f>
        <v>0</v>
      </c>
      <c r="L19" s="1">
        <f>IF(H19=0,0,_xlfn.XLOOKUP(G19,战斗中转!$D$8:$D$19,战斗中转!$I$8:$I$19))</f>
        <v>0</v>
      </c>
      <c r="M19" s="1">
        <f>B19</f>
        <v>6001011001</v>
      </c>
      <c r="N19" s="1" t="str">
        <f>"EquipmentName"&amp;"60"&amp;G19*1000000+I19*10000+J19*1000+C19</f>
        <v>EquipmentName601011001</v>
      </c>
      <c r="O19" s="1" t="str">
        <f>"EquipmentDesc"&amp;"60"&amp;G19*1000000+I19*10000+J19*1000+C19</f>
        <v>EquipmentDesc601011001</v>
      </c>
      <c r="P19" s="63" t="str">
        <f>"SpriteUi/EquipmentIcon/"&amp;"Equip_"&amp;_xlfn.XLOOKUP(J19,战斗中转!$A$8:$A$11,战斗中转!$B$8:$B$11)&amp;"_"&amp;I19*100+ROUNDUP(G19/2,0)*10</f>
        <v>SpriteUi/EquipmentIcon/Equip_Weapon_110</v>
      </c>
      <c r="Q19" s="63">
        <v>1</v>
      </c>
      <c r="R19" s="1" t="str" cm="1">
        <f t="array" ref="R19">_xlfn.XLOOKUP($C19,战斗中转!$E$32:$E$281,_xlfn.XLOOKUP(I19*100+J19,战斗中转!$AD$30:$BY$30*100+战斗中转!$AD$31:$BY$31,战斗中转!$AD$32:$BY$281),"{}")</f>
        <v>{"Atk":6.2531,"Cri":0.1096}</v>
      </c>
      <c r="S19" s="1" t="str" cm="1">
        <f t="array" ref="S19">_xlfn.XLOOKUP($C19,经营中转!$E$16:$E$265,_xlfn.XLOOKUP($J19,经营中转!$L$15:$S$15,经营中转!$L$16:$S$265),"{}")</f>
        <v>{"CardMulti":1.26}</v>
      </c>
    </row>
    <row r="20" spans="1:19" x14ac:dyDescent="0.15">
      <c r="A20" s="1">
        <f t="shared" ref="A20:A30" si="5">B20</f>
        <v>6001012001</v>
      </c>
      <c r="B20" s="56">
        <f t="shared" ref="B20:B83" si="6">INT(IF(H20=100,60*10^8+G20*10^6+9*10^5+I20*10^4+J20*10^3+C20,60*10^8+G20*10^6+H20*10^5+I20*10^4+J20*10^3+C20))</f>
        <v>6001012001</v>
      </c>
      <c r="C20" s="27">
        <f>_xlfn.XLOOKUP(G20,战斗中转!$D$8:$D$19,战斗中转!$F$8:$F$19)</f>
        <v>1</v>
      </c>
      <c r="D20" s="1">
        <f>_xlfn.XLOOKUP(G20,战斗中转!$D$8:$D$19,战斗中转!$H$8:$H$19)</f>
        <v>0</v>
      </c>
      <c r="E20" s="1">
        <f>_xlfn.XLOOKUP(G20,战斗中转!$D$8:$D$19,战斗中转!$J$8:$J$19)</f>
        <v>1</v>
      </c>
      <c r="F20" s="1">
        <f t="shared" ref="F20:F30" si="7">IF(D20=0,0,1)</f>
        <v>0</v>
      </c>
      <c r="G20" s="56">
        <f>G19</f>
        <v>1</v>
      </c>
      <c r="H20" s="1">
        <f>H19</f>
        <v>0</v>
      </c>
      <c r="I20" s="1">
        <f>I19</f>
        <v>1</v>
      </c>
      <c r="J20" s="1">
        <v>2</v>
      </c>
      <c r="K20" s="1">
        <f t="shared" ref="K20:K30" si="8">IF(L20=0,0,1)</f>
        <v>0</v>
      </c>
      <c r="L20" s="1">
        <f>IF(H20=0,0,_xlfn.XLOOKUP(G20,战斗中转!$D$8:$D$19,战斗中转!$I$8:$I$19))</f>
        <v>0</v>
      </c>
      <c r="M20" s="1">
        <f t="shared" ref="M20:M30" si="9">B20</f>
        <v>6001012001</v>
      </c>
      <c r="N20" s="1" t="str">
        <f t="shared" ref="N20:N30" si="10">"EquipmentName"&amp;"60"&amp;G20*1000000+I20*10000+J20*1000+C20</f>
        <v>EquipmentName601012001</v>
      </c>
      <c r="O20" s="1" t="str">
        <f t="shared" ref="O20:O30" si="11">"EquipmentDesc"&amp;"60"&amp;G20*1000000+I20*10000+J20*1000+C20</f>
        <v>EquipmentDesc601012001</v>
      </c>
      <c r="P20" s="63" t="str">
        <f>"SpriteUi/EquipmentIcon/"&amp;"Equip_"&amp;_xlfn.XLOOKUP(J20,战斗中转!$A$8:$A$11,战斗中转!$B$8:$B$11)&amp;"_"&amp;I20*100+ROUNDUP(G20/2,0)*10</f>
        <v>SpriteUi/EquipmentIcon/Equip_Head_110</v>
      </c>
      <c r="Q20" s="63">
        <v>1</v>
      </c>
      <c r="R20" s="1" t="str" cm="1">
        <f t="array" ref="R20">_xlfn.XLOOKUP($C20,战斗中转!$E$32:$E$281,_xlfn.XLOOKUP(I20*100+J20,战斗中转!$AD$30:$BY$30*100+战斗中转!$AD$31:$BY$31,战斗中转!$AD$32:$BY$281),"{}")</f>
        <v>{"Hp":45.1044,"AntiCri":0.0605}</v>
      </c>
      <c r="S20" s="1" t="str" cm="1">
        <f t="array" ref="S20">_xlfn.XLOOKUP($C20,经营中转!$E$16:$E$265,_xlfn.XLOOKUP($J20,经营中转!$L$15:$S$15,经营中转!$L$16:$S$265),"{}")</f>
        <v>{"AutoLevelLower":3}</v>
      </c>
    </row>
    <row r="21" spans="1:19" x14ac:dyDescent="0.15">
      <c r="A21" s="1">
        <f t="shared" si="5"/>
        <v>6001013001</v>
      </c>
      <c r="B21" s="56">
        <f t="shared" si="6"/>
        <v>6001013001</v>
      </c>
      <c r="C21" s="27">
        <f>_xlfn.XLOOKUP(G21,战斗中转!$D$8:$D$19,战斗中转!$F$8:$F$19)</f>
        <v>1</v>
      </c>
      <c r="D21" s="1">
        <f>_xlfn.XLOOKUP(G21,战斗中转!$D$8:$D$19,战斗中转!$H$8:$H$19)</f>
        <v>0</v>
      </c>
      <c r="E21" s="1">
        <f>_xlfn.XLOOKUP(G21,战斗中转!$D$8:$D$19,战斗中转!$J$8:$J$19)</f>
        <v>1</v>
      </c>
      <c r="F21" s="1">
        <f t="shared" si="7"/>
        <v>0</v>
      </c>
      <c r="G21" s="56">
        <f t="shared" ref="G21:H30" si="12">G20</f>
        <v>1</v>
      </c>
      <c r="H21" s="1">
        <f>H20</f>
        <v>0</v>
      </c>
      <c r="I21" s="1">
        <f t="shared" ref="I21:I22" si="13">I20</f>
        <v>1</v>
      </c>
      <c r="J21" s="1">
        <v>3</v>
      </c>
      <c r="K21" s="1">
        <f t="shared" si="8"/>
        <v>0</v>
      </c>
      <c r="L21" s="1">
        <f>IF(H21=0,0,_xlfn.XLOOKUP(G21,战斗中转!$D$8:$D$19,战斗中转!$I$8:$I$19))</f>
        <v>0</v>
      </c>
      <c r="M21" s="1">
        <f t="shared" si="9"/>
        <v>6001013001</v>
      </c>
      <c r="N21" s="1" t="str">
        <f t="shared" si="10"/>
        <v>EquipmentName601013001</v>
      </c>
      <c r="O21" s="1" t="str">
        <f t="shared" si="11"/>
        <v>EquipmentDesc601013001</v>
      </c>
      <c r="P21" s="63" t="str">
        <f>"SpriteUi/EquipmentIcon/"&amp;"Equip_"&amp;_xlfn.XLOOKUP(J21,战斗中转!$A$8:$A$11,战斗中转!$B$8:$B$11)&amp;"_"&amp;I21*100+ROUNDUP(G21/2,0)*10</f>
        <v>SpriteUi/EquipmentIcon/Equip_Body_110</v>
      </c>
      <c r="Q21" s="63">
        <v>1</v>
      </c>
      <c r="R21" s="1" t="str" cm="1">
        <f t="array" ref="R21">_xlfn.XLOOKUP($C21,战斗中转!$E$32:$E$281,_xlfn.XLOOKUP(I21*100+J21,战斗中转!$AD$30:$BY$30*100+战斗中转!$AD$31:$BY$31,战斗中转!$AD$32:$BY$281),"{}")</f>
        <v>{"PhysDef":1.9477,"SkillSpeed":0.0126}</v>
      </c>
      <c r="S21" s="1" t="str" cm="1">
        <f t="array" ref="S21">_xlfn.XLOOKUP($C21,经营中转!$E$16:$E$265,_xlfn.XLOOKUP($J21,经营中转!$L$15:$S$15,经营中转!$L$16:$S$265),"{}")</f>
        <v>{"CardMulti":0.54}</v>
      </c>
    </row>
    <row r="22" spans="1:19" x14ac:dyDescent="0.15">
      <c r="A22" s="1">
        <f t="shared" si="5"/>
        <v>6001014001</v>
      </c>
      <c r="B22" s="56">
        <f t="shared" si="6"/>
        <v>6001014001</v>
      </c>
      <c r="C22" s="27">
        <f>_xlfn.XLOOKUP(G22,战斗中转!$D$8:$D$19,战斗中转!$F$8:$F$19)</f>
        <v>1</v>
      </c>
      <c r="D22" s="1">
        <f>_xlfn.XLOOKUP(G22,战斗中转!$D$8:$D$19,战斗中转!$H$8:$H$19)</f>
        <v>0</v>
      </c>
      <c r="E22" s="1">
        <f>_xlfn.XLOOKUP(G22,战斗中转!$D$8:$D$19,战斗中转!$J$8:$J$19)</f>
        <v>1</v>
      </c>
      <c r="F22" s="1">
        <f t="shared" si="7"/>
        <v>0</v>
      </c>
      <c r="G22" s="56">
        <f t="shared" si="12"/>
        <v>1</v>
      </c>
      <c r="H22" s="1">
        <f t="shared" si="12"/>
        <v>0</v>
      </c>
      <c r="I22" s="1">
        <f t="shared" si="13"/>
        <v>1</v>
      </c>
      <c r="J22" s="1">
        <v>4</v>
      </c>
      <c r="K22" s="1">
        <f t="shared" si="8"/>
        <v>0</v>
      </c>
      <c r="L22" s="1">
        <f>IF(H22=0,0,_xlfn.XLOOKUP(G22,战斗中转!$D$8:$D$19,战斗中转!$I$8:$I$19))</f>
        <v>0</v>
      </c>
      <c r="M22" s="1">
        <f t="shared" si="9"/>
        <v>6001014001</v>
      </c>
      <c r="N22" s="1" t="str">
        <f t="shared" si="10"/>
        <v>EquipmentName601014001</v>
      </c>
      <c r="O22" s="1" t="str">
        <f t="shared" si="11"/>
        <v>EquipmentDesc601014001</v>
      </c>
      <c r="P22" s="63" t="str">
        <f>"SpriteUi/EquipmentIcon/"&amp;"Equip_"&amp;_xlfn.XLOOKUP(J22,战斗中转!$A$8:$A$11,战斗中转!$B$8:$B$11)&amp;"_"&amp;I22*100+ROUNDUP(G22/2,0)*10</f>
        <v>SpriteUi/EquipmentIcon/Equip_Shoes_110</v>
      </c>
      <c r="Q22" s="63">
        <v>1</v>
      </c>
      <c r="R22" s="1" t="str" cm="1">
        <f t="array" ref="R22">_xlfn.XLOOKUP($C22,战斗中转!$E$32:$E$281,_xlfn.XLOOKUP(I22*100+J22,战斗中转!$AD$30:$BY$30*100+战斗中转!$AD$31:$BY$31,战斗中转!$AD$32:$BY$281),"{}")</f>
        <v>{"MagicDef":1.9477,"AtkSpeed":0.0162,"SkillSpeed":0.0126}</v>
      </c>
      <c r="S22" s="1" t="str" cm="1">
        <f t="array" ref="S22">_xlfn.XLOOKUP($C22,经营中转!$E$16:$E$265,_xlfn.XLOOKUP($J22,经营中转!$L$15:$S$15,经营中转!$L$16:$S$265),"{}")</f>
        <v>{"AutoLevelLower":1}</v>
      </c>
    </row>
    <row r="23" spans="1:19" x14ac:dyDescent="0.15">
      <c r="A23" s="1">
        <f t="shared" si="5"/>
        <v>6001021001</v>
      </c>
      <c r="B23" s="56">
        <f t="shared" si="6"/>
        <v>6001021001</v>
      </c>
      <c r="C23" s="27">
        <f>_xlfn.XLOOKUP(G23,战斗中转!$D$8:$D$19,战斗中转!$F$8:$F$19)</f>
        <v>1</v>
      </c>
      <c r="D23" s="1">
        <f>_xlfn.XLOOKUP(G23,战斗中转!$D$8:$D$19,战斗中转!$H$8:$H$19)</f>
        <v>0</v>
      </c>
      <c r="E23" s="1">
        <f>_xlfn.XLOOKUP(G23,战斗中转!$D$8:$D$19,战斗中转!$J$8:$J$19)</f>
        <v>1</v>
      </c>
      <c r="F23" s="1">
        <f t="shared" si="7"/>
        <v>0</v>
      </c>
      <c r="G23" s="56">
        <f t="shared" si="12"/>
        <v>1</v>
      </c>
      <c r="H23" s="1">
        <f t="shared" si="12"/>
        <v>0</v>
      </c>
      <c r="I23" s="1">
        <f>I19+1</f>
        <v>2</v>
      </c>
      <c r="J23" s="1">
        <f>J19</f>
        <v>1</v>
      </c>
      <c r="K23" s="1">
        <f t="shared" si="8"/>
        <v>0</v>
      </c>
      <c r="L23" s="1">
        <f>IF(H23=0,0,_xlfn.XLOOKUP(G23,战斗中转!$D$8:$D$19,战斗中转!$I$8:$I$19))</f>
        <v>0</v>
      </c>
      <c r="M23" s="1">
        <f t="shared" si="9"/>
        <v>6001021001</v>
      </c>
      <c r="N23" s="1" t="str">
        <f t="shared" si="10"/>
        <v>EquipmentName601021001</v>
      </c>
      <c r="O23" s="1" t="str">
        <f t="shared" si="11"/>
        <v>EquipmentDesc601021001</v>
      </c>
      <c r="P23" s="63" t="str">
        <f>"SpriteUi/EquipmentIcon/"&amp;"Equip_"&amp;_xlfn.XLOOKUP(J23,战斗中转!$A$8:$A$11,战斗中转!$B$8:$B$11)&amp;"_"&amp;I23*100+ROUNDUP(G23/2,0)*10</f>
        <v>SpriteUi/EquipmentIcon/Equip_Weapon_210</v>
      </c>
      <c r="Q23" s="63">
        <v>1</v>
      </c>
      <c r="R23" s="1" t="str" cm="1">
        <f t="array" ref="R23">_xlfn.XLOOKUP($C23,战斗中转!$E$32:$E$281,_xlfn.XLOOKUP(I23*100+J23,战斗中转!$AD$30:$BY$30*100+战斗中转!$AD$31:$BY$31,战斗中转!$AD$32:$BY$281),"{}")</f>
        <v>{"Atk":4.4079,"Cri":0.0907}</v>
      </c>
      <c r="S23" s="1" t="str" cm="1">
        <f t="array" ref="S23">_xlfn.XLOOKUP($C23,经营中转!$E$16:$E$265,_xlfn.XLOOKUP($J23,经营中转!$L$15:$S$15,经营中转!$L$16:$S$265),"{}")</f>
        <v>{"CardMulti":1.26}</v>
      </c>
    </row>
    <row r="24" spans="1:19" x14ac:dyDescent="0.15">
      <c r="A24" s="1">
        <f t="shared" si="5"/>
        <v>6001022001</v>
      </c>
      <c r="B24" s="56">
        <f t="shared" si="6"/>
        <v>6001022001</v>
      </c>
      <c r="C24" s="27">
        <f>_xlfn.XLOOKUP(G24,战斗中转!$D$8:$D$19,战斗中转!$F$8:$F$19)</f>
        <v>1</v>
      </c>
      <c r="D24" s="1">
        <f>_xlfn.XLOOKUP(G24,战斗中转!$D$8:$D$19,战斗中转!$H$8:$H$19)</f>
        <v>0</v>
      </c>
      <c r="E24" s="1">
        <f>_xlfn.XLOOKUP(G24,战斗中转!$D$8:$D$19,战斗中转!$J$8:$J$19)</f>
        <v>1</v>
      </c>
      <c r="F24" s="1">
        <f t="shared" si="7"/>
        <v>0</v>
      </c>
      <c r="G24" s="56">
        <f t="shared" si="12"/>
        <v>1</v>
      </c>
      <c r="H24" s="1">
        <f t="shared" si="12"/>
        <v>0</v>
      </c>
      <c r="I24" s="1">
        <f t="shared" ref="I24:I30" si="14">I20+1</f>
        <v>2</v>
      </c>
      <c r="J24" s="1">
        <f t="shared" ref="J24:J30" si="15">J20</f>
        <v>2</v>
      </c>
      <c r="K24" s="1">
        <f t="shared" si="8"/>
        <v>0</v>
      </c>
      <c r="L24" s="1">
        <f>IF(H24=0,0,_xlfn.XLOOKUP(G24,战斗中转!$D$8:$D$19,战斗中转!$I$8:$I$19))</f>
        <v>0</v>
      </c>
      <c r="M24" s="1">
        <f t="shared" si="9"/>
        <v>6001022001</v>
      </c>
      <c r="N24" s="1" t="str">
        <f t="shared" si="10"/>
        <v>EquipmentName601022001</v>
      </c>
      <c r="O24" s="1" t="str">
        <f t="shared" si="11"/>
        <v>EquipmentDesc601022001</v>
      </c>
      <c r="P24" s="63" t="str">
        <f>"SpriteUi/EquipmentIcon/"&amp;"Equip_"&amp;_xlfn.XLOOKUP(J24,战斗中转!$A$8:$A$11,战斗中转!$B$8:$B$11)&amp;"_"&amp;I24*100+ROUNDUP(G24/2,0)*10</f>
        <v>SpriteUi/EquipmentIcon/Equip_Head_210</v>
      </c>
      <c r="Q24" s="63">
        <v>1</v>
      </c>
      <c r="R24" s="1" t="str" cm="1">
        <f t="array" ref="R24">_xlfn.XLOOKUP($C24,战斗中转!$E$32:$E$281,_xlfn.XLOOKUP(I24*100+J24,战斗中转!$AD$30:$BY$30*100+战斗中转!$AD$31:$BY$31,战斗中转!$AD$32:$BY$281),"{}")</f>
        <v>{"Hp":64.0688,"AntiCri":0.0907}</v>
      </c>
      <c r="S24" s="1" t="str" cm="1">
        <f t="array" ref="S24">_xlfn.XLOOKUP($C24,经营中转!$E$16:$E$265,_xlfn.XLOOKUP($J24,经营中转!$L$15:$S$15,经营中转!$L$16:$S$265),"{}")</f>
        <v>{"AutoLevelLower":3}</v>
      </c>
    </row>
    <row r="25" spans="1:19" x14ac:dyDescent="0.15">
      <c r="A25" s="1">
        <f t="shared" si="5"/>
        <v>6001023001</v>
      </c>
      <c r="B25" s="56">
        <f t="shared" si="6"/>
        <v>6001023001</v>
      </c>
      <c r="C25" s="27">
        <f>_xlfn.XLOOKUP(G25,战斗中转!$D$8:$D$19,战斗中转!$F$8:$F$19)</f>
        <v>1</v>
      </c>
      <c r="D25" s="1">
        <f>_xlfn.XLOOKUP(G25,战斗中转!$D$8:$D$19,战斗中转!$H$8:$H$19)</f>
        <v>0</v>
      </c>
      <c r="E25" s="1">
        <f>_xlfn.XLOOKUP(G25,战斗中转!$D$8:$D$19,战斗中转!$J$8:$J$19)</f>
        <v>1</v>
      </c>
      <c r="F25" s="1">
        <f t="shared" si="7"/>
        <v>0</v>
      </c>
      <c r="G25" s="56">
        <f t="shared" si="12"/>
        <v>1</v>
      </c>
      <c r="H25" s="1">
        <f t="shared" si="12"/>
        <v>0</v>
      </c>
      <c r="I25" s="1">
        <f t="shared" si="14"/>
        <v>2</v>
      </c>
      <c r="J25" s="1">
        <f t="shared" si="15"/>
        <v>3</v>
      </c>
      <c r="K25" s="1">
        <f t="shared" si="8"/>
        <v>0</v>
      </c>
      <c r="L25" s="1">
        <f>IF(H25=0,0,_xlfn.XLOOKUP(G25,战斗中转!$D$8:$D$19,战斗中转!$I$8:$I$19))</f>
        <v>0</v>
      </c>
      <c r="M25" s="1">
        <f t="shared" si="9"/>
        <v>6001023001</v>
      </c>
      <c r="N25" s="1" t="str">
        <f t="shared" si="10"/>
        <v>EquipmentName601023001</v>
      </c>
      <c r="O25" s="1" t="str">
        <f t="shared" si="11"/>
        <v>EquipmentDesc601023001</v>
      </c>
      <c r="P25" s="63" t="str">
        <f>"SpriteUi/EquipmentIcon/"&amp;"Equip_"&amp;_xlfn.XLOOKUP(J25,战斗中转!$A$8:$A$11,战斗中转!$B$8:$B$11)&amp;"_"&amp;I25*100+ROUNDUP(G25/2,0)*10</f>
        <v>SpriteUi/EquipmentIcon/Equip_Body_210</v>
      </c>
      <c r="Q25" s="63">
        <v>1</v>
      </c>
      <c r="R25" s="1" t="str" cm="1">
        <f t="array" ref="R25">_xlfn.XLOOKUP($C25,战斗中转!$E$32:$E$281,_xlfn.XLOOKUP(I25*100+J25,战斗中转!$AD$30:$BY$30*100+战斗中转!$AD$31:$BY$31,战斗中转!$AD$32:$BY$281),"{}")</f>
        <v>{"PhysDef":2.2552,"OnHealInc":0.0119}</v>
      </c>
      <c r="S25" s="1" t="str" cm="1">
        <f t="array" ref="S25">_xlfn.XLOOKUP($C25,经营中转!$E$16:$E$265,_xlfn.XLOOKUP($J25,经营中转!$L$15:$S$15,经营中转!$L$16:$S$265),"{}")</f>
        <v>{"CardMulti":0.54}</v>
      </c>
    </row>
    <row r="26" spans="1:19" x14ac:dyDescent="0.15">
      <c r="A26" s="1">
        <f t="shared" si="5"/>
        <v>6001024001</v>
      </c>
      <c r="B26" s="56">
        <f t="shared" si="6"/>
        <v>6001024001</v>
      </c>
      <c r="C26" s="27">
        <f>_xlfn.XLOOKUP(G26,战斗中转!$D$8:$D$19,战斗中转!$F$8:$F$19)</f>
        <v>1</v>
      </c>
      <c r="D26" s="1">
        <f>_xlfn.XLOOKUP(G26,战斗中转!$D$8:$D$19,战斗中转!$H$8:$H$19)</f>
        <v>0</v>
      </c>
      <c r="E26" s="1">
        <f>_xlfn.XLOOKUP(G26,战斗中转!$D$8:$D$19,战斗中转!$J$8:$J$19)</f>
        <v>1</v>
      </c>
      <c r="F26" s="1">
        <f t="shared" si="7"/>
        <v>0</v>
      </c>
      <c r="G26" s="56">
        <f t="shared" si="12"/>
        <v>1</v>
      </c>
      <c r="H26" s="1">
        <f t="shared" si="12"/>
        <v>0</v>
      </c>
      <c r="I26" s="1">
        <f t="shared" si="14"/>
        <v>2</v>
      </c>
      <c r="J26" s="1">
        <f t="shared" si="15"/>
        <v>4</v>
      </c>
      <c r="K26" s="1">
        <f t="shared" si="8"/>
        <v>0</v>
      </c>
      <c r="L26" s="1">
        <f>IF(H26=0,0,_xlfn.XLOOKUP(G26,战斗中转!$D$8:$D$19,战斗中转!$I$8:$I$19))</f>
        <v>0</v>
      </c>
      <c r="M26" s="1">
        <f t="shared" si="9"/>
        <v>6001024001</v>
      </c>
      <c r="N26" s="1" t="str">
        <f t="shared" si="10"/>
        <v>EquipmentName601024001</v>
      </c>
      <c r="O26" s="1" t="str">
        <f t="shared" si="11"/>
        <v>EquipmentDesc601024001</v>
      </c>
      <c r="P26" s="63" t="str">
        <f>"SpriteUi/EquipmentIcon/"&amp;"Equip_"&amp;_xlfn.XLOOKUP(J26,战斗中转!$A$8:$A$11,战斗中转!$B$8:$B$11)&amp;"_"&amp;I26*100+ROUNDUP(G26/2,0)*10</f>
        <v>SpriteUi/EquipmentIcon/Equip_Shoes_210</v>
      </c>
      <c r="Q26" s="63">
        <v>1</v>
      </c>
      <c r="R26" s="1" t="str" cm="1">
        <f t="array" ref="R26">_xlfn.XLOOKUP($C26,战斗中转!$E$32:$E$281,_xlfn.XLOOKUP(I26*100+J26,战斗中转!$AD$30:$BY$30*100+战斗中转!$AD$31:$BY$31,战斗中转!$AD$32:$BY$281),"{}")</f>
        <v>{"MagicDef":2.2552,"AtkSpeed":0.0162,"OnHealInc":0.0119}</v>
      </c>
      <c r="S26" s="1" t="str" cm="1">
        <f t="array" ref="S26">_xlfn.XLOOKUP($C26,经营中转!$E$16:$E$265,_xlfn.XLOOKUP($J26,经营中转!$L$15:$S$15,经营中转!$L$16:$S$265),"{}")</f>
        <v>{"AutoLevelLower":1}</v>
      </c>
    </row>
    <row r="27" spans="1:19" x14ac:dyDescent="0.15">
      <c r="A27" s="1">
        <f t="shared" si="5"/>
        <v>6001031001</v>
      </c>
      <c r="B27" s="56">
        <f t="shared" si="6"/>
        <v>6001031001</v>
      </c>
      <c r="C27" s="27">
        <f>_xlfn.XLOOKUP(G27,战斗中转!$D$8:$D$19,战斗中转!$F$8:$F$19)</f>
        <v>1</v>
      </c>
      <c r="D27" s="1">
        <f>_xlfn.XLOOKUP(G27,战斗中转!$D$8:$D$19,战斗中转!$H$8:$H$19)</f>
        <v>0</v>
      </c>
      <c r="E27" s="1">
        <f>_xlfn.XLOOKUP(G27,战斗中转!$D$8:$D$19,战斗中转!$J$8:$J$19)</f>
        <v>1</v>
      </c>
      <c r="F27" s="1">
        <f t="shared" si="7"/>
        <v>0</v>
      </c>
      <c r="G27" s="56">
        <f t="shared" si="12"/>
        <v>1</v>
      </c>
      <c r="H27" s="1">
        <f t="shared" si="12"/>
        <v>0</v>
      </c>
      <c r="I27" s="1">
        <f t="shared" si="14"/>
        <v>3</v>
      </c>
      <c r="J27" s="1">
        <f t="shared" si="15"/>
        <v>1</v>
      </c>
      <c r="K27" s="1">
        <f t="shared" si="8"/>
        <v>0</v>
      </c>
      <c r="L27" s="1">
        <f>IF(H27=0,0,_xlfn.XLOOKUP(G27,战斗中转!$D$8:$D$19,战斗中转!$I$8:$I$19))</f>
        <v>0</v>
      </c>
      <c r="M27" s="1">
        <f t="shared" si="9"/>
        <v>6001031001</v>
      </c>
      <c r="N27" s="1" t="str">
        <f t="shared" si="10"/>
        <v>EquipmentName601031001</v>
      </c>
      <c r="O27" s="1" t="str">
        <f t="shared" si="11"/>
        <v>EquipmentDesc601031001</v>
      </c>
      <c r="P27" s="63" t="str">
        <f>"SpriteUi/EquipmentIcon/"&amp;"Equip_"&amp;_xlfn.XLOOKUP(J27,战斗中转!$A$8:$A$11,战斗中转!$B$8:$B$11)&amp;"_"&amp;I27*100+ROUNDUP(G27/2,0)*10</f>
        <v>SpriteUi/EquipmentIcon/Equip_Weapon_310</v>
      </c>
      <c r="Q27" s="63">
        <v>1</v>
      </c>
      <c r="R27" s="1" t="str" cm="1">
        <f t="array" ref="R27">_xlfn.XLOOKUP($C27,战斗中转!$E$32:$E$281,_xlfn.XLOOKUP(I27*100+J27,战斗中转!$AD$30:$BY$30*100+战斗中转!$AD$31:$BY$31,战斗中转!$AD$32:$BY$281),"{}")</f>
        <v>{"Atk":5.6381,"Cri":0.0756}</v>
      </c>
      <c r="S27" s="1" t="str" cm="1">
        <f t="array" ref="S27">_xlfn.XLOOKUP($C27,经营中转!$E$16:$E$265,_xlfn.XLOOKUP($J27,经营中转!$L$15:$S$15,经营中转!$L$16:$S$265),"{}")</f>
        <v>{"CardMulti":1.26}</v>
      </c>
    </row>
    <row r="28" spans="1:19" x14ac:dyDescent="0.15">
      <c r="A28" s="1">
        <f t="shared" si="5"/>
        <v>6001032001</v>
      </c>
      <c r="B28" s="56">
        <f t="shared" si="6"/>
        <v>6001032001</v>
      </c>
      <c r="C28" s="27">
        <f>_xlfn.XLOOKUP(G28,战斗中转!$D$8:$D$19,战斗中转!$F$8:$F$19)</f>
        <v>1</v>
      </c>
      <c r="D28" s="1">
        <f>_xlfn.XLOOKUP(G28,战斗中转!$D$8:$D$19,战斗中转!$H$8:$H$19)</f>
        <v>0</v>
      </c>
      <c r="E28" s="1">
        <f>_xlfn.XLOOKUP(G28,战斗中转!$D$8:$D$19,战斗中转!$J$8:$J$19)</f>
        <v>1</v>
      </c>
      <c r="F28" s="1">
        <f t="shared" si="7"/>
        <v>0</v>
      </c>
      <c r="G28" s="56">
        <f t="shared" si="12"/>
        <v>1</v>
      </c>
      <c r="H28" s="1">
        <f t="shared" si="12"/>
        <v>0</v>
      </c>
      <c r="I28" s="1">
        <f t="shared" si="14"/>
        <v>3</v>
      </c>
      <c r="J28" s="1">
        <f t="shared" si="15"/>
        <v>2</v>
      </c>
      <c r="K28" s="1">
        <f t="shared" si="8"/>
        <v>0</v>
      </c>
      <c r="L28" s="1">
        <f>IF(H28=0,0,_xlfn.XLOOKUP(G28,战斗中转!$D$8:$D$19,战斗中转!$I$8:$I$19))</f>
        <v>0</v>
      </c>
      <c r="M28" s="1">
        <f t="shared" si="9"/>
        <v>6001032001</v>
      </c>
      <c r="N28" s="1" t="str">
        <f t="shared" si="10"/>
        <v>EquipmentName601032001</v>
      </c>
      <c r="O28" s="1" t="str">
        <f t="shared" si="11"/>
        <v>EquipmentDesc601032001</v>
      </c>
      <c r="P28" s="63" t="str">
        <f>"SpriteUi/EquipmentIcon/"&amp;"Equip_"&amp;_xlfn.XLOOKUP(J28,战斗中转!$A$8:$A$11,战斗中转!$B$8:$B$11)&amp;"_"&amp;I28*100+ROUNDUP(G28/2,0)*10</f>
        <v>SpriteUi/EquipmentIcon/Equip_Head_310</v>
      </c>
      <c r="Q28" s="63">
        <v>1</v>
      </c>
      <c r="R28" s="1" t="str" cm="1">
        <f t="array" ref="R28">_xlfn.XLOOKUP($C28,战斗中转!$E$32:$E$281,_xlfn.XLOOKUP(I28*100+J28,战斗中转!$AD$30:$BY$30*100+战斗中转!$AD$31:$BY$31,战斗中转!$AD$32:$BY$281),"{}")</f>
        <v>{"Hp":53.8178,"AntiCri":0.0907}</v>
      </c>
      <c r="S28" s="1" t="str" cm="1">
        <f t="array" ref="S28">_xlfn.XLOOKUP($C28,经营中转!$E$16:$E$265,_xlfn.XLOOKUP($J28,经营中转!$L$15:$S$15,经营中转!$L$16:$S$265),"{}")</f>
        <v>{"AutoLevelLower":3}</v>
      </c>
    </row>
    <row r="29" spans="1:19" x14ac:dyDescent="0.15">
      <c r="A29" s="1">
        <f t="shared" si="5"/>
        <v>6001033001</v>
      </c>
      <c r="B29" s="56">
        <f t="shared" si="6"/>
        <v>6001033001</v>
      </c>
      <c r="C29" s="27">
        <f>_xlfn.XLOOKUP(G29,战斗中转!$D$8:$D$19,战斗中转!$F$8:$F$19)</f>
        <v>1</v>
      </c>
      <c r="D29" s="1">
        <f>_xlfn.XLOOKUP(G29,战斗中转!$D$8:$D$19,战斗中转!$H$8:$H$19)</f>
        <v>0</v>
      </c>
      <c r="E29" s="1">
        <f>_xlfn.XLOOKUP(G29,战斗中转!$D$8:$D$19,战斗中转!$J$8:$J$19)</f>
        <v>1</v>
      </c>
      <c r="F29" s="1">
        <f t="shared" si="7"/>
        <v>0</v>
      </c>
      <c r="G29" s="56">
        <f t="shared" si="12"/>
        <v>1</v>
      </c>
      <c r="H29" s="1">
        <f t="shared" si="12"/>
        <v>0</v>
      </c>
      <c r="I29" s="1">
        <f t="shared" si="14"/>
        <v>3</v>
      </c>
      <c r="J29" s="1">
        <f t="shared" si="15"/>
        <v>3</v>
      </c>
      <c r="K29" s="1">
        <f t="shared" si="8"/>
        <v>0</v>
      </c>
      <c r="L29" s="1">
        <f>IF(H29=0,0,_xlfn.XLOOKUP(G29,战斗中转!$D$8:$D$19,战斗中转!$I$8:$I$19))</f>
        <v>0</v>
      </c>
      <c r="M29" s="1">
        <f t="shared" si="9"/>
        <v>6001033001</v>
      </c>
      <c r="N29" s="1" t="str">
        <f t="shared" si="10"/>
        <v>EquipmentName601033001</v>
      </c>
      <c r="O29" s="1" t="str">
        <f t="shared" si="11"/>
        <v>EquipmentDesc601033001</v>
      </c>
      <c r="P29" s="63" t="str">
        <f>"SpriteUi/EquipmentIcon/"&amp;"Equip_"&amp;_xlfn.XLOOKUP(J29,战斗中转!$A$8:$A$11,战斗中转!$B$8:$B$11)&amp;"_"&amp;I29*100+ROUNDUP(G29/2,0)*10</f>
        <v>SpriteUi/EquipmentIcon/Equip_Body_310</v>
      </c>
      <c r="Q29" s="63">
        <v>1</v>
      </c>
      <c r="R29" s="1" t="str" cm="1">
        <f t="array" ref="R29">_xlfn.XLOOKUP($C29,战斗中转!$E$32:$E$281,_xlfn.XLOOKUP(I29*100+J29,战斗中转!$AD$30:$BY$30*100+战斗中转!$AD$31:$BY$31,战斗中转!$AD$32:$BY$281),"{}")</f>
        <v>{"PhysDef":1.9887,"HealInc":0.0119}</v>
      </c>
      <c r="S29" s="1" t="str" cm="1">
        <f t="array" ref="S29">_xlfn.XLOOKUP($C29,经营中转!$E$16:$E$265,_xlfn.XLOOKUP($J29,经营中转!$L$15:$S$15,经营中转!$L$16:$S$265),"{}")</f>
        <v>{"CardMulti":0.54}</v>
      </c>
    </row>
    <row r="30" spans="1:19" x14ac:dyDescent="0.15">
      <c r="A30" s="1">
        <f t="shared" si="5"/>
        <v>6001034001</v>
      </c>
      <c r="B30" s="56">
        <f t="shared" si="6"/>
        <v>6001034001</v>
      </c>
      <c r="C30" s="27">
        <f>_xlfn.XLOOKUP(G30,战斗中转!$D$8:$D$19,战斗中转!$F$8:$F$19)</f>
        <v>1</v>
      </c>
      <c r="D30" s="1">
        <f>_xlfn.XLOOKUP(G30,战斗中转!$D$8:$D$19,战斗中转!$H$8:$H$19)</f>
        <v>0</v>
      </c>
      <c r="E30" s="1">
        <f>_xlfn.XLOOKUP(G30,战斗中转!$D$8:$D$19,战斗中转!$J$8:$J$19)</f>
        <v>1</v>
      </c>
      <c r="F30" s="1">
        <f t="shared" si="7"/>
        <v>0</v>
      </c>
      <c r="G30" s="56">
        <f t="shared" si="12"/>
        <v>1</v>
      </c>
      <c r="H30" s="1">
        <f t="shared" si="12"/>
        <v>0</v>
      </c>
      <c r="I30" s="1">
        <f t="shared" si="14"/>
        <v>3</v>
      </c>
      <c r="J30" s="1">
        <f t="shared" si="15"/>
        <v>4</v>
      </c>
      <c r="K30" s="1">
        <f t="shared" si="8"/>
        <v>0</v>
      </c>
      <c r="L30" s="1">
        <f>IF(H30=0,0,_xlfn.XLOOKUP(G30,战斗中转!$D$8:$D$19,战斗中转!$I$8:$I$19))</f>
        <v>0</v>
      </c>
      <c r="M30" s="1">
        <f t="shared" si="9"/>
        <v>6001034001</v>
      </c>
      <c r="N30" s="1" t="str">
        <f t="shared" si="10"/>
        <v>EquipmentName601034001</v>
      </c>
      <c r="O30" s="1" t="str">
        <f t="shared" si="11"/>
        <v>EquipmentDesc601034001</v>
      </c>
      <c r="P30" s="63" t="str">
        <f>"SpriteUi/EquipmentIcon/"&amp;"Equip_"&amp;_xlfn.XLOOKUP(J30,战斗中转!$A$8:$A$11,战斗中转!$B$8:$B$11)&amp;"_"&amp;I30*100+ROUNDUP(G30/2,0)*10</f>
        <v>SpriteUi/EquipmentIcon/Equip_Shoes_310</v>
      </c>
      <c r="Q30" s="63">
        <v>1</v>
      </c>
      <c r="R30" s="1" t="str" cm="1">
        <f t="array" ref="R30">_xlfn.XLOOKUP($C30,战斗中转!$E$32:$E$281,_xlfn.XLOOKUP(I30*100+J30,战斗中转!$AD$30:$BY$30*100+战斗中转!$AD$31:$BY$31,战斗中转!$AD$32:$BY$281),"{}")</f>
        <v>{"MagicDef":2.0297,"AtkSpeed":0.0162,"HealInc":0.0119}</v>
      </c>
      <c r="S30" s="1" t="str" cm="1">
        <f t="array" ref="S30">_xlfn.XLOOKUP($C30,经营中转!$E$16:$E$265,_xlfn.XLOOKUP($J30,经营中转!$L$15:$S$15,经营中转!$L$16:$S$265),"{}")</f>
        <v>{"AutoLevelLower":1}</v>
      </c>
    </row>
    <row r="31" spans="1:19" x14ac:dyDescent="0.15">
      <c r="A31" s="1">
        <f>B31</f>
        <v>6001111001</v>
      </c>
      <c r="B31" s="56">
        <f t="shared" si="6"/>
        <v>6001111001</v>
      </c>
      <c r="C31" s="27">
        <f>_xlfn.XLOOKUP(G31,战斗中转!$D$8:$D$19,战斗中转!$F$8:$F$19)</f>
        <v>1</v>
      </c>
      <c r="D31" s="1">
        <f>_xlfn.XLOOKUP(G31,战斗中转!$D$8:$D$19,战斗中转!$H$8:$H$19)</f>
        <v>0</v>
      </c>
      <c r="E31" s="1">
        <f>_xlfn.XLOOKUP(G31,战斗中转!$D$8:$D$19,战斗中转!$J$8:$J$19)</f>
        <v>1</v>
      </c>
      <c r="F31" s="1">
        <f>IF(D31=0,0,1)</f>
        <v>0</v>
      </c>
      <c r="G31" s="56">
        <v>1</v>
      </c>
      <c r="H31" s="1">
        <f>H19+1</f>
        <v>1</v>
      </c>
      <c r="I31" s="1">
        <v>1</v>
      </c>
      <c r="J31" s="1">
        <v>1</v>
      </c>
      <c r="K31" s="1">
        <f>IF(L31=0,0,1)</f>
        <v>0</v>
      </c>
      <c r="L31" s="1">
        <f>IF(H31=0,0,_xlfn.XLOOKUP(G31,战斗中转!$D$8:$D$19,战斗中转!$I$8:$I$19))</f>
        <v>0</v>
      </c>
      <c r="M31" s="1">
        <f>B31</f>
        <v>6001111001</v>
      </c>
      <c r="N31" s="1" t="str">
        <f>"EquipmentName"&amp;"60"&amp;G31*1000000+I31*10000+J31*1000+C31</f>
        <v>EquipmentName601011001</v>
      </c>
      <c r="O31" s="1" t="str">
        <f>"EquipmentDesc"&amp;"60"&amp;G31*1000000+I31*10000+J31*1000+C31</f>
        <v>EquipmentDesc601011001</v>
      </c>
      <c r="P31" s="63" t="str">
        <f>"SpriteUi/EquipmentIcon/"&amp;"Equip_"&amp;_xlfn.XLOOKUP(J31,战斗中转!$A$8:$A$11,战斗中转!$B$8:$B$11)&amp;"_"&amp;I31*100+ROUNDUP(G31/2,0)*10</f>
        <v>SpriteUi/EquipmentIcon/Equip_Weapon_110</v>
      </c>
      <c r="Q31" s="63">
        <v>1</v>
      </c>
      <c r="R31" s="1" t="str" cm="1">
        <f t="array" ref="R31">_xlfn.XLOOKUP($C31,战斗中转!$E$32:$E$281,_xlfn.XLOOKUP(I31*100+J31,战斗中转!$AD$30:$BY$30*100+战斗中转!$AD$31:$BY$31,战斗中转!$AD$32:$BY$281),"{}")</f>
        <v>{"Atk":6.2531,"Cri":0.1096}</v>
      </c>
      <c r="S31" s="1" t="str" cm="1">
        <f t="array" ref="S31">_xlfn.XLOOKUP($C31,经营中转!$E$16:$E$265,_xlfn.XLOOKUP($J31,经营中转!$L$15:$S$15,经营中转!$L$16:$S$265),"{}")</f>
        <v>{"CardMulti":1.26}</v>
      </c>
    </row>
    <row r="32" spans="1:19" x14ac:dyDescent="0.15">
      <c r="A32" s="1">
        <f t="shared" ref="A32:A119" si="16">B32</f>
        <v>6001112001</v>
      </c>
      <c r="B32" s="56">
        <f t="shared" si="6"/>
        <v>6001112001</v>
      </c>
      <c r="C32" s="27">
        <f>_xlfn.XLOOKUP(G32,战斗中转!$D$8:$D$19,战斗中转!$F$8:$F$19)</f>
        <v>1</v>
      </c>
      <c r="D32" s="1">
        <f>_xlfn.XLOOKUP(G32,战斗中转!$D$8:$D$19,战斗中转!$H$8:$H$19)</f>
        <v>0</v>
      </c>
      <c r="E32" s="1">
        <f>_xlfn.XLOOKUP(G32,战斗中转!$D$8:$D$19,战斗中转!$J$8:$J$19)</f>
        <v>1</v>
      </c>
      <c r="F32" s="1">
        <f t="shared" ref="F32:F119" si="17">IF(D32=0,0,1)</f>
        <v>0</v>
      </c>
      <c r="G32" s="56">
        <f>G31</f>
        <v>1</v>
      </c>
      <c r="H32" s="1">
        <f>H20+1</f>
        <v>1</v>
      </c>
      <c r="I32" s="1">
        <f>I31</f>
        <v>1</v>
      </c>
      <c r="J32" s="1">
        <v>2</v>
      </c>
      <c r="K32" s="1">
        <f t="shared" ref="K32:K119" si="18">IF(L32=0,0,1)</f>
        <v>0</v>
      </c>
      <c r="L32" s="1">
        <f>IF(H32=0,0,_xlfn.XLOOKUP(G32,战斗中转!$D$8:$D$19,战斗中转!$I$8:$I$19))</f>
        <v>0</v>
      </c>
      <c r="M32" s="1">
        <f t="shared" ref="M32:M119" si="19">B32</f>
        <v>6001112001</v>
      </c>
      <c r="N32" s="1" t="str">
        <f t="shared" ref="N32:N119" si="20">"EquipmentName"&amp;"60"&amp;G32*1000000+I32*10000+J32*1000+C32</f>
        <v>EquipmentName601012001</v>
      </c>
      <c r="O32" s="1" t="str">
        <f t="shared" ref="O32:O119" si="21">"EquipmentDesc"&amp;"60"&amp;G32*1000000+I32*10000+J32*1000+C32</f>
        <v>EquipmentDesc601012001</v>
      </c>
      <c r="P32" s="63" t="str">
        <f>"SpriteUi/EquipmentIcon/"&amp;"Equip_"&amp;_xlfn.XLOOKUP(J32,战斗中转!$A$8:$A$11,战斗中转!$B$8:$B$11)&amp;"_"&amp;I32*100+ROUNDUP(G32/2,0)*10</f>
        <v>SpriteUi/EquipmentIcon/Equip_Head_110</v>
      </c>
      <c r="Q32" s="63">
        <v>1</v>
      </c>
      <c r="R32" s="1" t="str" cm="1">
        <f t="array" ref="R32">_xlfn.XLOOKUP($C32,战斗中转!$E$32:$E$281,_xlfn.XLOOKUP(I32*100+J32,战斗中转!$AD$30:$BY$30*100+战斗中转!$AD$31:$BY$31,战斗中转!$AD$32:$BY$281),"{}")</f>
        <v>{"Hp":45.1044,"AntiCri":0.0605}</v>
      </c>
      <c r="S32" s="1" t="str" cm="1">
        <f t="array" ref="S32">_xlfn.XLOOKUP($C32,经营中转!$E$16:$E$265,_xlfn.XLOOKUP($J32,经营中转!$L$15:$S$15,经营中转!$L$16:$S$265),"{}")</f>
        <v>{"AutoLevelLower":3}</v>
      </c>
    </row>
    <row r="33" spans="1:19" x14ac:dyDescent="0.15">
      <c r="A33" s="1">
        <f t="shared" si="16"/>
        <v>6001113001</v>
      </c>
      <c r="B33" s="56">
        <f t="shared" si="6"/>
        <v>6001113001</v>
      </c>
      <c r="C33" s="27">
        <f>_xlfn.XLOOKUP(G33,战斗中转!$D$8:$D$19,战斗中转!$F$8:$F$19)</f>
        <v>1</v>
      </c>
      <c r="D33" s="1">
        <f>_xlfn.XLOOKUP(G33,战斗中转!$D$8:$D$19,战斗中转!$H$8:$H$19)</f>
        <v>0</v>
      </c>
      <c r="E33" s="1">
        <f>_xlfn.XLOOKUP(G33,战斗中转!$D$8:$D$19,战斗中转!$J$8:$J$19)</f>
        <v>1</v>
      </c>
      <c r="F33" s="1">
        <f t="shared" si="17"/>
        <v>0</v>
      </c>
      <c r="G33" s="56">
        <f t="shared" ref="G33:H90" si="22">G32</f>
        <v>1</v>
      </c>
      <c r="H33" s="1">
        <f t="shared" ref="H33:H42" si="23">H21+1</f>
        <v>1</v>
      </c>
      <c r="I33" s="1">
        <f t="shared" ref="I33:I34" si="24">I32</f>
        <v>1</v>
      </c>
      <c r="J33" s="1">
        <v>3</v>
      </c>
      <c r="K33" s="1">
        <f t="shared" si="18"/>
        <v>0</v>
      </c>
      <c r="L33" s="1">
        <f>IF(H33=0,0,_xlfn.XLOOKUP(G33,战斗中转!$D$8:$D$19,战斗中转!$I$8:$I$19))</f>
        <v>0</v>
      </c>
      <c r="M33" s="1">
        <f t="shared" si="19"/>
        <v>6001113001</v>
      </c>
      <c r="N33" s="1" t="str">
        <f t="shared" si="20"/>
        <v>EquipmentName601013001</v>
      </c>
      <c r="O33" s="1" t="str">
        <f t="shared" si="21"/>
        <v>EquipmentDesc601013001</v>
      </c>
      <c r="P33" s="63" t="str">
        <f>"SpriteUi/EquipmentIcon/"&amp;"Equip_"&amp;_xlfn.XLOOKUP(J33,战斗中转!$A$8:$A$11,战斗中转!$B$8:$B$11)&amp;"_"&amp;I33*100+ROUNDUP(G33/2,0)*10</f>
        <v>SpriteUi/EquipmentIcon/Equip_Body_110</v>
      </c>
      <c r="Q33" s="63">
        <v>1</v>
      </c>
      <c r="R33" s="1" t="str" cm="1">
        <f t="array" ref="R33">_xlfn.XLOOKUP($C33,战斗中转!$E$32:$E$281,_xlfn.XLOOKUP(I33*100+J33,战斗中转!$AD$30:$BY$30*100+战斗中转!$AD$31:$BY$31,战斗中转!$AD$32:$BY$281),"{}")</f>
        <v>{"PhysDef":1.9477,"SkillSpeed":0.0126}</v>
      </c>
      <c r="S33" s="1" t="str" cm="1">
        <f t="array" ref="S33">_xlfn.XLOOKUP($C33,经营中转!$E$16:$E$265,_xlfn.XLOOKUP($J33,经营中转!$L$15:$S$15,经营中转!$L$16:$S$265),"{}")</f>
        <v>{"CardMulti":0.54}</v>
      </c>
    </row>
    <row r="34" spans="1:19" x14ac:dyDescent="0.15">
      <c r="A34" s="1">
        <f t="shared" si="16"/>
        <v>6001114001</v>
      </c>
      <c r="B34" s="56">
        <f t="shared" si="6"/>
        <v>6001114001</v>
      </c>
      <c r="C34" s="27">
        <f>_xlfn.XLOOKUP(G34,战斗中转!$D$8:$D$19,战斗中转!$F$8:$F$19)</f>
        <v>1</v>
      </c>
      <c r="D34" s="1">
        <f>_xlfn.XLOOKUP(G34,战斗中转!$D$8:$D$19,战斗中转!$H$8:$H$19)</f>
        <v>0</v>
      </c>
      <c r="E34" s="1">
        <f>_xlfn.XLOOKUP(G34,战斗中转!$D$8:$D$19,战斗中转!$J$8:$J$19)</f>
        <v>1</v>
      </c>
      <c r="F34" s="1">
        <f t="shared" si="17"/>
        <v>0</v>
      </c>
      <c r="G34" s="56">
        <f t="shared" si="22"/>
        <v>1</v>
      </c>
      <c r="H34" s="1">
        <f t="shared" si="23"/>
        <v>1</v>
      </c>
      <c r="I34" s="1">
        <f t="shared" si="24"/>
        <v>1</v>
      </c>
      <c r="J34" s="1">
        <v>4</v>
      </c>
      <c r="K34" s="1">
        <f t="shared" si="18"/>
        <v>0</v>
      </c>
      <c r="L34" s="1">
        <f>IF(H34=0,0,_xlfn.XLOOKUP(G34,战斗中转!$D$8:$D$19,战斗中转!$I$8:$I$19))</f>
        <v>0</v>
      </c>
      <c r="M34" s="1">
        <f t="shared" si="19"/>
        <v>6001114001</v>
      </c>
      <c r="N34" s="1" t="str">
        <f t="shared" si="20"/>
        <v>EquipmentName601014001</v>
      </c>
      <c r="O34" s="1" t="str">
        <f t="shared" si="21"/>
        <v>EquipmentDesc601014001</v>
      </c>
      <c r="P34" s="63" t="str">
        <f>"SpriteUi/EquipmentIcon/"&amp;"Equip_"&amp;_xlfn.XLOOKUP(J34,战斗中转!$A$8:$A$11,战斗中转!$B$8:$B$11)&amp;"_"&amp;I34*100+ROUNDUP(G34/2,0)*10</f>
        <v>SpriteUi/EquipmentIcon/Equip_Shoes_110</v>
      </c>
      <c r="Q34" s="63">
        <v>1</v>
      </c>
      <c r="R34" s="1" t="str" cm="1">
        <f t="array" ref="R34">_xlfn.XLOOKUP($C34,战斗中转!$E$32:$E$281,_xlfn.XLOOKUP(I34*100+J34,战斗中转!$AD$30:$BY$30*100+战斗中转!$AD$31:$BY$31,战斗中转!$AD$32:$BY$281),"{}")</f>
        <v>{"MagicDef":1.9477,"AtkSpeed":0.0162,"SkillSpeed":0.0126}</v>
      </c>
      <c r="S34" s="1" t="str" cm="1">
        <f t="array" ref="S34">_xlfn.XLOOKUP($C34,经营中转!$E$16:$E$265,_xlfn.XLOOKUP($J34,经营中转!$L$15:$S$15,经营中转!$L$16:$S$265),"{}")</f>
        <v>{"AutoLevelLower":1}</v>
      </c>
    </row>
    <row r="35" spans="1:19" x14ac:dyDescent="0.15">
      <c r="A35" s="1">
        <f t="shared" si="16"/>
        <v>6001121001</v>
      </c>
      <c r="B35" s="56">
        <f t="shared" si="6"/>
        <v>6001121001</v>
      </c>
      <c r="C35" s="27">
        <f>_xlfn.XLOOKUP(G35,战斗中转!$D$8:$D$19,战斗中转!$F$8:$F$19)</f>
        <v>1</v>
      </c>
      <c r="D35" s="1">
        <f>_xlfn.XLOOKUP(G35,战斗中转!$D$8:$D$19,战斗中转!$H$8:$H$19)</f>
        <v>0</v>
      </c>
      <c r="E35" s="1">
        <f>_xlfn.XLOOKUP(G35,战斗中转!$D$8:$D$19,战斗中转!$J$8:$J$19)</f>
        <v>1</v>
      </c>
      <c r="F35" s="1">
        <f t="shared" si="17"/>
        <v>0</v>
      </c>
      <c r="G35" s="56">
        <f t="shared" si="22"/>
        <v>1</v>
      </c>
      <c r="H35" s="1">
        <f t="shared" si="23"/>
        <v>1</v>
      </c>
      <c r="I35" s="1">
        <f>I31+1</f>
        <v>2</v>
      </c>
      <c r="J35" s="1">
        <f>J31</f>
        <v>1</v>
      </c>
      <c r="K35" s="1">
        <f t="shared" si="18"/>
        <v>0</v>
      </c>
      <c r="L35" s="1">
        <f>IF(H35=0,0,_xlfn.XLOOKUP(G35,战斗中转!$D$8:$D$19,战斗中转!$I$8:$I$19))</f>
        <v>0</v>
      </c>
      <c r="M35" s="1">
        <f t="shared" si="19"/>
        <v>6001121001</v>
      </c>
      <c r="N35" s="1" t="str">
        <f t="shared" si="20"/>
        <v>EquipmentName601021001</v>
      </c>
      <c r="O35" s="1" t="str">
        <f t="shared" si="21"/>
        <v>EquipmentDesc601021001</v>
      </c>
      <c r="P35" s="63" t="str">
        <f>"SpriteUi/EquipmentIcon/"&amp;"Equip_"&amp;_xlfn.XLOOKUP(J35,战斗中转!$A$8:$A$11,战斗中转!$B$8:$B$11)&amp;"_"&amp;I35*100+ROUNDUP(G35/2,0)*10</f>
        <v>SpriteUi/EquipmentIcon/Equip_Weapon_210</v>
      </c>
      <c r="Q35" s="63">
        <v>1</v>
      </c>
      <c r="R35" s="1" t="str" cm="1">
        <f t="array" ref="R35">_xlfn.XLOOKUP($C35,战斗中转!$E$32:$E$281,_xlfn.XLOOKUP(I35*100+J35,战斗中转!$AD$30:$BY$30*100+战斗中转!$AD$31:$BY$31,战斗中转!$AD$32:$BY$281),"{}")</f>
        <v>{"Atk":4.4079,"Cri":0.0907}</v>
      </c>
      <c r="S35" s="1" t="str" cm="1">
        <f t="array" ref="S35">_xlfn.XLOOKUP($C35,经营中转!$E$16:$E$265,_xlfn.XLOOKUP($J35,经营中转!$L$15:$S$15,经营中转!$L$16:$S$265),"{}")</f>
        <v>{"CardMulti":1.26}</v>
      </c>
    </row>
    <row r="36" spans="1:19" x14ac:dyDescent="0.15">
      <c r="A36" s="1">
        <f t="shared" si="16"/>
        <v>6001122001</v>
      </c>
      <c r="B36" s="56">
        <f t="shared" si="6"/>
        <v>6001122001</v>
      </c>
      <c r="C36" s="27">
        <f>_xlfn.XLOOKUP(G36,战斗中转!$D$8:$D$19,战斗中转!$F$8:$F$19)</f>
        <v>1</v>
      </c>
      <c r="D36" s="1">
        <f>_xlfn.XLOOKUP(G36,战斗中转!$D$8:$D$19,战斗中转!$H$8:$H$19)</f>
        <v>0</v>
      </c>
      <c r="E36" s="1">
        <f>_xlfn.XLOOKUP(G36,战斗中转!$D$8:$D$19,战斗中转!$J$8:$J$19)</f>
        <v>1</v>
      </c>
      <c r="F36" s="1">
        <f t="shared" si="17"/>
        <v>0</v>
      </c>
      <c r="G36" s="56">
        <f t="shared" si="22"/>
        <v>1</v>
      </c>
      <c r="H36" s="1">
        <f t="shared" si="23"/>
        <v>1</v>
      </c>
      <c r="I36" s="1">
        <f t="shared" ref="I36:I42" si="25">I32+1</f>
        <v>2</v>
      </c>
      <c r="J36" s="1">
        <f t="shared" ref="J36:J90" si="26">J32</f>
        <v>2</v>
      </c>
      <c r="K36" s="1">
        <f t="shared" si="18"/>
        <v>0</v>
      </c>
      <c r="L36" s="1">
        <f>IF(H36=0,0,_xlfn.XLOOKUP(G36,战斗中转!$D$8:$D$19,战斗中转!$I$8:$I$19))</f>
        <v>0</v>
      </c>
      <c r="M36" s="1">
        <f t="shared" si="19"/>
        <v>6001122001</v>
      </c>
      <c r="N36" s="1" t="str">
        <f t="shared" si="20"/>
        <v>EquipmentName601022001</v>
      </c>
      <c r="O36" s="1" t="str">
        <f t="shared" si="21"/>
        <v>EquipmentDesc601022001</v>
      </c>
      <c r="P36" s="63" t="str">
        <f>"SpriteUi/EquipmentIcon/"&amp;"Equip_"&amp;_xlfn.XLOOKUP(J36,战斗中转!$A$8:$A$11,战斗中转!$B$8:$B$11)&amp;"_"&amp;I36*100+ROUNDUP(G36/2,0)*10</f>
        <v>SpriteUi/EquipmentIcon/Equip_Head_210</v>
      </c>
      <c r="Q36" s="63">
        <v>1</v>
      </c>
      <c r="R36" s="1" t="str" cm="1">
        <f t="array" ref="R36">_xlfn.XLOOKUP($C36,战斗中转!$E$32:$E$281,_xlfn.XLOOKUP(I36*100+J36,战斗中转!$AD$30:$BY$30*100+战斗中转!$AD$31:$BY$31,战斗中转!$AD$32:$BY$281),"{}")</f>
        <v>{"Hp":64.0688,"AntiCri":0.0907}</v>
      </c>
      <c r="S36" s="1" t="str" cm="1">
        <f t="array" ref="S36">_xlfn.XLOOKUP($C36,经营中转!$E$16:$E$265,_xlfn.XLOOKUP($J36,经营中转!$L$15:$S$15,经营中转!$L$16:$S$265),"{}")</f>
        <v>{"AutoLevelLower":3}</v>
      </c>
    </row>
    <row r="37" spans="1:19" x14ac:dyDescent="0.15">
      <c r="A37" s="1">
        <f t="shared" si="16"/>
        <v>6001123001</v>
      </c>
      <c r="B37" s="56">
        <f t="shared" si="6"/>
        <v>6001123001</v>
      </c>
      <c r="C37" s="27">
        <f>_xlfn.XLOOKUP(G37,战斗中转!$D$8:$D$19,战斗中转!$F$8:$F$19)</f>
        <v>1</v>
      </c>
      <c r="D37" s="1">
        <f>_xlfn.XLOOKUP(G37,战斗中转!$D$8:$D$19,战斗中转!$H$8:$H$19)</f>
        <v>0</v>
      </c>
      <c r="E37" s="1">
        <f>_xlfn.XLOOKUP(G37,战斗中转!$D$8:$D$19,战斗中转!$J$8:$J$19)</f>
        <v>1</v>
      </c>
      <c r="F37" s="1">
        <f t="shared" si="17"/>
        <v>0</v>
      </c>
      <c r="G37" s="56">
        <f t="shared" si="22"/>
        <v>1</v>
      </c>
      <c r="H37" s="1">
        <f t="shared" si="23"/>
        <v>1</v>
      </c>
      <c r="I37" s="1">
        <f t="shared" si="25"/>
        <v>2</v>
      </c>
      <c r="J37" s="1">
        <f t="shared" si="26"/>
        <v>3</v>
      </c>
      <c r="K37" s="1">
        <f t="shared" si="18"/>
        <v>0</v>
      </c>
      <c r="L37" s="1">
        <f>IF(H37=0,0,_xlfn.XLOOKUP(G37,战斗中转!$D$8:$D$19,战斗中转!$I$8:$I$19))</f>
        <v>0</v>
      </c>
      <c r="M37" s="1">
        <f t="shared" si="19"/>
        <v>6001123001</v>
      </c>
      <c r="N37" s="1" t="str">
        <f t="shared" si="20"/>
        <v>EquipmentName601023001</v>
      </c>
      <c r="O37" s="1" t="str">
        <f t="shared" si="21"/>
        <v>EquipmentDesc601023001</v>
      </c>
      <c r="P37" s="63" t="str">
        <f>"SpriteUi/EquipmentIcon/"&amp;"Equip_"&amp;_xlfn.XLOOKUP(J37,战斗中转!$A$8:$A$11,战斗中转!$B$8:$B$11)&amp;"_"&amp;I37*100+ROUNDUP(G37/2,0)*10</f>
        <v>SpriteUi/EquipmentIcon/Equip_Body_210</v>
      </c>
      <c r="Q37" s="63">
        <v>1</v>
      </c>
      <c r="R37" s="1" t="str" cm="1">
        <f t="array" ref="R37">_xlfn.XLOOKUP($C37,战斗中转!$E$32:$E$281,_xlfn.XLOOKUP(I37*100+J37,战斗中转!$AD$30:$BY$30*100+战斗中转!$AD$31:$BY$31,战斗中转!$AD$32:$BY$281),"{}")</f>
        <v>{"PhysDef":2.2552,"OnHealInc":0.0119}</v>
      </c>
      <c r="S37" s="1" t="str" cm="1">
        <f t="array" ref="S37">_xlfn.XLOOKUP($C37,经营中转!$E$16:$E$265,_xlfn.XLOOKUP($J37,经营中转!$L$15:$S$15,经营中转!$L$16:$S$265),"{}")</f>
        <v>{"CardMulti":0.54}</v>
      </c>
    </row>
    <row r="38" spans="1:19" x14ac:dyDescent="0.15">
      <c r="A38" s="1">
        <f t="shared" si="16"/>
        <v>6001124001</v>
      </c>
      <c r="B38" s="56">
        <f t="shared" si="6"/>
        <v>6001124001</v>
      </c>
      <c r="C38" s="27">
        <f>_xlfn.XLOOKUP(G38,战斗中转!$D$8:$D$19,战斗中转!$F$8:$F$19)</f>
        <v>1</v>
      </c>
      <c r="D38" s="1">
        <f>_xlfn.XLOOKUP(G38,战斗中转!$D$8:$D$19,战斗中转!$H$8:$H$19)</f>
        <v>0</v>
      </c>
      <c r="E38" s="1">
        <f>_xlfn.XLOOKUP(G38,战斗中转!$D$8:$D$19,战斗中转!$J$8:$J$19)</f>
        <v>1</v>
      </c>
      <c r="F38" s="1">
        <f t="shared" si="17"/>
        <v>0</v>
      </c>
      <c r="G38" s="56">
        <f t="shared" si="22"/>
        <v>1</v>
      </c>
      <c r="H38" s="1">
        <f t="shared" si="23"/>
        <v>1</v>
      </c>
      <c r="I38" s="1">
        <f t="shared" si="25"/>
        <v>2</v>
      </c>
      <c r="J38" s="1">
        <f t="shared" si="26"/>
        <v>4</v>
      </c>
      <c r="K38" s="1">
        <f t="shared" si="18"/>
        <v>0</v>
      </c>
      <c r="L38" s="1">
        <f>IF(H38=0,0,_xlfn.XLOOKUP(G38,战斗中转!$D$8:$D$19,战斗中转!$I$8:$I$19))</f>
        <v>0</v>
      </c>
      <c r="M38" s="1">
        <f t="shared" si="19"/>
        <v>6001124001</v>
      </c>
      <c r="N38" s="1" t="str">
        <f t="shared" si="20"/>
        <v>EquipmentName601024001</v>
      </c>
      <c r="O38" s="1" t="str">
        <f t="shared" si="21"/>
        <v>EquipmentDesc601024001</v>
      </c>
      <c r="P38" s="63" t="str">
        <f>"SpriteUi/EquipmentIcon/"&amp;"Equip_"&amp;_xlfn.XLOOKUP(J38,战斗中转!$A$8:$A$11,战斗中转!$B$8:$B$11)&amp;"_"&amp;I38*100+ROUNDUP(G38/2,0)*10</f>
        <v>SpriteUi/EquipmentIcon/Equip_Shoes_210</v>
      </c>
      <c r="Q38" s="63">
        <v>1</v>
      </c>
      <c r="R38" s="1" t="str" cm="1">
        <f t="array" ref="R38">_xlfn.XLOOKUP($C38,战斗中转!$E$32:$E$281,_xlfn.XLOOKUP(I38*100+J38,战斗中转!$AD$30:$BY$30*100+战斗中转!$AD$31:$BY$31,战斗中转!$AD$32:$BY$281),"{}")</f>
        <v>{"MagicDef":2.2552,"AtkSpeed":0.0162,"OnHealInc":0.0119}</v>
      </c>
      <c r="S38" s="1" t="str" cm="1">
        <f t="array" ref="S38">_xlfn.XLOOKUP($C38,经营中转!$E$16:$E$265,_xlfn.XLOOKUP($J38,经营中转!$L$15:$S$15,经营中转!$L$16:$S$265),"{}")</f>
        <v>{"AutoLevelLower":1}</v>
      </c>
    </row>
    <row r="39" spans="1:19" x14ac:dyDescent="0.15">
      <c r="A39" s="1">
        <f t="shared" si="16"/>
        <v>6001131001</v>
      </c>
      <c r="B39" s="56">
        <f t="shared" si="6"/>
        <v>6001131001</v>
      </c>
      <c r="C39" s="27">
        <f>_xlfn.XLOOKUP(G39,战斗中转!$D$8:$D$19,战斗中转!$F$8:$F$19)</f>
        <v>1</v>
      </c>
      <c r="D39" s="1">
        <f>_xlfn.XLOOKUP(G39,战斗中转!$D$8:$D$19,战斗中转!$H$8:$H$19)</f>
        <v>0</v>
      </c>
      <c r="E39" s="1">
        <f>_xlfn.XLOOKUP(G39,战斗中转!$D$8:$D$19,战斗中转!$J$8:$J$19)</f>
        <v>1</v>
      </c>
      <c r="F39" s="1">
        <f t="shared" si="17"/>
        <v>0</v>
      </c>
      <c r="G39" s="56">
        <f t="shared" si="22"/>
        <v>1</v>
      </c>
      <c r="H39" s="1">
        <f t="shared" si="23"/>
        <v>1</v>
      </c>
      <c r="I39" s="1">
        <f t="shared" si="25"/>
        <v>3</v>
      </c>
      <c r="J39" s="1">
        <f t="shared" si="26"/>
        <v>1</v>
      </c>
      <c r="K39" s="1">
        <f t="shared" si="18"/>
        <v>0</v>
      </c>
      <c r="L39" s="1">
        <f>IF(H39=0,0,_xlfn.XLOOKUP(G39,战斗中转!$D$8:$D$19,战斗中转!$I$8:$I$19))</f>
        <v>0</v>
      </c>
      <c r="M39" s="1">
        <f t="shared" si="19"/>
        <v>6001131001</v>
      </c>
      <c r="N39" s="1" t="str">
        <f t="shared" si="20"/>
        <v>EquipmentName601031001</v>
      </c>
      <c r="O39" s="1" t="str">
        <f t="shared" si="21"/>
        <v>EquipmentDesc601031001</v>
      </c>
      <c r="P39" s="63" t="str">
        <f>"SpriteUi/EquipmentIcon/"&amp;"Equip_"&amp;_xlfn.XLOOKUP(J39,战斗中转!$A$8:$A$11,战斗中转!$B$8:$B$11)&amp;"_"&amp;I39*100+ROUNDUP(G39/2,0)*10</f>
        <v>SpriteUi/EquipmentIcon/Equip_Weapon_310</v>
      </c>
      <c r="Q39" s="63">
        <v>1</v>
      </c>
      <c r="R39" s="1" t="str" cm="1">
        <f t="array" ref="R39">_xlfn.XLOOKUP($C39,战斗中转!$E$32:$E$281,_xlfn.XLOOKUP(I39*100+J39,战斗中转!$AD$30:$BY$30*100+战斗中转!$AD$31:$BY$31,战斗中转!$AD$32:$BY$281),"{}")</f>
        <v>{"Atk":5.6381,"Cri":0.0756}</v>
      </c>
      <c r="S39" s="1" t="str" cm="1">
        <f t="array" ref="S39">_xlfn.XLOOKUP($C39,经营中转!$E$16:$E$265,_xlfn.XLOOKUP($J39,经营中转!$L$15:$S$15,经营中转!$L$16:$S$265),"{}")</f>
        <v>{"CardMulti":1.26}</v>
      </c>
    </row>
    <row r="40" spans="1:19" x14ac:dyDescent="0.15">
      <c r="A40" s="1">
        <f t="shared" si="16"/>
        <v>6001132001</v>
      </c>
      <c r="B40" s="56">
        <f t="shared" si="6"/>
        <v>6001132001</v>
      </c>
      <c r="C40" s="27">
        <f>_xlfn.XLOOKUP(G40,战斗中转!$D$8:$D$19,战斗中转!$F$8:$F$19)</f>
        <v>1</v>
      </c>
      <c r="D40" s="1">
        <f>_xlfn.XLOOKUP(G40,战斗中转!$D$8:$D$19,战斗中转!$H$8:$H$19)</f>
        <v>0</v>
      </c>
      <c r="E40" s="1">
        <f>_xlfn.XLOOKUP(G40,战斗中转!$D$8:$D$19,战斗中转!$J$8:$J$19)</f>
        <v>1</v>
      </c>
      <c r="F40" s="1">
        <f t="shared" si="17"/>
        <v>0</v>
      </c>
      <c r="G40" s="56">
        <f t="shared" si="22"/>
        <v>1</v>
      </c>
      <c r="H40" s="1">
        <f t="shared" si="23"/>
        <v>1</v>
      </c>
      <c r="I40" s="1">
        <f t="shared" si="25"/>
        <v>3</v>
      </c>
      <c r="J40" s="1">
        <f t="shared" si="26"/>
        <v>2</v>
      </c>
      <c r="K40" s="1">
        <f t="shared" si="18"/>
        <v>0</v>
      </c>
      <c r="L40" s="1">
        <f>IF(H40=0,0,_xlfn.XLOOKUP(G40,战斗中转!$D$8:$D$19,战斗中转!$I$8:$I$19))</f>
        <v>0</v>
      </c>
      <c r="M40" s="1">
        <f t="shared" si="19"/>
        <v>6001132001</v>
      </c>
      <c r="N40" s="1" t="str">
        <f t="shared" si="20"/>
        <v>EquipmentName601032001</v>
      </c>
      <c r="O40" s="1" t="str">
        <f t="shared" si="21"/>
        <v>EquipmentDesc601032001</v>
      </c>
      <c r="P40" s="63" t="str">
        <f>"SpriteUi/EquipmentIcon/"&amp;"Equip_"&amp;_xlfn.XLOOKUP(J40,战斗中转!$A$8:$A$11,战斗中转!$B$8:$B$11)&amp;"_"&amp;I40*100+ROUNDUP(G40/2,0)*10</f>
        <v>SpriteUi/EquipmentIcon/Equip_Head_310</v>
      </c>
      <c r="Q40" s="63">
        <v>1</v>
      </c>
      <c r="R40" s="1" t="str" cm="1">
        <f t="array" ref="R40">_xlfn.XLOOKUP($C40,战斗中转!$E$32:$E$281,_xlfn.XLOOKUP(I40*100+J40,战斗中转!$AD$30:$BY$30*100+战斗中转!$AD$31:$BY$31,战斗中转!$AD$32:$BY$281),"{}")</f>
        <v>{"Hp":53.8178,"AntiCri":0.0907}</v>
      </c>
      <c r="S40" s="1" t="str" cm="1">
        <f t="array" ref="S40">_xlfn.XLOOKUP($C40,经营中转!$E$16:$E$265,_xlfn.XLOOKUP($J40,经营中转!$L$15:$S$15,经营中转!$L$16:$S$265),"{}")</f>
        <v>{"AutoLevelLower":3}</v>
      </c>
    </row>
    <row r="41" spans="1:19" x14ac:dyDescent="0.15">
      <c r="A41" s="1">
        <f t="shared" si="16"/>
        <v>6001133001</v>
      </c>
      <c r="B41" s="56">
        <f t="shared" si="6"/>
        <v>6001133001</v>
      </c>
      <c r="C41" s="27">
        <f>_xlfn.XLOOKUP(G41,战斗中转!$D$8:$D$19,战斗中转!$F$8:$F$19)</f>
        <v>1</v>
      </c>
      <c r="D41" s="1">
        <f>_xlfn.XLOOKUP(G41,战斗中转!$D$8:$D$19,战斗中转!$H$8:$H$19)</f>
        <v>0</v>
      </c>
      <c r="E41" s="1">
        <f>_xlfn.XLOOKUP(G41,战斗中转!$D$8:$D$19,战斗中转!$J$8:$J$19)</f>
        <v>1</v>
      </c>
      <c r="F41" s="1">
        <f t="shared" si="17"/>
        <v>0</v>
      </c>
      <c r="G41" s="56">
        <f t="shared" si="22"/>
        <v>1</v>
      </c>
      <c r="H41" s="1">
        <f t="shared" si="23"/>
        <v>1</v>
      </c>
      <c r="I41" s="1">
        <f t="shared" si="25"/>
        <v>3</v>
      </c>
      <c r="J41" s="1">
        <f t="shared" si="26"/>
        <v>3</v>
      </c>
      <c r="K41" s="1">
        <f t="shared" si="18"/>
        <v>0</v>
      </c>
      <c r="L41" s="1">
        <f>IF(H41=0,0,_xlfn.XLOOKUP(G41,战斗中转!$D$8:$D$19,战斗中转!$I$8:$I$19))</f>
        <v>0</v>
      </c>
      <c r="M41" s="1">
        <f t="shared" si="19"/>
        <v>6001133001</v>
      </c>
      <c r="N41" s="1" t="str">
        <f t="shared" si="20"/>
        <v>EquipmentName601033001</v>
      </c>
      <c r="O41" s="1" t="str">
        <f t="shared" si="21"/>
        <v>EquipmentDesc601033001</v>
      </c>
      <c r="P41" s="63" t="str">
        <f>"SpriteUi/EquipmentIcon/"&amp;"Equip_"&amp;_xlfn.XLOOKUP(J41,战斗中转!$A$8:$A$11,战斗中转!$B$8:$B$11)&amp;"_"&amp;I41*100+ROUNDUP(G41/2,0)*10</f>
        <v>SpriteUi/EquipmentIcon/Equip_Body_310</v>
      </c>
      <c r="Q41" s="63">
        <v>1</v>
      </c>
      <c r="R41" s="1" t="str" cm="1">
        <f t="array" ref="R41">_xlfn.XLOOKUP($C41,战斗中转!$E$32:$E$281,_xlfn.XLOOKUP(I41*100+J41,战斗中转!$AD$30:$BY$30*100+战斗中转!$AD$31:$BY$31,战斗中转!$AD$32:$BY$281),"{}")</f>
        <v>{"PhysDef":1.9887,"HealInc":0.0119}</v>
      </c>
      <c r="S41" s="1" t="str" cm="1">
        <f t="array" ref="S41">_xlfn.XLOOKUP($C41,经营中转!$E$16:$E$265,_xlfn.XLOOKUP($J41,经营中转!$L$15:$S$15,经营中转!$L$16:$S$265),"{}")</f>
        <v>{"CardMulti":0.54}</v>
      </c>
    </row>
    <row r="42" spans="1:19" x14ac:dyDescent="0.15">
      <c r="A42" s="1">
        <f t="shared" si="16"/>
        <v>6001134001</v>
      </c>
      <c r="B42" s="56">
        <f t="shared" si="6"/>
        <v>6001134001</v>
      </c>
      <c r="C42" s="27">
        <f>_xlfn.XLOOKUP(G42,战斗中转!$D$8:$D$19,战斗中转!$F$8:$F$19)</f>
        <v>1</v>
      </c>
      <c r="D42" s="1">
        <f>_xlfn.XLOOKUP(G42,战斗中转!$D$8:$D$19,战斗中转!$H$8:$H$19)</f>
        <v>0</v>
      </c>
      <c r="E42" s="1">
        <f>_xlfn.XLOOKUP(G42,战斗中转!$D$8:$D$19,战斗中转!$J$8:$J$19)</f>
        <v>1</v>
      </c>
      <c r="F42" s="1">
        <f t="shared" si="17"/>
        <v>0</v>
      </c>
      <c r="G42" s="56">
        <f t="shared" si="22"/>
        <v>1</v>
      </c>
      <c r="H42" s="1">
        <f t="shared" si="23"/>
        <v>1</v>
      </c>
      <c r="I42" s="1">
        <f t="shared" si="25"/>
        <v>3</v>
      </c>
      <c r="J42" s="1">
        <f t="shared" si="26"/>
        <v>4</v>
      </c>
      <c r="K42" s="1">
        <f t="shared" si="18"/>
        <v>0</v>
      </c>
      <c r="L42" s="1">
        <f>IF(H42=0,0,_xlfn.XLOOKUP(G42,战斗中转!$D$8:$D$19,战斗中转!$I$8:$I$19))</f>
        <v>0</v>
      </c>
      <c r="M42" s="1">
        <f t="shared" si="19"/>
        <v>6001134001</v>
      </c>
      <c r="N42" s="1" t="str">
        <f t="shared" si="20"/>
        <v>EquipmentName601034001</v>
      </c>
      <c r="O42" s="1" t="str">
        <f t="shared" si="21"/>
        <v>EquipmentDesc601034001</v>
      </c>
      <c r="P42" s="63" t="str">
        <f>"SpriteUi/EquipmentIcon/"&amp;"Equip_"&amp;_xlfn.XLOOKUP(J42,战斗中转!$A$8:$A$11,战斗中转!$B$8:$B$11)&amp;"_"&amp;I42*100+ROUNDUP(G42/2,0)*10</f>
        <v>SpriteUi/EquipmentIcon/Equip_Shoes_310</v>
      </c>
      <c r="Q42" s="63">
        <v>1</v>
      </c>
      <c r="R42" s="1" t="str" cm="1">
        <f t="array" ref="R42">_xlfn.XLOOKUP($C42,战斗中转!$E$32:$E$281,_xlfn.XLOOKUP(I42*100+J42,战斗中转!$AD$30:$BY$30*100+战斗中转!$AD$31:$BY$31,战斗中转!$AD$32:$BY$281),"{}")</f>
        <v>{"MagicDef":2.0297,"AtkSpeed":0.0162,"HealInc":0.0119}</v>
      </c>
      <c r="S42" s="1" t="str" cm="1">
        <f t="array" ref="S42">_xlfn.XLOOKUP($C42,经营中转!$E$16:$E$265,_xlfn.XLOOKUP($J42,经营中转!$L$15:$S$15,经营中转!$L$16:$S$265),"{}")</f>
        <v>{"AutoLevelLower":1}</v>
      </c>
    </row>
    <row r="43" spans="1:19" x14ac:dyDescent="0.15">
      <c r="A43" s="1">
        <f t="shared" si="16"/>
        <v>6001211001</v>
      </c>
      <c r="B43" s="56">
        <f t="shared" si="6"/>
        <v>6001211001</v>
      </c>
      <c r="C43" s="27">
        <f>_xlfn.XLOOKUP(G43,战斗中转!$D$8:$D$19,战斗中转!$F$8:$F$19)</f>
        <v>1</v>
      </c>
      <c r="D43" s="1">
        <f>_xlfn.XLOOKUP(G43,战斗中转!$D$8:$D$19,战斗中转!$H$8:$H$19)</f>
        <v>0</v>
      </c>
      <c r="E43" s="1">
        <f>_xlfn.XLOOKUP(G43,战斗中转!$D$8:$D$19,战斗中转!$J$8:$J$19)</f>
        <v>1</v>
      </c>
      <c r="F43" s="1">
        <f t="shared" si="17"/>
        <v>0</v>
      </c>
      <c r="G43" s="56">
        <f>G42</f>
        <v>1</v>
      </c>
      <c r="H43" s="1">
        <f t="shared" ref="H43:H54" si="27">H31+1</f>
        <v>2</v>
      </c>
      <c r="I43" s="1">
        <f t="shared" ref="I43:I54" si="28">I31</f>
        <v>1</v>
      </c>
      <c r="J43" s="1">
        <f>J39</f>
        <v>1</v>
      </c>
      <c r="K43" s="1">
        <f t="shared" si="18"/>
        <v>0</v>
      </c>
      <c r="L43" s="1">
        <f>IF(H43=0,0,_xlfn.XLOOKUP(G43,战斗中转!$D$8:$D$19,战斗中转!$I$8:$I$19))</f>
        <v>0</v>
      </c>
      <c r="M43" s="1">
        <f t="shared" si="19"/>
        <v>6001211001</v>
      </c>
      <c r="N43" s="1" t="str">
        <f t="shared" si="20"/>
        <v>EquipmentName601011001</v>
      </c>
      <c r="O43" s="1" t="str">
        <f t="shared" si="21"/>
        <v>EquipmentDesc601011001</v>
      </c>
      <c r="P43" s="63" t="str">
        <f>"SpriteUi/EquipmentIcon/"&amp;"Equip_"&amp;_xlfn.XLOOKUP(J43,战斗中转!$A$8:$A$11,战斗中转!$B$8:$B$11)&amp;"_"&amp;I43*100+ROUNDUP(G43/2,0)*10</f>
        <v>SpriteUi/EquipmentIcon/Equip_Weapon_110</v>
      </c>
      <c r="Q43" s="63">
        <v>1</v>
      </c>
      <c r="R43" s="1" t="str" cm="1">
        <f t="array" ref="R43">_xlfn.XLOOKUP($C43,战斗中转!$E$32:$E$281,_xlfn.XLOOKUP(I43*100+J43,战斗中转!$AD$30:$BY$30*100+战斗中转!$AD$31:$BY$31,战斗中转!$AD$32:$BY$281),"{}")</f>
        <v>{"Atk":6.2531,"Cri":0.1096}</v>
      </c>
      <c r="S43" s="1" t="str" cm="1">
        <f t="array" ref="S43">_xlfn.XLOOKUP($C43,经营中转!$E$16:$E$265,_xlfn.XLOOKUP($J43,经营中转!$L$15:$S$15,经营中转!$L$16:$S$265),"{}")</f>
        <v>{"CardMulti":1.26}</v>
      </c>
    </row>
    <row r="44" spans="1:19" x14ac:dyDescent="0.15">
      <c r="A44" s="1">
        <f t="shared" si="16"/>
        <v>6001212001</v>
      </c>
      <c r="B44" s="56">
        <f t="shared" si="6"/>
        <v>6001212001</v>
      </c>
      <c r="C44" s="27">
        <f>_xlfn.XLOOKUP(G44,战斗中转!$D$8:$D$19,战斗中转!$F$8:$F$19)</f>
        <v>1</v>
      </c>
      <c r="D44" s="1">
        <f>_xlfn.XLOOKUP(G44,战斗中转!$D$8:$D$19,战斗中转!$H$8:$H$19)</f>
        <v>0</v>
      </c>
      <c r="E44" s="1">
        <f>_xlfn.XLOOKUP(G44,战斗中转!$D$8:$D$19,战斗中转!$J$8:$J$19)</f>
        <v>1</v>
      </c>
      <c r="F44" s="1">
        <f t="shared" si="17"/>
        <v>0</v>
      </c>
      <c r="G44" s="56">
        <f t="shared" si="22"/>
        <v>1</v>
      </c>
      <c r="H44" s="1">
        <f t="shared" si="27"/>
        <v>2</v>
      </c>
      <c r="I44" s="1">
        <f t="shared" si="28"/>
        <v>1</v>
      </c>
      <c r="J44" s="1">
        <f>J40</f>
        <v>2</v>
      </c>
      <c r="K44" s="1">
        <f t="shared" si="18"/>
        <v>0</v>
      </c>
      <c r="L44" s="1">
        <f>IF(H44=0,0,_xlfn.XLOOKUP(G44,战斗中转!$D$8:$D$19,战斗中转!$I$8:$I$19))</f>
        <v>0</v>
      </c>
      <c r="M44" s="1">
        <f t="shared" si="19"/>
        <v>6001212001</v>
      </c>
      <c r="N44" s="1" t="str">
        <f t="shared" si="20"/>
        <v>EquipmentName601012001</v>
      </c>
      <c r="O44" s="1" t="str">
        <f t="shared" si="21"/>
        <v>EquipmentDesc601012001</v>
      </c>
      <c r="P44" s="63" t="str">
        <f>"SpriteUi/EquipmentIcon/"&amp;"Equip_"&amp;_xlfn.XLOOKUP(J44,战斗中转!$A$8:$A$11,战斗中转!$B$8:$B$11)&amp;"_"&amp;I44*100+ROUNDUP(G44/2,0)*10</f>
        <v>SpriteUi/EquipmentIcon/Equip_Head_110</v>
      </c>
      <c r="Q44" s="63">
        <v>1</v>
      </c>
      <c r="R44" s="1" t="str" cm="1">
        <f t="array" ref="R44">_xlfn.XLOOKUP($C44,战斗中转!$E$32:$E$281,_xlfn.XLOOKUP(I44*100+J44,战斗中转!$AD$30:$BY$30*100+战斗中转!$AD$31:$BY$31,战斗中转!$AD$32:$BY$281),"{}")</f>
        <v>{"Hp":45.1044,"AntiCri":0.0605}</v>
      </c>
      <c r="S44" s="1" t="str" cm="1">
        <f t="array" ref="S44">_xlfn.XLOOKUP($C44,经营中转!$E$16:$E$265,_xlfn.XLOOKUP($J44,经营中转!$L$15:$S$15,经营中转!$L$16:$S$265),"{}")</f>
        <v>{"AutoLevelLower":3}</v>
      </c>
    </row>
    <row r="45" spans="1:19" x14ac:dyDescent="0.15">
      <c r="A45" s="1">
        <f t="shared" si="16"/>
        <v>6001213001</v>
      </c>
      <c r="B45" s="56">
        <f t="shared" si="6"/>
        <v>6001213001</v>
      </c>
      <c r="C45" s="27">
        <f>_xlfn.XLOOKUP(G45,战斗中转!$D$8:$D$19,战斗中转!$F$8:$F$19)</f>
        <v>1</v>
      </c>
      <c r="D45" s="1">
        <f>_xlfn.XLOOKUP(G45,战斗中转!$D$8:$D$19,战斗中转!$H$8:$H$19)</f>
        <v>0</v>
      </c>
      <c r="E45" s="1">
        <f>_xlfn.XLOOKUP(G45,战斗中转!$D$8:$D$19,战斗中转!$J$8:$J$19)</f>
        <v>1</v>
      </c>
      <c r="F45" s="1">
        <f t="shared" si="17"/>
        <v>0</v>
      </c>
      <c r="G45" s="56">
        <f t="shared" si="22"/>
        <v>1</v>
      </c>
      <c r="H45" s="1">
        <f t="shared" si="27"/>
        <v>2</v>
      </c>
      <c r="I45" s="1">
        <f t="shared" si="28"/>
        <v>1</v>
      </c>
      <c r="J45" s="1">
        <f>J41</f>
        <v>3</v>
      </c>
      <c r="K45" s="1">
        <f t="shared" si="18"/>
        <v>0</v>
      </c>
      <c r="L45" s="1">
        <f>IF(H45=0,0,_xlfn.XLOOKUP(G45,战斗中转!$D$8:$D$19,战斗中转!$I$8:$I$19))</f>
        <v>0</v>
      </c>
      <c r="M45" s="1">
        <f t="shared" si="19"/>
        <v>6001213001</v>
      </c>
      <c r="N45" s="1" t="str">
        <f t="shared" si="20"/>
        <v>EquipmentName601013001</v>
      </c>
      <c r="O45" s="1" t="str">
        <f t="shared" si="21"/>
        <v>EquipmentDesc601013001</v>
      </c>
      <c r="P45" s="63" t="str">
        <f>"SpriteUi/EquipmentIcon/"&amp;"Equip_"&amp;_xlfn.XLOOKUP(J45,战斗中转!$A$8:$A$11,战斗中转!$B$8:$B$11)&amp;"_"&amp;I45*100+ROUNDUP(G45/2,0)*10</f>
        <v>SpriteUi/EquipmentIcon/Equip_Body_110</v>
      </c>
      <c r="Q45" s="63">
        <v>1</v>
      </c>
      <c r="R45" s="1" t="str" cm="1">
        <f t="array" ref="R45">_xlfn.XLOOKUP($C45,战斗中转!$E$32:$E$281,_xlfn.XLOOKUP(I45*100+J45,战斗中转!$AD$30:$BY$30*100+战斗中转!$AD$31:$BY$31,战斗中转!$AD$32:$BY$281),"{}")</f>
        <v>{"PhysDef":1.9477,"SkillSpeed":0.0126}</v>
      </c>
      <c r="S45" s="1" t="str" cm="1">
        <f t="array" ref="S45">_xlfn.XLOOKUP($C45,经营中转!$E$16:$E$265,_xlfn.XLOOKUP($J45,经营中转!$L$15:$S$15,经营中转!$L$16:$S$265),"{}")</f>
        <v>{"CardMulti":0.54}</v>
      </c>
    </row>
    <row r="46" spans="1:19" x14ac:dyDescent="0.15">
      <c r="A46" s="1">
        <f t="shared" si="16"/>
        <v>6001214001</v>
      </c>
      <c r="B46" s="56">
        <f t="shared" si="6"/>
        <v>6001214001</v>
      </c>
      <c r="C46" s="27">
        <f>_xlfn.XLOOKUP(G46,战斗中转!$D$8:$D$19,战斗中转!$F$8:$F$19)</f>
        <v>1</v>
      </c>
      <c r="D46" s="1">
        <f>_xlfn.XLOOKUP(G46,战斗中转!$D$8:$D$19,战斗中转!$H$8:$H$19)</f>
        <v>0</v>
      </c>
      <c r="E46" s="1">
        <f>_xlfn.XLOOKUP(G46,战斗中转!$D$8:$D$19,战斗中转!$J$8:$J$19)</f>
        <v>1</v>
      </c>
      <c r="F46" s="1">
        <f t="shared" si="17"/>
        <v>0</v>
      </c>
      <c r="G46" s="56">
        <f t="shared" si="22"/>
        <v>1</v>
      </c>
      <c r="H46" s="1">
        <f t="shared" si="27"/>
        <v>2</v>
      </c>
      <c r="I46" s="1">
        <f t="shared" si="28"/>
        <v>1</v>
      </c>
      <c r="J46" s="1">
        <f>J42</f>
        <v>4</v>
      </c>
      <c r="K46" s="1">
        <f t="shared" si="18"/>
        <v>0</v>
      </c>
      <c r="L46" s="1">
        <f>IF(H46=0,0,_xlfn.XLOOKUP(G46,战斗中转!$D$8:$D$19,战斗中转!$I$8:$I$19))</f>
        <v>0</v>
      </c>
      <c r="M46" s="1">
        <f t="shared" si="19"/>
        <v>6001214001</v>
      </c>
      <c r="N46" s="1" t="str">
        <f t="shared" si="20"/>
        <v>EquipmentName601014001</v>
      </c>
      <c r="O46" s="1" t="str">
        <f t="shared" si="21"/>
        <v>EquipmentDesc601014001</v>
      </c>
      <c r="P46" s="63" t="str">
        <f>"SpriteUi/EquipmentIcon/"&amp;"Equip_"&amp;_xlfn.XLOOKUP(J46,战斗中转!$A$8:$A$11,战斗中转!$B$8:$B$11)&amp;"_"&amp;I46*100+ROUNDUP(G46/2,0)*10</f>
        <v>SpriteUi/EquipmentIcon/Equip_Shoes_110</v>
      </c>
      <c r="Q46" s="63">
        <v>1</v>
      </c>
      <c r="R46" s="1" t="str" cm="1">
        <f t="array" ref="R46">_xlfn.XLOOKUP($C46,战斗中转!$E$32:$E$281,_xlfn.XLOOKUP(I46*100+J46,战斗中转!$AD$30:$BY$30*100+战斗中转!$AD$31:$BY$31,战斗中转!$AD$32:$BY$281),"{}")</f>
        <v>{"MagicDef":1.9477,"AtkSpeed":0.0162,"SkillSpeed":0.0126}</v>
      </c>
      <c r="S46" s="1" t="str" cm="1">
        <f t="array" ref="S46">_xlfn.XLOOKUP($C46,经营中转!$E$16:$E$265,_xlfn.XLOOKUP($J46,经营中转!$L$15:$S$15,经营中转!$L$16:$S$265),"{}")</f>
        <v>{"AutoLevelLower":1}</v>
      </c>
    </row>
    <row r="47" spans="1:19" x14ac:dyDescent="0.15">
      <c r="A47" s="1">
        <f t="shared" si="16"/>
        <v>6001221001</v>
      </c>
      <c r="B47" s="56">
        <f t="shared" si="6"/>
        <v>6001221001</v>
      </c>
      <c r="C47" s="27">
        <f>_xlfn.XLOOKUP(G47,战斗中转!$D$8:$D$19,战斗中转!$F$8:$F$19)</f>
        <v>1</v>
      </c>
      <c r="D47" s="1">
        <f>_xlfn.XLOOKUP(G47,战斗中转!$D$8:$D$19,战斗中转!$H$8:$H$19)</f>
        <v>0</v>
      </c>
      <c r="E47" s="1">
        <f>_xlfn.XLOOKUP(G47,战斗中转!$D$8:$D$19,战斗中转!$J$8:$J$19)</f>
        <v>1</v>
      </c>
      <c r="F47" s="1">
        <f t="shared" si="17"/>
        <v>0</v>
      </c>
      <c r="G47" s="56">
        <f t="shared" si="22"/>
        <v>1</v>
      </c>
      <c r="H47" s="1">
        <f t="shared" si="27"/>
        <v>2</v>
      </c>
      <c r="I47" s="1">
        <f t="shared" si="28"/>
        <v>2</v>
      </c>
      <c r="J47" s="1">
        <f t="shared" si="26"/>
        <v>1</v>
      </c>
      <c r="K47" s="1">
        <f t="shared" si="18"/>
        <v>0</v>
      </c>
      <c r="L47" s="1">
        <f>IF(H47=0,0,_xlfn.XLOOKUP(G47,战斗中转!$D$8:$D$19,战斗中转!$I$8:$I$19))</f>
        <v>0</v>
      </c>
      <c r="M47" s="1">
        <f t="shared" si="19"/>
        <v>6001221001</v>
      </c>
      <c r="N47" s="1" t="str">
        <f t="shared" si="20"/>
        <v>EquipmentName601021001</v>
      </c>
      <c r="O47" s="1" t="str">
        <f t="shared" si="21"/>
        <v>EquipmentDesc601021001</v>
      </c>
      <c r="P47" s="63" t="str">
        <f>"SpriteUi/EquipmentIcon/"&amp;"Equip_"&amp;_xlfn.XLOOKUP(J47,战斗中转!$A$8:$A$11,战斗中转!$B$8:$B$11)&amp;"_"&amp;I47*100+ROUNDUP(G47/2,0)*10</f>
        <v>SpriteUi/EquipmentIcon/Equip_Weapon_210</v>
      </c>
      <c r="Q47" s="63">
        <v>1</v>
      </c>
      <c r="R47" s="1" t="str" cm="1">
        <f t="array" ref="R47">_xlfn.XLOOKUP($C47,战斗中转!$E$32:$E$281,_xlfn.XLOOKUP(I47*100+J47,战斗中转!$AD$30:$BY$30*100+战斗中转!$AD$31:$BY$31,战斗中转!$AD$32:$BY$281),"{}")</f>
        <v>{"Atk":4.4079,"Cri":0.0907}</v>
      </c>
      <c r="S47" s="1" t="str" cm="1">
        <f t="array" ref="S47">_xlfn.XLOOKUP($C47,经营中转!$E$16:$E$265,_xlfn.XLOOKUP($J47,经营中转!$L$15:$S$15,经营中转!$L$16:$S$265),"{}")</f>
        <v>{"CardMulti":1.26}</v>
      </c>
    </row>
    <row r="48" spans="1:19" x14ac:dyDescent="0.15">
      <c r="A48" s="1">
        <f t="shared" si="16"/>
        <v>6001222001</v>
      </c>
      <c r="B48" s="56">
        <f t="shared" si="6"/>
        <v>6001222001</v>
      </c>
      <c r="C48" s="27">
        <f>_xlfn.XLOOKUP(G48,战斗中转!$D$8:$D$19,战斗中转!$F$8:$F$19)</f>
        <v>1</v>
      </c>
      <c r="D48" s="1">
        <f>_xlfn.XLOOKUP(G48,战斗中转!$D$8:$D$19,战斗中转!$H$8:$H$19)</f>
        <v>0</v>
      </c>
      <c r="E48" s="1">
        <f>_xlfn.XLOOKUP(G48,战斗中转!$D$8:$D$19,战斗中转!$J$8:$J$19)</f>
        <v>1</v>
      </c>
      <c r="F48" s="1">
        <f t="shared" si="17"/>
        <v>0</v>
      </c>
      <c r="G48" s="56">
        <f t="shared" si="22"/>
        <v>1</v>
      </c>
      <c r="H48" s="1">
        <f t="shared" si="27"/>
        <v>2</v>
      </c>
      <c r="I48" s="1">
        <f t="shared" si="28"/>
        <v>2</v>
      </c>
      <c r="J48" s="1">
        <f t="shared" si="26"/>
        <v>2</v>
      </c>
      <c r="K48" s="1">
        <f t="shared" si="18"/>
        <v>0</v>
      </c>
      <c r="L48" s="1">
        <f>IF(H48=0,0,_xlfn.XLOOKUP(G48,战斗中转!$D$8:$D$19,战斗中转!$I$8:$I$19))</f>
        <v>0</v>
      </c>
      <c r="M48" s="1">
        <f t="shared" si="19"/>
        <v>6001222001</v>
      </c>
      <c r="N48" s="1" t="str">
        <f t="shared" si="20"/>
        <v>EquipmentName601022001</v>
      </c>
      <c r="O48" s="1" t="str">
        <f t="shared" si="21"/>
        <v>EquipmentDesc601022001</v>
      </c>
      <c r="P48" s="63" t="str">
        <f>"SpriteUi/EquipmentIcon/"&amp;"Equip_"&amp;_xlfn.XLOOKUP(J48,战斗中转!$A$8:$A$11,战斗中转!$B$8:$B$11)&amp;"_"&amp;I48*100+ROUNDUP(G48/2,0)*10</f>
        <v>SpriteUi/EquipmentIcon/Equip_Head_210</v>
      </c>
      <c r="Q48" s="63">
        <v>1</v>
      </c>
      <c r="R48" s="1" t="str" cm="1">
        <f t="array" ref="R48">_xlfn.XLOOKUP($C48,战斗中转!$E$32:$E$281,_xlfn.XLOOKUP(I48*100+J48,战斗中转!$AD$30:$BY$30*100+战斗中转!$AD$31:$BY$31,战斗中转!$AD$32:$BY$281),"{}")</f>
        <v>{"Hp":64.0688,"AntiCri":0.0907}</v>
      </c>
      <c r="S48" s="1" t="str" cm="1">
        <f t="array" ref="S48">_xlfn.XLOOKUP($C48,经营中转!$E$16:$E$265,_xlfn.XLOOKUP($J48,经营中转!$L$15:$S$15,经营中转!$L$16:$S$265),"{}")</f>
        <v>{"AutoLevelLower":3}</v>
      </c>
    </row>
    <row r="49" spans="1:19" x14ac:dyDescent="0.15">
      <c r="A49" s="1">
        <f t="shared" si="16"/>
        <v>6001223001</v>
      </c>
      <c r="B49" s="56">
        <f t="shared" si="6"/>
        <v>6001223001</v>
      </c>
      <c r="C49" s="27">
        <f>_xlfn.XLOOKUP(G49,战斗中转!$D$8:$D$19,战斗中转!$F$8:$F$19)</f>
        <v>1</v>
      </c>
      <c r="D49" s="1">
        <f>_xlfn.XLOOKUP(G49,战斗中转!$D$8:$D$19,战斗中转!$H$8:$H$19)</f>
        <v>0</v>
      </c>
      <c r="E49" s="1">
        <f>_xlfn.XLOOKUP(G49,战斗中转!$D$8:$D$19,战斗中转!$J$8:$J$19)</f>
        <v>1</v>
      </c>
      <c r="F49" s="1">
        <f t="shared" si="17"/>
        <v>0</v>
      </c>
      <c r="G49" s="56">
        <f t="shared" si="22"/>
        <v>1</v>
      </c>
      <c r="H49" s="1">
        <f t="shared" si="27"/>
        <v>2</v>
      </c>
      <c r="I49" s="1">
        <f t="shared" si="28"/>
        <v>2</v>
      </c>
      <c r="J49" s="1">
        <f t="shared" si="26"/>
        <v>3</v>
      </c>
      <c r="K49" s="1">
        <f t="shared" si="18"/>
        <v>0</v>
      </c>
      <c r="L49" s="1">
        <f>IF(H49=0,0,_xlfn.XLOOKUP(G49,战斗中转!$D$8:$D$19,战斗中转!$I$8:$I$19))</f>
        <v>0</v>
      </c>
      <c r="M49" s="1">
        <f t="shared" si="19"/>
        <v>6001223001</v>
      </c>
      <c r="N49" s="1" t="str">
        <f t="shared" si="20"/>
        <v>EquipmentName601023001</v>
      </c>
      <c r="O49" s="1" t="str">
        <f t="shared" si="21"/>
        <v>EquipmentDesc601023001</v>
      </c>
      <c r="P49" s="63" t="str">
        <f>"SpriteUi/EquipmentIcon/"&amp;"Equip_"&amp;_xlfn.XLOOKUP(J49,战斗中转!$A$8:$A$11,战斗中转!$B$8:$B$11)&amp;"_"&amp;I49*100+ROUNDUP(G49/2,0)*10</f>
        <v>SpriteUi/EquipmentIcon/Equip_Body_210</v>
      </c>
      <c r="Q49" s="63">
        <v>1</v>
      </c>
      <c r="R49" s="1" t="str" cm="1">
        <f t="array" ref="R49">_xlfn.XLOOKUP($C49,战斗中转!$E$32:$E$281,_xlfn.XLOOKUP(I49*100+J49,战斗中转!$AD$30:$BY$30*100+战斗中转!$AD$31:$BY$31,战斗中转!$AD$32:$BY$281),"{}")</f>
        <v>{"PhysDef":2.2552,"OnHealInc":0.0119}</v>
      </c>
      <c r="S49" s="1" t="str" cm="1">
        <f t="array" ref="S49">_xlfn.XLOOKUP($C49,经营中转!$E$16:$E$265,_xlfn.XLOOKUP($J49,经营中转!$L$15:$S$15,经营中转!$L$16:$S$265),"{}")</f>
        <v>{"CardMulti":0.54}</v>
      </c>
    </row>
    <row r="50" spans="1:19" x14ac:dyDescent="0.15">
      <c r="A50" s="1">
        <f t="shared" si="16"/>
        <v>6001224001</v>
      </c>
      <c r="B50" s="56">
        <f t="shared" si="6"/>
        <v>6001224001</v>
      </c>
      <c r="C50" s="27">
        <f>_xlfn.XLOOKUP(G50,战斗中转!$D$8:$D$19,战斗中转!$F$8:$F$19)</f>
        <v>1</v>
      </c>
      <c r="D50" s="1">
        <f>_xlfn.XLOOKUP(G50,战斗中转!$D$8:$D$19,战斗中转!$H$8:$H$19)</f>
        <v>0</v>
      </c>
      <c r="E50" s="1">
        <f>_xlfn.XLOOKUP(G50,战斗中转!$D$8:$D$19,战斗中转!$J$8:$J$19)</f>
        <v>1</v>
      </c>
      <c r="F50" s="1">
        <f t="shared" si="17"/>
        <v>0</v>
      </c>
      <c r="G50" s="56">
        <f t="shared" si="22"/>
        <v>1</v>
      </c>
      <c r="H50" s="1">
        <f t="shared" si="27"/>
        <v>2</v>
      </c>
      <c r="I50" s="1">
        <f t="shared" si="28"/>
        <v>2</v>
      </c>
      <c r="J50" s="1">
        <f t="shared" si="26"/>
        <v>4</v>
      </c>
      <c r="K50" s="1">
        <f t="shared" si="18"/>
        <v>0</v>
      </c>
      <c r="L50" s="1">
        <f>IF(H50=0,0,_xlfn.XLOOKUP(G50,战斗中转!$D$8:$D$19,战斗中转!$I$8:$I$19))</f>
        <v>0</v>
      </c>
      <c r="M50" s="1">
        <f t="shared" si="19"/>
        <v>6001224001</v>
      </c>
      <c r="N50" s="1" t="str">
        <f t="shared" si="20"/>
        <v>EquipmentName601024001</v>
      </c>
      <c r="O50" s="1" t="str">
        <f t="shared" si="21"/>
        <v>EquipmentDesc601024001</v>
      </c>
      <c r="P50" s="63" t="str">
        <f>"SpriteUi/EquipmentIcon/"&amp;"Equip_"&amp;_xlfn.XLOOKUP(J50,战斗中转!$A$8:$A$11,战斗中转!$B$8:$B$11)&amp;"_"&amp;I50*100+ROUNDUP(G50/2,0)*10</f>
        <v>SpriteUi/EquipmentIcon/Equip_Shoes_210</v>
      </c>
      <c r="Q50" s="63">
        <v>1</v>
      </c>
      <c r="R50" s="1" t="str" cm="1">
        <f t="array" ref="R50">_xlfn.XLOOKUP($C50,战斗中转!$E$32:$E$281,_xlfn.XLOOKUP(I50*100+J50,战斗中转!$AD$30:$BY$30*100+战斗中转!$AD$31:$BY$31,战斗中转!$AD$32:$BY$281),"{}")</f>
        <v>{"MagicDef":2.2552,"AtkSpeed":0.0162,"OnHealInc":0.0119}</v>
      </c>
      <c r="S50" s="1" t="str" cm="1">
        <f t="array" ref="S50">_xlfn.XLOOKUP($C50,经营中转!$E$16:$E$265,_xlfn.XLOOKUP($J50,经营中转!$L$15:$S$15,经营中转!$L$16:$S$265),"{}")</f>
        <v>{"AutoLevelLower":1}</v>
      </c>
    </row>
    <row r="51" spans="1:19" x14ac:dyDescent="0.15">
      <c r="A51" s="1">
        <f t="shared" si="16"/>
        <v>6001231001</v>
      </c>
      <c r="B51" s="56">
        <f t="shared" si="6"/>
        <v>6001231001</v>
      </c>
      <c r="C51" s="27">
        <f>_xlfn.XLOOKUP(G51,战斗中转!$D$8:$D$19,战斗中转!$F$8:$F$19)</f>
        <v>1</v>
      </c>
      <c r="D51" s="1">
        <f>_xlfn.XLOOKUP(G51,战斗中转!$D$8:$D$19,战斗中转!$H$8:$H$19)</f>
        <v>0</v>
      </c>
      <c r="E51" s="1">
        <f>_xlfn.XLOOKUP(G51,战斗中转!$D$8:$D$19,战斗中转!$J$8:$J$19)</f>
        <v>1</v>
      </c>
      <c r="F51" s="1">
        <f t="shared" si="17"/>
        <v>0</v>
      </c>
      <c r="G51" s="56">
        <f t="shared" si="22"/>
        <v>1</v>
      </c>
      <c r="H51" s="1">
        <f t="shared" si="27"/>
        <v>2</v>
      </c>
      <c r="I51" s="1">
        <f t="shared" si="28"/>
        <v>3</v>
      </c>
      <c r="J51" s="1">
        <f t="shared" si="26"/>
        <v>1</v>
      </c>
      <c r="K51" s="1">
        <f t="shared" si="18"/>
        <v>0</v>
      </c>
      <c r="L51" s="1">
        <f>IF(H51=0,0,_xlfn.XLOOKUP(G51,战斗中转!$D$8:$D$19,战斗中转!$I$8:$I$19))</f>
        <v>0</v>
      </c>
      <c r="M51" s="1">
        <f t="shared" si="19"/>
        <v>6001231001</v>
      </c>
      <c r="N51" s="1" t="str">
        <f t="shared" si="20"/>
        <v>EquipmentName601031001</v>
      </c>
      <c r="O51" s="1" t="str">
        <f t="shared" si="21"/>
        <v>EquipmentDesc601031001</v>
      </c>
      <c r="P51" s="63" t="str">
        <f>"SpriteUi/EquipmentIcon/"&amp;"Equip_"&amp;_xlfn.XLOOKUP(J51,战斗中转!$A$8:$A$11,战斗中转!$B$8:$B$11)&amp;"_"&amp;I51*100+ROUNDUP(G51/2,0)*10</f>
        <v>SpriteUi/EquipmentIcon/Equip_Weapon_310</v>
      </c>
      <c r="Q51" s="63">
        <v>1</v>
      </c>
      <c r="R51" s="1" t="str" cm="1">
        <f t="array" ref="R51">_xlfn.XLOOKUP($C51,战斗中转!$E$32:$E$281,_xlfn.XLOOKUP(I51*100+J51,战斗中转!$AD$30:$BY$30*100+战斗中转!$AD$31:$BY$31,战斗中转!$AD$32:$BY$281),"{}")</f>
        <v>{"Atk":5.6381,"Cri":0.0756}</v>
      </c>
      <c r="S51" s="1" t="str" cm="1">
        <f t="array" ref="S51">_xlfn.XLOOKUP($C51,经营中转!$E$16:$E$265,_xlfn.XLOOKUP($J51,经营中转!$L$15:$S$15,经营中转!$L$16:$S$265),"{}")</f>
        <v>{"CardMulti":1.26}</v>
      </c>
    </row>
    <row r="52" spans="1:19" x14ac:dyDescent="0.15">
      <c r="A52" s="1">
        <f t="shared" si="16"/>
        <v>6001232001</v>
      </c>
      <c r="B52" s="56">
        <f t="shared" si="6"/>
        <v>6001232001</v>
      </c>
      <c r="C52" s="27">
        <f>_xlfn.XLOOKUP(G52,战斗中转!$D$8:$D$19,战斗中转!$F$8:$F$19)</f>
        <v>1</v>
      </c>
      <c r="D52" s="1">
        <f>_xlfn.XLOOKUP(G52,战斗中转!$D$8:$D$19,战斗中转!$H$8:$H$19)</f>
        <v>0</v>
      </c>
      <c r="E52" s="1">
        <f>_xlfn.XLOOKUP(G52,战斗中转!$D$8:$D$19,战斗中转!$J$8:$J$19)</f>
        <v>1</v>
      </c>
      <c r="F52" s="1">
        <f t="shared" si="17"/>
        <v>0</v>
      </c>
      <c r="G52" s="56">
        <f t="shared" si="22"/>
        <v>1</v>
      </c>
      <c r="H52" s="1">
        <f t="shared" si="27"/>
        <v>2</v>
      </c>
      <c r="I52" s="1">
        <f t="shared" si="28"/>
        <v>3</v>
      </c>
      <c r="J52" s="1">
        <f t="shared" si="26"/>
        <v>2</v>
      </c>
      <c r="K52" s="1">
        <f t="shared" si="18"/>
        <v>0</v>
      </c>
      <c r="L52" s="1">
        <f>IF(H52=0,0,_xlfn.XLOOKUP(G52,战斗中转!$D$8:$D$19,战斗中转!$I$8:$I$19))</f>
        <v>0</v>
      </c>
      <c r="M52" s="1">
        <f t="shared" si="19"/>
        <v>6001232001</v>
      </c>
      <c r="N52" s="1" t="str">
        <f t="shared" si="20"/>
        <v>EquipmentName601032001</v>
      </c>
      <c r="O52" s="1" t="str">
        <f t="shared" si="21"/>
        <v>EquipmentDesc601032001</v>
      </c>
      <c r="P52" s="63" t="str">
        <f>"SpriteUi/EquipmentIcon/"&amp;"Equip_"&amp;_xlfn.XLOOKUP(J52,战斗中转!$A$8:$A$11,战斗中转!$B$8:$B$11)&amp;"_"&amp;I52*100+ROUNDUP(G52/2,0)*10</f>
        <v>SpriteUi/EquipmentIcon/Equip_Head_310</v>
      </c>
      <c r="Q52" s="63">
        <v>1</v>
      </c>
      <c r="R52" s="1" t="str" cm="1">
        <f t="array" ref="R52">_xlfn.XLOOKUP($C52,战斗中转!$E$32:$E$281,_xlfn.XLOOKUP(I52*100+J52,战斗中转!$AD$30:$BY$30*100+战斗中转!$AD$31:$BY$31,战斗中转!$AD$32:$BY$281),"{}")</f>
        <v>{"Hp":53.8178,"AntiCri":0.0907}</v>
      </c>
      <c r="S52" s="1" t="str" cm="1">
        <f t="array" ref="S52">_xlfn.XLOOKUP($C52,经营中转!$E$16:$E$265,_xlfn.XLOOKUP($J52,经营中转!$L$15:$S$15,经营中转!$L$16:$S$265),"{}")</f>
        <v>{"AutoLevelLower":3}</v>
      </c>
    </row>
    <row r="53" spans="1:19" x14ac:dyDescent="0.15">
      <c r="A53" s="1">
        <f t="shared" si="16"/>
        <v>6001233001</v>
      </c>
      <c r="B53" s="56">
        <f t="shared" si="6"/>
        <v>6001233001</v>
      </c>
      <c r="C53" s="27">
        <f>_xlfn.XLOOKUP(G53,战斗中转!$D$8:$D$19,战斗中转!$F$8:$F$19)</f>
        <v>1</v>
      </c>
      <c r="D53" s="1">
        <f>_xlfn.XLOOKUP(G53,战斗中转!$D$8:$D$19,战斗中转!$H$8:$H$19)</f>
        <v>0</v>
      </c>
      <c r="E53" s="1">
        <f>_xlfn.XLOOKUP(G53,战斗中转!$D$8:$D$19,战斗中转!$J$8:$J$19)</f>
        <v>1</v>
      </c>
      <c r="F53" s="1">
        <f t="shared" si="17"/>
        <v>0</v>
      </c>
      <c r="G53" s="56">
        <f t="shared" si="22"/>
        <v>1</v>
      </c>
      <c r="H53" s="1">
        <f t="shared" si="27"/>
        <v>2</v>
      </c>
      <c r="I53" s="1">
        <f t="shared" si="28"/>
        <v>3</v>
      </c>
      <c r="J53" s="1">
        <f t="shared" si="26"/>
        <v>3</v>
      </c>
      <c r="K53" s="1">
        <f t="shared" si="18"/>
        <v>0</v>
      </c>
      <c r="L53" s="1">
        <f>IF(H53=0,0,_xlfn.XLOOKUP(G53,战斗中转!$D$8:$D$19,战斗中转!$I$8:$I$19))</f>
        <v>0</v>
      </c>
      <c r="M53" s="1">
        <f t="shared" si="19"/>
        <v>6001233001</v>
      </c>
      <c r="N53" s="1" t="str">
        <f t="shared" si="20"/>
        <v>EquipmentName601033001</v>
      </c>
      <c r="O53" s="1" t="str">
        <f t="shared" si="21"/>
        <v>EquipmentDesc601033001</v>
      </c>
      <c r="P53" s="63" t="str">
        <f>"SpriteUi/EquipmentIcon/"&amp;"Equip_"&amp;_xlfn.XLOOKUP(J53,战斗中转!$A$8:$A$11,战斗中转!$B$8:$B$11)&amp;"_"&amp;I53*100+ROUNDUP(G53/2,0)*10</f>
        <v>SpriteUi/EquipmentIcon/Equip_Body_310</v>
      </c>
      <c r="Q53" s="63">
        <v>1</v>
      </c>
      <c r="R53" s="1" t="str" cm="1">
        <f t="array" ref="R53">_xlfn.XLOOKUP($C53,战斗中转!$E$32:$E$281,_xlfn.XLOOKUP(I53*100+J53,战斗中转!$AD$30:$BY$30*100+战斗中转!$AD$31:$BY$31,战斗中转!$AD$32:$BY$281),"{}")</f>
        <v>{"PhysDef":1.9887,"HealInc":0.0119}</v>
      </c>
      <c r="S53" s="1" t="str" cm="1">
        <f t="array" ref="S53">_xlfn.XLOOKUP($C53,经营中转!$E$16:$E$265,_xlfn.XLOOKUP($J53,经营中转!$L$15:$S$15,经营中转!$L$16:$S$265),"{}")</f>
        <v>{"CardMulti":0.54}</v>
      </c>
    </row>
    <row r="54" spans="1:19" x14ac:dyDescent="0.15">
      <c r="A54" s="1">
        <f t="shared" si="16"/>
        <v>6001234001</v>
      </c>
      <c r="B54" s="56">
        <f t="shared" si="6"/>
        <v>6001234001</v>
      </c>
      <c r="C54" s="27">
        <f>_xlfn.XLOOKUP(G54,战斗中转!$D$8:$D$19,战斗中转!$F$8:$F$19)</f>
        <v>1</v>
      </c>
      <c r="D54" s="1">
        <f>_xlfn.XLOOKUP(G54,战斗中转!$D$8:$D$19,战斗中转!$H$8:$H$19)</f>
        <v>0</v>
      </c>
      <c r="E54" s="1">
        <f>_xlfn.XLOOKUP(G54,战斗中转!$D$8:$D$19,战斗中转!$J$8:$J$19)</f>
        <v>1</v>
      </c>
      <c r="F54" s="1">
        <f t="shared" si="17"/>
        <v>0</v>
      </c>
      <c r="G54" s="56">
        <f t="shared" si="22"/>
        <v>1</v>
      </c>
      <c r="H54" s="1">
        <f t="shared" si="27"/>
        <v>2</v>
      </c>
      <c r="I54" s="1">
        <f t="shared" si="28"/>
        <v>3</v>
      </c>
      <c r="J54" s="1">
        <f t="shared" si="26"/>
        <v>4</v>
      </c>
      <c r="K54" s="1">
        <f t="shared" si="18"/>
        <v>0</v>
      </c>
      <c r="L54" s="1">
        <f>IF(H54=0,0,_xlfn.XLOOKUP(G54,战斗中转!$D$8:$D$19,战斗中转!$I$8:$I$19))</f>
        <v>0</v>
      </c>
      <c r="M54" s="1">
        <f t="shared" si="19"/>
        <v>6001234001</v>
      </c>
      <c r="N54" s="1" t="str">
        <f t="shared" si="20"/>
        <v>EquipmentName601034001</v>
      </c>
      <c r="O54" s="1" t="str">
        <f t="shared" si="21"/>
        <v>EquipmentDesc601034001</v>
      </c>
      <c r="P54" s="63" t="str">
        <f>"SpriteUi/EquipmentIcon/"&amp;"Equip_"&amp;_xlfn.XLOOKUP(J54,战斗中转!$A$8:$A$11,战斗中转!$B$8:$B$11)&amp;"_"&amp;I54*100+ROUNDUP(G54/2,0)*10</f>
        <v>SpriteUi/EquipmentIcon/Equip_Shoes_310</v>
      </c>
      <c r="Q54" s="63">
        <v>1</v>
      </c>
      <c r="R54" s="1" t="str" cm="1">
        <f t="array" ref="R54">_xlfn.XLOOKUP($C54,战斗中转!$E$32:$E$281,_xlfn.XLOOKUP(I54*100+J54,战斗中转!$AD$30:$BY$30*100+战斗中转!$AD$31:$BY$31,战斗中转!$AD$32:$BY$281),"{}")</f>
        <v>{"MagicDef":2.0297,"AtkSpeed":0.0162,"HealInc":0.0119}</v>
      </c>
      <c r="S54" s="1" t="str" cm="1">
        <f t="array" ref="S54">_xlfn.XLOOKUP($C54,经营中转!$E$16:$E$265,_xlfn.XLOOKUP($J54,经营中转!$L$15:$S$15,经营中转!$L$16:$S$265),"{}")</f>
        <v>{"AutoLevelLower":1}</v>
      </c>
    </row>
    <row r="55" spans="1:19" x14ac:dyDescent="0.15">
      <c r="A55" s="1">
        <f t="shared" si="16"/>
        <v>6001311001</v>
      </c>
      <c r="B55" s="56">
        <f t="shared" si="6"/>
        <v>6001311001</v>
      </c>
      <c r="C55" s="27">
        <f>_xlfn.XLOOKUP(G55,战斗中转!$D$8:$D$19,战斗中转!$F$8:$F$19)</f>
        <v>1</v>
      </c>
      <c r="D55" s="1">
        <f>_xlfn.XLOOKUP(G55,战斗中转!$D$8:$D$19,战斗中转!$H$8:$H$19)</f>
        <v>0</v>
      </c>
      <c r="E55" s="1">
        <f>_xlfn.XLOOKUP(G55,战斗中转!$D$8:$D$19,战斗中转!$J$8:$J$19)</f>
        <v>1</v>
      </c>
      <c r="F55" s="1">
        <f t="shared" si="17"/>
        <v>0</v>
      </c>
      <c r="G55" s="56">
        <f t="shared" si="22"/>
        <v>1</v>
      </c>
      <c r="H55" s="1">
        <f t="shared" ref="H55:H78" si="29">H43+1</f>
        <v>3</v>
      </c>
      <c r="I55" s="1">
        <f t="shared" ref="I55:I90" si="30">I43</f>
        <v>1</v>
      </c>
      <c r="J55" s="1">
        <f t="shared" si="26"/>
        <v>1</v>
      </c>
      <c r="K55" s="1">
        <f t="shared" si="18"/>
        <v>0</v>
      </c>
      <c r="L55" s="1">
        <f>IF(H55=0,0,_xlfn.XLOOKUP(G55,战斗中转!$D$8:$D$19,战斗中转!$I$8:$I$19))</f>
        <v>0</v>
      </c>
      <c r="M55" s="1">
        <f t="shared" si="19"/>
        <v>6001311001</v>
      </c>
      <c r="N55" s="1" t="str">
        <f t="shared" si="20"/>
        <v>EquipmentName601011001</v>
      </c>
      <c r="O55" s="1" t="str">
        <f t="shared" si="21"/>
        <v>EquipmentDesc601011001</v>
      </c>
      <c r="P55" s="63" t="str">
        <f>"SpriteUi/EquipmentIcon/"&amp;"Equip_"&amp;_xlfn.XLOOKUP(J55,战斗中转!$A$8:$A$11,战斗中转!$B$8:$B$11)&amp;"_"&amp;I55*100+ROUNDUP(G55/2,0)*10</f>
        <v>SpriteUi/EquipmentIcon/Equip_Weapon_110</v>
      </c>
      <c r="Q55" s="63">
        <v>1</v>
      </c>
      <c r="R55" s="1" t="str" cm="1">
        <f t="array" ref="R55">_xlfn.XLOOKUP($C55,战斗中转!$E$32:$E$281,_xlfn.XLOOKUP(I55*100+J55,战斗中转!$AD$30:$BY$30*100+战斗中转!$AD$31:$BY$31,战斗中转!$AD$32:$BY$281),"{}")</f>
        <v>{"Atk":6.2531,"Cri":0.1096}</v>
      </c>
      <c r="S55" s="1" t="str" cm="1">
        <f t="array" ref="S55">_xlfn.XLOOKUP($C55,经营中转!$E$16:$E$265,_xlfn.XLOOKUP($J55,经营中转!$L$15:$S$15,经营中转!$L$16:$S$265),"{}")</f>
        <v>{"CardMulti":1.26}</v>
      </c>
    </row>
    <row r="56" spans="1:19" x14ac:dyDescent="0.15">
      <c r="A56" s="1">
        <f t="shared" si="16"/>
        <v>6001312001</v>
      </c>
      <c r="B56" s="56">
        <f t="shared" si="6"/>
        <v>6001312001</v>
      </c>
      <c r="C56" s="27">
        <f>_xlfn.XLOOKUP(G56,战斗中转!$D$8:$D$19,战斗中转!$F$8:$F$19)</f>
        <v>1</v>
      </c>
      <c r="D56" s="1">
        <f>_xlfn.XLOOKUP(G56,战斗中转!$D$8:$D$19,战斗中转!$H$8:$H$19)</f>
        <v>0</v>
      </c>
      <c r="E56" s="1">
        <f>_xlfn.XLOOKUP(G56,战斗中转!$D$8:$D$19,战斗中转!$J$8:$J$19)</f>
        <v>1</v>
      </c>
      <c r="F56" s="1">
        <f t="shared" si="17"/>
        <v>0</v>
      </c>
      <c r="G56" s="56">
        <f t="shared" si="22"/>
        <v>1</v>
      </c>
      <c r="H56" s="1">
        <f t="shared" si="29"/>
        <v>3</v>
      </c>
      <c r="I56" s="1">
        <f t="shared" si="30"/>
        <v>1</v>
      </c>
      <c r="J56" s="1">
        <f t="shared" si="26"/>
        <v>2</v>
      </c>
      <c r="K56" s="1">
        <f t="shared" si="18"/>
        <v>0</v>
      </c>
      <c r="L56" s="1">
        <f>IF(H56=0,0,_xlfn.XLOOKUP(G56,战斗中转!$D$8:$D$19,战斗中转!$I$8:$I$19))</f>
        <v>0</v>
      </c>
      <c r="M56" s="1">
        <f t="shared" si="19"/>
        <v>6001312001</v>
      </c>
      <c r="N56" s="1" t="str">
        <f t="shared" si="20"/>
        <v>EquipmentName601012001</v>
      </c>
      <c r="O56" s="1" t="str">
        <f t="shared" si="21"/>
        <v>EquipmentDesc601012001</v>
      </c>
      <c r="P56" s="63" t="str">
        <f>"SpriteUi/EquipmentIcon/"&amp;"Equip_"&amp;_xlfn.XLOOKUP(J56,战斗中转!$A$8:$A$11,战斗中转!$B$8:$B$11)&amp;"_"&amp;I56*100+ROUNDUP(G56/2,0)*10</f>
        <v>SpriteUi/EquipmentIcon/Equip_Head_110</v>
      </c>
      <c r="Q56" s="63">
        <v>1</v>
      </c>
      <c r="R56" s="1" t="str" cm="1">
        <f t="array" ref="R56">_xlfn.XLOOKUP($C56,战斗中转!$E$32:$E$281,_xlfn.XLOOKUP(I56*100+J56,战斗中转!$AD$30:$BY$30*100+战斗中转!$AD$31:$BY$31,战斗中转!$AD$32:$BY$281),"{}")</f>
        <v>{"Hp":45.1044,"AntiCri":0.0605}</v>
      </c>
      <c r="S56" s="1" t="str" cm="1">
        <f t="array" ref="S56">_xlfn.XLOOKUP($C56,经营中转!$E$16:$E$265,_xlfn.XLOOKUP($J56,经营中转!$L$15:$S$15,经营中转!$L$16:$S$265),"{}")</f>
        <v>{"AutoLevelLower":3}</v>
      </c>
    </row>
    <row r="57" spans="1:19" x14ac:dyDescent="0.15">
      <c r="A57" s="1">
        <f t="shared" si="16"/>
        <v>6001313001</v>
      </c>
      <c r="B57" s="56">
        <f t="shared" si="6"/>
        <v>6001313001</v>
      </c>
      <c r="C57" s="27">
        <f>_xlfn.XLOOKUP(G57,战斗中转!$D$8:$D$19,战斗中转!$F$8:$F$19)</f>
        <v>1</v>
      </c>
      <c r="D57" s="1">
        <f>_xlfn.XLOOKUP(G57,战斗中转!$D$8:$D$19,战斗中转!$H$8:$H$19)</f>
        <v>0</v>
      </c>
      <c r="E57" s="1">
        <f>_xlfn.XLOOKUP(G57,战斗中转!$D$8:$D$19,战斗中转!$J$8:$J$19)</f>
        <v>1</v>
      </c>
      <c r="F57" s="1">
        <f t="shared" si="17"/>
        <v>0</v>
      </c>
      <c r="G57" s="56">
        <f t="shared" si="22"/>
        <v>1</v>
      </c>
      <c r="H57" s="1">
        <f t="shared" si="29"/>
        <v>3</v>
      </c>
      <c r="I57" s="1">
        <f t="shared" si="30"/>
        <v>1</v>
      </c>
      <c r="J57" s="1">
        <f t="shared" si="26"/>
        <v>3</v>
      </c>
      <c r="K57" s="1">
        <f t="shared" si="18"/>
        <v>0</v>
      </c>
      <c r="L57" s="1">
        <f>IF(H57=0,0,_xlfn.XLOOKUP(G57,战斗中转!$D$8:$D$19,战斗中转!$I$8:$I$19))</f>
        <v>0</v>
      </c>
      <c r="M57" s="1">
        <f t="shared" si="19"/>
        <v>6001313001</v>
      </c>
      <c r="N57" s="1" t="str">
        <f t="shared" si="20"/>
        <v>EquipmentName601013001</v>
      </c>
      <c r="O57" s="1" t="str">
        <f t="shared" si="21"/>
        <v>EquipmentDesc601013001</v>
      </c>
      <c r="P57" s="63" t="str">
        <f>"SpriteUi/EquipmentIcon/"&amp;"Equip_"&amp;_xlfn.XLOOKUP(J57,战斗中转!$A$8:$A$11,战斗中转!$B$8:$B$11)&amp;"_"&amp;I57*100+ROUNDUP(G57/2,0)*10</f>
        <v>SpriteUi/EquipmentIcon/Equip_Body_110</v>
      </c>
      <c r="Q57" s="63">
        <v>1</v>
      </c>
      <c r="R57" s="1" t="str" cm="1">
        <f t="array" ref="R57">_xlfn.XLOOKUP($C57,战斗中转!$E$32:$E$281,_xlfn.XLOOKUP(I57*100+J57,战斗中转!$AD$30:$BY$30*100+战斗中转!$AD$31:$BY$31,战斗中转!$AD$32:$BY$281),"{}")</f>
        <v>{"PhysDef":1.9477,"SkillSpeed":0.0126}</v>
      </c>
      <c r="S57" s="1" t="str" cm="1">
        <f t="array" ref="S57">_xlfn.XLOOKUP($C57,经营中转!$E$16:$E$265,_xlfn.XLOOKUP($J57,经营中转!$L$15:$S$15,经营中转!$L$16:$S$265),"{}")</f>
        <v>{"CardMulti":0.54}</v>
      </c>
    </row>
    <row r="58" spans="1:19" x14ac:dyDescent="0.15">
      <c r="A58" s="1">
        <f t="shared" si="16"/>
        <v>6001314001</v>
      </c>
      <c r="B58" s="56">
        <f t="shared" si="6"/>
        <v>6001314001</v>
      </c>
      <c r="C58" s="27">
        <f>_xlfn.XLOOKUP(G58,战斗中转!$D$8:$D$19,战斗中转!$F$8:$F$19)</f>
        <v>1</v>
      </c>
      <c r="D58" s="1">
        <f>_xlfn.XLOOKUP(G58,战斗中转!$D$8:$D$19,战斗中转!$H$8:$H$19)</f>
        <v>0</v>
      </c>
      <c r="E58" s="1">
        <f>_xlfn.XLOOKUP(G58,战斗中转!$D$8:$D$19,战斗中转!$J$8:$J$19)</f>
        <v>1</v>
      </c>
      <c r="F58" s="1">
        <f t="shared" si="17"/>
        <v>0</v>
      </c>
      <c r="G58" s="56">
        <f t="shared" si="22"/>
        <v>1</v>
      </c>
      <c r="H58" s="1">
        <f t="shared" si="29"/>
        <v>3</v>
      </c>
      <c r="I58" s="1">
        <f t="shared" si="30"/>
        <v>1</v>
      </c>
      <c r="J58" s="1">
        <f t="shared" si="26"/>
        <v>4</v>
      </c>
      <c r="K58" s="1">
        <f t="shared" si="18"/>
        <v>0</v>
      </c>
      <c r="L58" s="1">
        <f>IF(H58=0,0,_xlfn.XLOOKUP(G58,战斗中转!$D$8:$D$19,战斗中转!$I$8:$I$19))</f>
        <v>0</v>
      </c>
      <c r="M58" s="1">
        <f t="shared" si="19"/>
        <v>6001314001</v>
      </c>
      <c r="N58" s="1" t="str">
        <f t="shared" si="20"/>
        <v>EquipmentName601014001</v>
      </c>
      <c r="O58" s="1" t="str">
        <f t="shared" si="21"/>
        <v>EquipmentDesc601014001</v>
      </c>
      <c r="P58" s="63" t="str">
        <f>"SpriteUi/EquipmentIcon/"&amp;"Equip_"&amp;_xlfn.XLOOKUP(J58,战斗中转!$A$8:$A$11,战斗中转!$B$8:$B$11)&amp;"_"&amp;I58*100+ROUNDUP(G58/2,0)*10</f>
        <v>SpriteUi/EquipmentIcon/Equip_Shoes_110</v>
      </c>
      <c r="Q58" s="63">
        <v>1</v>
      </c>
      <c r="R58" s="1" t="str" cm="1">
        <f t="array" ref="R58">_xlfn.XLOOKUP($C58,战斗中转!$E$32:$E$281,_xlfn.XLOOKUP(I58*100+J58,战斗中转!$AD$30:$BY$30*100+战斗中转!$AD$31:$BY$31,战斗中转!$AD$32:$BY$281),"{}")</f>
        <v>{"MagicDef":1.9477,"AtkSpeed":0.0162,"SkillSpeed":0.0126}</v>
      </c>
      <c r="S58" s="1" t="str" cm="1">
        <f t="array" ref="S58">_xlfn.XLOOKUP($C58,经营中转!$E$16:$E$265,_xlfn.XLOOKUP($J58,经营中转!$L$15:$S$15,经营中转!$L$16:$S$265),"{}")</f>
        <v>{"AutoLevelLower":1}</v>
      </c>
    </row>
    <row r="59" spans="1:19" x14ac:dyDescent="0.15">
      <c r="A59" s="1">
        <f t="shared" si="16"/>
        <v>6001321001</v>
      </c>
      <c r="B59" s="56">
        <f t="shared" si="6"/>
        <v>6001321001</v>
      </c>
      <c r="C59" s="27">
        <f>_xlfn.XLOOKUP(G59,战斗中转!$D$8:$D$19,战斗中转!$F$8:$F$19)</f>
        <v>1</v>
      </c>
      <c r="D59" s="1">
        <f>_xlfn.XLOOKUP(G59,战斗中转!$D$8:$D$19,战斗中转!$H$8:$H$19)</f>
        <v>0</v>
      </c>
      <c r="E59" s="1">
        <f>_xlfn.XLOOKUP(G59,战斗中转!$D$8:$D$19,战斗中转!$J$8:$J$19)</f>
        <v>1</v>
      </c>
      <c r="F59" s="1">
        <f t="shared" si="17"/>
        <v>0</v>
      </c>
      <c r="G59" s="56">
        <f t="shared" si="22"/>
        <v>1</v>
      </c>
      <c r="H59" s="1">
        <f t="shared" si="29"/>
        <v>3</v>
      </c>
      <c r="I59" s="1">
        <f t="shared" si="30"/>
        <v>2</v>
      </c>
      <c r="J59" s="1">
        <f t="shared" si="26"/>
        <v>1</v>
      </c>
      <c r="K59" s="1">
        <f t="shared" si="18"/>
        <v>0</v>
      </c>
      <c r="L59" s="1">
        <f>IF(H59=0,0,_xlfn.XLOOKUP(G59,战斗中转!$D$8:$D$19,战斗中转!$I$8:$I$19))</f>
        <v>0</v>
      </c>
      <c r="M59" s="1">
        <f t="shared" si="19"/>
        <v>6001321001</v>
      </c>
      <c r="N59" s="1" t="str">
        <f t="shared" si="20"/>
        <v>EquipmentName601021001</v>
      </c>
      <c r="O59" s="1" t="str">
        <f t="shared" si="21"/>
        <v>EquipmentDesc601021001</v>
      </c>
      <c r="P59" s="63" t="str">
        <f>"SpriteUi/EquipmentIcon/"&amp;"Equip_"&amp;_xlfn.XLOOKUP(J59,战斗中转!$A$8:$A$11,战斗中转!$B$8:$B$11)&amp;"_"&amp;I59*100+ROUNDUP(G59/2,0)*10</f>
        <v>SpriteUi/EquipmentIcon/Equip_Weapon_210</v>
      </c>
      <c r="Q59" s="63">
        <v>1</v>
      </c>
      <c r="R59" s="1" t="str" cm="1">
        <f t="array" ref="R59">_xlfn.XLOOKUP($C59,战斗中转!$E$32:$E$281,_xlfn.XLOOKUP(I59*100+J59,战斗中转!$AD$30:$BY$30*100+战斗中转!$AD$31:$BY$31,战斗中转!$AD$32:$BY$281),"{}")</f>
        <v>{"Atk":4.4079,"Cri":0.0907}</v>
      </c>
      <c r="S59" s="1" t="str" cm="1">
        <f t="array" ref="S59">_xlfn.XLOOKUP($C59,经营中转!$E$16:$E$265,_xlfn.XLOOKUP($J59,经营中转!$L$15:$S$15,经营中转!$L$16:$S$265),"{}")</f>
        <v>{"CardMulti":1.26}</v>
      </c>
    </row>
    <row r="60" spans="1:19" x14ac:dyDescent="0.15">
      <c r="A60" s="1">
        <f t="shared" si="16"/>
        <v>6001322001</v>
      </c>
      <c r="B60" s="56">
        <f t="shared" si="6"/>
        <v>6001322001</v>
      </c>
      <c r="C60" s="27">
        <f>_xlfn.XLOOKUP(G60,战斗中转!$D$8:$D$19,战斗中转!$F$8:$F$19)</f>
        <v>1</v>
      </c>
      <c r="D60" s="1">
        <f>_xlfn.XLOOKUP(G60,战斗中转!$D$8:$D$19,战斗中转!$H$8:$H$19)</f>
        <v>0</v>
      </c>
      <c r="E60" s="1">
        <f>_xlfn.XLOOKUP(G60,战斗中转!$D$8:$D$19,战斗中转!$J$8:$J$19)</f>
        <v>1</v>
      </c>
      <c r="F60" s="1">
        <f t="shared" si="17"/>
        <v>0</v>
      </c>
      <c r="G60" s="56">
        <f t="shared" si="22"/>
        <v>1</v>
      </c>
      <c r="H60" s="1">
        <f t="shared" si="29"/>
        <v>3</v>
      </c>
      <c r="I60" s="1">
        <f t="shared" si="30"/>
        <v>2</v>
      </c>
      <c r="J60" s="1">
        <f t="shared" si="26"/>
        <v>2</v>
      </c>
      <c r="K60" s="1">
        <f t="shared" si="18"/>
        <v>0</v>
      </c>
      <c r="L60" s="1">
        <f>IF(H60=0,0,_xlfn.XLOOKUP(G60,战斗中转!$D$8:$D$19,战斗中转!$I$8:$I$19))</f>
        <v>0</v>
      </c>
      <c r="M60" s="1">
        <f t="shared" si="19"/>
        <v>6001322001</v>
      </c>
      <c r="N60" s="1" t="str">
        <f t="shared" si="20"/>
        <v>EquipmentName601022001</v>
      </c>
      <c r="O60" s="1" t="str">
        <f t="shared" si="21"/>
        <v>EquipmentDesc601022001</v>
      </c>
      <c r="P60" s="63" t="str">
        <f>"SpriteUi/EquipmentIcon/"&amp;"Equip_"&amp;_xlfn.XLOOKUP(J60,战斗中转!$A$8:$A$11,战斗中转!$B$8:$B$11)&amp;"_"&amp;I60*100+ROUNDUP(G60/2,0)*10</f>
        <v>SpriteUi/EquipmentIcon/Equip_Head_210</v>
      </c>
      <c r="Q60" s="63">
        <v>1</v>
      </c>
      <c r="R60" s="1" t="str" cm="1">
        <f t="array" ref="R60">_xlfn.XLOOKUP($C60,战斗中转!$E$32:$E$281,_xlfn.XLOOKUP(I60*100+J60,战斗中转!$AD$30:$BY$30*100+战斗中转!$AD$31:$BY$31,战斗中转!$AD$32:$BY$281),"{}")</f>
        <v>{"Hp":64.0688,"AntiCri":0.0907}</v>
      </c>
      <c r="S60" s="1" t="str" cm="1">
        <f t="array" ref="S60">_xlfn.XLOOKUP($C60,经营中转!$E$16:$E$265,_xlfn.XLOOKUP($J60,经营中转!$L$15:$S$15,经营中转!$L$16:$S$265),"{}")</f>
        <v>{"AutoLevelLower":3}</v>
      </c>
    </row>
    <row r="61" spans="1:19" x14ac:dyDescent="0.15">
      <c r="A61" s="1">
        <f t="shared" si="16"/>
        <v>6001323001</v>
      </c>
      <c r="B61" s="56">
        <f t="shared" si="6"/>
        <v>6001323001</v>
      </c>
      <c r="C61" s="27">
        <f>_xlfn.XLOOKUP(G61,战斗中转!$D$8:$D$19,战斗中转!$F$8:$F$19)</f>
        <v>1</v>
      </c>
      <c r="D61" s="1">
        <f>_xlfn.XLOOKUP(G61,战斗中转!$D$8:$D$19,战斗中转!$H$8:$H$19)</f>
        <v>0</v>
      </c>
      <c r="E61" s="1">
        <f>_xlfn.XLOOKUP(G61,战斗中转!$D$8:$D$19,战斗中转!$J$8:$J$19)</f>
        <v>1</v>
      </c>
      <c r="F61" s="1">
        <f t="shared" si="17"/>
        <v>0</v>
      </c>
      <c r="G61" s="56">
        <f t="shared" si="22"/>
        <v>1</v>
      </c>
      <c r="H61" s="1">
        <f t="shared" si="29"/>
        <v>3</v>
      </c>
      <c r="I61" s="1">
        <f t="shared" si="30"/>
        <v>2</v>
      </c>
      <c r="J61" s="1">
        <f t="shared" si="26"/>
        <v>3</v>
      </c>
      <c r="K61" s="1">
        <f t="shared" si="18"/>
        <v>0</v>
      </c>
      <c r="L61" s="1">
        <f>IF(H61=0,0,_xlfn.XLOOKUP(G61,战斗中转!$D$8:$D$19,战斗中转!$I$8:$I$19))</f>
        <v>0</v>
      </c>
      <c r="M61" s="1">
        <f t="shared" si="19"/>
        <v>6001323001</v>
      </c>
      <c r="N61" s="1" t="str">
        <f t="shared" si="20"/>
        <v>EquipmentName601023001</v>
      </c>
      <c r="O61" s="1" t="str">
        <f t="shared" si="21"/>
        <v>EquipmentDesc601023001</v>
      </c>
      <c r="P61" s="63" t="str">
        <f>"SpriteUi/EquipmentIcon/"&amp;"Equip_"&amp;_xlfn.XLOOKUP(J61,战斗中转!$A$8:$A$11,战斗中转!$B$8:$B$11)&amp;"_"&amp;I61*100+ROUNDUP(G61/2,0)*10</f>
        <v>SpriteUi/EquipmentIcon/Equip_Body_210</v>
      </c>
      <c r="Q61" s="63">
        <v>1</v>
      </c>
      <c r="R61" s="1" t="str" cm="1">
        <f t="array" ref="R61">_xlfn.XLOOKUP($C61,战斗中转!$E$32:$E$281,_xlfn.XLOOKUP(I61*100+J61,战斗中转!$AD$30:$BY$30*100+战斗中转!$AD$31:$BY$31,战斗中转!$AD$32:$BY$281),"{}")</f>
        <v>{"PhysDef":2.2552,"OnHealInc":0.0119}</v>
      </c>
      <c r="S61" s="1" t="str" cm="1">
        <f t="array" ref="S61">_xlfn.XLOOKUP($C61,经营中转!$E$16:$E$265,_xlfn.XLOOKUP($J61,经营中转!$L$15:$S$15,经营中转!$L$16:$S$265),"{}")</f>
        <v>{"CardMulti":0.54}</v>
      </c>
    </row>
    <row r="62" spans="1:19" x14ac:dyDescent="0.15">
      <c r="A62" s="1">
        <f t="shared" si="16"/>
        <v>6001324001</v>
      </c>
      <c r="B62" s="56">
        <f t="shared" si="6"/>
        <v>6001324001</v>
      </c>
      <c r="C62" s="27">
        <f>_xlfn.XLOOKUP(G62,战斗中转!$D$8:$D$19,战斗中转!$F$8:$F$19)</f>
        <v>1</v>
      </c>
      <c r="D62" s="1">
        <f>_xlfn.XLOOKUP(G62,战斗中转!$D$8:$D$19,战斗中转!$H$8:$H$19)</f>
        <v>0</v>
      </c>
      <c r="E62" s="1">
        <f>_xlfn.XLOOKUP(G62,战斗中转!$D$8:$D$19,战斗中转!$J$8:$J$19)</f>
        <v>1</v>
      </c>
      <c r="F62" s="1">
        <f t="shared" si="17"/>
        <v>0</v>
      </c>
      <c r="G62" s="56">
        <f t="shared" si="22"/>
        <v>1</v>
      </c>
      <c r="H62" s="1">
        <f t="shared" si="29"/>
        <v>3</v>
      </c>
      <c r="I62" s="1">
        <f t="shared" si="30"/>
        <v>2</v>
      </c>
      <c r="J62" s="1">
        <f t="shared" si="26"/>
        <v>4</v>
      </c>
      <c r="K62" s="1">
        <f t="shared" si="18"/>
        <v>0</v>
      </c>
      <c r="L62" s="1">
        <f>IF(H62=0,0,_xlfn.XLOOKUP(G62,战斗中转!$D$8:$D$19,战斗中转!$I$8:$I$19))</f>
        <v>0</v>
      </c>
      <c r="M62" s="1">
        <f t="shared" si="19"/>
        <v>6001324001</v>
      </c>
      <c r="N62" s="1" t="str">
        <f t="shared" si="20"/>
        <v>EquipmentName601024001</v>
      </c>
      <c r="O62" s="1" t="str">
        <f t="shared" si="21"/>
        <v>EquipmentDesc601024001</v>
      </c>
      <c r="P62" s="63" t="str">
        <f>"SpriteUi/EquipmentIcon/"&amp;"Equip_"&amp;_xlfn.XLOOKUP(J62,战斗中转!$A$8:$A$11,战斗中转!$B$8:$B$11)&amp;"_"&amp;I62*100+ROUNDUP(G62/2,0)*10</f>
        <v>SpriteUi/EquipmentIcon/Equip_Shoes_210</v>
      </c>
      <c r="Q62" s="63">
        <v>1</v>
      </c>
      <c r="R62" s="1" t="str" cm="1">
        <f t="array" ref="R62">_xlfn.XLOOKUP($C62,战斗中转!$E$32:$E$281,_xlfn.XLOOKUP(I62*100+J62,战斗中转!$AD$30:$BY$30*100+战斗中转!$AD$31:$BY$31,战斗中转!$AD$32:$BY$281),"{}")</f>
        <v>{"MagicDef":2.2552,"AtkSpeed":0.0162,"OnHealInc":0.0119}</v>
      </c>
      <c r="S62" s="1" t="str" cm="1">
        <f t="array" ref="S62">_xlfn.XLOOKUP($C62,经营中转!$E$16:$E$265,_xlfn.XLOOKUP($J62,经营中转!$L$15:$S$15,经营中转!$L$16:$S$265),"{}")</f>
        <v>{"AutoLevelLower":1}</v>
      </c>
    </row>
    <row r="63" spans="1:19" x14ac:dyDescent="0.15">
      <c r="A63" s="1">
        <f t="shared" si="16"/>
        <v>6001331001</v>
      </c>
      <c r="B63" s="56">
        <f t="shared" si="6"/>
        <v>6001331001</v>
      </c>
      <c r="C63" s="27">
        <f>_xlfn.XLOOKUP(G63,战斗中转!$D$8:$D$19,战斗中转!$F$8:$F$19)</f>
        <v>1</v>
      </c>
      <c r="D63" s="1">
        <f>_xlfn.XLOOKUP(G63,战斗中转!$D$8:$D$19,战斗中转!$H$8:$H$19)</f>
        <v>0</v>
      </c>
      <c r="E63" s="1">
        <f>_xlfn.XLOOKUP(G63,战斗中转!$D$8:$D$19,战斗中转!$J$8:$J$19)</f>
        <v>1</v>
      </c>
      <c r="F63" s="1">
        <f t="shared" si="17"/>
        <v>0</v>
      </c>
      <c r="G63" s="56">
        <f t="shared" si="22"/>
        <v>1</v>
      </c>
      <c r="H63" s="1">
        <f t="shared" si="29"/>
        <v>3</v>
      </c>
      <c r="I63" s="1">
        <f t="shared" si="30"/>
        <v>3</v>
      </c>
      <c r="J63" s="1">
        <f t="shared" si="26"/>
        <v>1</v>
      </c>
      <c r="K63" s="1">
        <f t="shared" si="18"/>
        <v>0</v>
      </c>
      <c r="L63" s="1">
        <f>IF(H63=0,0,_xlfn.XLOOKUP(G63,战斗中转!$D$8:$D$19,战斗中转!$I$8:$I$19))</f>
        <v>0</v>
      </c>
      <c r="M63" s="1">
        <f t="shared" si="19"/>
        <v>6001331001</v>
      </c>
      <c r="N63" s="1" t="str">
        <f t="shared" si="20"/>
        <v>EquipmentName601031001</v>
      </c>
      <c r="O63" s="1" t="str">
        <f t="shared" si="21"/>
        <v>EquipmentDesc601031001</v>
      </c>
      <c r="P63" s="63" t="str">
        <f>"SpriteUi/EquipmentIcon/"&amp;"Equip_"&amp;_xlfn.XLOOKUP(J63,战斗中转!$A$8:$A$11,战斗中转!$B$8:$B$11)&amp;"_"&amp;I63*100+ROUNDUP(G63/2,0)*10</f>
        <v>SpriteUi/EquipmentIcon/Equip_Weapon_310</v>
      </c>
      <c r="Q63" s="63">
        <v>1</v>
      </c>
      <c r="R63" s="1" t="str" cm="1">
        <f t="array" ref="R63">_xlfn.XLOOKUP($C63,战斗中转!$E$32:$E$281,_xlfn.XLOOKUP(I63*100+J63,战斗中转!$AD$30:$BY$30*100+战斗中转!$AD$31:$BY$31,战斗中转!$AD$32:$BY$281),"{}")</f>
        <v>{"Atk":5.6381,"Cri":0.0756}</v>
      </c>
      <c r="S63" s="1" t="str" cm="1">
        <f t="array" ref="S63">_xlfn.XLOOKUP($C63,经营中转!$E$16:$E$265,_xlfn.XLOOKUP($J63,经营中转!$L$15:$S$15,经营中转!$L$16:$S$265),"{}")</f>
        <v>{"CardMulti":1.26}</v>
      </c>
    </row>
    <row r="64" spans="1:19" x14ac:dyDescent="0.15">
      <c r="A64" s="1">
        <f t="shared" si="16"/>
        <v>6001332001</v>
      </c>
      <c r="B64" s="56">
        <f t="shared" si="6"/>
        <v>6001332001</v>
      </c>
      <c r="C64" s="27">
        <f>_xlfn.XLOOKUP(G64,战斗中转!$D$8:$D$19,战斗中转!$F$8:$F$19)</f>
        <v>1</v>
      </c>
      <c r="D64" s="1">
        <f>_xlfn.XLOOKUP(G64,战斗中转!$D$8:$D$19,战斗中转!$H$8:$H$19)</f>
        <v>0</v>
      </c>
      <c r="E64" s="1">
        <f>_xlfn.XLOOKUP(G64,战斗中转!$D$8:$D$19,战斗中转!$J$8:$J$19)</f>
        <v>1</v>
      </c>
      <c r="F64" s="1">
        <f t="shared" si="17"/>
        <v>0</v>
      </c>
      <c r="G64" s="56">
        <f t="shared" si="22"/>
        <v>1</v>
      </c>
      <c r="H64" s="1">
        <f t="shared" si="29"/>
        <v>3</v>
      </c>
      <c r="I64" s="1">
        <f t="shared" si="30"/>
        <v>3</v>
      </c>
      <c r="J64" s="1">
        <f t="shared" si="26"/>
        <v>2</v>
      </c>
      <c r="K64" s="1">
        <f t="shared" si="18"/>
        <v>0</v>
      </c>
      <c r="L64" s="1">
        <f>IF(H64=0,0,_xlfn.XLOOKUP(G64,战斗中转!$D$8:$D$19,战斗中转!$I$8:$I$19))</f>
        <v>0</v>
      </c>
      <c r="M64" s="1">
        <f t="shared" si="19"/>
        <v>6001332001</v>
      </c>
      <c r="N64" s="1" t="str">
        <f t="shared" si="20"/>
        <v>EquipmentName601032001</v>
      </c>
      <c r="O64" s="1" t="str">
        <f t="shared" si="21"/>
        <v>EquipmentDesc601032001</v>
      </c>
      <c r="P64" s="63" t="str">
        <f>"SpriteUi/EquipmentIcon/"&amp;"Equip_"&amp;_xlfn.XLOOKUP(J64,战斗中转!$A$8:$A$11,战斗中转!$B$8:$B$11)&amp;"_"&amp;I64*100+ROUNDUP(G64/2,0)*10</f>
        <v>SpriteUi/EquipmentIcon/Equip_Head_310</v>
      </c>
      <c r="Q64" s="63">
        <v>1</v>
      </c>
      <c r="R64" s="1" t="str" cm="1">
        <f t="array" ref="R64">_xlfn.XLOOKUP($C64,战斗中转!$E$32:$E$281,_xlfn.XLOOKUP(I64*100+J64,战斗中转!$AD$30:$BY$30*100+战斗中转!$AD$31:$BY$31,战斗中转!$AD$32:$BY$281),"{}")</f>
        <v>{"Hp":53.8178,"AntiCri":0.0907}</v>
      </c>
      <c r="S64" s="1" t="str" cm="1">
        <f t="array" ref="S64">_xlfn.XLOOKUP($C64,经营中转!$E$16:$E$265,_xlfn.XLOOKUP($J64,经营中转!$L$15:$S$15,经营中转!$L$16:$S$265),"{}")</f>
        <v>{"AutoLevelLower":3}</v>
      </c>
    </row>
    <row r="65" spans="1:19" x14ac:dyDescent="0.15">
      <c r="A65" s="1">
        <f t="shared" si="16"/>
        <v>6001333001</v>
      </c>
      <c r="B65" s="56">
        <f t="shared" si="6"/>
        <v>6001333001</v>
      </c>
      <c r="C65" s="27">
        <f>_xlfn.XLOOKUP(G65,战斗中转!$D$8:$D$19,战斗中转!$F$8:$F$19)</f>
        <v>1</v>
      </c>
      <c r="D65" s="1">
        <f>_xlfn.XLOOKUP(G65,战斗中转!$D$8:$D$19,战斗中转!$H$8:$H$19)</f>
        <v>0</v>
      </c>
      <c r="E65" s="1">
        <f>_xlfn.XLOOKUP(G65,战斗中转!$D$8:$D$19,战斗中转!$J$8:$J$19)</f>
        <v>1</v>
      </c>
      <c r="F65" s="1">
        <f t="shared" si="17"/>
        <v>0</v>
      </c>
      <c r="G65" s="56">
        <f t="shared" si="22"/>
        <v>1</v>
      </c>
      <c r="H65" s="1">
        <f t="shared" si="29"/>
        <v>3</v>
      </c>
      <c r="I65" s="1">
        <f t="shared" si="30"/>
        <v>3</v>
      </c>
      <c r="J65" s="1">
        <f t="shared" si="26"/>
        <v>3</v>
      </c>
      <c r="K65" s="1">
        <f t="shared" si="18"/>
        <v>0</v>
      </c>
      <c r="L65" s="1">
        <f>IF(H65=0,0,_xlfn.XLOOKUP(G65,战斗中转!$D$8:$D$19,战斗中转!$I$8:$I$19))</f>
        <v>0</v>
      </c>
      <c r="M65" s="1">
        <f t="shared" si="19"/>
        <v>6001333001</v>
      </c>
      <c r="N65" s="1" t="str">
        <f t="shared" si="20"/>
        <v>EquipmentName601033001</v>
      </c>
      <c r="O65" s="1" t="str">
        <f t="shared" si="21"/>
        <v>EquipmentDesc601033001</v>
      </c>
      <c r="P65" s="63" t="str">
        <f>"SpriteUi/EquipmentIcon/"&amp;"Equip_"&amp;_xlfn.XLOOKUP(J65,战斗中转!$A$8:$A$11,战斗中转!$B$8:$B$11)&amp;"_"&amp;I65*100+ROUNDUP(G65/2,0)*10</f>
        <v>SpriteUi/EquipmentIcon/Equip_Body_310</v>
      </c>
      <c r="Q65" s="63">
        <v>1</v>
      </c>
      <c r="R65" s="1" t="str" cm="1">
        <f t="array" ref="R65">_xlfn.XLOOKUP($C65,战斗中转!$E$32:$E$281,_xlfn.XLOOKUP(I65*100+J65,战斗中转!$AD$30:$BY$30*100+战斗中转!$AD$31:$BY$31,战斗中转!$AD$32:$BY$281),"{}")</f>
        <v>{"PhysDef":1.9887,"HealInc":0.0119}</v>
      </c>
      <c r="S65" s="1" t="str" cm="1">
        <f t="array" ref="S65">_xlfn.XLOOKUP($C65,经营中转!$E$16:$E$265,_xlfn.XLOOKUP($J65,经营中转!$L$15:$S$15,经营中转!$L$16:$S$265),"{}")</f>
        <v>{"CardMulti":0.54}</v>
      </c>
    </row>
    <row r="66" spans="1:19" x14ac:dyDescent="0.15">
      <c r="A66" s="1">
        <f t="shared" si="16"/>
        <v>6001334001</v>
      </c>
      <c r="B66" s="56">
        <f t="shared" si="6"/>
        <v>6001334001</v>
      </c>
      <c r="C66" s="27">
        <f>_xlfn.XLOOKUP(G66,战斗中转!$D$8:$D$19,战斗中转!$F$8:$F$19)</f>
        <v>1</v>
      </c>
      <c r="D66" s="1">
        <f>_xlfn.XLOOKUP(G66,战斗中转!$D$8:$D$19,战斗中转!$H$8:$H$19)</f>
        <v>0</v>
      </c>
      <c r="E66" s="1">
        <f>_xlfn.XLOOKUP(G66,战斗中转!$D$8:$D$19,战斗中转!$J$8:$J$19)</f>
        <v>1</v>
      </c>
      <c r="F66" s="1">
        <f t="shared" si="17"/>
        <v>0</v>
      </c>
      <c r="G66" s="56">
        <f t="shared" si="22"/>
        <v>1</v>
      </c>
      <c r="H66" s="1">
        <f t="shared" si="29"/>
        <v>3</v>
      </c>
      <c r="I66" s="1">
        <f t="shared" si="30"/>
        <v>3</v>
      </c>
      <c r="J66" s="1">
        <f t="shared" si="26"/>
        <v>4</v>
      </c>
      <c r="K66" s="1">
        <f t="shared" si="18"/>
        <v>0</v>
      </c>
      <c r="L66" s="1">
        <f>IF(H66=0,0,_xlfn.XLOOKUP(G66,战斗中转!$D$8:$D$19,战斗中转!$I$8:$I$19))</f>
        <v>0</v>
      </c>
      <c r="M66" s="1">
        <f t="shared" si="19"/>
        <v>6001334001</v>
      </c>
      <c r="N66" s="1" t="str">
        <f t="shared" si="20"/>
        <v>EquipmentName601034001</v>
      </c>
      <c r="O66" s="1" t="str">
        <f t="shared" si="21"/>
        <v>EquipmentDesc601034001</v>
      </c>
      <c r="P66" s="63" t="str">
        <f>"SpriteUi/EquipmentIcon/"&amp;"Equip_"&amp;_xlfn.XLOOKUP(J66,战斗中转!$A$8:$A$11,战斗中转!$B$8:$B$11)&amp;"_"&amp;I66*100+ROUNDUP(G66/2,0)*10</f>
        <v>SpriteUi/EquipmentIcon/Equip_Shoes_310</v>
      </c>
      <c r="Q66" s="63">
        <v>1</v>
      </c>
      <c r="R66" s="1" t="str" cm="1">
        <f t="array" ref="R66">_xlfn.XLOOKUP($C66,战斗中转!$E$32:$E$281,_xlfn.XLOOKUP(I66*100+J66,战斗中转!$AD$30:$BY$30*100+战斗中转!$AD$31:$BY$31,战斗中转!$AD$32:$BY$281),"{}")</f>
        <v>{"MagicDef":2.0297,"AtkSpeed":0.0162,"HealInc":0.0119}</v>
      </c>
      <c r="S66" s="1" t="str" cm="1">
        <f t="array" ref="S66">_xlfn.XLOOKUP($C66,经营中转!$E$16:$E$265,_xlfn.XLOOKUP($J66,经营中转!$L$15:$S$15,经营中转!$L$16:$S$265),"{}")</f>
        <v>{"AutoLevelLower":1}</v>
      </c>
    </row>
    <row r="67" spans="1:19" x14ac:dyDescent="0.15">
      <c r="A67" s="1">
        <f t="shared" si="16"/>
        <v>6001411001</v>
      </c>
      <c r="B67" s="56">
        <f t="shared" si="6"/>
        <v>6001411001</v>
      </c>
      <c r="C67" s="27">
        <f>_xlfn.XLOOKUP(G67,战斗中转!$D$8:$D$19,战斗中转!$F$8:$F$19)</f>
        <v>1</v>
      </c>
      <c r="D67" s="1">
        <f>_xlfn.XLOOKUP(G67,战斗中转!$D$8:$D$19,战斗中转!$H$8:$H$19)</f>
        <v>0</v>
      </c>
      <c r="E67" s="1">
        <f>_xlfn.XLOOKUP(G67,战斗中转!$D$8:$D$19,战斗中转!$J$8:$J$19)</f>
        <v>1</v>
      </c>
      <c r="F67" s="1">
        <f t="shared" si="17"/>
        <v>0</v>
      </c>
      <c r="G67" s="56">
        <f t="shared" si="22"/>
        <v>1</v>
      </c>
      <c r="H67" s="1">
        <f>H55+1</f>
        <v>4</v>
      </c>
      <c r="I67" s="1">
        <f t="shared" si="30"/>
        <v>1</v>
      </c>
      <c r="J67" s="1">
        <f t="shared" si="26"/>
        <v>1</v>
      </c>
      <c r="K67" s="1">
        <f t="shared" si="18"/>
        <v>0</v>
      </c>
      <c r="L67" s="1">
        <f>IF(H67=0,0,_xlfn.XLOOKUP(G67,战斗中转!$D$8:$D$19,战斗中转!$I$8:$I$19))</f>
        <v>0</v>
      </c>
      <c r="M67" s="1">
        <f t="shared" si="19"/>
        <v>6001411001</v>
      </c>
      <c r="N67" s="1" t="str">
        <f t="shared" si="20"/>
        <v>EquipmentName601011001</v>
      </c>
      <c r="O67" s="1" t="str">
        <f t="shared" si="21"/>
        <v>EquipmentDesc601011001</v>
      </c>
      <c r="P67" s="63" t="str">
        <f>"SpriteUi/EquipmentIcon/"&amp;"Equip_"&amp;_xlfn.XLOOKUP(J67,战斗中转!$A$8:$A$11,战斗中转!$B$8:$B$11)&amp;"_"&amp;I67*100+ROUNDUP(G67/2,0)*10</f>
        <v>SpriteUi/EquipmentIcon/Equip_Weapon_110</v>
      </c>
      <c r="Q67" s="63">
        <v>1</v>
      </c>
      <c r="R67" s="1" t="str" cm="1">
        <f t="array" ref="R67">_xlfn.XLOOKUP($C67,战斗中转!$E$32:$E$281,_xlfn.XLOOKUP(I67*100+J67,战斗中转!$AD$30:$BY$30*100+战斗中转!$AD$31:$BY$31,战斗中转!$AD$32:$BY$281),"{}")</f>
        <v>{"Atk":6.2531,"Cri":0.1096}</v>
      </c>
      <c r="S67" s="1" t="str" cm="1">
        <f t="array" ref="S67">_xlfn.XLOOKUP($C67,经营中转!$E$16:$E$265,_xlfn.XLOOKUP($J67,经营中转!$L$15:$S$15,经营中转!$L$16:$S$265),"{}")</f>
        <v>{"CardMulti":1.26}</v>
      </c>
    </row>
    <row r="68" spans="1:19" x14ac:dyDescent="0.15">
      <c r="A68" s="1">
        <f t="shared" si="16"/>
        <v>6001412001</v>
      </c>
      <c r="B68" s="56">
        <f t="shared" si="6"/>
        <v>6001412001</v>
      </c>
      <c r="C68" s="27">
        <f>_xlfn.XLOOKUP(G68,战斗中转!$D$8:$D$19,战斗中转!$F$8:$F$19)</f>
        <v>1</v>
      </c>
      <c r="D68" s="1">
        <f>_xlfn.XLOOKUP(G68,战斗中转!$D$8:$D$19,战斗中转!$H$8:$H$19)</f>
        <v>0</v>
      </c>
      <c r="E68" s="1">
        <f>_xlfn.XLOOKUP(G68,战斗中转!$D$8:$D$19,战斗中转!$J$8:$J$19)</f>
        <v>1</v>
      </c>
      <c r="F68" s="1">
        <f t="shared" si="17"/>
        <v>0</v>
      </c>
      <c r="G68" s="56">
        <f t="shared" si="22"/>
        <v>1</v>
      </c>
      <c r="H68" s="1">
        <f t="shared" si="29"/>
        <v>4</v>
      </c>
      <c r="I68" s="1">
        <f t="shared" si="30"/>
        <v>1</v>
      </c>
      <c r="J68" s="1">
        <f t="shared" si="26"/>
        <v>2</v>
      </c>
      <c r="K68" s="1">
        <f t="shared" si="18"/>
        <v>0</v>
      </c>
      <c r="L68" s="1">
        <f>IF(H68=0,0,_xlfn.XLOOKUP(G68,战斗中转!$D$8:$D$19,战斗中转!$I$8:$I$19))</f>
        <v>0</v>
      </c>
      <c r="M68" s="1">
        <f t="shared" si="19"/>
        <v>6001412001</v>
      </c>
      <c r="N68" s="1" t="str">
        <f t="shared" si="20"/>
        <v>EquipmentName601012001</v>
      </c>
      <c r="O68" s="1" t="str">
        <f t="shared" si="21"/>
        <v>EquipmentDesc601012001</v>
      </c>
      <c r="P68" s="63" t="str">
        <f>"SpriteUi/EquipmentIcon/"&amp;"Equip_"&amp;_xlfn.XLOOKUP(J68,战斗中转!$A$8:$A$11,战斗中转!$B$8:$B$11)&amp;"_"&amp;I68*100+ROUNDUP(G68/2,0)*10</f>
        <v>SpriteUi/EquipmentIcon/Equip_Head_110</v>
      </c>
      <c r="Q68" s="63">
        <v>1</v>
      </c>
      <c r="R68" s="1" t="str" cm="1">
        <f t="array" ref="R68">_xlfn.XLOOKUP($C68,战斗中转!$E$32:$E$281,_xlfn.XLOOKUP(I68*100+J68,战斗中转!$AD$30:$BY$30*100+战斗中转!$AD$31:$BY$31,战斗中转!$AD$32:$BY$281),"{}")</f>
        <v>{"Hp":45.1044,"AntiCri":0.0605}</v>
      </c>
      <c r="S68" s="1" t="str" cm="1">
        <f t="array" ref="S68">_xlfn.XLOOKUP($C68,经营中转!$E$16:$E$265,_xlfn.XLOOKUP($J68,经营中转!$L$15:$S$15,经营中转!$L$16:$S$265),"{}")</f>
        <v>{"AutoLevelLower":3}</v>
      </c>
    </row>
    <row r="69" spans="1:19" x14ac:dyDescent="0.15">
      <c r="A69" s="1">
        <f t="shared" si="16"/>
        <v>6001413001</v>
      </c>
      <c r="B69" s="56">
        <f t="shared" si="6"/>
        <v>6001413001</v>
      </c>
      <c r="C69" s="27">
        <f>_xlfn.XLOOKUP(G69,战斗中转!$D$8:$D$19,战斗中转!$F$8:$F$19)</f>
        <v>1</v>
      </c>
      <c r="D69" s="1">
        <f>_xlfn.XLOOKUP(G69,战斗中转!$D$8:$D$19,战斗中转!$H$8:$H$19)</f>
        <v>0</v>
      </c>
      <c r="E69" s="1">
        <f>_xlfn.XLOOKUP(G69,战斗中转!$D$8:$D$19,战斗中转!$J$8:$J$19)</f>
        <v>1</v>
      </c>
      <c r="F69" s="1">
        <f t="shared" si="17"/>
        <v>0</v>
      </c>
      <c r="G69" s="56">
        <f t="shared" si="22"/>
        <v>1</v>
      </c>
      <c r="H69" s="1">
        <f t="shared" si="29"/>
        <v>4</v>
      </c>
      <c r="I69" s="1">
        <f t="shared" si="30"/>
        <v>1</v>
      </c>
      <c r="J69" s="1">
        <f t="shared" si="26"/>
        <v>3</v>
      </c>
      <c r="K69" s="1">
        <f t="shared" si="18"/>
        <v>0</v>
      </c>
      <c r="L69" s="1">
        <f>IF(H69=0,0,_xlfn.XLOOKUP(G69,战斗中转!$D$8:$D$19,战斗中转!$I$8:$I$19))</f>
        <v>0</v>
      </c>
      <c r="M69" s="1">
        <f t="shared" si="19"/>
        <v>6001413001</v>
      </c>
      <c r="N69" s="1" t="str">
        <f t="shared" si="20"/>
        <v>EquipmentName601013001</v>
      </c>
      <c r="O69" s="1" t="str">
        <f t="shared" si="21"/>
        <v>EquipmentDesc601013001</v>
      </c>
      <c r="P69" s="63" t="str">
        <f>"SpriteUi/EquipmentIcon/"&amp;"Equip_"&amp;_xlfn.XLOOKUP(J69,战斗中转!$A$8:$A$11,战斗中转!$B$8:$B$11)&amp;"_"&amp;I69*100+ROUNDUP(G69/2,0)*10</f>
        <v>SpriteUi/EquipmentIcon/Equip_Body_110</v>
      </c>
      <c r="Q69" s="63">
        <v>1</v>
      </c>
      <c r="R69" s="1" t="str" cm="1">
        <f t="array" ref="R69">_xlfn.XLOOKUP($C69,战斗中转!$E$32:$E$281,_xlfn.XLOOKUP(I69*100+J69,战斗中转!$AD$30:$BY$30*100+战斗中转!$AD$31:$BY$31,战斗中转!$AD$32:$BY$281),"{}")</f>
        <v>{"PhysDef":1.9477,"SkillSpeed":0.0126}</v>
      </c>
      <c r="S69" s="1" t="str" cm="1">
        <f t="array" ref="S69">_xlfn.XLOOKUP($C69,经营中转!$E$16:$E$265,_xlfn.XLOOKUP($J69,经营中转!$L$15:$S$15,经营中转!$L$16:$S$265),"{}")</f>
        <v>{"CardMulti":0.54}</v>
      </c>
    </row>
    <row r="70" spans="1:19" x14ac:dyDescent="0.15">
      <c r="A70" s="1">
        <f t="shared" si="16"/>
        <v>6001414001</v>
      </c>
      <c r="B70" s="56">
        <f t="shared" si="6"/>
        <v>6001414001</v>
      </c>
      <c r="C70" s="27">
        <f>_xlfn.XLOOKUP(G70,战斗中转!$D$8:$D$19,战斗中转!$F$8:$F$19)</f>
        <v>1</v>
      </c>
      <c r="D70" s="1">
        <f>_xlfn.XLOOKUP(G70,战斗中转!$D$8:$D$19,战斗中转!$H$8:$H$19)</f>
        <v>0</v>
      </c>
      <c r="E70" s="1">
        <f>_xlfn.XLOOKUP(G70,战斗中转!$D$8:$D$19,战斗中转!$J$8:$J$19)</f>
        <v>1</v>
      </c>
      <c r="F70" s="1">
        <f t="shared" si="17"/>
        <v>0</v>
      </c>
      <c r="G70" s="56">
        <f t="shared" si="22"/>
        <v>1</v>
      </c>
      <c r="H70" s="1">
        <f t="shared" si="29"/>
        <v>4</v>
      </c>
      <c r="I70" s="1">
        <f t="shared" si="30"/>
        <v>1</v>
      </c>
      <c r="J70" s="1">
        <f t="shared" si="26"/>
        <v>4</v>
      </c>
      <c r="K70" s="1">
        <f t="shared" si="18"/>
        <v>0</v>
      </c>
      <c r="L70" s="1">
        <f>IF(H70=0,0,_xlfn.XLOOKUP(G70,战斗中转!$D$8:$D$19,战斗中转!$I$8:$I$19))</f>
        <v>0</v>
      </c>
      <c r="M70" s="1">
        <f t="shared" si="19"/>
        <v>6001414001</v>
      </c>
      <c r="N70" s="1" t="str">
        <f t="shared" si="20"/>
        <v>EquipmentName601014001</v>
      </c>
      <c r="O70" s="1" t="str">
        <f t="shared" si="21"/>
        <v>EquipmentDesc601014001</v>
      </c>
      <c r="P70" s="63" t="str">
        <f>"SpriteUi/EquipmentIcon/"&amp;"Equip_"&amp;_xlfn.XLOOKUP(J70,战斗中转!$A$8:$A$11,战斗中转!$B$8:$B$11)&amp;"_"&amp;I70*100+ROUNDUP(G70/2,0)*10</f>
        <v>SpriteUi/EquipmentIcon/Equip_Shoes_110</v>
      </c>
      <c r="Q70" s="63">
        <v>1</v>
      </c>
      <c r="R70" s="1" t="str" cm="1">
        <f t="array" ref="R70">_xlfn.XLOOKUP($C70,战斗中转!$E$32:$E$281,_xlfn.XLOOKUP(I70*100+J70,战斗中转!$AD$30:$BY$30*100+战斗中转!$AD$31:$BY$31,战斗中转!$AD$32:$BY$281),"{}")</f>
        <v>{"MagicDef":1.9477,"AtkSpeed":0.0162,"SkillSpeed":0.0126}</v>
      </c>
      <c r="S70" s="1" t="str" cm="1">
        <f t="array" ref="S70">_xlfn.XLOOKUP($C70,经营中转!$E$16:$E$265,_xlfn.XLOOKUP($J70,经营中转!$L$15:$S$15,经营中转!$L$16:$S$265),"{}")</f>
        <v>{"AutoLevelLower":1}</v>
      </c>
    </row>
    <row r="71" spans="1:19" x14ac:dyDescent="0.15">
      <c r="A71" s="1">
        <f t="shared" si="16"/>
        <v>6001421001</v>
      </c>
      <c r="B71" s="56">
        <f t="shared" si="6"/>
        <v>6001421001</v>
      </c>
      <c r="C71" s="27">
        <f>_xlfn.XLOOKUP(G71,战斗中转!$D$8:$D$19,战斗中转!$F$8:$F$19)</f>
        <v>1</v>
      </c>
      <c r="D71" s="1">
        <f>_xlfn.XLOOKUP(G71,战斗中转!$D$8:$D$19,战斗中转!$H$8:$H$19)</f>
        <v>0</v>
      </c>
      <c r="E71" s="1">
        <f>_xlfn.XLOOKUP(G71,战斗中转!$D$8:$D$19,战斗中转!$J$8:$J$19)</f>
        <v>1</v>
      </c>
      <c r="F71" s="1">
        <f t="shared" si="17"/>
        <v>0</v>
      </c>
      <c r="G71" s="56">
        <f t="shared" si="22"/>
        <v>1</v>
      </c>
      <c r="H71" s="1">
        <f t="shared" si="29"/>
        <v>4</v>
      </c>
      <c r="I71" s="1">
        <f t="shared" si="30"/>
        <v>2</v>
      </c>
      <c r="J71" s="1">
        <f t="shared" si="26"/>
        <v>1</v>
      </c>
      <c r="K71" s="1">
        <f t="shared" si="18"/>
        <v>0</v>
      </c>
      <c r="L71" s="1">
        <f>IF(H71=0,0,_xlfn.XLOOKUP(G71,战斗中转!$D$8:$D$19,战斗中转!$I$8:$I$19))</f>
        <v>0</v>
      </c>
      <c r="M71" s="1">
        <f t="shared" si="19"/>
        <v>6001421001</v>
      </c>
      <c r="N71" s="1" t="str">
        <f t="shared" si="20"/>
        <v>EquipmentName601021001</v>
      </c>
      <c r="O71" s="1" t="str">
        <f t="shared" si="21"/>
        <v>EquipmentDesc601021001</v>
      </c>
      <c r="P71" s="63" t="str">
        <f>"SpriteUi/EquipmentIcon/"&amp;"Equip_"&amp;_xlfn.XLOOKUP(J71,战斗中转!$A$8:$A$11,战斗中转!$B$8:$B$11)&amp;"_"&amp;I71*100+ROUNDUP(G71/2,0)*10</f>
        <v>SpriteUi/EquipmentIcon/Equip_Weapon_210</v>
      </c>
      <c r="Q71" s="63">
        <v>1</v>
      </c>
      <c r="R71" s="1" t="str" cm="1">
        <f t="array" ref="R71">_xlfn.XLOOKUP($C71,战斗中转!$E$32:$E$281,_xlfn.XLOOKUP(I71*100+J71,战斗中转!$AD$30:$BY$30*100+战斗中转!$AD$31:$BY$31,战斗中转!$AD$32:$BY$281),"{}")</f>
        <v>{"Atk":4.4079,"Cri":0.0907}</v>
      </c>
      <c r="S71" s="1" t="str" cm="1">
        <f t="array" ref="S71">_xlfn.XLOOKUP($C71,经营中转!$E$16:$E$265,_xlfn.XLOOKUP($J71,经营中转!$L$15:$S$15,经营中转!$L$16:$S$265),"{}")</f>
        <v>{"CardMulti":1.26}</v>
      </c>
    </row>
    <row r="72" spans="1:19" x14ac:dyDescent="0.15">
      <c r="A72" s="1">
        <f t="shared" si="16"/>
        <v>6001422001</v>
      </c>
      <c r="B72" s="56">
        <f t="shared" si="6"/>
        <v>6001422001</v>
      </c>
      <c r="C72" s="27">
        <f>_xlfn.XLOOKUP(G72,战斗中转!$D$8:$D$19,战斗中转!$F$8:$F$19)</f>
        <v>1</v>
      </c>
      <c r="D72" s="1">
        <f>_xlfn.XLOOKUP(G72,战斗中转!$D$8:$D$19,战斗中转!$H$8:$H$19)</f>
        <v>0</v>
      </c>
      <c r="E72" s="1">
        <f>_xlfn.XLOOKUP(G72,战斗中转!$D$8:$D$19,战斗中转!$J$8:$J$19)</f>
        <v>1</v>
      </c>
      <c r="F72" s="1">
        <f t="shared" si="17"/>
        <v>0</v>
      </c>
      <c r="G72" s="56">
        <f t="shared" si="22"/>
        <v>1</v>
      </c>
      <c r="H72" s="1">
        <f t="shared" si="29"/>
        <v>4</v>
      </c>
      <c r="I72" s="1">
        <f t="shared" si="30"/>
        <v>2</v>
      </c>
      <c r="J72" s="1">
        <f t="shared" si="26"/>
        <v>2</v>
      </c>
      <c r="K72" s="1">
        <f t="shared" si="18"/>
        <v>0</v>
      </c>
      <c r="L72" s="1">
        <f>IF(H72=0,0,_xlfn.XLOOKUP(G72,战斗中转!$D$8:$D$19,战斗中转!$I$8:$I$19))</f>
        <v>0</v>
      </c>
      <c r="M72" s="1">
        <f t="shared" si="19"/>
        <v>6001422001</v>
      </c>
      <c r="N72" s="1" t="str">
        <f t="shared" si="20"/>
        <v>EquipmentName601022001</v>
      </c>
      <c r="O72" s="1" t="str">
        <f t="shared" si="21"/>
        <v>EquipmentDesc601022001</v>
      </c>
      <c r="P72" s="63" t="str">
        <f>"SpriteUi/EquipmentIcon/"&amp;"Equip_"&amp;_xlfn.XLOOKUP(J72,战斗中转!$A$8:$A$11,战斗中转!$B$8:$B$11)&amp;"_"&amp;I72*100+ROUNDUP(G72/2,0)*10</f>
        <v>SpriteUi/EquipmentIcon/Equip_Head_210</v>
      </c>
      <c r="Q72" s="63">
        <v>1</v>
      </c>
      <c r="R72" s="1" t="str" cm="1">
        <f t="array" ref="R72">_xlfn.XLOOKUP($C72,战斗中转!$E$32:$E$281,_xlfn.XLOOKUP(I72*100+J72,战斗中转!$AD$30:$BY$30*100+战斗中转!$AD$31:$BY$31,战斗中转!$AD$32:$BY$281),"{}")</f>
        <v>{"Hp":64.0688,"AntiCri":0.0907}</v>
      </c>
      <c r="S72" s="1" t="str" cm="1">
        <f t="array" ref="S72">_xlfn.XLOOKUP($C72,经营中转!$E$16:$E$265,_xlfn.XLOOKUP($J72,经营中转!$L$15:$S$15,经营中转!$L$16:$S$265),"{}")</f>
        <v>{"AutoLevelLower":3}</v>
      </c>
    </row>
    <row r="73" spans="1:19" x14ac:dyDescent="0.15">
      <c r="A73" s="1">
        <f t="shared" si="16"/>
        <v>6001423001</v>
      </c>
      <c r="B73" s="56">
        <f t="shared" si="6"/>
        <v>6001423001</v>
      </c>
      <c r="C73" s="27">
        <f>_xlfn.XLOOKUP(G73,战斗中转!$D$8:$D$19,战斗中转!$F$8:$F$19)</f>
        <v>1</v>
      </c>
      <c r="D73" s="1">
        <f>_xlfn.XLOOKUP(G73,战斗中转!$D$8:$D$19,战斗中转!$H$8:$H$19)</f>
        <v>0</v>
      </c>
      <c r="E73" s="1">
        <f>_xlfn.XLOOKUP(G73,战斗中转!$D$8:$D$19,战斗中转!$J$8:$J$19)</f>
        <v>1</v>
      </c>
      <c r="F73" s="1">
        <f t="shared" si="17"/>
        <v>0</v>
      </c>
      <c r="G73" s="56">
        <f t="shared" si="22"/>
        <v>1</v>
      </c>
      <c r="H73" s="1">
        <f t="shared" si="29"/>
        <v>4</v>
      </c>
      <c r="I73" s="1">
        <f t="shared" si="30"/>
        <v>2</v>
      </c>
      <c r="J73" s="1">
        <f t="shared" si="26"/>
        <v>3</v>
      </c>
      <c r="K73" s="1">
        <f t="shared" si="18"/>
        <v>0</v>
      </c>
      <c r="L73" s="1">
        <f>IF(H73=0,0,_xlfn.XLOOKUP(G73,战斗中转!$D$8:$D$19,战斗中转!$I$8:$I$19))</f>
        <v>0</v>
      </c>
      <c r="M73" s="1">
        <f t="shared" si="19"/>
        <v>6001423001</v>
      </c>
      <c r="N73" s="1" t="str">
        <f t="shared" si="20"/>
        <v>EquipmentName601023001</v>
      </c>
      <c r="O73" s="1" t="str">
        <f t="shared" si="21"/>
        <v>EquipmentDesc601023001</v>
      </c>
      <c r="P73" s="63" t="str">
        <f>"SpriteUi/EquipmentIcon/"&amp;"Equip_"&amp;_xlfn.XLOOKUP(J73,战斗中转!$A$8:$A$11,战斗中转!$B$8:$B$11)&amp;"_"&amp;I73*100+ROUNDUP(G73/2,0)*10</f>
        <v>SpriteUi/EquipmentIcon/Equip_Body_210</v>
      </c>
      <c r="Q73" s="63">
        <v>1</v>
      </c>
      <c r="R73" s="1" t="str" cm="1">
        <f t="array" ref="R73">_xlfn.XLOOKUP($C73,战斗中转!$E$32:$E$281,_xlfn.XLOOKUP(I73*100+J73,战斗中转!$AD$30:$BY$30*100+战斗中转!$AD$31:$BY$31,战斗中转!$AD$32:$BY$281),"{}")</f>
        <v>{"PhysDef":2.2552,"OnHealInc":0.0119}</v>
      </c>
      <c r="S73" s="1" t="str" cm="1">
        <f t="array" ref="S73">_xlfn.XLOOKUP($C73,经营中转!$E$16:$E$265,_xlfn.XLOOKUP($J73,经营中转!$L$15:$S$15,经营中转!$L$16:$S$265),"{}")</f>
        <v>{"CardMulti":0.54}</v>
      </c>
    </row>
    <row r="74" spans="1:19" x14ac:dyDescent="0.15">
      <c r="A74" s="1">
        <f t="shared" si="16"/>
        <v>6001424001</v>
      </c>
      <c r="B74" s="56">
        <f t="shared" si="6"/>
        <v>6001424001</v>
      </c>
      <c r="C74" s="27">
        <f>_xlfn.XLOOKUP(G74,战斗中转!$D$8:$D$19,战斗中转!$F$8:$F$19)</f>
        <v>1</v>
      </c>
      <c r="D74" s="1">
        <f>_xlfn.XLOOKUP(G74,战斗中转!$D$8:$D$19,战斗中转!$H$8:$H$19)</f>
        <v>0</v>
      </c>
      <c r="E74" s="1">
        <f>_xlfn.XLOOKUP(G74,战斗中转!$D$8:$D$19,战斗中转!$J$8:$J$19)</f>
        <v>1</v>
      </c>
      <c r="F74" s="1">
        <f t="shared" si="17"/>
        <v>0</v>
      </c>
      <c r="G74" s="56">
        <f t="shared" si="22"/>
        <v>1</v>
      </c>
      <c r="H74" s="1">
        <f t="shared" si="29"/>
        <v>4</v>
      </c>
      <c r="I74" s="1">
        <f t="shared" si="30"/>
        <v>2</v>
      </c>
      <c r="J74" s="1">
        <f t="shared" si="26"/>
        <v>4</v>
      </c>
      <c r="K74" s="1">
        <f t="shared" si="18"/>
        <v>0</v>
      </c>
      <c r="L74" s="1">
        <f>IF(H74=0,0,_xlfn.XLOOKUP(G74,战斗中转!$D$8:$D$19,战斗中转!$I$8:$I$19))</f>
        <v>0</v>
      </c>
      <c r="M74" s="1">
        <f t="shared" si="19"/>
        <v>6001424001</v>
      </c>
      <c r="N74" s="1" t="str">
        <f t="shared" si="20"/>
        <v>EquipmentName601024001</v>
      </c>
      <c r="O74" s="1" t="str">
        <f t="shared" si="21"/>
        <v>EquipmentDesc601024001</v>
      </c>
      <c r="P74" s="63" t="str">
        <f>"SpriteUi/EquipmentIcon/"&amp;"Equip_"&amp;_xlfn.XLOOKUP(J74,战斗中转!$A$8:$A$11,战斗中转!$B$8:$B$11)&amp;"_"&amp;I74*100+ROUNDUP(G74/2,0)*10</f>
        <v>SpriteUi/EquipmentIcon/Equip_Shoes_210</v>
      </c>
      <c r="Q74" s="63">
        <v>1</v>
      </c>
      <c r="R74" s="1" t="str" cm="1">
        <f t="array" ref="R74">_xlfn.XLOOKUP($C74,战斗中转!$E$32:$E$281,_xlfn.XLOOKUP(I74*100+J74,战斗中转!$AD$30:$BY$30*100+战斗中转!$AD$31:$BY$31,战斗中转!$AD$32:$BY$281),"{}")</f>
        <v>{"MagicDef":2.2552,"AtkSpeed":0.0162,"OnHealInc":0.0119}</v>
      </c>
      <c r="S74" s="1" t="str" cm="1">
        <f t="array" ref="S74">_xlfn.XLOOKUP($C74,经营中转!$E$16:$E$265,_xlfn.XLOOKUP($J74,经营中转!$L$15:$S$15,经营中转!$L$16:$S$265),"{}")</f>
        <v>{"AutoLevelLower":1}</v>
      </c>
    </row>
    <row r="75" spans="1:19" x14ac:dyDescent="0.15">
      <c r="A75" s="1">
        <f t="shared" si="16"/>
        <v>6001431001</v>
      </c>
      <c r="B75" s="56">
        <f t="shared" si="6"/>
        <v>6001431001</v>
      </c>
      <c r="C75" s="27">
        <f>_xlfn.XLOOKUP(G75,战斗中转!$D$8:$D$19,战斗中转!$F$8:$F$19)</f>
        <v>1</v>
      </c>
      <c r="D75" s="1">
        <f>_xlfn.XLOOKUP(G75,战斗中转!$D$8:$D$19,战斗中转!$H$8:$H$19)</f>
        <v>0</v>
      </c>
      <c r="E75" s="1">
        <f>_xlfn.XLOOKUP(G75,战斗中转!$D$8:$D$19,战斗中转!$J$8:$J$19)</f>
        <v>1</v>
      </c>
      <c r="F75" s="1">
        <f t="shared" si="17"/>
        <v>0</v>
      </c>
      <c r="G75" s="56">
        <f t="shared" si="22"/>
        <v>1</v>
      </c>
      <c r="H75" s="1">
        <f t="shared" si="29"/>
        <v>4</v>
      </c>
      <c r="I75" s="1">
        <f t="shared" si="30"/>
        <v>3</v>
      </c>
      <c r="J75" s="1">
        <f t="shared" si="26"/>
        <v>1</v>
      </c>
      <c r="K75" s="1">
        <f t="shared" si="18"/>
        <v>0</v>
      </c>
      <c r="L75" s="1">
        <f>IF(H75=0,0,_xlfn.XLOOKUP(G75,战斗中转!$D$8:$D$19,战斗中转!$I$8:$I$19))</f>
        <v>0</v>
      </c>
      <c r="M75" s="1">
        <f t="shared" si="19"/>
        <v>6001431001</v>
      </c>
      <c r="N75" s="1" t="str">
        <f t="shared" si="20"/>
        <v>EquipmentName601031001</v>
      </c>
      <c r="O75" s="1" t="str">
        <f t="shared" si="21"/>
        <v>EquipmentDesc601031001</v>
      </c>
      <c r="P75" s="63" t="str">
        <f>"SpriteUi/EquipmentIcon/"&amp;"Equip_"&amp;_xlfn.XLOOKUP(J75,战斗中转!$A$8:$A$11,战斗中转!$B$8:$B$11)&amp;"_"&amp;I75*100+ROUNDUP(G75/2,0)*10</f>
        <v>SpriteUi/EquipmentIcon/Equip_Weapon_310</v>
      </c>
      <c r="Q75" s="63">
        <v>1</v>
      </c>
      <c r="R75" s="1" t="str" cm="1">
        <f t="array" ref="R75">_xlfn.XLOOKUP($C75,战斗中转!$E$32:$E$281,_xlfn.XLOOKUP(I75*100+J75,战斗中转!$AD$30:$BY$30*100+战斗中转!$AD$31:$BY$31,战斗中转!$AD$32:$BY$281),"{}")</f>
        <v>{"Atk":5.6381,"Cri":0.0756}</v>
      </c>
      <c r="S75" s="1" t="str" cm="1">
        <f t="array" ref="S75">_xlfn.XLOOKUP($C75,经营中转!$E$16:$E$265,_xlfn.XLOOKUP($J75,经营中转!$L$15:$S$15,经营中转!$L$16:$S$265),"{}")</f>
        <v>{"CardMulti":1.26}</v>
      </c>
    </row>
    <row r="76" spans="1:19" x14ac:dyDescent="0.15">
      <c r="A76" s="1">
        <f t="shared" si="16"/>
        <v>6001432001</v>
      </c>
      <c r="B76" s="56">
        <f t="shared" si="6"/>
        <v>6001432001</v>
      </c>
      <c r="C76" s="27">
        <f>_xlfn.XLOOKUP(G76,战斗中转!$D$8:$D$19,战斗中转!$F$8:$F$19)</f>
        <v>1</v>
      </c>
      <c r="D76" s="1">
        <f>_xlfn.XLOOKUP(G76,战斗中转!$D$8:$D$19,战斗中转!$H$8:$H$19)</f>
        <v>0</v>
      </c>
      <c r="E76" s="1">
        <f>_xlfn.XLOOKUP(G76,战斗中转!$D$8:$D$19,战斗中转!$J$8:$J$19)</f>
        <v>1</v>
      </c>
      <c r="F76" s="1">
        <f t="shared" si="17"/>
        <v>0</v>
      </c>
      <c r="G76" s="56">
        <f t="shared" si="22"/>
        <v>1</v>
      </c>
      <c r="H76" s="1">
        <f t="shared" si="29"/>
        <v>4</v>
      </c>
      <c r="I76" s="1">
        <f t="shared" si="30"/>
        <v>3</v>
      </c>
      <c r="J76" s="1">
        <f t="shared" si="26"/>
        <v>2</v>
      </c>
      <c r="K76" s="1">
        <f t="shared" si="18"/>
        <v>0</v>
      </c>
      <c r="L76" s="1">
        <f>IF(H76=0,0,_xlfn.XLOOKUP(G76,战斗中转!$D$8:$D$19,战斗中转!$I$8:$I$19))</f>
        <v>0</v>
      </c>
      <c r="M76" s="1">
        <f t="shared" si="19"/>
        <v>6001432001</v>
      </c>
      <c r="N76" s="1" t="str">
        <f t="shared" si="20"/>
        <v>EquipmentName601032001</v>
      </c>
      <c r="O76" s="1" t="str">
        <f t="shared" si="21"/>
        <v>EquipmentDesc601032001</v>
      </c>
      <c r="P76" s="63" t="str">
        <f>"SpriteUi/EquipmentIcon/"&amp;"Equip_"&amp;_xlfn.XLOOKUP(J76,战斗中转!$A$8:$A$11,战斗中转!$B$8:$B$11)&amp;"_"&amp;I76*100+ROUNDUP(G76/2,0)*10</f>
        <v>SpriteUi/EquipmentIcon/Equip_Head_310</v>
      </c>
      <c r="Q76" s="63">
        <v>1</v>
      </c>
      <c r="R76" s="1" t="str" cm="1">
        <f t="array" ref="R76">_xlfn.XLOOKUP($C76,战斗中转!$E$32:$E$281,_xlfn.XLOOKUP(I76*100+J76,战斗中转!$AD$30:$BY$30*100+战斗中转!$AD$31:$BY$31,战斗中转!$AD$32:$BY$281),"{}")</f>
        <v>{"Hp":53.8178,"AntiCri":0.0907}</v>
      </c>
      <c r="S76" s="1" t="str" cm="1">
        <f t="array" ref="S76">_xlfn.XLOOKUP($C76,经营中转!$E$16:$E$265,_xlfn.XLOOKUP($J76,经营中转!$L$15:$S$15,经营中转!$L$16:$S$265),"{}")</f>
        <v>{"AutoLevelLower":3}</v>
      </c>
    </row>
    <row r="77" spans="1:19" x14ac:dyDescent="0.15">
      <c r="A77" s="1">
        <f t="shared" si="16"/>
        <v>6001433001</v>
      </c>
      <c r="B77" s="56">
        <f t="shared" si="6"/>
        <v>6001433001</v>
      </c>
      <c r="C77" s="27">
        <f>_xlfn.XLOOKUP(G77,战斗中转!$D$8:$D$19,战斗中转!$F$8:$F$19)</f>
        <v>1</v>
      </c>
      <c r="D77" s="1">
        <f>_xlfn.XLOOKUP(G77,战斗中转!$D$8:$D$19,战斗中转!$H$8:$H$19)</f>
        <v>0</v>
      </c>
      <c r="E77" s="1">
        <f>_xlfn.XLOOKUP(G77,战斗中转!$D$8:$D$19,战斗中转!$J$8:$J$19)</f>
        <v>1</v>
      </c>
      <c r="F77" s="1">
        <f t="shared" si="17"/>
        <v>0</v>
      </c>
      <c r="G77" s="56">
        <f t="shared" si="22"/>
        <v>1</v>
      </c>
      <c r="H77" s="1">
        <f t="shared" si="29"/>
        <v>4</v>
      </c>
      <c r="I77" s="1">
        <f t="shared" si="30"/>
        <v>3</v>
      </c>
      <c r="J77" s="1">
        <f t="shared" si="26"/>
        <v>3</v>
      </c>
      <c r="K77" s="1">
        <f t="shared" si="18"/>
        <v>0</v>
      </c>
      <c r="L77" s="1">
        <f>IF(H77=0,0,_xlfn.XLOOKUP(G77,战斗中转!$D$8:$D$19,战斗中转!$I$8:$I$19))</f>
        <v>0</v>
      </c>
      <c r="M77" s="1">
        <f t="shared" si="19"/>
        <v>6001433001</v>
      </c>
      <c r="N77" s="1" t="str">
        <f t="shared" si="20"/>
        <v>EquipmentName601033001</v>
      </c>
      <c r="O77" s="1" t="str">
        <f t="shared" si="21"/>
        <v>EquipmentDesc601033001</v>
      </c>
      <c r="P77" s="63" t="str">
        <f>"SpriteUi/EquipmentIcon/"&amp;"Equip_"&amp;_xlfn.XLOOKUP(J77,战斗中转!$A$8:$A$11,战斗中转!$B$8:$B$11)&amp;"_"&amp;I77*100+ROUNDUP(G77/2,0)*10</f>
        <v>SpriteUi/EquipmentIcon/Equip_Body_310</v>
      </c>
      <c r="Q77" s="63">
        <v>1</v>
      </c>
      <c r="R77" s="1" t="str" cm="1">
        <f t="array" ref="R77">_xlfn.XLOOKUP($C77,战斗中转!$E$32:$E$281,_xlfn.XLOOKUP(I77*100+J77,战斗中转!$AD$30:$BY$30*100+战斗中转!$AD$31:$BY$31,战斗中转!$AD$32:$BY$281),"{}")</f>
        <v>{"PhysDef":1.9887,"HealInc":0.0119}</v>
      </c>
      <c r="S77" s="1" t="str" cm="1">
        <f t="array" ref="S77">_xlfn.XLOOKUP($C77,经营中转!$E$16:$E$265,_xlfn.XLOOKUP($J77,经营中转!$L$15:$S$15,经营中转!$L$16:$S$265),"{}")</f>
        <v>{"CardMulti":0.54}</v>
      </c>
    </row>
    <row r="78" spans="1:19" x14ac:dyDescent="0.15">
      <c r="A78" s="1">
        <f t="shared" si="16"/>
        <v>6001434001</v>
      </c>
      <c r="B78" s="56">
        <f t="shared" si="6"/>
        <v>6001434001</v>
      </c>
      <c r="C78" s="27">
        <f>_xlfn.XLOOKUP(G78,战斗中转!$D$8:$D$19,战斗中转!$F$8:$F$19)</f>
        <v>1</v>
      </c>
      <c r="D78" s="1">
        <f>_xlfn.XLOOKUP(G78,战斗中转!$D$8:$D$19,战斗中转!$H$8:$H$19)</f>
        <v>0</v>
      </c>
      <c r="E78" s="1">
        <f>_xlfn.XLOOKUP(G78,战斗中转!$D$8:$D$19,战斗中转!$J$8:$J$19)</f>
        <v>1</v>
      </c>
      <c r="F78" s="1">
        <f t="shared" si="17"/>
        <v>0</v>
      </c>
      <c r="G78" s="56">
        <f t="shared" si="22"/>
        <v>1</v>
      </c>
      <c r="H78" s="1">
        <f t="shared" si="29"/>
        <v>4</v>
      </c>
      <c r="I78" s="1">
        <f t="shared" si="30"/>
        <v>3</v>
      </c>
      <c r="J78" s="1">
        <f t="shared" si="26"/>
        <v>4</v>
      </c>
      <c r="K78" s="1">
        <f t="shared" si="18"/>
        <v>0</v>
      </c>
      <c r="L78" s="1">
        <f>IF(H78=0,0,_xlfn.XLOOKUP(G78,战斗中转!$D$8:$D$19,战斗中转!$I$8:$I$19))</f>
        <v>0</v>
      </c>
      <c r="M78" s="1">
        <f t="shared" si="19"/>
        <v>6001434001</v>
      </c>
      <c r="N78" s="1" t="str">
        <f t="shared" si="20"/>
        <v>EquipmentName601034001</v>
      </c>
      <c r="O78" s="1" t="str">
        <f t="shared" si="21"/>
        <v>EquipmentDesc601034001</v>
      </c>
      <c r="P78" s="63" t="str">
        <f>"SpriteUi/EquipmentIcon/"&amp;"Equip_"&amp;_xlfn.XLOOKUP(J78,战斗中转!$A$8:$A$11,战斗中转!$B$8:$B$11)&amp;"_"&amp;I78*100+ROUNDUP(G78/2,0)*10</f>
        <v>SpriteUi/EquipmentIcon/Equip_Shoes_310</v>
      </c>
      <c r="Q78" s="63">
        <v>1</v>
      </c>
      <c r="R78" s="1" t="str" cm="1">
        <f t="array" ref="R78">_xlfn.XLOOKUP($C78,战斗中转!$E$32:$E$281,_xlfn.XLOOKUP(I78*100+J78,战斗中转!$AD$30:$BY$30*100+战斗中转!$AD$31:$BY$31,战斗中转!$AD$32:$BY$281),"{}")</f>
        <v>{"MagicDef":2.0297,"AtkSpeed":0.0162,"HealInc":0.0119}</v>
      </c>
      <c r="S78" s="1" t="str" cm="1">
        <f t="array" ref="S78">_xlfn.XLOOKUP($C78,经营中转!$E$16:$E$265,_xlfn.XLOOKUP($J78,经营中转!$L$15:$S$15,经营中转!$L$16:$S$265),"{}")</f>
        <v>{"AutoLevelLower":1}</v>
      </c>
    </row>
    <row r="79" spans="1:19" x14ac:dyDescent="0.15">
      <c r="A79" s="1">
        <f t="shared" ref="A79:A90" si="31">B79</f>
        <v>6001911001</v>
      </c>
      <c r="B79" s="56">
        <f t="shared" si="6"/>
        <v>6001911001</v>
      </c>
      <c r="C79" s="27">
        <f>_xlfn.XLOOKUP(G79,战斗中转!$D$8:$D$19,战斗中转!$F$8:$F$19)</f>
        <v>1</v>
      </c>
      <c r="D79" s="1">
        <f>_xlfn.XLOOKUP(G79,战斗中转!$D$8:$D$19,战斗中转!$H$8:$H$19)</f>
        <v>0</v>
      </c>
      <c r="E79" s="1">
        <f>_xlfn.XLOOKUP(G79,战斗中转!$D$8:$D$19,战斗中转!$J$8:$J$19)</f>
        <v>1</v>
      </c>
      <c r="F79" s="1">
        <f t="shared" ref="F79:F90" si="32">IF(D79=0,0,1)</f>
        <v>0</v>
      </c>
      <c r="G79" s="56">
        <f t="shared" si="22"/>
        <v>1</v>
      </c>
      <c r="H79" s="1">
        <v>100</v>
      </c>
      <c r="I79" s="1">
        <f t="shared" si="30"/>
        <v>1</v>
      </c>
      <c r="J79" s="1">
        <f t="shared" si="26"/>
        <v>1</v>
      </c>
      <c r="K79" s="1">
        <f t="shared" ref="K79:K90" si="33">IF(L79=0,0,1)</f>
        <v>0</v>
      </c>
      <c r="L79" s="1">
        <f>IF(H79=0,0,_xlfn.XLOOKUP(G79,战斗中转!$D$8:$D$19,战斗中转!$I$8:$I$19))</f>
        <v>0</v>
      </c>
      <c r="M79" s="1">
        <f t="shared" ref="M79:M90" si="34">B79</f>
        <v>6001911001</v>
      </c>
      <c r="N79" s="1" t="str">
        <f t="shared" ref="N79:N90" si="35">"EquipmentName"&amp;"60"&amp;G79*1000000+I79*10000+J79*1000+C79</f>
        <v>EquipmentName601011001</v>
      </c>
      <c r="O79" s="1" t="str">
        <f t="shared" ref="O79:O90" si="36">"EquipmentDesc"&amp;"60"&amp;G79*1000000+I79*10000+J79*1000+C79</f>
        <v>EquipmentDesc601011001</v>
      </c>
      <c r="P79" s="63" t="str">
        <f>"SpriteUi/EquipmentIcon/"&amp;"Equip_"&amp;_xlfn.XLOOKUP(J79,战斗中转!$A$8:$A$11,战斗中转!$B$8:$B$11)&amp;"_"&amp;I79*100+ROUNDUP(G79/2,0)*10</f>
        <v>SpriteUi/EquipmentIcon/Equip_Weapon_110</v>
      </c>
      <c r="Q79" s="63">
        <v>1</v>
      </c>
      <c r="R79" s="1" t="str" cm="1">
        <f t="array" ref="R79">_xlfn.XLOOKUP($C79,战斗中转!$E$32:$E$281,_xlfn.XLOOKUP(I79*100+J79,战斗中转!$AD$30:$BY$30*100+战斗中转!$AD$31:$BY$31,战斗中转!$AD$32:$BY$281),"{}")</f>
        <v>{"Atk":6.2531,"Cri":0.1096}</v>
      </c>
      <c r="S79" s="1" t="str" cm="1">
        <f t="array" ref="S79">_xlfn.XLOOKUP($C79,经营中转!$E$16:$E$265,_xlfn.XLOOKUP($J79,经营中转!$L$15:$S$15,经营中转!$L$16:$S$265),"{}")</f>
        <v>{"CardMulti":1.26}</v>
      </c>
    </row>
    <row r="80" spans="1:19" x14ac:dyDescent="0.15">
      <c r="A80" s="1">
        <f t="shared" si="31"/>
        <v>6001912001</v>
      </c>
      <c r="B80" s="56">
        <f t="shared" si="6"/>
        <v>6001912001</v>
      </c>
      <c r="C80" s="27">
        <f>_xlfn.XLOOKUP(G80,战斗中转!$D$8:$D$19,战斗中转!$F$8:$F$19)</f>
        <v>1</v>
      </c>
      <c r="D80" s="1">
        <f>_xlfn.XLOOKUP(G80,战斗中转!$D$8:$D$19,战斗中转!$H$8:$H$19)</f>
        <v>0</v>
      </c>
      <c r="E80" s="1">
        <f>_xlfn.XLOOKUP(G80,战斗中转!$D$8:$D$19,战斗中转!$J$8:$J$19)</f>
        <v>1</v>
      </c>
      <c r="F80" s="1">
        <f t="shared" si="32"/>
        <v>0</v>
      </c>
      <c r="G80" s="56">
        <f t="shared" si="22"/>
        <v>1</v>
      </c>
      <c r="H80" s="1">
        <f>H79</f>
        <v>100</v>
      </c>
      <c r="I80" s="1">
        <f t="shared" si="30"/>
        <v>1</v>
      </c>
      <c r="J80" s="1">
        <f t="shared" si="26"/>
        <v>2</v>
      </c>
      <c r="K80" s="1">
        <f t="shared" si="33"/>
        <v>0</v>
      </c>
      <c r="L80" s="1">
        <f>IF(H80=0,0,_xlfn.XLOOKUP(G80,战斗中转!$D$8:$D$19,战斗中转!$I$8:$I$19))</f>
        <v>0</v>
      </c>
      <c r="M80" s="1">
        <f t="shared" si="34"/>
        <v>6001912001</v>
      </c>
      <c r="N80" s="1" t="str">
        <f t="shared" si="35"/>
        <v>EquipmentName601012001</v>
      </c>
      <c r="O80" s="1" t="str">
        <f t="shared" si="36"/>
        <v>EquipmentDesc601012001</v>
      </c>
      <c r="P80" s="63" t="str">
        <f>"SpriteUi/EquipmentIcon/"&amp;"Equip_"&amp;_xlfn.XLOOKUP(J80,战斗中转!$A$8:$A$11,战斗中转!$B$8:$B$11)&amp;"_"&amp;I80*100+ROUNDUP(G80/2,0)*10</f>
        <v>SpriteUi/EquipmentIcon/Equip_Head_110</v>
      </c>
      <c r="Q80" s="63">
        <v>1</v>
      </c>
      <c r="R80" s="1" t="str" cm="1">
        <f t="array" ref="R80">_xlfn.XLOOKUP($C80,战斗中转!$E$32:$E$281,_xlfn.XLOOKUP(I80*100+J80,战斗中转!$AD$30:$BY$30*100+战斗中转!$AD$31:$BY$31,战斗中转!$AD$32:$BY$281),"{}")</f>
        <v>{"Hp":45.1044,"AntiCri":0.0605}</v>
      </c>
      <c r="S80" s="1" t="str" cm="1">
        <f t="array" ref="S80">_xlfn.XLOOKUP($C80,经营中转!$E$16:$E$265,_xlfn.XLOOKUP($J80,经营中转!$L$15:$S$15,经营中转!$L$16:$S$265),"{}")</f>
        <v>{"AutoLevelLower":3}</v>
      </c>
    </row>
    <row r="81" spans="1:19" x14ac:dyDescent="0.15">
      <c r="A81" s="1">
        <f t="shared" si="31"/>
        <v>6001913001</v>
      </c>
      <c r="B81" s="56">
        <f t="shared" si="6"/>
        <v>6001913001</v>
      </c>
      <c r="C81" s="27">
        <f>_xlfn.XLOOKUP(G81,战斗中转!$D$8:$D$19,战斗中转!$F$8:$F$19)</f>
        <v>1</v>
      </c>
      <c r="D81" s="1">
        <f>_xlfn.XLOOKUP(G81,战斗中转!$D$8:$D$19,战斗中转!$H$8:$H$19)</f>
        <v>0</v>
      </c>
      <c r="E81" s="1">
        <f>_xlfn.XLOOKUP(G81,战斗中转!$D$8:$D$19,战斗中转!$J$8:$J$19)</f>
        <v>1</v>
      </c>
      <c r="F81" s="1">
        <f t="shared" si="32"/>
        <v>0</v>
      </c>
      <c r="G81" s="56">
        <f t="shared" si="22"/>
        <v>1</v>
      </c>
      <c r="H81" s="1">
        <f t="shared" si="22"/>
        <v>100</v>
      </c>
      <c r="I81" s="1">
        <f t="shared" si="30"/>
        <v>1</v>
      </c>
      <c r="J81" s="1">
        <f t="shared" si="26"/>
        <v>3</v>
      </c>
      <c r="K81" s="1">
        <f t="shared" si="33"/>
        <v>0</v>
      </c>
      <c r="L81" s="1">
        <f>IF(H81=0,0,_xlfn.XLOOKUP(G81,战斗中转!$D$8:$D$19,战斗中转!$I$8:$I$19))</f>
        <v>0</v>
      </c>
      <c r="M81" s="1">
        <f t="shared" si="34"/>
        <v>6001913001</v>
      </c>
      <c r="N81" s="1" t="str">
        <f t="shared" si="35"/>
        <v>EquipmentName601013001</v>
      </c>
      <c r="O81" s="1" t="str">
        <f t="shared" si="36"/>
        <v>EquipmentDesc601013001</v>
      </c>
      <c r="P81" s="63" t="str">
        <f>"SpriteUi/EquipmentIcon/"&amp;"Equip_"&amp;_xlfn.XLOOKUP(J81,战斗中转!$A$8:$A$11,战斗中转!$B$8:$B$11)&amp;"_"&amp;I81*100+ROUNDUP(G81/2,0)*10</f>
        <v>SpriteUi/EquipmentIcon/Equip_Body_110</v>
      </c>
      <c r="Q81" s="63">
        <v>1</v>
      </c>
      <c r="R81" s="1" t="str" cm="1">
        <f t="array" ref="R81">_xlfn.XLOOKUP($C81,战斗中转!$E$32:$E$281,_xlfn.XLOOKUP(I81*100+J81,战斗中转!$AD$30:$BY$30*100+战斗中转!$AD$31:$BY$31,战斗中转!$AD$32:$BY$281),"{}")</f>
        <v>{"PhysDef":1.9477,"SkillSpeed":0.0126}</v>
      </c>
      <c r="S81" s="1" t="str" cm="1">
        <f t="array" ref="S81">_xlfn.XLOOKUP($C81,经营中转!$E$16:$E$265,_xlfn.XLOOKUP($J81,经营中转!$L$15:$S$15,经营中转!$L$16:$S$265),"{}")</f>
        <v>{"CardMulti":0.54}</v>
      </c>
    </row>
    <row r="82" spans="1:19" x14ac:dyDescent="0.15">
      <c r="A82" s="1">
        <f t="shared" si="31"/>
        <v>6001914001</v>
      </c>
      <c r="B82" s="56">
        <f t="shared" si="6"/>
        <v>6001914001</v>
      </c>
      <c r="C82" s="27">
        <f>_xlfn.XLOOKUP(G82,战斗中转!$D$8:$D$19,战斗中转!$F$8:$F$19)</f>
        <v>1</v>
      </c>
      <c r="D82" s="1">
        <f>_xlfn.XLOOKUP(G82,战斗中转!$D$8:$D$19,战斗中转!$H$8:$H$19)</f>
        <v>0</v>
      </c>
      <c r="E82" s="1">
        <f>_xlfn.XLOOKUP(G82,战斗中转!$D$8:$D$19,战斗中转!$J$8:$J$19)</f>
        <v>1</v>
      </c>
      <c r="F82" s="1">
        <f t="shared" si="32"/>
        <v>0</v>
      </c>
      <c r="G82" s="56">
        <f t="shared" si="22"/>
        <v>1</v>
      </c>
      <c r="H82" s="1">
        <f t="shared" si="22"/>
        <v>100</v>
      </c>
      <c r="I82" s="1">
        <f t="shared" si="30"/>
        <v>1</v>
      </c>
      <c r="J82" s="1">
        <f t="shared" si="26"/>
        <v>4</v>
      </c>
      <c r="K82" s="1">
        <f t="shared" si="33"/>
        <v>0</v>
      </c>
      <c r="L82" s="1">
        <f>IF(H82=0,0,_xlfn.XLOOKUP(G82,战斗中转!$D$8:$D$19,战斗中转!$I$8:$I$19))</f>
        <v>0</v>
      </c>
      <c r="M82" s="1">
        <f t="shared" si="34"/>
        <v>6001914001</v>
      </c>
      <c r="N82" s="1" t="str">
        <f t="shared" si="35"/>
        <v>EquipmentName601014001</v>
      </c>
      <c r="O82" s="1" t="str">
        <f t="shared" si="36"/>
        <v>EquipmentDesc601014001</v>
      </c>
      <c r="P82" s="63" t="str">
        <f>"SpriteUi/EquipmentIcon/"&amp;"Equip_"&amp;_xlfn.XLOOKUP(J82,战斗中转!$A$8:$A$11,战斗中转!$B$8:$B$11)&amp;"_"&amp;I82*100+ROUNDUP(G82/2,0)*10</f>
        <v>SpriteUi/EquipmentIcon/Equip_Shoes_110</v>
      </c>
      <c r="Q82" s="63">
        <v>1</v>
      </c>
      <c r="R82" s="1" t="str" cm="1">
        <f t="array" ref="R82">_xlfn.XLOOKUP($C82,战斗中转!$E$32:$E$281,_xlfn.XLOOKUP(I82*100+J82,战斗中转!$AD$30:$BY$30*100+战斗中转!$AD$31:$BY$31,战斗中转!$AD$32:$BY$281),"{}")</f>
        <v>{"MagicDef":1.9477,"AtkSpeed":0.0162,"SkillSpeed":0.0126}</v>
      </c>
      <c r="S82" s="1" t="str" cm="1">
        <f t="array" ref="S82">_xlfn.XLOOKUP($C82,经营中转!$E$16:$E$265,_xlfn.XLOOKUP($J82,经营中转!$L$15:$S$15,经营中转!$L$16:$S$265),"{}")</f>
        <v>{"AutoLevelLower":1}</v>
      </c>
    </row>
    <row r="83" spans="1:19" x14ac:dyDescent="0.15">
      <c r="A83" s="1">
        <f t="shared" si="31"/>
        <v>6001921001</v>
      </c>
      <c r="B83" s="56">
        <f t="shared" si="6"/>
        <v>6001921001</v>
      </c>
      <c r="C83" s="27">
        <f>_xlfn.XLOOKUP(G83,战斗中转!$D$8:$D$19,战斗中转!$F$8:$F$19)</f>
        <v>1</v>
      </c>
      <c r="D83" s="1">
        <f>_xlfn.XLOOKUP(G83,战斗中转!$D$8:$D$19,战斗中转!$H$8:$H$19)</f>
        <v>0</v>
      </c>
      <c r="E83" s="1">
        <f>_xlfn.XLOOKUP(G83,战斗中转!$D$8:$D$19,战斗中转!$J$8:$J$19)</f>
        <v>1</v>
      </c>
      <c r="F83" s="1">
        <f t="shared" si="32"/>
        <v>0</v>
      </c>
      <c r="G83" s="56">
        <f t="shared" si="22"/>
        <v>1</v>
      </c>
      <c r="H83" s="1">
        <f t="shared" si="22"/>
        <v>100</v>
      </c>
      <c r="I83" s="1">
        <f t="shared" si="30"/>
        <v>2</v>
      </c>
      <c r="J83" s="1">
        <f t="shared" si="26"/>
        <v>1</v>
      </c>
      <c r="K83" s="1">
        <f t="shared" si="33"/>
        <v>0</v>
      </c>
      <c r="L83" s="1">
        <f>IF(H83=0,0,_xlfn.XLOOKUP(G83,战斗中转!$D$8:$D$19,战斗中转!$I$8:$I$19))</f>
        <v>0</v>
      </c>
      <c r="M83" s="1">
        <f t="shared" si="34"/>
        <v>6001921001</v>
      </c>
      <c r="N83" s="1" t="str">
        <f t="shared" si="35"/>
        <v>EquipmentName601021001</v>
      </c>
      <c r="O83" s="1" t="str">
        <f t="shared" si="36"/>
        <v>EquipmentDesc601021001</v>
      </c>
      <c r="P83" s="63" t="str">
        <f>"SpriteUi/EquipmentIcon/"&amp;"Equip_"&amp;_xlfn.XLOOKUP(J83,战斗中转!$A$8:$A$11,战斗中转!$B$8:$B$11)&amp;"_"&amp;I83*100+ROUNDUP(G83/2,0)*10</f>
        <v>SpriteUi/EquipmentIcon/Equip_Weapon_210</v>
      </c>
      <c r="Q83" s="63">
        <v>1</v>
      </c>
      <c r="R83" s="1" t="str" cm="1">
        <f t="array" ref="R83">_xlfn.XLOOKUP($C83,战斗中转!$E$32:$E$281,_xlfn.XLOOKUP(I83*100+J83,战斗中转!$AD$30:$BY$30*100+战斗中转!$AD$31:$BY$31,战斗中转!$AD$32:$BY$281),"{}")</f>
        <v>{"Atk":4.4079,"Cri":0.0907}</v>
      </c>
      <c r="S83" s="1" t="str" cm="1">
        <f t="array" ref="S83">_xlfn.XLOOKUP($C83,经营中转!$E$16:$E$265,_xlfn.XLOOKUP($J83,经营中转!$L$15:$S$15,经营中转!$L$16:$S$265),"{}")</f>
        <v>{"CardMulti":1.26}</v>
      </c>
    </row>
    <row r="84" spans="1:19" x14ac:dyDescent="0.15">
      <c r="A84" s="1">
        <f t="shared" si="31"/>
        <v>6001922001</v>
      </c>
      <c r="B84" s="56">
        <f t="shared" ref="B84:B147" si="37">INT(IF(H84=100,60*10^8+G84*10^6+9*10^5+I84*10^4+J84*10^3+C84,60*10^8+G84*10^6+H84*10^5+I84*10^4+J84*10^3+C84))</f>
        <v>6001922001</v>
      </c>
      <c r="C84" s="27">
        <f>_xlfn.XLOOKUP(G84,战斗中转!$D$8:$D$19,战斗中转!$F$8:$F$19)</f>
        <v>1</v>
      </c>
      <c r="D84" s="1">
        <f>_xlfn.XLOOKUP(G84,战斗中转!$D$8:$D$19,战斗中转!$H$8:$H$19)</f>
        <v>0</v>
      </c>
      <c r="E84" s="1">
        <f>_xlfn.XLOOKUP(G84,战斗中转!$D$8:$D$19,战斗中转!$J$8:$J$19)</f>
        <v>1</v>
      </c>
      <c r="F84" s="1">
        <f t="shared" si="32"/>
        <v>0</v>
      </c>
      <c r="G84" s="56">
        <f t="shared" si="22"/>
        <v>1</v>
      </c>
      <c r="H84" s="1">
        <f t="shared" si="22"/>
        <v>100</v>
      </c>
      <c r="I84" s="1">
        <f t="shared" si="30"/>
        <v>2</v>
      </c>
      <c r="J84" s="1">
        <f t="shared" si="26"/>
        <v>2</v>
      </c>
      <c r="K84" s="1">
        <f t="shared" si="33"/>
        <v>0</v>
      </c>
      <c r="L84" s="1">
        <f>IF(H84=0,0,_xlfn.XLOOKUP(G84,战斗中转!$D$8:$D$19,战斗中转!$I$8:$I$19))</f>
        <v>0</v>
      </c>
      <c r="M84" s="1">
        <f t="shared" si="34"/>
        <v>6001922001</v>
      </c>
      <c r="N84" s="1" t="str">
        <f t="shared" si="35"/>
        <v>EquipmentName601022001</v>
      </c>
      <c r="O84" s="1" t="str">
        <f t="shared" si="36"/>
        <v>EquipmentDesc601022001</v>
      </c>
      <c r="P84" s="63" t="str">
        <f>"SpriteUi/EquipmentIcon/"&amp;"Equip_"&amp;_xlfn.XLOOKUP(J84,战斗中转!$A$8:$A$11,战斗中转!$B$8:$B$11)&amp;"_"&amp;I84*100+ROUNDUP(G84/2,0)*10</f>
        <v>SpriteUi/EquipmentIcon/Equip_Head_210</v>
      </c>
      <c r="Q84" s="63">
        <v>1</v>
      </c>
      <c r="R84" s="1" t="str" cm="1">
        <f t="array" ref="R84">_xlfn.XLOOKUP($C84,战斗中转!$E$32:$E$281,_xlfn.XLOOKUP(I84*100+J84,战斗中转!$AD$30:$BY$30*100+战斗中转!$AD$31:$BY$31,战斗中转!$AD$32:$BY$281),"{}")</f>
        <v>{"Hp":64.0688,"AntiCri":0.0907}</v>
      </c>
      <c r="S84" s="1" t="str" cm="1">
        <f t="array" ref="S84">_xlfn.XLOOKUP($C84,经营中转!$E$16:$E$265,_xlfn.XLOOKUP($J84,经营中转!$L$15:$S$15,经营中转!$L$16:$S$265),"{}")</f>
        <v>{"AutoLevelLower":3}</v>
      </c>
    </row>
    <row r="85" spans="1:19" x14ac:dyDescent="0.15">
      <c r="A85" s="1">
        <f t="shared" si="31"/>
        <v>6001923001</v>
      </c>
      <c r="B85" s="56">
        <f t="shared" si="37"/>
        <v>6001923001</v>
      </c>
      <c r="C85" s="27">
        <f>_xlfn.XLOOKUP(G85,战斗中转!$D$8:$D$19,战斗中转!$F$8:$F$19)</f>
        <v>1</v>
      </c>
      <c r="D85" s="1">
        <f>_xlfn.XLOOKUP(G85,战斗中转!$D$8:$D$19,战斗中转!$H$8:$H$19)</f>
        <v>0</v>
      </c>
      <c r="E85" s="1">
        <f>_xlfn.XLOOKUP(G85,战斗中转!$D$8:$D$19,战斗中转!$J$8:$J$19)</f>
        <v>1</v>
      </c>
      <c r="F85" s="1">
        <f t="shared" si="32"/>
        <v>0</v>
      </c>
      <c r="G85" s="56">
        <f t="shared" si="22"/>
        <v>1</v>
      </c>
      <c r="H85" s="1">
        <f t="shared" si="22"/>
        <v>100</v>
      </c>
      <c r="I85" s="1">
        <f t="shared" si="30"/>
        <v>2</v>
      </c>
      <c r="J85" s="1">
        <f t="shared" si="26"/>
        <v>3</v>
      </c>
      <c r="K85" s="1">
        <f t="shared" si="33"/>
        <v>0</v>
      </c>
      <c r="L85" s="1">
        <f>IF(H85=0,0,_xlfn.XLOOKUP(G85,战斗中转!$D$8:$D$19,战斗中转!$I$8:$I$19))</f>
        <v>0</v>
      </c>
      <c r="M85" s="1">
        <f t="shared" si="34"/>
        <v>6001923001</v>
      </c>
      <c r="N85" s="1" t="str">
        <f t="shared" si="35"/>
        <v>EquipmentName601023001</v>
      </c>
      <c r="O85" s="1" t="str">
        <f t="shared" si="36"/>
        <v>EquipmentDesc601023001</v>
      </c>
      <c r="P85" s="63" t="str">
        <f>"SpriteUi/EquipmentIcon/"&amp;"Equip_"&amp;_xlfn.XLOOKUP(J85,战斗中转!$A$8:$A$11,战斗中转!$B$8:$B$11)&amp;"_"&amp;I85*100+ROUNDUP(G85/2,0)*10</f>
        <v>SpriteUi/EquipmentIcon/Equip_Body_210</v>
      </c>
      <c r="Q85" s="63">
        <v>1</v>
      </c>
      <c r="R85" s="1" t="str" cm="1">
        <f t="array" ref="R85">_xlfn.XLOOKUP($C85,战斗中转!$E$32:$E$281,_xlfn.XLOOKUP(I85*100+J85,战斗中转!$AD$30:$BY$30*100+战斗中转!$AD$31:$BY$31,战斗中转!$AD$32:$BY$281),"{}")</f>
        <v>{"PhysDef":2.2552,"OnHealInc":0.0119}</v>
      </c>
      <c r="S85" s="1" t="str" cm="1">
        <f t="array" ref="S85">_xlfn.XLOOKUP($C85,经营中转!$E$16:$E$265,_xlfn.XLOOKUP($J85,经营中转!$L$15:$S$15,经营中转!$L$16:$S$265),"{}")</f>
        <v>{"CardMulti":0.54}</v>
      </c>
    </row>
    <row r="86" spans="1:19" x14ac:dyDescent="0.15">
      <c r="A86" s="1">
        <f t="shared" si="31"/>
        <v>6001924001</v>
      </c>
      <c r="B86" s="56">
        <f t="shared" si="37"/>
        <v>6001924001</v>
      </c>
      <c r="C86" s="27">
        <f>_xlfn.XLOOKUP(G86,战斗中转!$D$8:$D$19,战斗中转!$F$8:$F$19)</f>
        <v>1</v>
      </c>
      <c r="D86" s="1">
        <f>_xlfn.XLOOKUP(G86,战斗中转!$D$8:$D$19,战斗中转!$H$8:$H$19)</f>
        <v>0</v>
      </c>
      <c r="E86" s="1">
        <f>_xlfn.XLOOKUP(G86,战斗中转!$D$8:$D$19,战斗中转!$J$8:$J$19)</f>
        <v>1</v>
      </c>
      <c r="F86" s="1">
        <f t="shared" si="32"/>
        <v>0</v>
      </c>
      <c r="G86" s="56">
        <f t="shared" si="22"/>
        <v>1</v>
      </c>
      <c r="H86" s="1">
        <f t="shared" si="22"/>
        <v>100</v>
      </c>
      <c r="I86" s="1">
        <f t="shared" si="30"/>
        <v>2</v>
      </c>
      <c r="J86" s="1">
        <f t="shared" si="26"/>
        <v>4</v>
      </c>
      <c r="K86" s="1">
        <f t="shared" si="33"/>
        <v>0</v>
      </c>
      <c r="L86" s="1">
        <f>IF(H86=0,0,_xlfn.XLOOKUP(G86,战斗中转!$D$8:$D$19,战斗中转!$I$8:$I$19))</f>
        <v>0</v>
      </c>
      <c r="M86" s="1">
        <f t="shared" si="34"/>
        <v>6001924001</v>
      </c>
      <c r="N86" s="1" t="str">
        <f t="shared" si="35"/>
        <v>EquipmentName601024001</v>
      </c>
      <c r="O86" s="1" t="str">
        <f t="shared" si="36"/>
        <v>EquipmentDesc601024001</v>
      </c>
      <c r="P86" s="63" t="str">
        <f>"SpriteUi/EquipmentIcon/"&amp;"Equip_"&amp;_xlfn.XLOOKUP(J86,战斗中转!$A$8:$A$11,战斗中转!$B$8:$B$11)&amp;"_"&amp;I86*100+ROUNDUP(G86/2,0)*10</f>
        <v>SpriteUi/EquipmentIcon/Equip_Shoes_210</v>
      </c>
      <c r="Q86" s="63">
        <v>1</v>
      </c>
      <c r="R86" s="1" t="str" cm="1">
        <f t="array" ref="R86">_xlfn.XLOOKUP($C86,战斗中转!$E$32:$E$281,_xlfn.XLOOKUP(I86*100+J86,战斗中转!$AD$30:$BY$30*100+战斗中转!$AD$31:$BY$31,战斗中转!$AD$32:$BY$281),"{}")</f>
        <v>{"MagicDef":2.2552,"AtkSpeed":0.0162,"OnHealInc":0.0119}</v>
      </c>
      <c r="S86" s="1" t="str" cm="1">
        <f t="array" ref="S86">_xlfn.XLOOKUP($C86,经营中转!$E$16:$E$265,_xlfn.XLOOKUP($J86,经营中转!$L$15:$S$15,经营中转!$L$16:$S$265),"{}")</f>
        <v>{"AutoLevelLower":1}</v>
      </c>
    </row>
    <row r="87" spans="1:19" x14ac:dyDescent="0.15">
      <c r="A87" s="1">
        <f t="shared" si="31"/>
        <v>6001931001</v>
      </c>
      <c r="B87" s="56">
        <f t="shared" si="37"/>
        <v>6001931001</v>
      </c>
      <c r="C87" s="27">
        <f>_xlfn.XLOOKUP(G87,战斗中转!$D$8:$D$19,战斗中转!$F$8:$F$19)</f>
        <v>1</v>
      </c>
      <c r="D87" s="1">
        <f>_xlfn.XLOOKUP(G87,战斗中转!$D$8:$D$19,战斗中转!$H$8:$H$19)</f>
        <v>0</v>
      </c>
      <c r="E87" s="1">
        <f>_xlfn.XLOOKUP(G87,战斗中转!$D$8:$D$19,战斗中转!$J$8:$J$19)</f>
        <v>1</v>
      </c>
      <c r="F87" s="1">
        <f t="shared" si="32"/>
        <v>0</v>
      </c>
      <c r="G87" s="56">
        <f t="shared" si="22"/>
        <v>1</v>
      </c>
      <c r="H87" s="1">
        <f t="shared" si="22"/>
        <v>100</v>
      </c>
      <c r="I87" s="1">
        <f t="shared" si="30"/>
        <v>3</v>
      </c>
      <c r="J87" s="1">
        <f t="shared" si="26"/>
        <v>1</v>
      </c>
      <c r="K87" s="1">
        <f t="shared" si="33"/>
        <v>0</v>
      </c>
      <c r="L87" s="1">
        <f>IF(H87=0,0,_xlfn.XLOOKUP(G87,战斗中转!$D$8:$D$19,战斗中转!$I$8:$I$19))</f>
        <v>0</v>
      </c>
      <c r="M87" s="1">
        <f t="shared" si="34"/>
        <v>6001931001</v>
      </c>
      <c r="N87" s="1" t="str">
        <f t="shared" si="35"/>
        <v>EquipmentName601031001</v>
      </c>
      <c r="O87" s="1" t="str">
        <f t="shared" si="36"/>
        <v>EquipmentDesc601031001</v>
      </c>
      <c r="P87" s="63" t="str">
        <f>"SpriteUi/EquipmentIcon/"&amp;"Equip_"&amp;_xlfn.XLOOKUP(J87,战斗中转!$A$8:$A$11,战斗中转!$B$8:$B$11)&amp;"_"&amp;I87*100+ROUNDUP(G87/2,0)*10</f>
        <v>SpriteUi/EquipmentIcon/Equip_Weapon_310</v>
      </c>
      <c r="Q87" s="63">
        <v>1</v>
      </c>
      <c r="R87" s="1" t="str" cm="1">
        <f t="array" ref="R87">_xlfn.XLOOKUP($C87,战斗中转!$E$32:$E$281,_xlfn.XLOOKUP(I87*100+J87,战斗中转!$AD$30:$BY$30*100+战斗中转!$AD$31:$BY$31,战斗中转!$AD$32:$BY$281),"{}")</f>
        <v>{"Atk":5.6381,"Cri":0.0756}</v>
      </c>
      <c r="S87" s="1" t="str" cm="1">
        <f t="array" ref="S87">_xlfn.XLOOKUP($C87,经营中转!$E$16:$E$265,_xlfn.XLOOKUP($J87,经营中转!$L$15:$S$15,经营中转!$L$16:$S$265),"{}")</f>
        <v>{"CardMulti":1.26}</v>
      </c>
    </row>
    <row r="88" spans="1:19" x14ac:dyDescent="0.15">
      <c r="A88" s="1">
        <f t="shared" si="31"/>
        <v>6001932001</v>
      </c>
      <c r="B88" s="56">
        <f t="shared" si="37"/>
        <v>6001932001</v>
      </c>
      <c r="C88" s="27">
        <f>_xlfn.XLOOKUP(G88,战斗中转!$D$8:$D$19,战斗中转!$F$8:$F$19)</f>
        <v>1</v>
      </c>
      <c r="D88" s="1">
        <f>_xlfn.XLOOKUP(G88,战斗中转!$D$8:$D$19,战斗中转!$H$8:$H$19)</f>
        <v>0</v>
      </c>
      <c r="E88" s="1">
        <f>_xlfn.XLOOKUP(G88,战斗中转!$D$8:$D$19,战斗中转!$J$8:$J$19)</f>
        <v>1</v>
      </c>
      <c r="F88" s="1">
        <f t="shared" si="32"/>
        <v>0</v>
      </c>
      <c r="G88" s="56">
        <f t="shared" si="22"/>
        <v>1</v>
      </c>
      <c r="H88" s="1">
        <f t="shared" si="22"/>
        <v>100</v>
      </c>
      <c r="I88" s="1">
        <f t="shared" si="30"/>
        <v>3</v>
      </c>
      <c r="J88" s="1">
        <f t="shared" si="26"/>
        <v>2</v>
      </c>
      <c r="K88" s="1">
        <f t="shared" si="33"/>
        <v>0</v>
      </c>
      <c r="L88" s="1">
        <f>IF(H88=0,0,_xlfn.XLOOKUP(G88,战斗中转!$D$8:$D$19,战斗中转!$I$8:$I$19))</f>
        <v>0</v>
      </c>
      <c r="M88" s="1">
        <f t="shared" si="34"/>
        <v>6001932001</v>
      </c>
      <c r="N88" s="1" t="str">
        <f t="shared" si="35"/>
        <v>EquipmentName601032001</v>
      </c>
      <c r="O88" s="1" t="str">
        <f t="shared" si="36"/>
        <v>EquipmentDesc601032001</v>
      </c>
      <c r="P88" s="63" t="str">
        <f>"SpriteUi/EquipmentIcon/"&amp;"Equip_"&amp;_xlfn.XLOOKUP(J88,战斗中转!$A$8:$A$11,战斗中转!$B$8:$B$11)&amp;"_"&amp;I88*100+ROUNDUP(G88/2,0)*10</f>
        <v>SpriteUi/EquipmentIcon/Equip_Head_310</v>
      </c>
      <c r="Q88" s="63">
        <v>1</v>
      </c>
      <c r="R88" s="1" t="str" cm="1">
        <f t="array" ref="R88">_xlfn.XLOOKUP($C88,战斗中转!$E$32:$E$281,_xlfn.XLOOKUP(I88*100+J88,战斗中转!$AD$30:$BY$30*100+战斗中转!$AD$31:$BY$31,战斗中转!$AD$32:$BY$281),"{}")</f>
        <v>{"Hp":53.8178,"AntiCri":0.0907}</v>
      </c>
      <c r="S88" s="1" t="str" cm="1">
        <f t="array" ref="S88">_xlfn.XLOOKUP($C88,经营中转!$E$16:$E$265,_xlfn.XLOOKUP($J88,经营中转!$L$15:$S$15,经营中转!$L$16:$S$265),"{}")</f>
        <v>{"AutoLevelLower":3}</v>
      </c>
    </row>
    <row r="89" spans="1:19" x14ac:dyDescent="0.15">
      <c r="A89" s="1">
        <f t="shared" si="31"/>
        <v>6001933001</v>
      </c>
      <c r="B89" s="56">
        <f t="shared" si="37"/>
        <v>6001933001</v>
      </c>
      <c r="C89" s="27">
        <f>_xlfn.XLOOKUP(G89,战斗中转!$D$8:$D$19,战斗中转!$F$8:$F$19)</f>
        <v>1</v>
      </c>
      <c r="D89" s="1">
        <f>_xlfn.XLOOKUP(G89,战斗中转!$D$8:$D$19,战斗中转!$H$8:$H$19)</f>
        <v>0</v>
      </c>
      <c r="E89" s="1">
        <f>_xlfn.XLOOKUP(G89,战斗中转!$D$8:$D$19,战斗中转!$J$8:$J$19)</f>
        <v>1</v>
      </c>
      <c r="F89" s="1">
        <f t="shared" si="32"/>
        <v>0</v>
      </c>
      <c r="G89" s="56">
        <f t="shared" si="22"/>
        <v>1</v>
      </c>
      <c r="H89" s="1">
        <f t="shared" si="22"/>
        <v>100</v>
      </c>
      <c r="I89" s="1">
        <f t="shared" si="30"/>
        <v>3</v>
      </c>
      <c r="J89" s="1">
        <f t="shared" si="26"/>
        <v>3</v>
      </c>
      <c r="K89" s="1">
        <f t="shared" si="33"/>
        <v>0</v>
      </c>
      <c r="L89" s="1">
        <f>IF(H89=0,0,_xlfn.XLOOKUP(G89,战斗中转!$D$8:$D$19,战斗中转!$I$8:$I$19))</f>
        <v>0</v>
      </c>
      <c r="M89" s="1">
        <f t="shared" si="34"/>
        <v>6001933001</v>
      </c>
      <c r="N89" s="1" t="str">
        <f t="shared" si="35"/>
        <v>EquipmentName601033001</v>
      </c>
      <c r="O89" s="1" t="str">
        <f t="shared" si="36"/>
        <v>EquipmentDesc601033001</v>
      </c>
      <c r="P89" s="63" t="str">
        <f>"SpriteUi/EquipmentIcon/"&amp;"Equip_"&amp;_xlfn.XLOOKUP(J89,战斗中转!$A$8:$A$11,战斗中转!$B$8:$B$11)&amp;"_"&amp;I89*100+ROUNDUP(G89/2,0)*10</f>
        <v>SpriteUi/EquipmentIcon/Equip_Body_310</v>
      </c>
      <c r="Q89" s="63">
        <v>1</v>
      </c>
      <c r="R89" s="1" t="str" cm="1">
        <f t="array" ref="R89">_xlfn.XLOOKUP($C89,战斗中转!$E$32:$E$281,_xlfn.XLOOKUP(I89*100+J89,战斗中转!$AD$30:$BY$30*100+战斗中转!$AD$31:$BY$31,战斗中转!$AD$32:$BY$281),"{}")</f>
        <v>{"PhysDef":1.9887,"HealInc":0.0119}</v>
      </c>
      <c r="S89" s="1" t="str" cm="1">
        <f t="array" ref="S89">_xlfn.XLOOKUP($C89,经营中转!$E$16:$E$265,_xlfn.XLOOKUP($J89,经营中转!$L$15:$S$15,经营中转!$L$16:$S$265),"{}")</f>
        <v>{"CardMulti":0.54}</v>
      </c>
    </row>
    <row r="90" spans="1:19" x14ac:dyDescent="0.15">
      <c r="A90" s="1">
        <f t="shared" si="31"/>
        <v>6001934001</v>
      </c>
      <c r="B90" s="56">
        <f t="shared" si="37"/>
        <v>6001934001</v>
      </c>
      <c r="C90" s="27">
        <f>_xlfn.XLOOKUP(G90,战斗中转!$D$8:$D$19,战斗中转!$F$8:$F$19)</f>
        <v>1</v>
      </c>
      <c r="D90" s="1">
        <f>_xlfn.XLOOKUP(G90,战斗中转!$D$8:$D$19,战斗中转!$H$8:$H$19)</f>
        <v>0</v>
      </c>
      <c r="E90" s="1">
        <f>_xlfn.XLOOKUP(G90,战斗中转!$D$8:$D$19,战斗中转!$J$8:$J$19)</f>
        <v>1</v>
      </c>
      <c r="F90" s="1">
        <f t="shared" si="32"/>
        <v>0</v>
      </c>
      <c r="G90" s="56">
        <f t="shared" si="22"/>
        <v>1</v>
      </c>
      <c r="H90" s="1">
        <f t="shared" si="22"/>
        <v>100</v>
      </c>
      <c r="I90" s="1">
        <f t="shared" si="30"/>
        <v>3</v>
      </c>
      <c r="J90" s="1">
        <f t="shared" si="26"/>
        <v>4</v>
      </c>
      <c r="K90" s="1">
        <f t="shared" si="33"/>
        <v>0</v>
      </c>
      <c r="L90" s="1">
        <f>IF(H90=0,0,_xlfn.XLOOKUP(G90,战斗中转!$D$8:$D$19,战斗中转!$I$8:$I$19))</f>
        <v>0</v>
      </c>
      <c r="M90" s="1">
        <f t="shared" si="34"/>
        <v>6001934001</v>
      </c>
      <c r="N90" s="1" t="str">
        <f t="shared" si="35"/>
        <v>EquipmentName601034001</v>
      </c>
      <c r="O90" s="1" t="str">
        <f t="shared" si="36"/>
        <v>EquipmentDesc601034001</v>
      </c>
      <c r="P90" s="63" t="str">
        <f>"SpriteUi/EquipmentIcon/"&amp;"Equip_"&amp;_xlfn.XLOOKUP(J90,战斗中转!$A$8:$A$11,战斗中转!$B$8:$B$11)&amp;"_"&amp;I90*100+ROUNDUP(G90/2,0)*10</f>
        <v>SpriteUi/EquipmentIcon/Equip_Shoes_310</v>
      </c>
      <c r="Q90" s="63">
        <v>1</v>
      </c>
      <c r="R90" s="1" t="str" cm="1">
        <f t="array" ref="R90">_xlfn.XLOOKUP($C90,战斗中转!$E$32:$E$281,_xlfn.XLOOKUP(I90*100+J90,战斗中转!$AD$30:$BY$30*100+战斗中转!$AD$31:$BY$31,战斗中转!$AD$32:$BY$281),"{}")</f>
        <v>{"MagicDef":2.0297,"AtkSpeed":0.0162,"HealInc":0.0119}</v>
      </c>
      <c r="S90" s="1" t="str" cm="1">
        <f t="array" ref="S90">_xlfn.XLOOKUP($C90,经营中转!$E$16:$E$265,_xlfn.XLOOKUP($J90,经营中转!$L$15:$S$15,经营中转!$L$16:$S$265),"{}")</f>
        <v>{"AutoLevelLower":1}</v>
      </c>
    </row>
    <row r="91" spans="1:19" x14ac:dyDescent="0.15">
      <c r="A91" s="1">
        <f t="shared" ref="A91:A102" si="38">B91</f>
        <v>6002011010</v>
      </c>
      <c r="B91" s="56">
        <f t="shared" si="37"/>
        <v>6002011010</v>
      </c>
      <c r="C91" s="27">
        <f>_xlfn.XLOOKUP(G91,战斗中转!$D$8:$D$19,战斗中转!$F$8:$F$19)</f>
        <v>10</v>
      </c>
      <c r="D91" s="1">
        <f>_xlfn.XLOOKUP(G91,战斗中转!$D$8:$D$19,战斗中转!$H$8:$H$19)</f>
        <v>0</v>
      </c>
      <c r="E91" s="1">
        <f>_xlfn.XLOOKUP(G91,战斗中转!$D$8:$D$19,战斗中转!$J$8:$J$19)</f>
        <v>1</v>
      </c>
      <c r="F91" s="1">
        <f t="shared" ref="F91:F102" si="39">IF(D91=0,0,1)</f>
        <v>0</v>
      </c>
      <c r="G91" s="56">
        <f t="shared" ref="G91:G154" si="40">G19+1</f>
        <v>2</v>
      </c>
      <c r="H91" s="1">
        <f t="shared" ref="H91:J114" si="41">H19</f>
        <v>0</v>
      </c>
      <c r="I91" s="1">
        <f t="shared" si="41"/>
        <v>1</v>
      </c>
      <c r="J91" s="1">
        <f t="shared" si="41"/>
        <v>1</v>
      </c>
      <c r="K91" s="1">
        <f t="shared" ref="K91:K102" si="42">IF(L91=0,0,1)</f>
        <v>0</v>
      </c>
      <c r="L91" s="1">
        <f>IF(H91=0,0,_xlfn.XLOOKUP(G91,战斗中转!$D$8:$D$19,战斗中转!$I$8:$I$19))</f>
        <v>0</v>
      </c>
      <c r="M91" s="1">
        <f t="shared" ref="M91:M102" si="43">B91</f>
        <v>6002011010</v>
      </c>
      <c r="N91" s="1" t="str">
        <f t="shared" ref="N91:N102" si="44">"EquipmentName"&amp;"60"&amp;G91*1000000+I91*10000+J91*1000+C91</f>
        <v>EquipmentName602011010</v>
      </c>
      <c r="O91" s="1" t="str">
        <f t="shared" ref="O91:O102" si="45">"EquipmentDesc"&amp;"60"&amp;G91*1000000+I91*10000+J91*1000+C91</f>
        <v>EquipmentDesc602011010</v>
      </c>
      <c r="P91" s="63" t="str">
        <f>"SpriteUi/EquipmentIcon/"&amp;"Equip_"&amp;_xlfn.XLOOKUP(J91,战斗中转!$A$8:$A$11,战斗中转!$B$8:$B$11)&amp;"_"&amp;I91*100+ROUNDUP(G91/2,0)*10</f>
        <v>SpriteUi/EquipmentIcon/Equip_Weapon_110</v>
      </c>
      <c r="Q91" s="63">
        <v>1</v>
      </c>
      <c r="R91" s="1" t="str" cm="1">
        <f t="array" ref="R91">_xlfn.XLOOKUP($C91,战斗中转!$E$32:$E$281,_xlfn.XLOOKUP(I91*100+J91,战斗中转!$AD$30:$BY$30*100+战斗中转!$AD$31:$BY$31,战斗中转!$AD$32:$BY$281),"{}")</f>
        <v>{"Atk":57.6504,"Cri":0.1827}</v>
      </c>
      <c r="S91" s="1" t="str" cm="1">
        <f t="array" ref="S91">_xlfn.XLOOKUP($C91,经营中转!$E$16:$E$265,_xlfn.XLOOKUP($J91,经营中转!$L$15:$S$15,经营中转!$L$16:$S$265),"{}")</f>
        <v>{"CardMulti":2.86}</v>
      </c>
    </row>
    <row r="92" spans="1:19" x14ac:dyDescent="0.15">
      <c r="A92" s="1">
        <f t="shared" si="38"/>
        <v>6002012010</v>
      </c>
      <c r="B92" s="56">
        <f t="shared" si="37"/>
        <v>6002012010</v>
      </c>
      <c r="C92" s="27">
        <f>_xlfn.XLOOKUP(G92,战斗中转!$D$8:$D$19,战斗中转!$F$8:$F$19)</f>
        <v>10</v>
      </c>
      <c r="D92" s="1">
        <f>_xlfn.XLOOKUP(G92,战斗中转!$D$8:$D$19,战斗中转!$H$8:$H$19)</f>
        <v>0</v>
      </c>
      <c r="E92" s="1">
        <f>_xlfn.XLOOKUP(G92,战斗中转!$D$8:$D$19,战斗中转!$J$8:$J$19)</f>
        <v>1</v>
      </c>
      <c r="F92" s="1">
        <f t="shared" si="39"/>
        <v>0</v>
      </c>
      <c r="G92" s="56">
        <f t="shared" si="40"/>
        <v>2</v>
      </c>
      <c r="H92" s="1">
        <f t="shared" si="41"/>
        <v>0</v>
      </c>
      <c r="I92" s="1">
        <f t="shared" si="41"/>
        <v>1</v>
      </c>
      <c r="J92" s="1">
        <f t="shared" si="41"/>
        <v>2</v>
      </c>
      <c r="K92" s="1">
        <f t="shared" si="42"/>
        <v>0</v>
      </c>
      <c r="L92" s="1">
        <f>IF(H92=0,0,_xlfn.XLOOKUP(G92,战斗中转!$D$8:$D$19,战斗中转!$I$8:$I$19))</f>
        <v>0</v>
      </c>
      <c r="M92" s="1">
        <f t="shared" si="43"/>
        <v>6002012010</v>
      </c>
      <c r="N92" s="1" t="str">
        <f t="shared" si="44"/>
        <v>EquipmentName602012010</v>
      </c>
      <c r="O92" s="1" t="str">
        <f t="shared" si="45"/>
        <v>EquipmentDesc602012010</v>
      </c>
      <c r="P92" s="63" t="str">
        <f>"SpriteUi/EquipmentIcon/"&amp;"Equip_"&amp;_xlfn.XLOOKUP(J92,战斗中转!$A$8:$A$11,战斗中转!$B$8:$B$11)&amp;"_"&amp;I92*100+ROUNDUP(G92/2,0)*10</f>
        <v>SpriteUi/EquipmentIcon/Equip_Head_110</v>
      </c>
      <c r="Q92" s="63">
        <v>1</v>
      </c>
      <c r="R92" s="1" t="str" cm="1">
        <f t="array" ref="R92">_xlfn.XLOOKUP($C92,战斗中转!$E$32:$E$281,_xlfn.XLOOKUP(I92*100+J92,战斗中转!$AD$30:$BY$30*100+战斗中转!$AD$31:$BY$31,战斗中转!$AD$32:$BY$281),"{}")</f>
        <v>{"Hp":415.839,"AntiCri":0.1008}</v>
      </c>
      <c r="S92" s="1" t="str" cm="1">
        <f t="array" ref="S92">_xlfn.XLOOKUP($C92,经营中转!$E$16:$E$265,_xlfn.XLOOKUP($J92,经营中转!$L$15:$S$15,经营中转!$L$16:$S$265),"{}")</f>
        <v>{"AutoLevelLower":14}</v>
      </c>
    </row>
    <row r="93" spans="1:19" x14ac:dyDescent="0.15">
      <c r="A93" s="1">
        <f t="shared" si="38"/>
        <v>6002013010</v>
      </c>
      <c r="B93" s="56">
        <f t="shared" si="37"/>
        <v>6002013010</v>
      </c>
      <c r="C93" s="27">
        <f>_xlfn.XLOOKUP(G93,战斗中转!$D$8:$D$19,战斗中转!$F$8:$F$19)</f>
        <v>10</v>
      </c>
      <c r="D93" s="1">
        <f>_xlfn.XLOOKUP(G93,战斗中转!$D$8:$D$19,战斗中转!$H$8:$H$19)</f>
        <v>0</v>
      </c>
      <c r="E93" s="1">
        <f>_xlfn.XLOOKUP(G93,战斗中转!$D$8:$D$19,战斗中转!$J$8:$J$19)</f>
        <v>1</v>
      </c>
      <c r="F93" s="1">
        <f t="shared" si="39"/>
        <v>0</v>
      </c>
      <c r="G93" s="56">
        <f t="shared" si="40"/>
        <v>2</v>
      </c>
      <c r="H93" s="1">
        <f t="shared" si="41"/>
        <v>0</v>
      </c>
      <c r="I93" s="1">
        <f t="shared" si="41"/>
        <v>1</v>
      </c>
      <c r="J93" s="1">
        <f t="shared" si="41"/>
        <v>3</v>
      </c>
      <c r="K93" s="1">
        <f t="shared" si="42"/>
        <v>0</v>
      </c>
      <c r="L93" s="1">
        <f>IF(H93=0,0,_xlfn.XLOOKUP(G93,战斗中转!$D$8:$D$19,战斗中转!$I$8:$I$19))</f>
        <v>0</v>
      </c>
      <c r="M93" s="1">
        <f t="shared" si="43"/>
        <v>6002013010</v>
      </c>
      <c r="N93" s="1" t="str">
        <f t="shared" si="44"/>
        <v>EquipmentName602013010</v>
      </c>
      <c r="O93" s="1" t="str">
        <f t="shared" si="45"/>
        <v>EquipmentDesc602013010</v>
      </c>
      <c r="P93" s="63" t="str">
        <f>"SpriteUi/EquipmentIcon/"&amp;"Equip_"&amp;_xlfn.XLOOKUP(J93,战斗中转!$A$8:$A$11,战斗中转!$B$8:$B$11)&amp;"_"&amp;I93*100+ROUNDUP(G93/2,0)*10</f>
        <v>SpriteUi/EquipmentIcon/Equip_Body_110</v>
      </c>
      <c r="Q93" s="63">
        <v>1</v>
      </c>
      <c r="R93" s="1" t="str" cm="1">
        <f t="array" ref="R93">_xlfn.XLOOKUP($C93,战斗中转!$E$32:$E$281,_xlfn.XLOOKUP(I93*100+J93,战斗中转!$AD$30:$BY$30*100+战斗中转!$AD$31:$BY$31,战斗中转!$AD$32:$BY$281),"{}")</f>
        <v>{"PhysDef":17.9567,"SkillSpeed":0.0221}</v>
      </c>
      <c r="S93" s="1" t="str" cm="1">
        <f t="array" ref="S93">_xlfn.XLOOKUP($C93,经营中转!$E$16:$E$265,_xlfn.XLOOKUP($J93,经营中转!$L$15:$S$15,经营中转!$L$16:$S$265),"{}")</f>
        <v>{"CardMulti":1.22}</v>
      </c>
    </row>
    <row r="94" spans="1:19" x14ac:dyDescent="0.15">
      <c r="A94" s="1">
        <f t="shared" si="38"/>
        <v>6002014010</v>
      </c>
      <c r="B94" s="56">
        <f t="shared" si="37"/>
        <v>6002014010</v>
      </c>
      <c r="C94" s="27">
        <f>_xlfn.XLOOKUP(G94,战斗中转!$D$8:$D$19,战斗中转!$F$8:$F$19)</f>
        <v>10</v>
      </c>
      <c r="D94" s="1">
        <f>_xlfn.XLOOKUP(G94,战斗中转!$D$8:$D$19,战斗中转!$H$8:$H$19)</f>
        <v>0</v>
      </c>
      <c r="E94" s="1">
        <f>_xlfn.XLOOKUP(G94,战斗中转!$D$8:$D$19,战斗中转!$J$8:$J$19)</f>
        <v>1</v>
      </c>
      <c r="F94" s="1">
        <f t="shared" si="39"/>
        <v>0</v>
      </c>
      <c r="G94" s="56">
        <f t="shared" si="40"/>
        <v>2</v>
      </c>
      <c r="H94" s="1">
        <f t="shared" si="41"/>
        <v>0</v>
      </c>
      <c r="I94" s="1">
        <f t="shared" si="41"/>
        <v>1</v>
      </c>
      <c r="J94" s="1">
        <f t="shared" si="41"/>
        <v>4</v>
      </c>
      <c r="K94" s="1">
        <f t="shared" si="42"/>
        <v>0</v>
      </c>
      <c r="L94" s="1">
        <f>IF(H94=0,0,_xlfn.XLOOKUP(G94,战斗中转!$D$8:$D$19,战斗中转!$I$8:$I$19))</f>
        <v>0</v>
      </c>
      <c r="M94" s="1">
        <f t="shared" si="43"/>
        <v>6002014010</v>
      </c>
      <c r="N94" s="1" t="str">
        <f t="shared" si="44"/>
        <v>EquipmentName602014010</v>
      </c>
      <c r="O94" s="1" t="str">
        <f t="shared" si="45"/>
        <v>EquipmentDesc602014010</v>
      </c>
      <c r="P94" s="63" t="str">
        <f>"SpriteUi/EquipmentIcon/"&amp;"Equip_"&amp;_xlfn.XLOOKUP(J94,战斗中转!$A$8:$A$11,战斗中转!$B$8:$B$11)&amp;"_"&amp;I94*100+ROUNDUP(G94/2,0)*10</f>
        <v>SpriteUi/EquipmentIcon/Equip_Shoes_110</v>
      </c>
      <c r="Q94" s="63">
        <v>1</v>
      </c>
      <c r="R94" s="1" t="str" cm="1">
        <f t="array" ref="R94">_xlfn.XLOOKUP($C94,战斗中转!$E$32:$E$281,_xlfn.XLOOKUP(I94*100+J94,战斗中转!$AD$30:$BY$30*100+战斗中转!$AD$31:$BY$31,战斗中转!$AD$32:$BY$281),"{}")</f>
        <v>{"MagicDef":17.9567,"AtkSpeed":0.0284,"SkillSpeed":0.0221}</v>
      </c>
      <c r="S94" s="1" t="str" cm="1">
        <f t="array" ref="S94">_xlfn.XLOOKUP($C94,经营中转!$E$16:$E$265,_xlfn.XLOOKUP($J94,经营中转!$L$15:$S$15,经营中转!$L$16:$S$265),"{}")</f>
        <v>{"AutoLevelLower":6}</v>
      </c>
    </row>
    <row r="95" spans="1:19" x14ac:dyDescent="0.15">
      <c r="A95" s="1">
        <f t="shared" si="38"/>
        <v>6002021010</v>
      </c>
      <c r="B95" s="56">
        <f t="shared" si="37"/>
        <v>6002021010</v>
      </c>
      <c r="C95" s="27">
        <f>_xlfn.XLOOKUP(G95,战斗中转!$D$8:$D$19,战斗中转!$F$8:$F$19)</f>
        <v>10</v>
      </c>
      <c r="D95" s="1">
        <f>_xlfn.XLOOKUP(G95,战斗中转!$D$8:$D$19,战斗中转!$H$8:$H$19)</f>
        <v>0</v>
      </c>
      <c r="E95" s="1">
        <f>_xlfn.XLOOKUP(G95,战斗中转!$D$8:$D$19,战斗中转!$J$8:$J$19)</f>
        <v>1</v>
      </c>
      <c r="F95" s="1">
        <f t="shared" si="39"/>
        <v>0</v>
      </c>
      <c r="G95" s="56">
        <f t="shared" si="40"/>
        <v>2</v>
      </c>
      <c r="H95" s="1">
        <f t="shared" si="41"/>
        <v>0</v>
      </c>
      <c r="I95" s="1">
        <f t="shared" si="41"/>
        <v>2</v>
      </c>
      <c r="J95" s="1">
        <f t="shared" si="41"/>
        <v>1</v>
      </c>
      <c r="K95" s="1">
        <f t="shared" si="42"/>
        <v>0</v>
      </c>
      <c r="L95" s="1">
        <f>IF(H95=0,0,_xlfn.XLOOKUP(G95,战斗中转!$D$8:$D$19,战斗中转!$I$8:$I$19))</f>
        <v>0</v>
      </c>
      <c r="M95" s="1">
        <f t="shared" si="43"/>
        <v>6002021010</v>
      </c>
      <c r="N95" s="1" t="str">
        <f t="shared" si="44"/>
        <v>EquipmentName602021010</v>
      </c>
      <c r="O95" s="1" t="str">
        <f t="shared" si="45"/>
        <v>EquipmentDesc602021010</v>
      </c>
      <c r="P95" s="63" t="str">
        <f>"SpriteUi/EquipmentIcon/"&amp;"Equip_"&amp;_xlfn.XLOOKUP(J95,战斗中转!$A$8:$A$11,战斗中转!$B$8:$B$11)&amp;"_"&amp;I95*100+ROUNDUP(G95/2,0)*10</f>
        <v>SpriteUi/EquipmentIcon/Equip_Weapon_210</v>
      </c>
      <c r="Q95" s="63">
        <v>1</v>
      </c>
      <c r="R95" s="1" t="str" cm="1">
        <f t="array" ref="R95">_xlfn.XLOOKUP($C95,战斗中转!$E$32:$E$281,_xlfn.XLOOKUP(I95*100+J95,战斗中转!$AD$30:$BY$30*100+战斗中转!$AD$31:$BY$31,战斗中转!$AD$32:$BY$281),"{}")</f>
        <v>{"Atk":40.6388,"Cri":0.126}</v>
      </c>
      <c r="S95" s="1" t="str" cm="1">
        <f t="array" ref="S95">_xlfn.XLOOKUP($C95,经营中转!$E$16:$E$265,_xlfn.XLOOKUP($J95,经营中转!$L$15:$S$15,经营中转!$L$16:$S$265),"{}")</f>
        <v>{"CardMulti":2.86}</v>
      </c>
    </row>
    <row r="96" spans="1:19" x14ac:dyDescent="0.15">
      <c r="A96" s="1">
        <f t="shared" si="38"/>
        <v>6002022010</v>
      </c>
      <c r="B96" s="56">
        <f t="shared" si="37"/>
        <v>6002022010</v>
      </c>
      <c r="C96" s="27">
        <f>_xlfn.XLOOKUP(G96,战斗中转!$D$8:$D$19,战斗中转!$F$8:$F$19)</f>
        <v>10</v>
      </c>
      <c r="D96" s="1">
        <f>_xlfn.XLOOKUP(G96,战斗中转!$D$8:$D$19,战斗中转!$H$8:$H$19)</f>
        <v>0</v>
      </c>
      <c r="E96" s="1">
        <f>_xlfn.XLOOKUP(G96,战斗中转!$D$8:$D$19,战斗中转!$J$8:$J$19)</f>
        <v>1</v>
      </c>
      <c r="F96" s="1">
        <f t="shared" si="39"/>
        <v>0</v>
      </c>
      <c r="G96" s="56">
        <f t="shared" si="40"/>
        <v>2</v>
      </c>
      <c r="H96" s="1">
        <f t="shared" si="41"/>
        <v>0</v>
      </c>
      <c r="I96" s="1">
        <f t="shared" si="41"/>
        <v>2</v>
      </c>
      <c r="J96" s="1">
        <f t="shared" si="41"/>
        <v>2</v>
      </c>
      <c r="K96" s="1">
        <f t="shared" si="42"/>
        <v>0</v>
      </c>
      <c r="L96" s="1">
        <f>IF(H96=0,0,_xlfn.XLOOKUP(G96,战斗中转!$D$8:$D$19,战斗中转!$I$8:$I$19))</f>
        <v>0</v>
      </c>
      <c r="M96" s="1">
        <f t="shared" si="43"/>
        <v>6002022010</v>
      </c>
      <c r="N96" s="1" t="str">
        <f t="shared" si="44"/>
        <v>EquipmentName602022010</v>
      </c>
      <c r="O96" s="1" t="str">
        <f t="shared" si="45"/>
        <v>EquipmentDesc602022010</v>
      </c>
      <c r="P96" s="63" t="str">
        <f>"SpriteUi/EquipmentIcon/"&amp;"Equip_"&amp;_xlfn.XLOOKUP(J96,战斗中转!$A$8:$A$11,战斗中转!$B$8:$B$11)&amp;"_"&amp;I96*100+ROUNDUP(G96/2,0)*10</f>
        <v>SpriteUi/EquipmentIcon/Equip_Head_210</v>
      </c>
      <c r="Q96" s="63">
        <v>1</v>
      </c>
      <c r="R96" s="1" t="str" cm="1">
        <f t="array" ref="R96">_xlfn.XLOOKUP($C96,战斗中转!$E$32:$E$281,_xlfn.XLOOKUP(I96*100+J96,战斗中转!$AD$30:$BY$30*100+战斗中转!$AD$31:$BY$31,战斗中转!$AD$32:$BY$281),"{}")</f>
        <v>{"Hp":590.6803,"AntiCri":0.126}</v>
      </c>
      <c r="S96" s="1" t="str" cm="1">
        <f t="array" ref="S96">_xlfn.XLOOKUP($C96,经营中转!$E$16:$E$265,_xlfn.XLOOKUP($J96,经营中转!$L$15:$S$15,经营中转!$L$16:$S$265),"{}")</f>
        <v>{"AutoLevelLower":14}</v>
      </c>
    </row>
    <row r="97" spans="1:19" x14ac:dyDescent="0.15">
      <c r="A97" s="1">
        <f t="shared" si="38"/>
        <v>6002023010</v>
      </c>
      <c r="B97" s="56">
        <f t="shared" si="37"/>
        <v>6002023010</v>
      </c>
      <c r="C97" s="27">
        <f>_xlfn.XLOOKUP(G97,战斗中转!$D$8:$D$19,战斗中转!$F$8:$F$19)</f>
        <v>10</v>
      </c>
      <c r="D97" s="1">
        <f>_xlfn.XLOOKUP(G97,战斗中转!$D$8:$D$19,战斗中转!$H$8:$H$19)</f>
        <v>0</v>
      </c>
      <c r="E97" s="1">
        <f>_xlfn.XLOOKUP(G97,战斗中转!$D$8:$D$19,战斗中转!$J$8:$J$19)</f>
        <v>1</v>
      </c>
      <c r="F97" s="1">
        <f t="shared" si="39"/>
        <v>0</v>
      </c>
      <c r="G97" s="56">
        <f t="shared" si="40"/>
        <v>2</v>
      </c>
      <c r="H97" s="1">
        <f t="shared" si="41"/>
        <v>0</v>
      </c>
      <c r="I97" s="1">
        <f t="shared" si="41"/>
        <v>2</v>
      </c>
      <c r="J97" s="1">
        <f t="shared" si="41"/>
        <v>3</v>
      </c>
      <c r="K97" s="1">
        <f t="shared" si="42"/>
        <v>0</v>
      </c>
      <c r="L97" s="1">
        <f>IF(H97=0,0,_xlfn.XLOOKUP(G97,战斗中转!$D$8:$D$19,战斗中转!$I$8:$I$19))</f>
        <v>0</v>
      </c>
      <c r="M97" s="1">
        <f t="shared" si="43"/>
        <v>6002023010</v>
      </c>
      <c r="N97" s="1" t="str">
        <f t="shared" si="44"/>
        <v>EquipmentName602023010</v>
      </c>
      <c r="O97" s="1" t="str">
        <f t="shared" si="45"/>
        <v>EquipmentDesc602023010</v>
      </c>
      <c r="P97" s="63" t="str">
        <f>"SpriteUi/EquipmentIcon/"&amp;"Equip_"&amp;_xlfn.XLOOKUP(J97,战斗中转!$A$8:$A$11,战斗中转!$B$8:$B$11)&amp;"_"&amp;I97*100+ROUNDUP(G97/2,0)*10</f>
        <v>SpriteUi/EquipmentIcon/Equip_Body_210</v>
      </c>
      <c r="Q97" s="63">
        <v>1</v>
      </c>
      <c r="R97" s="1" t="str" cm="1">
        <f t="array" ref="R97">_xlfn.XLOOKUP($C97,战斗中转!$E$32:$E$281,_xlfn.XLOOKUP(I97*100+J97,战斗中转!$AD$30:$BY$30*100+战斗中转!$AD$31:$BY$31,战斗中转!$AD$32:$BY$281),"{}")</f>
        <v>{"PhysDef":20.7919,"OnHealInc":0.0208}</v>
      </c>
      <c r="S97" s="1" t="str" cm="1">
        <f t="array" ref="S97">_xlfn.XLOOKUP($C97,经营中转!$E$16:$E$265,_xlfn.XLOOKUP($J97,经营中转!$L$15:$S$15,经营中转!$L$16:$S$265),"{}")</f>
        <v>{"CardMulti":1.22}</v>
      </c>
    </row>
    <row r="98" spans="1:19" x14ac:dyDescent="0.15">
      <c r="A98" s="1">
        <f t="shared" si="38"/>
        <v>6002024010</v>
      </c>
      <c r="B98" s="56">
        <f t="shared" si="37"/>
        <v>6002024010</v>
      </c>
      <c r="C98" s="27">
        <f>_xlfn.XLOOKUP(G98,战斗中转!$D$8:$D$19,战斗中转!$F$8:$F$19)</f>
        <v>10</v>
      </c>
      <c r="D98" s="1">
        <f>_xlfn.XLOOKUP(G98,战斗中转!$D$8:$D$19,战斗中转!$H$8:$H$19)</f>
        <v>0</v>
      </c>
      <c r="E98" s="1">
        <f>_xlfn.XLOOKUP(G98,战斗中转!$D$8:$D$19,战斗中转!$J$8:$J$19)</f>
        <v>1</v>
      </c>
      <c r="F98" s="1">
        <f t="shared" si="39"/>
        <v>0</v>
      </c>
      <c r="G98" s="56">
        <f t="shared" si="40"/>
        <v>2</v>
      </c>
      <c r="H98" s="1">
        <f t="shared" si="41"/>
        <v>0</v>
      </c>
      <c r="I98" s="1">
        <f t="shared" si="41"/>
        <v>2</v>
      </c>
      <c r="J98" s="1">
        <f t="shared" si="41"/>
        <v>4</v>
      </c>
      <c r="K98" s="1">
        <f t="shared" si="42"/>
        <v>0</v>
      </c>
      <c r="L98" s="1">
        <f>IF(H98=0,0,_xlfn.XLOOKUP(G98,战斗中转!$D$8:$D$19,战斗中转!$I$8:$I$19))</f>
        <v>0</v>
      </c>
      <c r="M98" s="1">
        <f t="shared" si="43"/>
        <v>6002024010</v>
      </c>
      <c r="N98" s="1" t="str">
        <f t="shared" si="44"/>
        <v>EquipmentName602024010</v>
      </c>
      <c r="O98" s="1" t="str">
        <f t="shared" si="45"/>
        <v>EquipmentDesc602024010</v>
      </c>
      <c r="P98" s="63" t="str">
        <f>"SpriteUi/EquipmentIcon/"&amp;"Equip_"&amp;_xlfn.XLOOKUP(J98,战斗中转!$A$8:$A$11,战斗中转!$B$8:$B$11)&amp;"_"&amp;I98*100+ROUNDUP(G98/2,0)*10</f>
        <v>SpriteUi/EquipmentIcon/Equip_Shoes_210</v>
      </c>
      <c r="Q98" s="63">
        <v>1</v>
      </c>
      <c r="R98" s="1" t="str" cm="1">
        <f t="array" ref="R98">_xlfn.XLOOKUP($C98,战斗中转!$E$32:$E$281,_xlfn.XLOOKUP(I98*100+J98,战斗中转!$AD$30:$BY$30*100+战斗中转!$AD$31:$BY$31,战斗中转!$AD$32:$BY$281),"{}")</f>
        <v>{"MagicDef":20.7919,"AtkSpeed":0.0284,"OnHealInc":0.0208}</v>
      </c>
      <c r="S98" s="1" t="str" cm="1">
        <f t="array" ref="S98">_xlfn.XLOOKUP($C98,经营中转!$E$16:$E$265,_xlfn.XLOOKUP($J98,经营中转!$L$15:$S$15,经营中转!$L$16:$S$265),"{}")</f>
        <v>{"AutoLevelLower":6}</v>
      </c>
    </row>
    <row r="99" spans="1:19" x14ac:dyDescent="0.15">
      <c r="A99" s="1">
        <f t="shared" si="38"/>
        <v>6002031010</v>
      </c>
      <c r="B99" s="56">
        <f t="shared" si="37"/>
        <v>6002031010</v>
      </c>
      <c r="C99" s="27">
        <f>_xlfn.XLOOKUP(G99,战斗中转!$D$8:$D$19,战斗中转!$F$8:$F$19)</f>
        <v>10</v>
      </c>
      <c r="D99" s="1">
        <f>_xlfn.XLOOKUP(G99,战斗中转!$D$8:$D$19,战斗中转!$H$8:$H$19)</f>
        <v>0</v>
      </c>
      <c r="E99" s="1">
        <f>_xlfn.XLOOKUP(G99,战斗中转!$D$8:$D$19,战斗中转!$J$8:$J$19)</f>
        <v>1</v>
      </c>
      <c r="F99" s="1">
        <f t="shared" si="39"/>
        <v>0</v>
      </c>
      <c r="G99" s="56">
        <f t="shared" si="40"/>
        <v>2</v>
      </c>
      <c r="H99" s="1">
        <f t="shared" si="41"/>
        <v>0</v>
      </c>
      <c r="I99" s="1">
        <f t="shared" si="41"/>
        <v>3</v>
      </c>
      <c r="J99" s="1">
        <f t="shared" si="41"/>
        <v>1</v>
      </c>
      <c r="K99" s="1">
        <f t="shared" si="42"/>
        <v>0</v>
      </c>
      <c r="L99" s="1">
        <f>IF(H99=0,0,_xlfn.XLOOKUP(G99,战斗中转!$D$8:$D$19,战斗中转!$I$8:$I$19))</f>
        <v>0</v>
      </c>
      <c r="M99" s="1">
        <f t="shared" si="43"/>
        <v>6002031010</v>
      </c>
      <c r="N99" s="1" t="str">
        <f t="shared" si="44"/>
        <v>EquipmentName602031010</v>
      </c>
      <c r="O99" s="1" t="str">
        <f t="shared" si="45"/>
        <v>EquipmentDesc602031010</v>
      </c>
      <c r="P99" s="63" t="str">
        <f>"SpriteUi/EquipmentIcon/"&amp;"Equip_"&amp;_xlfn.XLOOKUP(J99,战斗中转!$A$8:$A$11,战斗中转!$B$8:$B$11)&amp;"_"&amp;I99*100+ROUNDUP(G99/2,0)*10</f>
        <v>SpriteUi/EquipmentIcon/Equip_Weapon_310</v>
      </c>
      <c r="Q99" s="63">
        <v>1</v>
      </c>
      <c r="R99" s="1" t="str" cm="1">
        <f t="array" ref="R99">_xlfn.XLOOKUP($C99,战斗中转!$E$32:$E$281,_xlfn.XLOOKUP(I99*100+J99,战斗中转!$AD$30:$BY$30*100+战斗中转!$AD$31:$BY$31,战斗中转!$AD$32:$BY$281),"{}")</f>
        <v>{"Atk":51.9799,"Cri":0.126}</v>
      </c>
      <c r="S99" s="1" t="str" cm="1">
        <f t="array" ref="S99">_xlfn.XLOOKUP($C99,经营中转!$E$16:$E$265,_xlfn.XLOOKUP($J99,经营中转!$L$15:$S$15,经营中转!$L$16:$S$265),"{}")</f>
        <v>{"CardMulti":2.86}</v>
      </c>
    </row>
    <row r="100" spans="1:19" x14ac:dyDescent="0.15">
      <c r="A100" s="1">
        <f t="shared" si="38"/>
        <v>6002032010</v>
      </c>
      <c r="B100" s="56">
        <f t="shared" si="37"/>
        <v>6002032010</v>
      </c>
      <c r="C100" s="27">
        <f>_xlfn.XLOOKUP(G100,战斗中转!$D$8:$D$19,战斗中转!$F$8:$F$19)</f>
        <v>10</v>
      </c>
      <c r="D100" s="1">
        <f>_xlfn.XLOOKUP(G100,战斗中转!$D$8:$D$19,战斗中转!$H$8:$H$19)</f>
        <v>0</v>
      </c>
      <c r="E100" s="1">
        <f>_xlfn.XLOOKUP(G100,战斗中转!$D$8:$D$19,战斗中转!$J$8:$J$19)</f>
        <v>1</v>
      </c>
      <c r="F100" s="1">
        <f t="shared" si="39"/>
        <v>0</v>
      </c>
      <c r="G100" s="56">
        <f t="shared" si="40"/>
        <v>2</v>
      </c>
      <c r="H100" s="1">
        <f t="shared" si="41"/>
        <v>0</v>
      </c>
      <c r="I100" s="1">
        <f t="shared" si="41"/>
        <v>3</v>
      </c>
      <c r="J100" s="1">
        <f t="shared" si="41"/>
        <v>2</v>
      </c>
      <c r="K100" s="1">
        <f t="shared" si="42"/>
        <v>0</v>
      </c>
      <c r="L100" s="1">
        <f>IF(H100=0,0,_xlfn.XLOOKUP(G100,战斗中转!$D$8:$D$19,战斗中转!$I$8:$I$19))</f>
        <v>0</v>
      </c>
      <c r="M100" s="1">
        <f t="shared" si="43"/>
        <v>6002032010</v>
      </c>
      <c r="N100" s="1" t="str">
        <f t="shared" si="44"/>
        <v>EquipmentName602032010</v>
      </c>
      <c r="O100" s="1" t="str">
        <f t="shared" si="45"/>
        <v>EquipmentDesc602032010</v>
      </c>
      <c r="P100" s="63" t="str">
        <f>"SpriteUi/EquipmentIcon/"&amp;"Equip_"&amp;_xlfn.XLOOKUP(J100,战斗中转!$A$8:$A$11,战斗中转!$B$8:$B$11)&amp;"_"&amp;I100*100+ROUNDUP(G100/2,0)*10</f>
        <v>SpriteUi/EquipmentIcon/Equip_Head_310</v>
      </c>
      <c r="Q100" s="63">
        <v>1</v>
      </c>
      <c r="R100" s="1" t="str" cm="1">
        <f t="array" ref="R100">_xlfn.XLOOKUP($C100,战斗中转!$E$32:$E$281,_xlfn.XLOOKUP(I100*100+J100,战斗中转!$AD$30:$BY$30*100+战斗中转!$AD$31:$BY$31,战斗中转!$AD$32:$BY$281),"{}")</f>
        <v>{"Hp":496.1715,"AntiCri":0.126}</v>
      </c>
      <c r="S100" s="1" t="str" cm="1">
        <f t="array" ref="S100">_xlfn.XLOOKUP($C100,经营中转!$E$16:$E$265,_xlfn.XLOOKUP($J100,经营中转!$L$15:$S$15,经营中转!$L$16:$S$265),"{}")</f>
        <v>{"AutoLevelLower":14}</v>
      </c>
    </row>
    <row r="101" spans="1:19" x14ac:dyDescent="0.15">
      <c r="A101" s="1">
        <f t="shared" si="38"/>
        <v>6002033010</v>
      </c>
      <c r="B101" s="56">
        <f t="shared" si="37"/>
        <v>6002033010</v>
      </c>
      <c r="C101" s="27">
        <f>_xlfn.XLOOKUP(G101,战斗中转!$D$8:$D$19,战斗中转!$F$8:$F$19)</f>
        <v>10</v>
      </c>
      <c r="D101" s="1">
        <f>_xlfn.XLOOKUP(G101,战斗中转!$D$8:$D$19,战斗中转!$H$8:$H$19)</f>
        <v>0</v>
      </c>
      <c r="E101" s="1">
        <f>_xlfn.XLOOKUP(G101,战斗中转!$D$8:$D$19,战斗中转!$J$8:$J$19)</f>
        <v>1</v>
      </c>
      <c r="F101" s="1">
        <f t="shared" si="39"/>
        <v>0</v>
      </c>
      <c r="G101" s="56">
        <f t="shared" si="40"/>
        <v>2</v>
      </c>
      <c r="H101" s="1">
        <f t="shared" si="41"/>
        <v>0</v>
      </c>
      <c r="I101" s="1">
        <f t="shared" si="41"/>
        <v>3</v>
      </c>
      <c r="J101" s="1">
        <f t="shared" si="41"/>
        <v>3</v>
      </c>
      <c r="K101" s="1">
        <f t="shared" si="42"/>
        <v>0</v>
      </c>
      <c r="L101" s="1">
        <f>IF(H101=0,0,_xlfn.XLOOKUP(G101,战斗中转!$D$8:$D$19,战斗中转!$I$8:$I$19))</f>
        <v>0</v>
      </c>
      <c r="M101" s="1">
        <f t="shared" si="43"/>
        <v>6002033010</v>
      </c>
      <c r="N101" s="1" t="str">
        <f t="shared" si="44"/>
        <v>EquipmentName602033010</v>
      </c>
      <c r="O101" s="1" t="str">
        <f t="shared" si="45"/>
        <v>EquipmentDesc602033010</v>
      </c>
      <c r="P101" s="63" t="str">
        <f>"SpriteUi/EquipmentIcon/"&amp;"Equip_"&amp;_xlfn.XLOOKUP(J101,战斗中转!$A$8:$A$11,战斗中转!$B$8:$B$11)&amp;"_"&amp;I101*100+ROUNDUP(G101/2,0)*10</f>
        <v>SpriteUi/EquipmentIcon/Equip_Body_310</v>
      </c>
      <c r="Q101" s="63">
        <v>1</v>
      </c>
      <c r="R101" s="1" t="str" cm="1">
        <f t="array" ref="R101">_xlfn.XLOOKUP($C101,战斗中转!$E$32:$E$281,_xlfn.XLOOKUP(I101*100+J101,战斗中转!$AD$30:$BY$30*100+战斗中转!$AD$31:$BY$31,战斗中转!$AD$32:$BY$281),"{}")</f>
        <v>{"PhysDef":18.3347,"HealInc":0.0208}</v>
      </c>
      <c r="S101" s="1" t="str" cm="1">
        <f t="array" ref="S101">_xlfn.XLOOKUP($C101,经营中转!$E$16:$E$265,_xlfn.XLOOKUP($J101,经营中转!$L$15:$S$15,经营中转!$L$16:$S$265),"{}")</f>
        <v>{"CardMulti":1.22}</v>
      </c>
    </row>
    <row r="102" spans="1:19" x14ac:dyDescent="0.15">
      <c r="A102" s="1">
        <f t="shared" si="38"/>
        <v>6002034010</v>
      </c>
      <c r="B102" s="56">
        <f t="shared" si="37"/>
        <v>6002034010</v>
      </c>
      <c r="C102" s="27">
        <f>_xlfn.XLOOKUP(G102,战斗中转!$D$8:$D$19,战斗中转!$F$8:$F$19)</f>
        <v>10</v>
      </c>
      <c r="D102" s="1">
        <f>_xlfn.XLOOKUP(G102,战斗中转!$D$8:$D$19,战斗中转!$H$8:$H$19)</f>
        <v>0</v>
      </c>
      <c r="E102" s="1">
        <f>_xlfn.XLOOKUP(G102,战斗中转!$D$8:$D$19,战斗中转!$J$8:$J$19)</f>
        <v>1</v>
      </c>
      <c r="F102" s="1">
        <f t="shared" si="39"/>
        <v>0</v>
      </c>
      <c r="G102" s="56">
        <f t="shared" si="40"/>
        <v>2</v>
      </c>
      <c r="H102" s="1">
        <f t="shared" si="41"/>
        <v>0</v>
      </c>
      <c r="I102" s="1">
        <f t="shared" si="41"/>
        <v>3</v>
      </c>
      <c r="J102" s="1">
        <f t="shared" si="41"/>
        <v>4</v>
      </c>
      <c r="K102" s="1">
        <f t="shared" si="42"/>
        <v>0</v>
      </c>
      <c r="L102" s="1">
        <f>IF(H102=0,0,_xlfn.XLOOKUP(G102,战斗中转!$D$8:$D$19,战斗中转!$I$8:$I$19))</f>
        <v>0</v>
      </c>
      <c r="M102" s="1">
        <f t="shared" si="43"/>
        <v>6002034010</v>
      </c>
      <c r="N102" s="1" t="str">
        <f t="shared" si="44"/>
        <v>EquipmentName602034010</v>
      </c>
      <c r="O102" s="1" t="str">
        <f t="shared" si="45"/>
        <v>EquipmentDesc602034010</v>
      </c>
      <c r="P102" s="63" t="str">
        <f>"SpriteUi/EquipmentIcon/"&amp;"Equip_"&amp;_xlfn.XLOOKUP(J102,战斗中转!$A$8:$A$11,战斗中转!$B$8:$B$11)&amp;"_"&amp;I102*100+ROUNDUP(G102/2,0)*10</f>
        <v>SpriteUi/EquipmentIcon/Equip_Shoes_310</v>
      </c>
      <c r="Q102" s="63">
        <v>1</v>
      </c>
      <c r="R102" s="1" t="str" cm="1">
        <f t="array" ref="R102">_xlfn.XLOOKUP($C102,战斗中转!$E$32:$E$281,_xlfn.XLOOKUP(I102*100+J102,战斗中转!$AD$30:$BY$30*100+战斗中转!$AD$31:$BY$31,战斗中转!$AD$32:$BY$281),"{}")</f>
        <v>{"MagicDef":18.7128,"AtkSpeed":0.0284,"HealInc":0.0208}</v>
      </c>
      <c r="S102" s="1" t="str" cm="1">
        <f t="array" ref="S102">_xlfn.XLOOKUP($C102,经营中转!$E$16:$E$265,_xlfn.XLOOKUP($J102,经营中转!$L$15:$S$15,经营中转!$L$16:$S$265),"{}")</f>
        <v>{"AutoLevelLower":6}</v>
      </c>
    </row>
    <row r="103" spans="1:19" x14ac:dyDescent="0.15">
      <c r="A103" s="1">
        <f t="shared" si="16"/>
        <v>6002111010</v>
      </c>
      <c r="B103" s="56">
        <f t="shared" si="37"/>
        <v>6002111010</v>
      </c>
      <c r="C103" s="27">
        <f>_xlfn.XLOOKUP(G103,战斗中转!$D$8:$D$19,战斗中转!$F$8:$F$19)</f>
        <v>10</v>
      </c>
      <c r="D103" s="1">
        <f>_xlfn.XLOOKUP(G103,战斗中转!$D$8:$D$19,战斗中转!$H$8:$H$19)</f>
        <v>0</v>
      </c>
      <c r="E103" s="1">
        <f>_xlfn.XLOOKUP(G103,战斗中转!$D$8:$D$19,战斗中转!$J$8:$J$19)</f>
        <v>1</v>
      </c>
      <c r="F103" s="1">
        <f t="shared" si="17"/>
        <v>0</v>
      </c>
      <c r="G103" s="56">
        <f t="shared" si="40"/>
        <v>2</v>
      </c>
      <c r="H103" s="1">
        <f t="shared" si="41"/>
        <v>1</v>
      </c>
      <c r="I103" s="1">
        <f t="shared" si="41"/>
        <v>1</v>
      </c>
      <c r="J103" s="1">
        <f t="shared" si="41"/>
        <v>1</v>
      </c>
      <c r="K103" s="1">
        <f t="shared" si="18"/>
        <v>0</v>
      </c>
      <c r="L103" s="1">
        <f>IF(H103=0,0,_xlfn.XLOOKUP(G103,战斗中转!$D$8:$D$19,战斗中转!$I$8:$I$19))</f>
        <v>0</v>
      </c>
      <c r="M103" s="1">
        <f t="shared" si="19"/>
        <v>6002111010</v>
      </c>
      <c r="N103" s="1" t="str">
        <f t="shared" si="20"/>
        <v>EquipmentName602011010</v>
      </c>
      <c r="O103" s="1" t="str">
        <f t="shared" si="21"/>
        <v>EquipmentDesc602011010</v>
      </c>
      <c r="P103" s="63" t="str">
        <f>"SpriteUi/EquipmentIcon/"&amp;"Equip_"&amp;_xlfn.XLOOKUP(J103,战斗中转!$A$8:$A$11,战斗中转!$B$8:$B$11)&amp;"_"&amp;I103*100+ROUNDUP(G103/2,0)*10</f>
        <v>SpriteUi/EquipmentIcon/Equip_Weapon_110</v>
      </c>
      <c r="Q103" s="63">
        <v>1</v>
      </c>
      <c r="R103" s="1" t="str" cm="1">
        <f t="array" ref="R103">_xlfn.XLOOKUP($C103,战斗中转!$E$32:$E$281,_xlfn.XLOOKUP(I103*100+J103,战斗中转!$AD$30:$BY$30*100+战斗中转!$AD$31:$BY$31,战斗中转!$AD$32:$BY$281),"{}")</f>
        <v>{"Atk":57.6504,"Cri":0.1827}</v>
      </c>
      <c r="S103" s="1" t="str" cm="1">
        <f t="array" ref="S103">_xlfn.XLOOKUP($C103,经营中转!$E$16:$E$265,_xlfn.XLOOKUP($J103,经营中转!$L$15:$S$15,经营中转!$L$16:$S$265),"{}")</f>
        <v>{"CardMulti":2.86}</v>
      </c>
    </row>
    <row r="104" spans="1:19" x14ac:dyDescent="0.15">
      <c r="A104" s="1">
        <f t="shared" si="16"/>
        <v>6002112010</v>
      </c>
      <c r="B104" s="56">
        <f t="shared" si="37"/>
        <v>6002112010</v>
      </c>
      <c r="C104" s="27">
        <f>_xlfn.XLOOKUP(G104,战斗中转!$D$8:$D$19,战斗中转!$F$8:$F$19)</f>
        <v>10</v>
      </c>
      <c r="D104" s="1">
        <f>_xlfn.XLOOKUP(G104,战斗中转!$D$8:$D$19,战斗中转!$H$8:$H$19)</f>
        <v>0</v>
      </c>
      <c r="E104" s="1">
        <f>_xlfn.XLOOKUP(G104,战斗中转!$D$8:$D$19,战斗中转!$J$8:$J$19)</f>
        <v>1</v>
      </c>
      <c r="F104" s="1">
        <f t="shared" si="17"/>
        <v>0</v>
      </c>
      <c r="G104" s="56">
        <f t="shared" si="40"/>
        <v>2</v>
      </c>
      <c r="H104" s="1">
        <f t="shared" si="41"/>
        <v>1</v>
      </c>
      <c r="I104" s="1">
        <f t="shared" si="41"/>
        <v>1</v>
      </c>
      <c r="J104" s="1">
        <f t="shared" si="41"/>
        <v>2</v>
      </c>
      <c r="K104" s="1">
        <f t="shared" si="18"/>
        <v>0</v>
      </c>
      <c r="L104" s="1">
        <f>IF(H104=0,0,_xlfn.XLOOKUP(G104,战斗中转!$D$8:$D$19,战斗中转!$I$8:$I$19))</f>
        <v>0</v>
      </c>
      <c r="M104" s="1">
        <f t="shared" si="19"/>
        <v>6002112010</v>
      </c>
      <c r="N104" s="1" t="str">
        <f t="shared" si="20"/>
        <v>EquipmentName602012010</v>
      </c>
      <c r="O104" s="1" t="str">
        <f t="shared" si="21"/>
        <v>EquipmentDesc602012010</v>
      </c>
      <c r="P104" s="63" t="str">
        <f>"SpriteUi/EquipmentIcon/"&amp;"Equip_"&amp;_xlfn.XLOOKUP(J104,战斗中转!$A$8:$A$11,战斗中转!$B$8:$B$11)&amp;"_"&amp;I104*100+ROUNDUP(G104/2,0)*10</f>
        <v>SpriteUi/EquipmentIcon/Equip_Head_110</v>
      </c>
      <c r="Q104" s="63">
        <v>1</v>
      </c>
      <c r="R104" s="1" t="str" cm="1">
        <f t="array" ref="R104">_xlfn.XLOOKUP($C104,战斗中转!$E$32:$E$281,_xlfn.XLOOKUP(I104*100+J104,战斗中转!$AD$30:$BY$30*100+战斗中转!$AD$31:$BY$31,战斗中转!$AD$32:$BY$281),"{}")</f>
        <v>{"Hp":415.839,"AntiCri":0.1008}</v>
      </c>
      <c r="S104" s="1" t="str" cm="1">
        <f t="array" ref="S104">_xlfn.XLOOKUP($C104,经营中转!$E$16:$E$265,_xlfn.XLOOKUP($J104,经营中转!$L$15:$S$15,经营中转!$L$16:$S$265),"{}")</f>
        <v>{"AutoLevelLower":14}</v>
      </c>
    </row>
    <row r="105" spans="1:19" x14ac:dyDescent="0.15">
      <c r="A105" s="1">
        <f t="shared" si="16"/>
        <v>6002113010</v>
      </c>
      <c r="B105" s="56">
        <f t="shared" si="37"/>
        <v>6002113010</v>
      </c>
      <c r="C105" s="27">
        <f>_xlfn.XLOOKUP(G105,战斗中转!$D$8:$D$19,战斗中转!$F$8:$F$19)</f>
        <v>10</v>
      </c>
      <c r="D105" s="1">
        <f>_xlfn.XLOOKUP(G105,战斗中转!$D$8:$D$19,战斗中转!$H$8:$H$19)</f>
        <v>0</v>
      </c>
      <c r="E105" s="1">
        <f>_xlfn.XLOOKUP(G105,战斗中转!$D$8:$D$19,战斗中转!$J$8:$J$19)</f>
        <v>1</v>
      </c>
      <c r="F105" s="1">
        <f t="shared" si="17"/>
        <v>0</v>
      </c>
      <c r="G105" s="56">
        <f t="shared" si="40"/>
        <v>2</v>
      </c>
      <c r="H105" s="1">
        <f t="shared" si="41"/>
        <v>1</v>
      </c>
      <c r="I105" s="1">
        <f t="shared" si="41"/>
        <v>1</v>
      </c>
      <c r="J105" s="1">
        <f t="shared" si="41"/>
        <v>3</v>
      </c>
      <c r="K105" s="1">
        <f t="shared" si="18"/>
        <v>0</v>
      </c>
      <c r="L105" s="1">
        <f>IF(H105=0,0,_xlfn.XLOOKUP(G105,战斗中转!$D$8:$D$19,战斗中转!$I$8:$I$19))</f>
        <v>0</v>
      </c>
      <c r="M105" s="1">
        <f t="shared" si="19"/>
        <v>6002113010</v>
      </c>
      <c r="N105" s="1" t="str">
        <f t="shared" si="20"/>
        <v>EquipmentName602013010</v>
      </c>
      <c r="O105" s="1" t="str">
        <f t="shared" si="21"/>
        <v>EquipmentDesc602013010</v>
      </c>
      <c r="P105" s="63" t="str">
        <f>"SpriteUi/EquipmentIcon/"&amp;"Equip_"&amp;_xlfn.XLOOKUP(J105,战斗中转!$A$8:$A$11,战斗中转!$B$8:$B$11)&amp;"_"&amp;I105*100+ROUNDUP(G105/2,0)*10</f>
        <v>SpriteUi/EquipmentIcon/Equip_Body_110</v>
      </c>
      <c r="Q105" s="63">
        <v>1</v>
      </c>
      <c r="R105" s="1" t="str" cm="1">
        <f t="array" ref="R105">_xlfn.XLOOKUP($C105,战斗中转!$E$32:$E$281,_xlfn.XLOOKUP(I105*100+J105,战斗中转!$AD$30:$BY$30*100+战斗中转!$AD$31:$BY$31,战斗中转!$AD$32:$BY$281),"{}")</f>
        <v>{"PhysDef":17.9567,"SkillSpeed":0.0221}</v>
      </c>
      <c r="S105" s="1" t="str" cm="1">
        <f t="array" ref="S105">_xlfn.XLOOKUP($C105,经营中转!$E$16:$E$265,_xlfn.XLOOKUP($J105,经营中转!$L$15:$S$15,经营中转!$L$16:$S$265),"{}")</f>
        <v>{"CardMulti":1.22}</v>
      </c>
    </row>
    <row r="106" spans="1:19" x14ac:dyDescent="0.15">
      <c r="A106" s="1">
        <f t="shared" si="16"/>
        <v>6002114010</v>
      </c>
      <c r="B106" s="56">
        <f t="shared" si="37"/>
        <v>6002114010</v>
      </c>
      <c r="C106" s="27">
        <f>_xlfn.XLOOKUP(G106,战斗中转!$D$8:$D$19,战斗中转!$F$8:$F$19)</f>
        <v>10</v>
      </c>
      <c r="D106" s="1">
        <f>_xlfn.XLOOKUP(G106,战斗中转!$D$8:$D$19,战斗中转!$H$8:$H$19)</f>
        <v>0</v>
      </c>
      <c r="E106" s="1">
        <f>_xlfn.XLOOKUP(G106,战斗中转!$D$8:$D$19,战斗中转!$J$8:$J$19)</f>
        <v>1</v>
      </c>
      <c r="F106" s="1">
        <f t="shared" si="17"/>
        <v>0</v>
      </c>
      <c r="G106" s="56">
        <f t="shared" si="40"/>
        <v>2</v>
      </c>
      <c r="H106" s="1">
        <f t="shared" si="41"/>
        <v>1</v>
      </c>
      <c r="I106" s="1">
        <f t="shared" si="41"/>
        <v>1</v>
      </c>
      <c r="J106" s="1">
        <f t="shared" si="41"/>
        <v>4</v>
      </c>
      <c r="K106" s="1">
        <f t="shared" si="18"/>
        <v>0</v>
      </c>
      <c r="L106" s="1">
        <f>IF(H106=0,0,_xlfn.XLOOKUP(G106,战斗中转!$D$8:$D$19,战斗中转!$I$8:$I$19))</f>
        <v>0</v>
      </c>
      <c r="M106" s="1">
        <f t="shared" si="19"/>
        <v>6002114010</v>
      </c>
      <c r="N106" s="1" t="str">
        <f t="shared" si="20"/>
        <v>EquipmentName602014010</v>
      </c>
      <c r="O106" s="1" t="str">
        <f t="shared" si="21"/>
        <v>EquipmentDesc602014010</v>
      </c>
      <c r="P106" s="63" t="str">
        <f>"SpriteUi/EquipmentIcon/"&amp;"Equip_"&amp;_xlfn.XLOOKUP(J106,战斗中转!$A$8:$A$11,战斗中转!$B$8:$B$11)&amp;"_"&amp;I106*100+ROUNDUP(G106/2,0)*10</f>
        <v>SpriteUi/EquipmentIcon/Equip_Shoes_110</v>
      </c>
      <c r="Q106" s="63">
        <v>1</v>
      </c>
      <c r="R106" s="1" t="str" cm="1">
        <f t="array" ref="R106">_xlfn.XLOOKUP($C106,战斗中转!$E$32:$E$281,_xlfn.XLOOKUP(I106*100+J106,战斗中转!$AD$30:$BY$30*100+战斗中转!$AD$31:$BY$31,战斗中转!$AD$32:$BY$281),"{}")</f>
        <v>{"MagicDef":17.9567,"AtkSpeed":0.0284,"SkillSpeed":0.0221}</v>
      </c>
      <c r="S106" s="1" t="str" cm="1">
        <f t="array" ref="S106">_xlfn.XLOOKUP($C106,经营中转!$E$16:$E$265,_xlfn.XLOOKUP($J106,经营中转!$L$15:$S$15,经营中转!$L$16:$S$265),"{}")</f>
        <v>{"AutoLevelLower":6}</v>
      </c>
    </row>
    <row r="107" spans="1:19" x14ac:dyDescent="0.15">
      <c r="A107" s="1">
        <f t="shared" si="16"/>
        <v>6002121010</v>
      </c>
      <c r="B107" s="56">
        <f t="shared" si="37"/>
        <v>6002121010</v>
      </c>
      <c r="C107" s="27">
        <f>_xlfn.XLOOKUP(G107,战斗中转!$D$8:$D$19,战斗中转!$F$8:$F$19)</f>
        <v>10</v>
      </c>
      <c r="D107" s="1">
        <f>_xlfn.XLOOKUP(G107,战斗中转!$D$8:$D$19,战斗中转!$H$8:$H$19)</f>
        <v>0</v>
      </c>
      <c r="E107" s="1">
        <f>_xlfn.XLOOKUP(G107,战斗中转!$D$8:$D$19,战斗中转!$J$8:$J$19)</f>
        <v>1</v>
      </c>
      <c r="F107" s="1">
        <f t="shared" si="17"/>
        <v>0</v>
      </c>
      <c r="G107" s="56">
        <f t="shared" si="40"/>
        <v>2</v>
      </c>
      <c r="H107" s="1">
        <f t="shared" si="41"/>
        <v>1</v>
      </c>
      <c r="I107" s="1">
        <f t="shared" si="41"/>
        <v>2</v>
      </c>
      <c r="J107" s="1">
        <f t="shared" si="41"/>
        <v>1</v>
      </c>
      <c r="K107" s="1">
        <f t="shared" si="18"/>
        <v>0</v>
      </c>
      <c r="L107" s="1">
        <f>IF(H107=0,0,_xlfn.XLOOKUP(G107,战斗中转!$D$8:$D$19,战斗中转!$I$8:$I$19))</f>
        <v>0</v>
      </c>
      <c r="M107" s="1">
        <f t="shared" si="19"/>
        <v>6002121010</v>
      </c>
      <c r="N107" s="1" t="str">
        <f t="shared" si="20"/>
        <v>EquipmentName602021010</v>
      </c>
      <c r="O107" s="1" t="str">
        <f t="shared" si="21"/>
        <v>EquipmentDesc602021010</v>
      </c>
      <c r="P107" s="63" t="str">
        <f>"SpriteUi/EquipmentIcon/"&amp;"Equip_"&amp;_xlfn.XLOOKUP(J107,战斗中转!$A$8:$A$11,战斗中转!$B$8:$B$11)&amp;"_"&amp;I107*100+ROUNDUP(G107/2,0)*10</f>
        <v>SpriteUi/EquipmentIcon/Equip_Weapon_210</v>
      </c>
      <c r="Q107" s="63">
        <v>1</v>
      </c>
      <c r="R107" s="1" t="str" cm="1">
        <f t="array" ref="R107">_xlfn.XLOOKUP($C107,战斗中转!$E$32:$E$281,_xlfn.XLOOKUP(I107*100+J107,战斗中转!$AD$30:$BY$30*100+战斗中转!$AD$31:$BY$31,战斗中转!$AD$32:$BY$281),"{}")</f>
        <v>{"Atk":40.6388,"Cri":0.126}</v>
      </c>
      <c r="S107" s="1" t="str" cm="1">
        <f t="array" ref="S107">_xlfn.XLOOKUP($C107,经营中转!$E$16:$E$265,_xlfn.XLOOKUP($J107,经营中转!$L$15:$S$15,经营中转!$L$16:$S$265),"{}")</f>
        <v>{"CardMulti":2.86}</v>
      </c>
    </row>
    <row r="108" spans="1:19" x14ac:dyDescent="0.15">
      <c r="A108" s="1">
        <f t="shared" si="16"/>
        <v>6002122010</v>
      </c>
      <c r="B108" s="56">
        <f t="shared" si="37"/>
        <v>6002122010</v>
      </c>
      <c r="C108" s="27">
        <f>_xlfn.XLOOKUP(G108,战斗中转!$D$8:$D$19,战斗中转!$F$8:$F$19)</f>
        <v>10</v>
      </c>
      <c r="D108" s="1">
        <f>_xlfn.XLOOKUP(G108,战斗中转!$D$8:$D$19,战斗中转!$H$8:$H$19)</f>
        <v>0</v>
      </c>
      <c r="E108" s="1">
        <f>_xlfn.XLOOKUP(G108,战斗中转!$D$8:$D$19,战斗中转!$J$8:$J$19)</f>
        <v>1</v>
      </c>
      <c r="F108" s="1">
        <f t="shared" si="17"/>
        <v>0</v>
      </c>
      <c r="G108" s="56">
        <f t="shared" si="40"/>
        <v>2</v>
      </c>
      <c r="H108" s="1">
        <f t="shared" si="41"/>
        <v>1</v>
      </c>
      <c r="I108" s="1">
        <f t="shared" si="41"/>
        <v>2</v>
      </c>
      <c r="J108" s="1">
        <f t="shared" si="41"/>
        <v>2</v>
      </c>
      <c r="K108" s="1">
        <f t="shared" si="18"/>
        <v>0</v>
      </c>
      <c r="L108" s="1">
        <f>IF(H108=0,0,_xlfn.XLOOKUP(G108,战斗中转!$D$8:$D$19,战斗中转!$I$8:$I$19))</f>
        <v>0</v>
      </c>
      <c r="M108" s="1">
        <f t="shared" si="19"/>
        <v>6002122010</v>
      </c>
      <c r="N108" s="1" t="str">
        <f t="shared" si="20"/>
        <v>EquipmentName602022010</v>
      </c>
      <c r="O108" s="1" t="str">
        <f t="shared" si="21"/>
        <v>EquipmentDesc602022010</v>
      </c>
      <c r="P108" s="63" t="str">
        <f>"SpriteUi/EquipmentIcon/"&amp;"Equip_"&amp;_xlfn.XLOOKUP(J108,战斗中转!$A$8:$A$11,战斗中转!$B$8:$B$11)&amp;"_"&amp;I108*100+ROUNDUP(G108/2,0)*10</f>
        <v>SpriteUi/EquipmentIcon/Equip_Head_210</v>
      </c>
      <c r="Q108" s="63">
        <v>1</v>
      </c>
      <c r="R108" s="1" t="str" cm="1">
        <f t="array" ref="R108">_xlfn.XLOOKUP($C108,战斗中转!$E$32:$E$281,_xlfn.XLOOKUP(I108*100+J108,战斗中转!$AD$30:$BY$30*100+战斗中转!$AD$31:$BY$31,战斗中转!$AD$32:$BY$281),"{}")</f>
        <v>{"Hp":590.6803,"AntiCri":0.126}</v>
      </c>
      <c r="S108" s="1" t="str" cm="1">
        <f t="array" ref="S108">_xlfn.XLOOKUP($C108,经营中转!$E$16:$E$265,_xlfn.XLOOKUP($J108,经营中转!$L$15:$S$15,经营中转!$L$16:$S$265),"{}")</f>
        <v>{"AutoLevelLower":14}</v>
      </c>
    </row>
    <row r="109" spans="1:19" x14ac:dyDescent="0.15">
      <c r="A109" s="1">
        <f t="shared" si="16"/>
        <v>6002123010</v>
      </c>
      <c r="B109" s="56">
        <f t="shared" si="37"/>
        <v>6002123010</v>
      </c>
      <c r="C109" s="27">
        <f>_xlfn.XLOOKUP(G109,战斗中转!$D$8:$D$19,战斗中转!$F$8:$F$19)</f>
        <v>10</v>
      </c>
      <c r="D109" s="1">
        <f>_xlfn.XLOOKUP(G109,战斗中转!$D$8:$D$19,战斗中转!$H$8:$H$19)</f>
        <v>0</v>
      </c>
      <c r="E109" s="1">
        <f>_xlfn.XLOOKUP(G109,战斗中转!$D$8:$D$19,战斗中转!$J$8:$J$19)</f>
        <v>1</v>
      </c>
      <c r="F109" s="1">
        <f t="shared" si="17"/>
        <v>0</v>
      </c>
      <c r="G109" s="56">
        <f t="shared" si="40"/>
        <v>2</v>
      </c>
      <c r="H109" s="1">
        <f t="shared" si="41"/>
        <v>1</v>
      </c>
      <c r="I109" s="1">
        <f t="shared" si="41"/>
        <v>2</v>
      </c>
      <c r="J109" s="1">
        <f t="shared" si="41"/>
        <v>3</v>
      </c>
      <c r="K109" s="1">
        <f t="shared" si="18"/>
        <v>0</v>
      </c>
      <c r="L109" s="1">
        <f>IF(H109=0,0,_xlfn.XLOOKUP(G109,战斗中转!$D$8:$D$19,战斗中转!$I$8:$I$19))</f>
        <v>0</v>
      </c>
      <c r="M109" s="1">
        <f t="shared" si="19"/>
        <v>6002123010</v>
      </c>
      <c r="N109" s="1" t="str">
        <f t="shared" si="20"/>
        <v>EquipmentName602023010</v>
      </c>
      <c r="O109" s="1" t="str">
        <f t="shared" si="21"/>
        <v>EquipmentDesc602023010</v>
      </c>
      <c r="P109" s="63" t="str">
        <f>"SpriteUi/EquipmentIcon/"&amp;"Equip_"&amp;_xlfn.XLOOKUP(J109,战斗中转!$A$8:$A$11,战斗中转!$B$8:$B$11)&amp;"_"&amp;I109*100+ROUNDUP(G109/2,0)*10</f>
        <v>SpriteUi/EquipmentIcon/Equip_Body_210</v>
      </c>
      <c r="Q109" s="63">
        <v>1</v>
      </c>
      <c r="R109" s="1" t="str" cm="1">
        <f t="array" ref="R109">_xlfn.XLOOKUP($C109,战斗中转!$E$32:$E$281,_xlfn.XLOOKUP(I109*100+J109,战斗中转!$AD$30:$BY$30*100+战斗中转!$AD$31:$BY$31,战斗中转!$AD$32:$BY$281),"{}")</f>
        <v>{"PhysDef":20.7919,"OnHealInc":0.0208}</v>
      </c>
      <c r="S109" s="1" t="str" cm="1">
        <f t="array" ref="S109">_xlfn.XLOOKUP($C109,经营中转!$E$16:$E$265,_xlfn.XLOOKUP($J109,经营中转!$L$15:$S$15,经营中转!$L$16:$S$265),"{}")</f>
        <v>{"CardMulti":1.22}</v>
      </c>
    </row>
    <row r="110" spans="1:19" x14ac:dyDescent="0.15">
      <c r="A110" s="1">
        <f t="shared" si="16"/>
        <v>6002124010</v>
      </c>
      <c r="B110" s="56">
        <f t="shared" si="37"/>
        <v>6002124010</v>
      </c>
      <c r="C110" s="27">
        <f>_xlfn.XLOOKUP(G110,战斗中转!$D$8:$D$19,战斗中转!$F$8:$F$19)</f>
        <v>10</v>
      </c>
      <c r="D110" s="1">
        <f>_xlfn.XLOOKUP(G110,战斗中转!$D$8:$D$19,战斗中转!$H$8:$H$19)</f>
        <v>0</v>
      </c>
      <c r="E110" s="1">
        <f>_xlfn.XLOOKUP(G110,战斗中转!$D$8:$D$19,战斗中转!$J$8:$J$19)</f>
        <v>1</v>
      </c>
      <c r="F110" s="1">
        <f t="shared" si="17"/>
        <v>0</v>
      </c>
      <c r="G110" s="56">
        <f t="shared" si="40"/>
        <v>2</v>
      </c>
      <c r="H110" s="1">
        <f t="shared" si="41"/>
        <v>1</v>
      </c>
      <c r="I110" s="1">
        <f t="shared" si="41"/>
        <v>2</v>
      </c>
      <c r="J110" s="1">
        <f t="shared" si="41"/>
        <v>4</v>
      </c>
      <c r="K110" s="1">
        <f t="shared" si="18"/>
        <v>0</v>
      </c>
      <c r="L110" s="1">
        <f>IF(H110=0,0,_xlfn.XLOOKUP(G110,战斗中转!$D$8:$D$19,战斗中转!$I$8:$I$19))</f>
        <v>0</v>
      </c>
      <c r="M110" s="1">
        <f t="shared" si="19"/>
        <v>6002124010</v>
      </c>
      <c r="N110" s="1" t="str">
        <f t="shared" si="20"/>
        <v>EquipmentName602024010</v>
      </c>
      <c r="O110" s="1" t="str">
        <f t="shared" si="21"/>
        <v>EquipmentDesc602024010</v>
      </c>
      <c r="P110" s="63" t="str">
        <f>"SpriteUi/EquipmentIcon/"&amp;"Equip_"&amp;_xlfn.XLOOKUP(J110,战斗中转!$A$8:$A$11,战斗中转!$B$8:$B$11)&amp;"_"&amp;I110*100+ROUNDUP(G110/2,0)*10</f>
        <v>SpriteUi/EquipmentIcon/Equip_Shoes_210</v>
      </c>
      <c r="Q110" s="63">
        <v>1</v>
      </c>
      <c r="R110" s="1" t="str" cm="1">
        <f t="array" ref="R110">_xlfn.XLOOKUP($C110,战斗中转!$E$32:$E$281,_xlfn.XLOOKUP(I110*100+J110,战斗中转!$AD$30:$BY$30*100+战斗中转!$AD$31:$BY$31,战斗中转!$AD$32:$BY$281),"{}")</f>
        <v>{"MagicDef":20.7919,"AtkSpeed":0.0284,"OnHealInc":0.0208}</v>
      </c>
      <c r="S110" s="1" t="str" cm="1">
        <f t="array" ref="S110">_xlfn.XLOOKUP($C110,经营中转!$E$16:$E$265,_xlfn.XLOOKUP($J110,经营中转!$L$15:$S$15,经营中转!$L$16:$S$265),"{}")</f>
        <v>{"AutoLevelLower":6}</v>
      </c>
    </row>
    <row r="111" spans="1:19" x14ac:dyDescent="0.15">
      <c r="A111" s="1">
        <f t="shared" si="16"/>
        <v>6002131010</v>
      </c>
      <c r="B111" s="56">
        <f t="shared" si="37"/>
        <v>6002131010</v>
      </c>
      <c r="C111" s="27">
        <f>_xlfn.XLOOKUP(G111,战斗中转!$D$8:$D$19,战斗中转!$F$8:$F$19)</f>
        <v>10</v>
      </c>
      <c r="D111" s="1">
        <f>_xlfn.XLOOKUP(G111,战斗中转!$D$8:$D$19,战斗中转!$H$8:$H$19)</f>
        <v>0</v>
      </c>
      <c r="E111" s="1">
        <f>_xlfn.XLOOKUP(G111,战斗中转!$D$8:$D$19,战斗中转!$J$8:$J$19)</f>
        <v>1</v>
      </c>
      <c r="F111" s="1">
        <f t="shared" si="17"/>
        <v>0</v>
      </c>
      <c r="G111" s="56">
        <f t="shared" si="40"/>
        <v>2</v>
      </c>
      <c r="H111" s="1">
        <f t="shared" si="41"/>
        <v>1</v>
      </c>
      <c r="I111" s="1">
        <f t="shared" si="41"/>
        <v>3</v>
      </c>
      <c r="J111" s="1">
        <f t="shared" si="41"/>
        <v>1</v>
      </c>
      <c r="K111" s="1">
        <f t="shared" si="18"/>
        <v>0</v>
      </c>
      <c r="L111" s="1">
        <f>IF(H111=0,0,_xlfn.XLOOKUP(G111,战斗中转!$D$8:$D$19,战斗中转!$I$8:$I$19))</f>
        <v>0</v>
      </c>
      <c r="M111" s="1">
        <f t="shared" si="19"/>
        <v>6002131010</v>
      </c>
      <c r="N111" s="1" t="str">
        <f t="shared" si="20"/>
        <v>EquipmentName602031010</v>
      </c>
      <c r="O111" s="1" t="str">
        <f t="shared" si="21"/>
        <v>EquipmentDesc602031010</v>
      </c>
      <c r="P111" s="63" t="str">
        <f>"SpriteUi/EquipmentIcon/"&amp;"Equip_"&amp;_xlfn.XLOOKUP(J111,战斗中转!$A$8:$A$11,战斗中转!$B$8:$B$11)&amp;"_"&amp;I111*100+ROUNDUP(G111/2,0)*10</f>
        <v>SpriteUi/EquipmentIcon/Equip_Weapon_310</v>
      </c>
      <c r="Q111" s="63">
        <v>1</v>
      </c>
      <c r="R111" s="1" t="str" cm="1">
        <f t="array" ref="R111">_xlfn.XLOOKUP($C111,战斗中转!$E$32:$E$281,_xlfn.XLOOKUP(I111*100+J111,战斗中转!$AD$30:$BY$30*100+战斗中转!$AD$31:$BY$31,战斗中转!$AD$32:$BY$281),"{}")</f>
        <v>{"Atk":51.9799,"Cri":0.126}</v>
      </c>
      <c r="S111" s="1" t="str" cm="1">
        <f t="array" ref="S111">_xlfn.XLOOKUP($C111,经营中转!$E$16:$E$265,_xlfn.XLOOKUP($J111,经营中转!$L$15:$S$15,经营中转!$L$16:$S$265),"{}")</f>
        <v>{"CardMulti":2.86}</v>
      </c>
    </row>
    <row r="112" spans="1:19" x14ac:dyDescent="0.15">
      <c r="A112" s="1">
        <f t="shared" si="16"/>
        <v>6002132010</v>
      </c>
      <c r="B112" s="56">
        <f t="shared" si="37"/>
        <v>6002132010</v>
      </c>
      <c r="C112" s="27">
        <f>_xlfn.XLOOKUP(G112,战斗中转!$D$8:$D$19,战斗中转!$F$8:$F$19)</f>
        <v>10</v>
      </c>
      <c r="D112" s="1">
        <f>_xlfn.XLOOKUP(G112,战斗中转!$D$8:$D$19,战斗中转!$H$8:$H$19)</f>
        <v>0</v>
      </c>
      <c r="E112" s="1">
        <f>_xlfn.XLOOKUP(G112,战斗中转!$D$8:$D$19,战斗中转!$J$8:$J$19)</f>
        <v>1</v>
      </c>
      <c r="F112" s="1">
        <f t="shared" si="17"/>
        <v>0</v>
      </c>
      <c r="G112" s="56">
        <f t="shared" si="40"/>
        <v>2</v>
      </c>
      <c r="H112" s="1">
        <f t="shared" si="41"/>
        <v>1</v>
      </c>
      <c r="I112" s="1">
        <f t="shared" si="41"/>
        <v>3</v>
      </c>
      <c r="J112" s="1">
        <f t="shared" si="41"/>
        <v>2</v>
      </c>
      <c r="K112" s="1">
        <f t="shared" si="18"/>
        <v>0</v>
      </c>
      <c r="L112" s="1">
        <f>IF(H112=0,0,_xlfn.XLOOKUP(G112,战斗中转!$D$8:$D$19,战斗中转!$I$8:$I$19))</f>
        <v>0</v>
      </c>
      <c r="M112" s="1">
        <f t="shared" si="19"/>
        <v>6002132010</v>
      </c>
      <c r="N112" s="1" t="str">
        <f t="shared" si="20"/>
        <v>EquipmentName602032010</v>
      </c>
      <c r="O112" s="1" t="str">
        <f t="shared" si="21"/>
        <v>EquipmentDesc602032010</v>
      </c>
      <c r="P112" s="63" t="str">
        <f>"SpriteUi/EquipmentIcon/"&amp;"Equip_"&amp;_xlfn.XLOOKUP(J112,战斗中转!$A$8:$A$11,战斗中转!$B$8:$B$11)&amp;"_"&amp;I112*100+ROUNDUP(G112/2,0)*10</f>
        <v>SpriteUi/EquipmentIcon/Equip_Head_310</v>
      </c>
      <c r="Q112" s="63">
        <v>1</v>
      </c>
      <c r="R112" s="1" t="str" cm="1">
        <f t="array" ref="R112">_xlfn.XLOOKUP($C112,战斗中转!$E$32:$E$281,_xlfn.XLOOKUP(I112*100+J112,战斗中转!$AD$30:$BY$30*100+战斗中转!$AD$31:$BY$31,战斗中转!$AD$32:$BY$281),"{}")</f>
        <v>{"Hp":496.1715,"AntiCri":0.126}</v>
      </c>
      <c r="S112" s="1" t="str" cm="1">
        <f t="array" ref="S112">_xlfn.XLOOKUP($C112,经营中转!$E$16:$E$265,_xlfn.XLOOKUP($J112,经营中转!$L$15:$S$15,经营中转!$L$16:$S$265),"{}")</f>
        <v>{"AutoLevelLower":14}</v>
      </c>
    </row>
    <row r="113" spans="1:19" x14ac:dyDescent="0.15">
      <c r="A113" s="1">
        <f t="shared" si="16"/>
        <v>6002133010</v>
      </c>
      <c r="B113" s="56">
        <f t="shared" si="37"/>
        <v>6002133010</v>
      </c>
      <c r="C113" s="27">
        <f>_xlfn.XLOOKUP(G113,战斗中转!$D$8:$D$19,战斗中转!$F$8:$F$19)</f>
        <v>10</v>
      </c>
      <c r="D113" s="1">
        <f>_xlfn.XLOOKUP(G113,战斗中转!$D$8:$D$19,战斗中转!$H$8:$H$19)</f>
        <v>0</v>
      </c>
      <c r="E113" s="1">
        <f>_xlfn.XLOOKUP(G113,战斗中转!$D$8:$D$19,战斗中转!$J$8:$J$19)</f>
        <v>1</v>
      </c>
      <c r="F113" s="1">
        <f t="shared" si="17"/>
        <v>0</v>
      </c>
      <c r="G113" s="56">
        <f t="shared" si="40"/>
        <v>2</v>
      </c>
      <c r="H113" s="1">
        <f t="shared" si="41"/>
        <v>1</v>
      </c>
      <c r="I113" s="1">
        <f t="shared" si="41"/>
        <v>3</v>
      </c>
      <c r="J113" s="1">
        <f t="shared" si="41"/>
        <v>3</v>
      </c>
      <c r="K113" s="1">
        <f t="shared" si="18"/>
        <v>0</v>
      </c>
      <c r="L113" s="1">
        <f>IF(H113=0,0,_xlfn.XLOOKUP(G113,战斗中转!$D$8:$D$19,战斗中转!$I$8:$I$19))</f>
        <v>0</v>
      </c>
      <c r="M113" s="1">
        <f t="shared" si="19"/>
        <v>6002133010</v>
      </c>
      <c r="N113" s="1" t="str">
        <f t="shared" si="20"/>
        <v>EquipmentName602033010</v>
      </c>
      <c r="O113" s="1" t="str">
        <f t="shared" si="21"/>
        <v>EquipmentDesc602033010</v>
      </c>
      <c r="P113" s="63" t="str">
        <f>"SpriteUi/EquipmentIcon/"&amp;"Equip_"&amp;_xlfn.XLOOKUP(J113,战斗中转!$A$8:$A$11,战斗中转!$B$8:$B$11)&amp;"_"&amp;I113*100+ROUNDUP(G113/2,0)*10</f>
        <v>SpriteUi/EquipmentIcon/Equip_Body_310</v>
      </c>
      <c r="Q113" s="63">
        <v>1</v>
      </c>
      <c r="R113" s="1" t="str" cm="1">
        <f t="array" ref="R113">_xlfn.XLOOKUP($C113,战斗中转!$E$32:$E$281,_xlfn.XLOOKUP(I113*100+J113,战斗中转!$AD$30:$BY$30*100+战斗中转!$AD$31:$BY$31,战斗中转!$AD$32:$BY$281),"{}")</f>
        <v>{"PhysDef":18.3347,"HealInc":0.0208}</v>
      </c>
      <c r="S113" s="1" t="str" cm="1">
        <f t="array" ref="S113">_xlfn.XLOOKUP($C113,经营中转!$E$16:$E$265,_xlfn.XLOOKUP($J113,经营中转!$L$15:$S$15,经营中转!$L$16:$S$265),"{}")</f>
        <v>{"CardMulti":1.22}</v>
      </c>
    </row>
    <row r="114" spans="1:19" x14ac:dyDescent="0.15">
      <c r="A114" s="1">
        <f t="shared" si="16"/>
        <v>6002134010</v>
      </c>
      <c r="B114" s="56">
        <f t="shared" si="37"/>
        <v>6002134010</v>
      </c>
      <c r="C114" s="27">
        <f>_xlfn.XLOOKUP(G114,战斗中转!$D$8:$D$19,战斗中转!$F$8:$F$19)</f>
        <v>10</v>
      </c>
      <c r="D114" s="1">
        <f>_xlfn.XLOOKUP(G114,战斗中转!$D$8:$D$19,战斗中转!$H$8:$H$19)</f>
        <v>0</v>
      </c>
      <c r="E114" s="1">
        <f>_xlfn.XLOOKUP(G114,战斗中转!$D$8:$D$19,战斗中转!$J$8:$J$19)</f>
        <v>1</v>
      </c>
      <c r="F114" s="1">
        <f t="shared" si="17"/>
        <v>0</v>
      </c>
      <c r="G114" s="56">
        <f t="shared" si="40"/>
        <v>2</v>
      </c>
      <c r="H114" s="1">
        <f t="shared" si="41"/>
        <v>1</v>
      </c>
      <c r="I114" s="1">
        <f t="shared" si="41"/>
        <v>3</v>
      </c>
      <c r="J114" s="1">
        <f t="shared" si="41"/>
        <v>4</v>
      </c>
      <c r="K114" s="1">
        <f t="shared" si="18"/>
        <v>0</v>
      </c>
      <c r="L114" s="1">
        <f>IF(H114=0,0,_xlfn.XLOOKUP(G114,战斗中转!$D$8:$D$19,战斗中转!$I$8:$I$19))</f>
        <v>0</v>
      </c>
      <c r="M114" s="1">
        <f t="shared" si="19"/>
        <v>6002134010</v>
      </c>
      <c r="N114" s="1" t="str">
        <f t="shared" si="20"/>
        <v>EquipmentName602034010</v>
      </c>
      <c r="O114" s="1" t="str">
        <f t="shared" si="21"/>
        <v>EquipmentDesc602034010</v>
      </c>
      <c r="P114" s="63" t="str">
        <f>"SpriteUi/EquipmentIcon/"&amp;"Equip_"&amp;_xlfn.XLOOKUP(J114,战斗中转!$A$8:$A$11,战斗中转!$B$8:$B$11)&amp;"_"&amp;I114*100+ROUNDUP(G114/2,0)*10</f>
        <v>SpriteUi/EquipmentIcon/Equip_Shoes_310</v>
      </c>
      <c r="Q114" s="63">
        <v>1</v>
      </c>
      <c r="R114" s="1" t="str" cm="1">
        <f t="array" ref="R114">_xlfn.XLOOKUP($C114,战斗中转!$E$32:$E$281,_xlfn.XLOOKUP(I114*100+J114,战斗中转!$AD$30:$BY$30*100+战斗中转!$AD$31:$BY$31,战斗中转!$AD$32:$BY$281),"{}")</f>
        <v>{"MagicDef":18.7128,"AtkSpeed":0.0284,"HealInc":0.0208}</v>
      </c>
      <c r="S114" s="1" t="str" cm="1">
        <f t="array" ref="S114">_xlfn.XLOOKUP($C114,经营中转!$E$16:$E$265,_xlfn.XLOOKUP($J114,经营中转!$L$15:$S$15,经营中转!$L$16:$S$265),"{}")</f>
        <v>{"AutoLevelLower":6}</v>
      </c>
    </row>
    <row r="115" spans="1:19" x14ac:dyDescent="0.15">
      <c r="A115" s="1">
        <f t="shared" si="16"/>
        <v>6002211010</v>
      </c>
      <c r="B115" s="56">
        <f t="shared" si="37"/>
        <v>6002211010</v>
      </c>
      <c r="C115" s="27">
        <f>_xlfn.XLOOKUP(G115,战斗中转!$D$8:$D$19,战斗中转!$F$8:$F$19)</f>
        <v>10</v>
      </c>
      <c r="D115" s="1">
        <f>_xlfn.XLOOKUP(G115,战斗中转!$D$8:$D$19,战斗中转!$H$8:$H$19)</f>
        <v>0</v>
      </c>
      <c r="E115" s="1">
        <f>_xlfn.XLOOKUP(G115,战斗中转!$D$8:$D$19,战斗中转!$J$8:$J$19)</f>
        <v>1</v>
      </c>
      <c r="F115" s="1">
        <f t="shared" si="17"/>
        <v>0</v>
      </c>
      <c r="G115" s="56">
        <f t="shared" si="40"/>
        <v>2</v>
      </c>
      <c r="H115" s="1">
        <f t="shared" ref="H115:J115" si="46">H43</f>
        <v>2</v>
      </c>
      <c r="I115" s="1">
        <f t="shared" si="46"/>
        <v>1</v>
      </c>
      <c r="J115" s="1">
        <f t="shared" si="46"/>
        <v>1</v>
      </c>
      <c r="K115" s="1">
        <f t="shared" si="18"/>
        <v>0</v>
      </c>
      <c r="L115" s="1">
        <f>IF(H115=0,0,_xlfn.XLOOKUP(G115,战斗中转!$D$8:$D$19,战斗中转!$I$8:$I$19))</f>
        <v>0</v>
      </c>
      <c r="M115" s="1">
        <f t="shared" si="19"/>
        <v>6002211010</v>
      </c>
      <c r="N115" s="1" t="str">
        <f t="shared" si="20"/>
        <v>EquipmentName602011010</v>
      </c>
      <c r="O115" s="1" t="str">
        <f t="shared" si="21"/>
        <v>EquipmentDesc602011010</v>
      </c>
      <c r="P115" s="63" t="str">
        <f>"SpriteUi/EquipmentIcon/"&amp;"Equip_"&amp;_xlfn.XLOOKUP(J115,战斗中转!$A$8:$A$11,战斗中转!$B$8:$B$11)&amp;"_"&amp;I115*100+ROUNDUP(G115/2,0)*10</f>
        <v>SpriteUi/EquipmentIcon/Equip_Weapon_110</v>
      </c>
      <c r="Q115" s="63">
        <v>1</v>
      </c>
      <c r="R115" s="1" t="str" cm="1">
        <f t="array" ref="R115">_xlfn.XLOOKUP($C115,战斗中转!$E$32:$E$281,_xlfn.XLOOKUP(I115*100+J115,战斗中转!$AD$30:$BY$30*100+战斗中转!$AD$31:$BY$31,战斗中转!$AD$32:$BY$281),"{}")</f>
        <v>{"Atk":57.6504,"Cri":0.1827}</v>
      </c>
      <c r="S115" s="1" t="str" cm="1">
        <f t="array" ref="S115">_xlfn.XLOOKUP($C115,经营中转!$E$16:$E$265,_xlfn.XLOOKUP($J115,经营中转!$L$15:$S$15,经营中转!$L$16:$S$265),"{}")</f>
        <v>{"CardMulti":2.86}</v>
      </c>
    </row>
    <row r="116" spans="1:19" x14ac:dyDescent="0.15">
      <c r="A116" s="1">
        <f t="shared" si="16"/>
        <v>6002212010</v>
      </c>
      <c r="B116" s="56">
        <f t="shared" si="37"/>
        <v>6002212010</v>
      </c>
      <c r="C116" s="27">
        <f>_xlfn.XLOOKUP(G116,战斗中转!$D$8:$D$19,战斗中转!$F$8:$F$19)</f>
        <v>10</v>
      </c>
      <c r="D116" s="1">
        <f>_xlfn.XLOOKUP(G116,战斗中转!$D$8:$D$19,战斗中转!$H$8:$H$19)</f>
        <v>0</v>
      </c>
      <c r="E116" s="1">
        <f>_xlfn.XLOOKUP(G116,战斗中转!$D$8:$D$19,战斗中转!$J$8:$J$19)</f>
        <v>1</v>
      </c>
      <c r="F116" s="1">
        <f t="shared" si="17"/>
        <v>0</v>
      </c>
      <c r="G116" s="56">
        <f t="shared" si="40"/>
        <v>2</v>
      </c>
      <c r="H116" s="1">
        <f t="shared" ref="H116:J116" si="47">H44</f>
        <v>2</v>
      </c>
      <c r="I116" s="1">
        <f t="shared" si="47"/>
        <v>1</v>
      </c>
      <c r="J116" s="1">
        <f t="shared" si="47"/>
        <v>2</v>
      </c>
      <c r="K116" s="1">
        <f t="shared" si="18"/>
        <v>0</v>
      </c>
      <c r="L116" s="1">
        <f>IF(H116=0,0,_xlfn.XLOOKUP(G116,战斗中转!$D$8:$D$19,战斗中转!$I$8:$I$19))</f>
        <v>0</v>
      </c>
      <c r="M116" s="1">
        <f t="shared" si="19"/>
        <v>6002212010</v>
      </c>
      <c r="N116" s="1" t="str">
        <f t="shared" si="20"/>
        <v>EquipmentName602012010</v>
      </c>
      <c r="O116" s="1" t="str">
        <f t="shared" si="21"/>
        <v>EquipmentDesc602012010</v>
      </c>
      <c r="P116" s="63" t="str">
        <f>"SpriteUi/EquipmentIcon/"&amp;"Equip_"&amp;_xlfn.XLOOKUP(J116,战斗中转!$A$8:$A$11,战斗中转!$B$8:$B$11)&amp;"_"&amp;I116*100+ROUNDUP(G116/2,0)*10</f>
        <v>SpriteUi/EquipmentIcon/Equip_Head_110</v>
      </c>
      <c r="Q116" s="63">
        <v>1</v>
      </c>
      <c r="R116" s="1" t="str" cm="1">
        <f t="array" ref="R116">_xlfn.XLOOKUP($C116,战斗中转!$E$32:$E$281,_xlfn.XLOOKUP(I116*100+J116,战斗中转!$AD$30:$BY$30*100+战斗中转!$AD$31:$BY$31,战斗中转!$AD$32:$BY$281),"{}")</f>
        <v>{"Hp":415.839,"AntiCri":0.1008}</v>
      </c>
      <c r="S116" s="1" t="str" cm="1">
        <f t="array" ref="S116">_xlfn.XLOOKUP($C116,经营中转!$E$16:$E$265,_xlfn.XLOOKUP($J116,经营中转!$L$15:$S$15,经营中转!$L$16:$S$265),"{}")</f>
        <v>{"AutoLevelLower":14}</v>
      </c>
    </row>
    <row r="117" spans="1:19" x14ac:dyDescent="0.15">
      <c r="A117" s="1">
        <f t="shared" si="16"/>
        <v>6002213010</v>
      </c>
      <c r="B117" s="56">
        <f t="shared" si="37"/>
        <v>6002213010</v>
      </c>
      <c r="C117" s="27">
        <f>_xlfn.XLOOKUP(G117,战斗中转!$D$8:$D$19,战斗中转!$F$8:$F$19)</f>
        <v>10</v>
      </c>
      <c r="D117" s="1">
        <f>_xlfn.XLOOKUP(G117,战斗中转!$D$8:$D$19,战斗中转!$H$8:$H$19)</f>
        <v>0</v>
      </c>
      <c r="E117" s="1">
        <f>_xlfn.XLOOKUP(G117,战斗中转!$D$8:$D$19,战斗中转!$J$8:$J$19)</f>
        <v>1</v>
      </c>
      <c r="F117" s="1">
        <f t="shared" si="17"/>
        <v>0</v>
      </c>
      <c r="G117" s="56">
        <f t="shared" si="40"/>
        <v>2</v>
      </c>
      <c r="H117" s="1">
        <f t="shared" ref="H117:J117" si="48">H45</f>
        <v>2</v>
      </c>
      <c r="I117" s="1">
        <f t="shared" si="48"/>
        <v>1</v>
      </c>
      <c r="J117" s="1">
        <f t="shared" si="48"/>
        <v>3</v>
      </c>
      <c r="K117" s="1">
        <f t="shared" si="18"/>
        <v>0</v>
      </c>
      <c r="L117" s="1">
        <f>IF(H117=0,0,_xlfn.XLOOKUP(G117,战斗中转!$D$8:$D$19,战斗中转!$I$8:$I$19))</f>
        <v>0</v>
      </c>
      <c r="M117" s="1">
        <f t="shared" si="19"/>
        <v>6002213010</v>
      </c>
      <c r="N117" s="1" t="str">
        <f t="shared" si="20"/>
        <v>EquipmentName602013010</v>
      </c>
      <c r="O117" s="1" t="str">
        <f t="shared" si="21"/>
        <v>EquipmentDesc602013010</v>
      </c>
      <c r="P117" s="63" t="str">
        <f>"SpriteUi/EquipmentIcon/"&amp;"Equip_"&amp;_xlfn.XLOOKUP(J117,战斗中转!$A$8:$A$11,战斗中转!$B$8:$B$11)&amp;"_"&amp;I117*100+ROUNDUP(G117/2,0)*10</f>
        <v>SpriteUi/EquipmentIcon/Equip_Body_110</v>
      </c>
      <c r="Q117" s="63">
        <v>1</v>
      </c>
      <c r="R117" s="1" t="str" cm="1">
        <f t="array" ref="R117">_xlfn.XLOOKUP($C117,战斗中转!$E$32:$E$281,_xlfn.XLOOKUP(I117*100+J117,战斗中转!$AD$30:$BY$30*100+战斗中转!$AD$31:$BY$31,战斗中转!$AD$32:$BY$281),"{}")</f>
        <v>{"PhysDef":17.9567,"SkillSpeed":0.0221}</v>
      </c>
      <c r="S117" s="1" t="str" cm="1">
        <f t="array" ref="S117">_xlfn.XLOOKUP($C117,经营中转!$E$16:$E$265,_xlfn.XLOOKUP($J117,经营中转!$L$15:$S$15,经营中转!$L$16:$S$265),"{}")</f>
        <v>{"CardMulti":1.22}</v>
      </c>
    </row>
    <row r="118" spans="1:19" x14ac:dyDescent="0.15">
      <c r="A118" s="1">
        <f t="shared" si="16"/>
        <v>6002214010</v>
      </c>
      <c r="B118" s="56">
        <f t="shared" si="37"/>
        <v>6002214010</v>
      </c>
      <c r="C118" s="27">
        <f>_xlfn.XLOOKUP(G118,战斗中转!$D$8:$D$19,战斗中转!$F$8:$F$19)</f>
        <v>10</v>
      </c>
      <c r="D118" s="1">
        <f>_xlfn.XLOOKUP(G118,战斗中转!$D$8:$D$19,战斗中转!$H$8:$H$19)</f>
        <v>0</v>
      </c>
      <c r="E118" s="1">
        <f>_xlfn.XLOOKUP(G118,战斗中转!$D$8:$D$19,战斗中转!$J$8:$J$19)</f>
        <v>1</v>
      </c>
      <c r="F118" s="1">
        <f t="shared" si="17"/>
        <v>0</v>
      </c>
      <c r="G118" s="56">
        <f t="shared" si="40"/>
        <v>2</v>
      </c>
      <c r="H118" s="1">
        <f t="shared" ref="H118:J118" si="49">H46</f>
        <v>2</v>
      </c>
      <c r="I118" s="1">
        <f t="shared" si="49"/>
        <v>1</v>
      </c>
      <c r="J118" s="1">
        <f t="shared" si="49"/>
        <v>4</v>
      </c>
      <c r="K118" s="1">
        <f t="shared" si="18"/>
        <v>0</v>
      </c>
      <c r="L118" s="1">
        <f>IF(H118=0,0,_xlfn.XLOOKUP(G118,战斗中转!$D$8:$D$19,战斗中转!$I$8:$I$19))</f>
        <v>0</v>
      </c>
      <c r="M118" s="1">
        <f t="shared" si="19"/>
        <v>6002214010</v>
      </c>
      <c r="N118" s="1" t="str">
        <f t="shared" si="20"/>
        <v>EquipmentName602014010</v>
      </c>
      <c r="O118" s="1" t="str">
        <f t="shared" si="21"/>
        <v>EquipmentDesc602014010</v>
      </c>
      <c r="P118" s="63" t="str">
        <f>"SpriteUi/EquipmentIcon/"&amp;"Equip_"&amp;_xlfn.XLOOKUP(J118,战斗中转!$A$8:$A$11,战斗中转!$B$8:$B$11)&amp;"_"&amp;I118*100+ROUNDUP(G118/2,0)*10</f>
        <v>SpriteUi/EquipmentIcon/Equip_Shoes_110</v>
      </c>
      <c r="Q118" s="63">
        <v>1</v>
      </c>
      <c r="R118" s="1" t="str" cm="1">
        <f t="array" ref="R118">_xlfn.XLOOKUP($C118,战斗中转!$E$32:$E$281,_xlfn.XLOOKUP(I118*100+J118,战斗中转!$AD$30:$BY$30*100+战斗中转!$AD$31:$BY$31,战斗中转!$AD$32:$BY$281),"{}")</f>
        <v>{"MagicDef":17.9567,"AtkSpeed":0.0284,"SkillSpeed":0.0221}</v>
      </c>
      <c r="S118" s="1" t="str" cm="1">
        <f t="array" ref="S118">_xlfn.XLOOKUP($C118,经营中转!$E$16:$E$265,_xlfn.XLOOKUP($J118,经营中转!$L$15:$S$15,经营中转!$L$16:$S$265),"{}")</f>
        <v>{"AutoLevelLower":6}</v>
      </c>
    </row>
    <row r="119" spans="1:19" x14ac:dyDescent="0.15">
      <c r="A119" s="1">
        <f t="shared" si="16"/>
        <v>6002221010</v>
      </c>
      <c r="B119" s="56">
        <f t="shared" si="37"/>
        <v>6002221010</v>
      </c>
      <c r="C119" s="27">
        <f>_xlfn.XLOOKUP(G119,战斗中转!$D$8:$D$19,战斗中转!$F$8:$F$19)</f>
        <v>10</v>
      </c>
      <c r="D119" s="1">
        <f>_xlfn.XLOOKUP(G119,战斗中转!$D$8:$D$19,战斗中转!$H$8:$H$19)</f>
        <v>0</v>
      </c>
      <c r="E119" s="1">
        <f>_xlfn.XLOOKUP(G119,战斗中转!$D$8:$D$19,战斗中转!$J$8:$J$19)</f>
        <v>1</v>
      </c>
      <c r="F119" s="1">
        <f t="shared" si="17"/>
        <v>0</v>
      </c>
      <c r="G119" s="56">
        <f t="shared" si="40"/>
        <v>2</v>
      </c>
      <c r="H119" s="1">
        <f t="shared" ref="H119:J119" si="50">H47</f>
        <v>2</v>
      </c>
      <c r="I119" s="1">
        <f t="shared" si="50"/>
        <v>2</v>
      </c>
      <c r="J119" s="1">
        <f t="shared" si="50"/>
        <v>1</v>
      </c>
      <c r="K119" s="1">
        <f t="shared" si="18"/>
        <v>0</v>
      </c>
      <c r="L119" s="1">
        <f>IF(H119=0,0,_xlfn.XLOOKUP(G119,战斗中转!$D$8:$D$19,战斗中转!$I$8:$I$19))</f>
        <v>0</v>
      </c>
      <c r="M119" s="1">
        <f t="shared" si="19"/>
        <v>6002221010</v>
      </c>
      <c r="N119" s="1" t="str">
        <f t="shared" si="20"/>
        <v>EquipmentName602021010</v>
      </c>
      <c r="O119" s="1" t="str">
        <f t="shared" si="21"/>
        <v>EquipmentDesc602021010</v>
      </c>
      <c r="P119" s="63" t="str">
        <f>"SpriteUi/EquipmentIcon/"&amp;"Equip_"&amp;_xlfn.XLOOKUP(J119,战斗中转!$A$8:$A$11,战斗中转!$B$8:$B$11)&amp;"_"&amp;I119*100+ROUNDUP(G119/2,0)*10</f>
        <v>SpriteUi/EquipmentIcon/Equip_Weapon_210</v>
      </c>
      <c r="Q119" s="63">
        <v>1</v>
      </c>
      <c r="R119" s="1" t="str" cm="1">
        <f t="array" ref="R119">_xlfn.XLOOKUP($C119,战斗中转!$E$32:$E$281,_xlfn.XLOOKUP(I119*100+J119,战斗中转!$AD$30:$BY$30*100+战斗中转!$AD$31:$BY$31,战斗中转!$AD$32:$BY$281),"{}")</f>
        <v>{"Atk":40.6388,"Cri":0.126}</v>
      </c>
      <c r="S119" s="1" t="str" cm="1">
        <f t="array" ref="S119">_xlfn.XLOOKUP($C119,经营中转!$E$16:$E$265,_xlfn.XLOOKUP($J119,经营中转!$L$15:$S$15,经营中转!$L$16:$S$265),"{}")</f>
        <v>{"CardMulti":2.86}</v>
      </c>
    </row>
    <row r="120" spans="1:19" x14ac:dyDescent="0.15">
      <c r="A120" s="1">
        <f t="shared" ref="A120:A207" si="51">B120</f>
        <v>6002222010</v>
      </c>
      <c r="B120" s="56">
        <f t="shared" si="37"/>
        <v>6002222010</v>
      </c>
      <c r="C120" s="27">
        <f>_xlfn.XLOOKUP(G120,战斗中转!$D$8:$D$19,战斗中转!$F$8:$F$19)</f>
        <v>10</v>
      </c>
      <c r="D120" s="1">
        <f>_xlfn.XLOOKUP(G120,战斗中转!$D$8:$D$19,战斗中转!$H$8:$H$19)</f>
        <v>0</v>
      </c>
      <c r="E120" s="1">
        <f>_xlfn.XLOOKUP(G120,战斗中转!$D$8:$D$19,战斗中转!$J$8:$J$19)</f>
        <v>1</v>
      </c>
      <c r="F120" s="1">
        <f t="shared" ref="F120:F207" si="52">IF(D120=0,0,1)</f>
        <v>0</v>
      </c>
      <c r="G120" s="56">
        <f t="shared" si="40"/>
        <v>2</v>
      </c>
      <c r="H120" s="1">
        <f t="shared" ref="H120:J120" si="53">H48</f>
        <v>2</v>
      </c>
      <c r="I120" s="1">
        <f t="shared" si="53"/>
        <v>2</v>
      </c>
      <c r="J120" s="1">
        <f t="shared" si="53"/>
        <v>2</v>
      </c>
      <c r="K120" s="1">
        <f t="shared" ref="K120:K207" si="54">IF(L120=0,0,1)</f>
        <v>0</v>
      </c>
      <c r="L120" s="1">
        <f>IF(H120=0,0,_xlfn.XLOOKUP(G120,战斗中转!$D$8:$D$19,战斗中转!$I$8:$I$19))</f>
        <v>0</v>
      </c>
      <c r="M120" s="1">
        <f t="shared" ref="M120:M207" si="55">B120</f>
        <v>6002222010</v>
      </c>
      <c r="N120" s="1" t="str">
        <f t="shared" ref="N120:N207" si="56">"EquipmentName"&amp;"60"&amp;G120*1000000+I120*10000+J120*1000+C120</f>
        <v>EquipmentName602022010</v>
      </c>
      <c r="O120" s="1" t="str">
        <f t="shared" ref="O120:O207" si="57">"EquipmentDesc"&amp;"60"&amp;G120*1000000+I120*10000+J120*1000+C120</f>
        <v>EquipmentDesc602022010</v>
      </c>
      <c r="P120" s="63" t="str">
        <f>"SpriteUi/EquipmentIcon/"&amp;"Equip_"&amp;_xlfn.XLOOKUP(J120,战斗中转!$A$8:$A$11,战斗中转!$B$8:$B$11)&amp;"_"&amp;I120*100+ROUNDUP(G120/2,0)*10</f>
        <v>SpriteUi/EquipmentIcon/Equip_Head_210</v>
      </c>
      <c r="Q120" s="63">
        <v>1</v>
      </c>
      <c r="R120" s="1" t="str" cm="1">
        <f t="array" ref="R120">_xlfn.XLOOKUP($C120,战斗中转!$E$32:$E$281,_xlfn.XLOOKUP(I120*100+J120,战斗中转!$AD$30:$BY$30*100+战斗中转!$AD$31:$BY$31,战斗中转!$AD$32:$BY$281),"{}")</f>
        <v>{"Hp":590.6803,"AntiCri":0.126}</v>
      </c>
      <c r="S120" s="1" t="str" cm="1">
        <f t="array" ref="S120">_xlfn.XLOOKUP($C120,经营中转!$E$16:$E$265,_xlfn.XLOOKUP($J120,经营中转!$L$15:$S$15,经营中转!$L$16:$S$265),"{}")</f>
        <v>{"AutoLevelLower":14}</v>
      </c>
    </row>
    <row r="121" spans="1:19" x14ac:dyDescent="0.15">
      <c r="A121" s="1">
        <f t="shared" si="51"/>
        <v>6002223010</v>
      </c>
      <c r="B121" s="56">
        <f t="shared" si="37"/>
        <v>6002223010</v>
      </c>
      <c r="C121" s="27">
        <f>_xlfn.XLOOKUP(G121,战斗中转!$D$8:$D$19,战斗中转!$F$8:$F$19)</f>
        <v>10</v>
      </c>
      <c r="D121" s="1">
        <f>_xlfn.XLOOKUP(G121,战斗中转!$D$8:$D$19,战斗中转!$H$8:$H$19)</f>
        <v>0</v>
      </c>
      <c r="E121" s="1">
        <f>_xlfn.XLOOKUP(G121,战斗中转!$D$8:$D$19,战斗中转!$J$8:$J$19)</f>
        <v>1</v>
      </c>
      <c r="F121" s="1">
        <f t="shared" si="52"/>
        <v>0</v>
      </c>
      <c r="G121" s="56">
        <f t="shared" si="40"/>
        <v>2</v>
      </c>
      <c r="H121" s="1">
        <f t="shared" ref="H121:J121" si="58">H49</f>
        <v>2</v>
      </c>
      <c r="I121" s="1">
        <f t="shared" si="58"/>
        <v>2</v>
      </c>
      <c r="J121" s="1">
        <f t="shared" si="58"/>
        <v>3</v>
      </c>
      <c r="K121" s="1">
        <f t="shared" si="54"/>
        <v>0</v>
      </c>
      <c r="L121" s="1">
        <f>IF(H121=0,0,_xlfn.XLOOKUP(G121,战斗中转!$D$8:$D$19,战斗中转!$I$8:$I$19))</f>
        <v>0</v>
      </c>
      <c r="M121" s="1">
        <f t="shared" si="55"/>
        <v>6002223010</v>
      </c>
      <c r="N121" s="1" t="str">
        <f t="shared" si="56"/>
        <v>EquipmentName602023010</v>
      </c>
      <c r="O121" s="1" t="str">
        <f t="shared" si="57"/>
        <v>EquipmentDesc602023010</v>
      </c>
      <c r="P121" s="63" t="str">
        <f>"SpriteUi/EquipmentIcon/"&amp;"Equip_"&amp;_xlfn.XLOOKUP(J121,战斗中转!$A$8:$A$11,战斗中转!$B$8:$B$11)&amp;"_"&amp;I121*100+ROUNDUP(G121/2,0)*10</f>
        <v>SpriteUi/EquipmentIcon/Equip_Body_210</v>
      </c>
      <c r="Q121" s="63">
        <v>1</v>
      </c>
      <c r="R121" s="1" t="str" cm="1">
        <f t="array" ref="R121">_xlfn.XLOOKUP($C121,战斗中转!$E$32:$E$281,_xlfn.XLOOKUP(I121*100+J121,战斗中转!$AD$30:$BY$30*100+战斗中转!$AD$31:$BY$31,战斗中转!$AD$32:$BY$281),"{}")</f>
        <v>{"PhysDef":20.7919,"OnHealInc":0.0208}</v>
      </c>
      <c r="S121" s="1" t="str" cm="1">
        <f t="array" ref="S121">_xlfn.XLOOKUP($C121,经营中转!$E$16:$E$265,_xlfn.XLOOKUP($J121,经营中转!$L$15:$S$15,经营中转!$L$16:$S$265),"{}")</f>
        <v>{"CardMulti":1.22}</v>
      </c>
    </row>
    <row r="122" spans="1:19" x14ac:dyDescent="0.15">
      <c r="A122" s="1">
        <f t="shared" si="51"/>
        <v>6002224010</v>
      </c>
      <c r="B122" s="56">
        <f t="shared" si="37"/>
        <v>6002224010</v>
      </c>
      <c r="C122" s="27">
        <f>_xlfn.XLOOKUP(G122,战斗中转!$D$8:$D$19,战斗中转!$F$8:$F$19)</f>
        <v>10</v>
      </c>
      <c r="D122" s="1">
        <f>_xlfn.XLOOKUP(G122,战斗中转!$D$8:$D$19,战斗中转!$H$8:$H$19)</f>
        <v>0</v>
      </c>
      <c r="E122" s="1">
        <f>_xlfn.XLOOKUP(G122,战斗中转!$D$8:$D$19,战斗中转!$J$8:$J$19)</f>
        <v>1</v>
      </c>
      <c r="F122" s="1">
        <f t="shared" si="52"/>
        <v>0</v>
      </c>
      <c r="G122" s="56">
        <f t="shared" si="40"/>
        <v>2</v>
      </c>
      <c r="H122" s="1">
        <f t="shared" ref="H122:J122" si="59">H50</f>
        <v>2</v>
      </c>
      <c r="I122" s="1">
        <f t="shared" si="59"/>
        <v>2</v>
      </c>
      <c r="J122" s="1">
        <f t="shared" si="59"/>
        <v>4</v>
      </c>
      <c r="K122" s="1">
        <f t="shared" si="54"/>
        <v>0</v>
      </c>
      <c r="L122" s="1">
        <f>IF(H122=0,0,_xlfn.XLOOKUP(G122,战斗中转!$D$8:$D$19,战斗中转!$I$8:$I$19))</f>
        <v>0</v>
      </c>
      <c r="M122" s="1">
        <f t="shared" si="55"/>
        <v>6002224010</v>
      </c>
      <c r="N122" s="1" t="str">
        <f t="shared" si="56"/>
        <v>EquipmentName602024010</v>
      </c>
      <c r="O122" s="1" t="str">
        <f t="shared" si="57"/>
        <v>EquipmentDesc602024010</v>
      </c>
      <c r="P122" s="63" t="str">
        <f>"SpriteUi/EquipmentIcon/"&amp;"Equip_"&amp;_xlfn.XLOOKUP(J122,战斗中转!$A$8:$A$11,战斗中转!$B$8:$B$11)&amp;"_"&amp;I122*100+ROUNDUP(G122/2,0)*10</f>
        <v>SpriteUi/EquipmentIcon/Equip_Shoes_210</v>
      </c>
      <c r="Q122" s="63">
        <v>1</v>
      </c>
      <c r="R122" s="1" t="str" cm="1">
        <f t="array" ref="R122">_xlfn.XLOOKUP($C122,战斗中转!$E$32:$E$281,_xlfn.XLOOKUP(I122*100+J122,战斗中转!$AD$30:$BY$30*100+战斗中转!$AD$31:$BY$31,战斗中转!$AD$32:$BY$281),"{}")</f>
        <v>{"MagicDef":20.7919,"AtkSpeed":0.0284,"OnHealInc":0.0208}</v>
      </c>
      <c r="S122" s="1" t="str" cm="1">
        <f t="array" ref="S122">_xlfn.XLOOKUP($C122,经营中转!$E$16:$E$265,_xlfn.XLOOKUP($J122,经营中转!$L$15:$S$15,经营中转!$L$16:$S$265),"{}")</f>
        <v>{"AutoLevelLower":6}</v>
      </c>
    </row>
    <row r="123" spans="1:19" x14ac:dyDescent="0.15">
      <c r="A123" s="1">
        <f t="shared" si="51"/>
        <v>6002231010</v>
      </c>
      <c r="B123" s="56">
        <f t="shared" si="37"/>
        <v>6002231010</v>
      </c>
      <c r="C123" s="27">
        <f>_xlfn.XLOOKUP(G123,战斗中转!$D$8:$D$19,战斗中转!$F$8:$F$19)</f>
        <v>10</v>
      </c>
      <c r="D123" s="1">
        <f>_xlfn.XLOOKUP(G123,战斗中转!$D$8:$D$19,战斗中转!$H$8:$H$19)</f>
        <v>0</v>
      </c>
      <c r="E123" s="1">
        <f>_xlfn.XLOOKUP(G123,战斗中转!$D$8:$D$19,战斗中转!$J$8:$J$19)</f>
        <v>1</v>
      </c>
      <c r="F123" s="1">
        <f t="shared" si="52"/>
        <v>0</v>
      </c>
      <c r="G123" s="56">
        <f t="shared" si="40"/>
        <v>2</v>
      </c>
      <c r="H123" s="1">
        <f t="shared" ref="H123:J123" si="60">H51</f>
        <v>2</v>
      </c>
      <c r="I123" s="1">
        <f t="shared" si="60"/>
        <v>3</v>
      </c>
      <c r="J123" s="1">
        <f t="shared" si="60"/>
        <v>1</v>
      </c>
      <c r="K123" s="1">
        <f t="shared" si="54"/>
        <v>0</v>
      </c>
      <c r="L123" s="1">
        <f>IF(H123=0,0,_xlfn.XLOOKUP(G123,战斗中转!$D$8:$D$19,战斗中转!$I$8:$I$19))</f>
        <v>0</v>
      </c>
      <c r="M123" s="1">
        <f t="shared" si="55"/>
        <v>6002231010</v>
      </c>
      <c r="N123" s="1" t="str">
        <f t="shared" si="56"/>
        <v>EquipmentName602031010</v>
      </c>
      <c r="O123" s="1" t="str">
        <f t="shared" si="57"/>
        <v>EquipmentDesc602031010</v>
      </c>
      <c r="P123" s="63" t="str">
        <f>"SpriteUi/EquipmentIcon/"&amp;"Equip_"&amp;_xlfn.XLOOKUP(J123,战斗中转!$A$8:$A$11,战斗中转!$B$8:$B$11)&amp;"_"&amp;I123*100+ROUNDUP(G123/2,0)*10</f>
        <v>SpriteUi/EquipmentIcon/Equip_Weapon_310</v>
      </c>
      <c r="Q123" s="63">
        <v>1</v>
      </c>
      <c r="R123" s="1" t="str" cm="1">
        <f t="array" ref="R123">_xlfn.XLOOKUP($C123,战斗中转!$E$32:$E$281,_xlfn.XLOOKUP(I123*100+J123,战斗中转!$AD$30:$BY$30*100+战斗中转!$AD$31:$BY$31,战斗中转!$AD$32:$BY$281),"{}")</f>
        <v>{"Atk":51.9799,"Cri":0.126}</v>
      </c>
      <c r="S123" s="1" t="str" cm="1">
        <f t="array" ref="S123">_xlfn.XLOOKUP($C123,经营中转!$E$16:$E$265,_xlfn.XLOOKUP($J123,经营中转!$L$15:$S$15,经营中转!$L$16:$S$265),"{}")</f>
        <v>{"CardMulti":2.86}</v>
      </c>
    </row>
    <row r="124" spans="1:19" x14ac:dyDescent="0.15">
      <c r="A124" s="1">
        <f t="shared" si="51"/>
        <v>6002232010</v>
      </c>
      <c r="B124" s="56">
        <f t="shared" si="37"/>
        <v>6002232010</v>
      </c>
      <c r="C124" s="27">
        <f>_xlfn.XLOOKUP(G124,战斗中转!$D$8:$D$19,战斗中转!$F$8:$F$19)</f>
        <v>10</v>
      </c>
      <c r="D124" s="1">
        <f>_xlfn.XLOOKUP(G124,战斗中转!$D$8:$D$19,战斗中转!$H$8:$H$19)</f>
        <v>0</v>
      </c>
      <c r="E124" s="1">
        <f>_xlfn.XLOOKUP(G124,战斗中转!$D$8:$D$19,战斗中转!$J$8:$J$19)</f>
        <v>1</v>
      </c>
      <c r="F124" s="1">
        <f t="shared" si="52"/>
        <v>0</v>
      </c>
      <c r="G124" s="56">
        <f t="shared" si="40"/>
        <v>2</v>
      </c>
      <c r="H124" s="1">
        <f t="shared" ref="H124:J124" si="61">H52</f>
        <v>2</v>
      </c>
      <c r="I124" s="1">
        <f t="shared" si="61"/>
        <v>3</v>
      </c>
      <c r="J124" s="1">
        <f t="shared" si="61"/>
        <v>2</v>
      </c>
      <c r="K124" s="1">
        <f t="shared" si="54"/>
        <v>0</v>
      </c>
      <c r="L124" s="1">
        <f>IF(H124=0,0,_xlfn.XLOOKUP(G124,战斗中转!$D$8:$D$19,战斗中转!$I$8:$I$19))</f>
        <v>0</v>
      </c>
      <c r="M124" s="1">
        <f t="shared" si="55"/>
        <v>6002232010</v>
      </c>
      <c r="N124" s="1" t="str">
        <f t="shared" si="56"/>
        <v>EquipmentName602032010</v>
      </c>
      <c r="O124" s="1" t="str">
        <f t="shared" si="57"/>
        <v>EquipmentDesc602032010</v>
      </c>
      <c r="P124" s="63" t="str">
        <f>"SpriteUi/EquipmentIcon/"&amp;"Equip_"&amp;_xlfn.XLOOKUP(J124,战斗中转!$A$8:$A$11,战斗中转!$B$8:$B$11)&amp;"_"&amp;I124*100+ROUNDUP(G124/2,0)*10</f>
        <v>SpriteUi/EquipmentIcon/Equip_Head_310</v>
      </c>
      <c r="Q124" s="63">
        <v>1</v>
      </c>
      <c r="R124" s="1" t="str" cm="1">
        <f t="array" ref="R124">_xlfn.XLOOKUP($C124,战斗中转!$E$32:$E$281,_xlfn.XLOOKUP(I124*100+J124,战斗中转!$AD$30:$BY$30*100+战斗中转!$AD$31:$BY$31,战斗中转!$AD$32:$BY$281),"{}")</f>
        <v>{"Hp":496.1715,"AntiCri":0.126}</v>
      </c>
      <c r="S124" s="1" t="str" cm="1">
        <f t="array" ref="S124">_xlfn.XLOOKUP($C124,经营中转!$E$16:$E$265,_xlfn.XLOOKUP($J124,经营中转!$L$15:$S$15,经营中转!$L$16:$S$265),"{}")</f>
        <v>{"AutoLevelLower":14}</v>
      </c>
    </row>
    <row r="125" spans="1:19" x14ac:dyDescent="0.15">
      <c r="A125" s="1">
        <f t="shared" si="51"/>
        <v>6002233010</v>
      </c>
      <c r="B125" s="56">
        <f t="shared" si="37"/>
        <v>6002233010</v>
      </c>
      <c r="C125" s="27">
        <f>_xlfn.XLOOKUP(G125,战斗中转!$D$8:$D$19,战斗中转!$F$8:$F$19)</f>
        <v>10</v>
      </c>
      <c r="D125" s="1">
        <f>_xlfn.XLOOKUP(G125,战斗中转!$D$8:$D$19,战斗中转!$H$8:$H$19)</f>
        <v>0</v>
      </c>
      <c r="E125" s="1">
        <f>_xlfn.XLOOKUP(G125,战斗中转!$D$8:$D$19,战斗中转!$J$8:$J$19)</f>
        <v>1</v>
      </c>
      <c r="F125" s="1">
        <f t="shared" si="52"/>
        <v>0</v>
      </c>
      <c r="G125" s="56">
        <f t="shared" si="40"/>
        <v>2</v>
      </c>
      <c r="H125" s="1">
        <f t="shared" ref="H125:J125" si="62">H53</f>
        <v>2</v>
      </c>
      <c r="I125" s="1">
        <f t="shared" si="62"/>
        <v>3</v>
      </c>
      <c r="J125" s="1">
        <f t="shared" si="62"/>
        <v>3</v>
      </c>
      <c r="K125" s="1">
        <f t="shared" si="54"/>
        <v>0</v>
      </c>
      <c r="L125" s="1">
        <f>IF(H125=0,0,_xlfn.XLOOKUP(G125,战斗中转!$D$8:$D$19,战斗中转!$I$8:$I$19))</f>
        <v>0</v>
      </c>
      <c r="M125" s="1">
        <f t="shared" si="55"/>
        <v>6002233010</v>
      </c>
      <c r="N125" s="1" t="str">
        <f t="shared" si="56"/>
        <v>EquipmentName602033010</v>
      </c>
      <c r="O125" s="1" t="str">
        <f t="shared" si="57"/>
        <v>EquipmentDesc602033010</v>
      </c>
      <c r="P125" s="63" t="str">
        <f>"SpriteUi/EquipmentIcon/"&amp;"Equip_"&amp;_xlfn.XLOOKUP(J125,战斗中转!$A$8:$A$11,战斗中转!$B$8:$B$11)&amp;"_"&amp;I125*100+ROUNDUP(G125/2,0)*10</f>
        <v>SpriteUi/EquipmentIcon/Equip_Body_310</v>
      </c>
      <c r="Q125" s="63">
        <v>1</v>
      </c>
      <c r="R125" s="1" t="str" cm="1">
        <f t="array" ref="R125">_xlfn.XLOOKUP($C125,战斗中转!$E$32:$E$281,_xlfn.XLOOKUP(I125*100+J125,战斗中转!$AD$30:$BY$30*100+战斗中转!$AD$31:$BY$31,战斗中转!$AD$32:$BY$281),"{}")</f>
        <v>{"PhysDef":18.3347,"HealInc":0.0208}</v>
      </c>
      <c r="S125" s="1" t="str" cm="1">
        <f t="array" ref="S125">_xlfn.XLOOKUP($C125,经营中转!$E$16:$E$265,_xlfn.XLOOKUP($J125,经营中转!$L$15:$S$15,经营中转!$L$16:$S$265),"{}")</f>
        <v>{"CardMulti":1.22}</v>
      </c>
    </row>
    <row r="126" spans="1:19" x14ac:dyDescent="0.15">
      <c r="A126" s="1">
        <f t="shared" si="51"/>
        <v>6002234010</v>
      </c>
      <c r="B126" s="56">
        <f t="shared" si="37"/>
        <v>6002234010</v>
      </c>
      <c r="C126" s="27">
        <f>_xlfn.XLOOKUP(G126,战斗中转!$D$8:$D$19,战斗中转!$F$8:$F$19)</f>
        <v>10</v>
      </c>
      <c r="D126" s="1">
        <f>_xlfn.XLOOKUP(G126,战斗中转!$D$8:$D$19,战斗中转!$H$8:$H$19)</f>
        <v>0</v>
      </c>
      <c r="E126" s="1">
        <f>_xlfn.XLOOKUP(G126,战斗中转!$D$8:$D$19,战斗中转!$J$8:$J$19)</f>
        <v>1</v>
      </c>
      <c r="F126" s="1">
        <f t="shared" si="52"/>
        <v>0</v>
      </c>
      <c r="G126" s="56">
        <f t="shared" si="40"/>
        <v>2</v>
      </c>
      <c r="H126" s="1">
        <f t="shared" ref="H126:J126" si="63">H54</f>
        <v>2</v>
      </c>
      <c r="I126" s="1">
        <f t="shared" si="63"/>
        <v>3</v>
      </c>
      <c r="J126" s="1">
        <f t="shared" si="63"/>
        <v>4</v>
      </c>
      <c r="K126" s="1">
        <f t="shared" si="54"/>
        <v>0</v>
      </c>
      <c r="L126" s="1">
        <f>IF(H126=0,0,_xlfn.XLOOKUP(G126,战斗中转!$D$8:$D$19,战斗中转!$I$8:$I$19))</f>
        <v>0</v>
      </c>
      <c r="M126" s="1">
        <f t="shared" si="55"/>
        <v>6002234010</v>
      </c>
      <c r="N126" s="1" t="str">
        <f t="shared" si="56"/>
        <v>EquipmentName602034010</v>
      </c>
      <c r="O126" s="1" t="str">
        <f t="shared" si="57"/>
        <v>EquipmentDesc602034010</v>
      </c>
      <c r="P126" s="63" t="str">
        <f>"SpriteUi/EquipmentIcon/"&amp;"Equip_"&amp;_xlfn.XLOOKUP(J126,战斗中转!$A$8:$A$11,战斗中转!$B$8:$B$11)&amp;"_"&amp;I126*100+ROUNDUP(G126/2,0)*10</f>
        <v>SpriteUi/EquipmentIcon/Equip_Shoes_310</v>
      </c>
      <c r="Q126" s="63">
        <v>1</v>
      </c>
      <c r="R126" s="1" t="str" cm="1">
        <f t="array" ref="R126">_xlfn.XLOOKUP($C126,战斗中转!$E$32:$E$281,_xlfn.XLOOKUP(I126*100+J126,战斗中转!$AD$30:$BY$30*100+战斗中转!$AD$31:$BY$31,战斗中转!$AD$32:$BY$281),"{}")</f>
        <v>{"MagicDef":18.7128,"AtkSpeed":0.0284,"HealInc":0.0208}</v>
      </c>
      <c r="S126" s="1" t="str" cm="1">
        <f t="array" ref="S126">_xlfn.XLOOKUP($C126,经营中转!$E$16:$E$265,_xlfn.XLOOKUP($J126,经营中转!$L$15:$S$15,经营中转!$L$16:$S$265),"{}")</f>
        <v>{"AutoLevelLower":6}</v>
      </c>
    </row>
    <row r="127" spans="1:19" x14ac:dyDescent="0.15">
      <c r="A127" s="1">
        <f t="shared" si="51"/>
        <v>6002311010</v>
      </c>
      <c r="B127" s="56">
        <f t="shared" si="37"/>
        <v>6002311010</v>
      </c>
      <c r="C127" s="27">
        <f>_xlfn.XLOOKUP(G127,战斗中转!$D$8:$D$19,战斗中转!$F$8:$F$19)</f>
        <v>10</v>
      </c>
      <c r="D127" s="1">
        <f>_xlfn.XLOOKUP(G127,战斗中转!$D$8:$D$19,战斗中转!$H$8:$H$19)</f>
        <v>0</v>
      </c>
      <c r="E127" s="1">
        <f>_xlfn.XLOOKUP(G127,战斗中转!$D$8:$D$19,战斗中转!$J$8:$J$19)</f>
        <v>1</v>
      </c>
      <c r="F127" s="1">
        <f t="shared" si="52"/>
        <v>0</v>
      </c>
      <c r="G127" s="56">
        <f t="shared" si="40"/>
        <v>2</v>
      </c>
      <c r="H127" s="1">
        <f t="shared" ref="H127:J127" si="64">H55</f>
        <v>3</v>
      </c>
      <c r="I127" s="1">
        <f t="shared" si="64"/>
        <v>1</v>
      </c>
      <c r="J127" s="1">
        <f t="shared" si="64"/>
        <v>1</v>
      </c>
      <c r="K127" s="1">
        <f t="shared" si="54"/>
        <v>0</v>
      </c>
      <c r="L127" s="1">
        <f>IF(H127=0,0,_xlfn.XLOOKUP(G127,战斗中转!$D$8:$D$19,战斗中转!$I$8:$I$19))</f>
        <v>0</v>
      </c>
      <c r="M127" s="1">
        <f t="shared" si="55"/>
        <v>6002311010</v>
      </c>
      <c r="N127" s="1" t="str">
        <f t="shared" si="56"/>
        <v>EquipmentName602011010</v>
      </c>
      <c r="O127" s="1" t="str">
        <f t="shared" si="57"/>
        <v>EquipmentDesc602011010</v>
      </c>
      <c r="P127" s="63" t="str">
        <f>"SpriteUi/EquipmentIcon/"&amp;"Equip_"&amp;_xlfn.XLOOKUP(J127,战斗中转!$A$8:$A$11,战斗中转!$B$8:$B$11)&amp;"_"&amp;I127*100+ROUNDUP(G127/2,0)*10</f>
        <v>SpriteUi/EquipmentIcon/Equip_Weapon_110</v>
      </c>
      <c r="Q127" s="63">
        <v>1</v>
      </c>
      <c r="R127" s="1" t="str" cm="1">
        <f t="array" ref="R127">_xlfn.XLOOKUP($C127,战斗中转!$E$32:$E$281,_xlfn.XLOOKUP(I127*100+J127,战斗中转!$AD$30:$BY$30*100+战斗中转!$AD$31:$BY$31,战斗中转!$AD$32:$BY$281),"{}")</f>
        <v>{"Atk":57.6504,"Cri":0.1827}</v>
      </c>
      <c r="S127" s="1" t="str" cm="1">
        <f t="array" ref="S127">_xlfn.XLOOKUP($C127,经营中转!$E$16:$E$265,_xlfn.XLOOKUP($J127,经营中转!$L$15:$S$15,经营中转!$L$16:$S$265),"{}")</f>
        <v>{"CardMulti":2.86}</v>
      </c>
    </row>
    <row r="128" spans="1:19" x14ac:dyDescent="0.15">
      <c r="A128" s="1">
        <f t="shared" si="51"/>
        <v>6002312010</v>
      </c>
      <c r="B128" s="56">
        <f t="shared" si="37"/>
        <v>6002312010</v>
      </c>
      <c r="C128" s="27">
        <f>_xlfn.XLOOKUP(G128,战斗中转!$D$8:$D$19,战斗中转!$F$8:$F$19)</f>
        <v>10</v>
      </c>
      <c r="D128" s="1">
        <f>_xlfn.XLOOKUP(G128,战斗中转!$D$8:$D$19,战斗中转!$H$8:$H$19)</f>
        <v>0</v>
      </c>
      <c r="E128" s="1">
        <f>_xlfn.XLOOKUP(G128,战斗中转!$D$8:$D$19,战斗中转!$J$8:$J$19)</f>
        <v>1</v>
      </c>
      <c r="F128" s="1">
        <f t="shared" si="52"/>
        <v>0</v>
      </c>
      <c r="G128" s="56">
        <f t="shared" si="40"/>
        <v>2</v>
      </c>
      <c r="H128" s="1">
        <f t="shared" ref="H128:J128" si="65">H56</f>
        <v>3</v>
      </c>
      <c r="I128" s="1">
        <f t="shared" si="65"/>
        <v>1</v>
      </c>
      <c r="J128" s="1">
        <f t="shared" si="65"/>
        <v>2</v>
      </c>
      <c r="K128" s="1">
        <f t="shared" si="54"/>
        <v>0</v>
      </c>
      <c r="L128" s="1">
        <f>IF(H128=0,0,_xlfn.XLOOKUP(G128,战斗中转!$D$8:$D$19,战斗中转!$I$8:$I$19))</f>
        <v>0</v>
      </c>
      <c r="M128" s="1">
        <f t="shared" si="55"/>
        <v>6002312010</v>
      </c>
      <c r="N128" s="1" t="str">
        <f t="shared" si="56"/>
        <v>EquipmentName602012010</v>
      </c>
      <c r="O128" s="1" t="str">
        <f t="shared" si="57"/>
        <v>EquipmentDesc602012010</v>
      </c>
      <c r="P128" s="63" t="str">
        <f>"SpriteUi/EquipmentIcon/"&amp;"Equip_"&amp;_xlfn.XLOOKUP(J128,战斗中转!$A$8:$A$11,战斗中转!$B$8:$B$11)&amp;"_"&amp;I128*100+ROUNDUP(G128/2,0)*10</f>
        <v>SpriteUi/EquipmentIcon/Equip_Head_110</v>
      </c>
      <c r="Q128" s="63">
        <v>1</v>
      </c>
      <c r="R128" s="1" t="str" cm="1">
        <f t="array" ref="R128">_xlfn.XLOOKUP($C128,战斗中转!$E$32:$E$281,_xlfn.XLOOKUP(I128*100+J128,战斗中转!$AD$30:$BY$30*100+战斗中转!$AD$31:$BY$31,战斗中转!$AD$32:$BY$281),"{}")</f>
        <v>{"Hp":415.839,"AntiCri":0.1008}</v>
      </c>
      <c r="S128" s="1" t="str" cm="1">
        <f t="array" ref="S128">_xlfn.XLOOKUP($C128,经营中转!$E$16:$E$265,_xlfn.XLOOKUP($J128,经营中转!$L$15:$S$15,经营中转!$L$16:$S$265),"{}")</f>
        <v>{"AutoLevelLower":14}</v>
      </c>
    </row>
    <row r="129" spans="1:19" x14ac:dyDescent="0.15">
      <c r="A129" s="1">
        <f t="shared" si="51"/>
        <v>6002313010</v>
      </c>
      <c r="B129" s="56">
        <f t="shared" si="37"/>
        <v>6002313010</v>
      </c>
      <c r="C129" s="27">
        <f>_xlfn.XLOOKUP(G129,战斗中转!$D$8:$D$19,战斗中转!$F$8:$F$19)</f>
        <v>10</v>
      </c>
      <c r="D129" s="1">
        <f>_xlfn.XLOOKUP(G129,战斗中转!$D$8:$D$19,战斗中转!$H$8:$H$19)</f>
        <v>0</v>
      </c>
      <c r="E129" s="1">
        <f>_xlfn.XLOOKUP(G129,战斗中转!$D$8:$D$19,战斗中转!$J$8:$J$19)</f>
        <v>1</v>
      </c>
      <c r="F129" s="1">
        <f t="shared" si="52"/>
        <v>0</v>
      </c>
      <c r="G129" s="56">
        <f t="shared" si="40"/>
        <v>2</v>
      </c>
      <c r="H129" s="1">
        <f t="shared" ref="H129:J129" si="66">H57</f>
        <v>3</v>
      </c>
      <c r="I129" s="1">
        <f t="shared" si="66"/>
        <v>1</v>
      </c>
      <c r="J129" s="1">
        <f t="shared" si="66"/>
        <v>3</v>
      </c>
      <c r="K129" s="1">
        <f t="shared" si="54"/>
        <v>0</v>
      </c>
      <c r="L129" s="1">
        <f>IF(H129=0,0,_xlfn.XLOOKUP(G129,战斗中转!$D$8:$D$19,战斗中转!$I$8:$I$19))</f>
        <v>0</v>
      </c>
      <c r="M129" s="1">
        <f t="shared" si="55"/>
        <v>6002313010</v>
      </c>
      <c r="N129" s="1" t="str">
        <f t="shared" si="56"/>
        <v>EquipmentName602013010</v>
      </c>
      <c r="O129" s="1" t="str">
        <f t="shared" si="57"/>
        <v>EquipmentDesc602013010</v>
      </c>
      <c r="P129" s="63" t="str">
        <f>"SpriteUi/EquipmentIcon/"&amp;"Equip_"&amp;_xlfn.XLOOKUP(J129,战斗中转!$A$8:$A$11,战斗中转!$B$8:$B$11)&amp;"_"&amp;I129*100+ROUNDUP(G129/2,0)*10</f>
        <v>SpriteUi/EquipmentIcon/Equip_Body_110</v>
      </c>
      <c r="Q129" s="63">
        <v>1</v>
      </c>
      <c r="R129" s="1" t="str" cm="1">
        <f t="array" ref="R129">_xlfn.XLOOKUP($C129,战斗中转!$E$32:$E$281,_xlfn.XLOOKUP(I129*100+J129,战斗中转!$AD$30:$BY$30*100+战斗中转!$AD$31:$BY$31,战斗中转!$AD$32:$BY$281),"{}")</f>
        <v>{"PhysDef":17.9567,"SkillSpeed":0.0221}</v>
      </c>
      <c r="S129" s="1" t="str" cm="1">
        <f t="array" ref="S129">_xlfn.XLOOKUP($C129,经营中转!$E$16:$E$265,_xlfn.XLOOKUP($J129,经营中转!$L$15:$S$15,经营中转!$L$16:$S$265),"{}")</f>
        <v>{"CardMulti":1.22}</v>
      </c>
    </row>
    <row r="130" spans="1:19" x14ac:dyDescent="0.15">
      <c r="A130" s="1">
        <f t="shared" si="51"/>
        <v>6002314010</v>
      </c>
      <c r="B130" s="56">
        <f t="shared" si="37"/>
        <v>6002314010</v>
      </c>
      <c r="C130" s="27">
        <f>_xlfn.XLOOKUP(G130,战斗中转!$D$8:$D$19,战斗中转!$F$8:$F$19)</f>
        <v>10</v>
      </c>
      <c r="D130" s="1">
        <f>_xlfn.XLOOKUP(G130,战斗中转!$D$8:$D$19,战斗中转!$H$8:$H$19)</f>
        <v>0</v>
      </c>
      <c r="E130" s="1">
        <f>_xlfn.XLOOKUP(G130,战斗中转!$D$8:$D$19,战斗中转!$J$8:$J$19)</f>
        <v>1</v>
      </c>
      <c r="F130" s="1">
        <f t="shared" si="52"/>
        <v>0</v>
      </c>
      <c r="G130" s="56">
        <f t="shared" si="40"/>
        <v>2</v>
      </c>
      <c r="H130" s="1">
        <f t="shared" ref="H130:J130" si="67">H58</f>
        <v>3</v>
      </c>
      <c r="I130" s="1">
        <f t="shared" si="67"/>
        <v>1</v>
      </c>
      <c r="J130" s="1">
        <f t="shared" si="67"/>
        <v>4</v>
      </c>
      <c r="K130" s="1">
        <f t="shared" si="54"/>
        <v>0</v>
      </c>
      <c r="L130" s="1">
        <f>IF(H130=0,0,_xlfn.XLOOKUP(G130,战斗中转!$D$8:$D$19,战斗中转!$I$8:$I$19))</f>
        <v>0</v>
      </c>
      <c r="M130" s="1">
        <f t="shared" si="55"/>
        <v>6002314010</v>
      </c>
      <c r="N130" s="1" t="str">
        <f t="shared" si="56"/>
        <v>EquipmentName602014010</v>
      </c>
      <c r="O130" s="1" t="str">
        <f t="shared" si="57"/>
        <v>EquipmentDesc602014010</v>
      </c>
      <c r="P130" s="63" t="str">
        <f>"SpriteUi/EquipmentIcon/"&amp;"Equip_"&amp;_xlfn.XLOOKUP(J130,战斗中转!$A$8:$A$11,战斗中转!$B$8:$B$11)&amp;"_"&amp;I130*100+ROUNDUP(G130/2,0)*10</f>
        <v>SpriteUi/EquipmentIcon/Equip_Shoes_110</v>
      </c>
      <c r="Q130" s="63">
        <v>1</v>
      </c>
      <c r="R130" s="1" t="str" cm="1">
        <f t="array" ref="R130">_xlfn.XLOOKUP($C130,战斗中转!$E$32:$E$281,_xlfn.XLOOKUP(I130*100+J130,战斗中转!$AD$30:$BY$30*100+战斗中转!$AD$31:$BY$31,战斗中转!$AD$32:$BY$281),"{}")</f>
        <v>{"MagicDef":17.9567,"AtkSpeed":0.0284,"SkillSpeed":0.0221}</v>
      </c>
      <c r="S130" s="1" t="str" cm="1">
        <f t="array" ref="S130">_xlfn.XLOOKUP($C130,经营中转!$E$16:$E$265,_xlfn.XLOOKUP($J130,经营中转!$L$15:$S$15,经营中转!$L$16:$S$265),"{}")</f>
        <v>{"AutoLevelLower":6}</v>
      </c>
    </row>
    <row r="131" spans="1:19" x14ac:dyDescent="0.15">
      <c r="A131" s="1">
        <f t="shared" si="51"/>
        <v>6002321010</v>
      </c>
      <c r="B131" s="56">
        <f t="shared" si="37"/>
        <v>6002321010</v>
      </c>
      <c r="C131" s="27">
        <f>_xlfn.XLOOKUP(G131,战斗中转!$D$8:$D$19,战斗中转!$F$8:$F$19)</f>
        <v>10</v>
      </c>
      <c r="D131" s="1">
        <f>_xlfn.XLOOKUP(G131,战斗中转!$D$8:$D$19,战斗中转!$H$8:$H$19)</f>
        <v>0</v>
      </c>
      <c r="E131" s="1">
        <f>_xlfn.XLOOKUP(G131,战斗中转!$D$8:$D$19,战斗中转!$J$8:$J$19)</f>
        <v>1</v>
      </c>
      <c r="F131" s="1">
        <f t="shared" si="52"/>
        <v>0</v>
      </c>
      <c r="G131" s="56">
        <f t="shared" si="40"/>
        <v>2</v>
      </c>
      <c r="H131" s="1">
        <f t="shared" ref="H131:J131" si="68">H59</f>
        <v>3</v>
      </c>
      <c r="I131" s="1">
        <f t="shared" si="68"/>
        <v>2</v>
      </c>
      <c r="J131" s="1">
        <f t="shared" si="68"/>
        <v>1</v>
      </c>
      <c r="K131" s="1">
        <f t="shared" si="54"/>
        <v>0</v>
      </c>
      <c r="L131" s="1">
        <f>IF(H131=0,0,_xlfn.XLOOKUP(G131,战斗中转!$D$8:$D$19,战斗中转!$I$8:$I$19))</f>
        <v>0</v>
      </c>
      <c r="M131" s="1">
        <f t="shared" si="55"/>
        <v>6002321010</v>
      </c>
      <c r="N131" s="1" t="str">
        <f t="shared" si="56"/>
        <v>EquipmentName602021010</v>
      </c>
      <c r="O131" s="1" t="str">
        <f t="shared" si="57"/>
        <v>EquipmentDesc602021010</v>
      </c>
      <c r="P131" s="63" t="str">
        <f>"SpriteUi/EquipmentIcon/"&amp;"Equip_"&amp;_xlfn.XLOOKUP(J131,战斗中转!$A$8:$A$11,战斗中转!$B$8:$B$11)&amp;"_"&amp;I131*100+ROUNDUP(G131/2,0)*10</f>
        <v>SpriteUi/EquipmentIcon/Equip_Weapon_210</v>
      </c>
      <c r="Q131" s="63">
        <v>1</v>
      </c>
      <c r="R131" s="1" t="str" cm="1">
        <f t="array" ref="R131">_xlfn.XLOOKUP($C131,战斗中转!$E$32:$E$281,_xlfn.XLOOKUP(I131*100+J131,战斗中转!$AD$30:$BY$30*100+战斗中转!$AD$31:$BY$31,战斗中转!$AD$32:$BY$281),"{}")</f>
        <v>{"Atk":40.6388,"Cri":0.126}</v>
      </c>
      <c r="S131" s="1" t="str" cm="1">
        <f t="array" ref="S131">_xlfn.XLOOKUP($C131,经营中转!$E$16:$E$265,_xlfn.XLOOKUP($J131,经营中转!$L$15:$S$15,经营中转!$L$16:$S$265),"{}")</f>
        <v>{"CardMulti":2.86}</v>
      </c>
    </row>
    <row r="132" spans="1:19" x14ac:dyDescent="0.15">
      <c r="A132" s="1">
        <f t="shared" si="51"/>
        <v>6002322010</v>
      </c>
      <c r="B132" s="56">
        <f t="shared" si="37"/>
        <v>6002322010</v>
      </c>
      <c r="C132" s="27">
        <f>_xlfn.XLOOKUP(G132,战斗中转!$D$8:$D$19,战斗中转!$F$8:$F$19)</f>
        <v>10</v>
      </c>
      <c r="D132" s="1">
        <f>_xlfn.XLOOKUP(G132,战斗中转!$D$8:$D$19,战斗中转!$H$8:$H$19)</f>
        <v>0</v>
      </c>
      <c r="E132" s="1">
        <f>_xlfn.XLOOKUP(G132,战斗中转!$D$8:$D$19,战斗中转!$J$8:$J$19)</f>
        <v>1</v>
      </c>
      <c r="F132" s="1">
        <f t="shared" si="52"/>
        <v>0</v>
      </c>
      <c r="G132" s="56">
        <f t="shared" si="40"/>
        <v>2</v>
      </c>
      <c r="H132" s="1">
        <f t="shared" ref="H132:J132" si="69">H60</f>
        <v>3</v>
      </c>
      <c r="I132" s="1">
        <f t="shared" si="69"/>
        <v>2</v>
      </c>
      <c r="J132" s="1">
        <f t="shared" si="69"/>
        <v>2</v>
      </c>
      <c r="K132" s="1">
        <f t="shared" si="54"/>
        <v>0</v>
      </c>
      <c r="L132" s="1">
        <f>IF(H132=0,0,_xlfn.XLOOKUP(G132,战斗中转!$D$8:$D$19,战斗中转!$I$8:$I$19))</f>
        <v>0</v>
      </c>
      <c r="M132" s="1">
        <f t="shared" si="55"/>
        <v>6002322010</v>
      </c>
      <c r="N132" s="1" t="str">
        <f t="shared" si="56"/>
        <v>EquipmentName602022010</v>
      </c>
      <c r="O132" s="1" t="str">
        <f t="shared" si="57"/>
        <v>EquipmentDesc602022010</v>
      </c>
      <c r="P132" s="63" t="str">
        <f>"SpriteUi/EquipmentIcon/"&amp;"Equip_"&amp;_xlfn.XLOOKUP(J132,战斗中转!$A$8:$A$11,战斗中转!$B$8:$B$11)&amp;"_"&amp;I132*100+ROUNDUP(G132/2,0)*10</f>
        <v>SpriteUi/EquipmentIcon/Equip_Head_210</v>
      </c>
      <c r="Q132" s="63">
        <v>1</v>
      </c>
      <c r="R132" s="1" t="str" cm="1">
        <f t="array" ref="R132">_xlfn.XLOOKUP($C132,战斗中转!$E$32:$E$281,_xlfn.XLOOKUP(I132*100+J132,战斗中转!$AD$30:$BY$30*100+战斗中转!$AD$31:$BY$31,战斗中转!$AD$32:$BY$281),"{}")</f>
        <v>{"Hp":590.6803,"AntiCri":0.126}</v>
      </c>
      <c r="S132" s="1" t="str" cm="1">
        <f t="array" ref="S132">_xlfn.XLOOKUP($C132,经营中转!$E$16:$E$265,_xlfn.XLOOKUP($J132,经营中转!$L$15:$S$15,经营中转!$L$16:$S$265),"{}")</f>
        <v>{"AutoLevelLower":14}</v>
      </c>
    </row>
    <row r="133" spans="1:19" x14ac:dyDescent="0.15">
      <c r="A133" s="1">
        <f t="shared" si="51"/>
        <v>6002323010</v>
      </c>
      <c r="B133" s="56">
        <f t="shared" si="37"/>
        <v>6002323010</v>
      </c>
      <c r="C133" s="27">
        <f>_xlfn.XLOOKUP(G133,战斗中转!$D$8:$D$19,战斗中转!$F$8:$F$19)</f>
        <v>10</v>
      </c>
      <c r="D133" s="1">
        <f>_xlfn.XLOOKUP(G133,战斗中转!$D$8:$D$19,战斗中转!$H$8:$H$19)</f>
        <v>0</v>
      </c>
      <c r="E133" s="1">
        <f>_xlfn.XLOOKUP(G133,战斗中转!$D$8:$D$19,战斗中转!$J$8:$J$19)</f>
        <v>1</v>
      </c>
      <c r="F133" s="1">
        <f t="shared" si="52"/>
        <v>0</v>
      </c>
      <c r="G133" s="56">
        <f t="shared" si="40"/>
        <v>2</v>
      </c>
      <c r="H133" s="1">
        <f t="shared" ref="H133:J133" si="70">H61</f>
        <v>3</v>
      </c>
      <c r="I133" s="1">
        <f t="shared" si="70"/>
        <v>2</v>
      </c>
      <c r="J133" s="1">
        <f t="shared" si="70"/>
        <v>3</v>
      </c>
      <c r="K133" s="1">
        <f t="shared" si="54"/>
        <v>0</v>
      </c>
      <c r="L133" s="1">
        <f>IF(H133=0,0,_xlfn.XLOOKUP(G133,战斗中转!$D$8:$D$19,战斗中转!$I$8:$I$19))</f>
        <v>0</v>
      </c>
      <c r="M133" s="1">
        <f t="shared" si="55"/>
        <v>6002323010</v>
      </c>
      <c r="N133" s="1" t="str">
        <f t="shared" si="56"/>
        <v>EquipmentName602023010</v>
      </c>
      <c r="O133" s="1" t="str">
        <f t="shared" si="57"/>
        <v>EquipmentDesc602023010</v>
      </c>
      <c r="P133" s="63" t="str">
        <f>"SpriteUi/EquipmentIcon/"&amp;"Equip_"&amp;_xlfn.XLOOKUP(J133,战斗中转!$A$8:$A$11,战斗中转!$B$8:$B$11)&amp;"_"&amp;I133*100+ROUNDUP(G133/2,0)*10</f>
        <v>SpriteUi/EquipmentIcon/Equip_Body_210</v>
      </c>
      <c r="Q133" s="63">
        <v>1</v>
      </c>
      <c r="R133" s="1" t="str" cm="1">
        <f t="array" ref="R133">_xlfn.XLOOKUP($C133,战斗中转!$E$32:$E$281,_xlfn.XLOOKUP(I133*100+J133,战斗中转!$AD$30:$BY$30*100+战斗中转!$AD$31:$BY$31,战斗中转!$AD$32:$BY$281),"{}")</f>
        <v>{"PhysDef":20.7919,"OnHealInc":0.0208}</v>
      </c>
      <c r="S133" s="1" t="str" cm="1">
        <f t="array" ref="S133">_xlfn.XLOOKUP($C133,经营中转!$E$16:$E$265,_xlfn.XLOOKUP($J133,经营中转!$L$15:$S$15,经营中转!$L$16:$S$265),"{}")</f>
        <v>{"CardMulti":1.22}</v>
      </c>
    </row>
    <row r="134" spans="1:19" x14ac:dyDescent="0.15">
      <c r="A134" s="1">
        <f t="shared" si="51"/>
        <v>6002324010</v>
      </c>
      <c r="B134" s="56">
        <f t="shared" si="37"/>
        <v>6002324010</v>
      </c>
      <c r="C134" s="27">
        <f>_xlfn.XLOOKUP(G134,战斗中转!$D$8:$D$19,战斗中转!$F$8:$F$19)</f>
        <v>10</v>
      </c>
      <c r="D134" s="1">
        <f>_xlfn.XLOOKUP(G134,战斗中转!$D$8:$D$19,战斗中转!$H$8:$H$19)</f>
        <v>0</v>
      </c>
      <c r="E134" s="1">
        <f>_xlfn.XLOOKUP(G134,战斗中转!$D$8:$D$19,战斗中转!$J$8:$J$19)</f>
        <v>1</v>
      </c>
      <c r="F134" s="1">
        <f t="shared" si="52"/>
        <v>0</v>
      </c>
      <c r="G134" s="56">
        <f t="shared" si="40"/>
        <v>2</v>
      </c>
      <c r="H134" s="1">
        <f t="shared" ref="H134:J134" si="71">H62</f>
        <v>3</v>
      </c>
      <c r="I134" s="1">
        <f t="shared" si="71"/>
        <v>2</v>
      </c>
      <c r="J134" s="1">
        <f t="shared" si="71"/>
        <v>4</v>
      </c>
      <c r="K134" s="1">
        <f t="shared" si="54"/>
        <v>0</v>
      </c>
      <c r="L134" s="1">
        <f>IF(H134=0,0,_xlfn.XLOOKUP(G134,战斗中转!$D$8:$D$19,战斗中转!$I$8:$I$19))</f>
        <v>0</v>
      </c>
      <c r="M134" s="1">
        <f t="shared" si="55"/>
        <v>6002324010</v>
      </c>
      <c r="N134" s="1" t="str">
        <f t="shared" si="56"/>
        <v>EquipmentName602024010</v>
      </c>
      <c r="O134" s="1" t="str">
        <f t="shared" si="57"/>
        <v>EquipmentDesc602024010</v>
      </c>
      <c r="P134" s="63" t="str">
        <f>"SpriteUi/EquipmentIcon/"&amp;"Equip_"&amp;_xlfn.XLOOKUP(J134,战斗中转!$A$8:$A$11,战斗中转!$B$8:$B$11)&amp;"_"&amp;I134*100+ROUNDUP(G134/2,0)*10</f>
        <v>SpriteUi/EquipmentIcon/Equip_Shoes_210</v>
      </c>
      <c r="Q134" s="63">
        <v>1</v>
      </c>
      <c r="R134" s="1" t="str" cm="1">
        <f t="array" ref="R134">_xlfn.XLOOKUP($C134,战斗中转!$E$32:$E$281,_xlfn.XLOOKUP(I134*100+J134,战斗中转!$AD$30:$BY$30*100+战斗中转!$AD$31:$BY$31,战斗中转!$AD$32:$BY$281),"{}")</f>
        <v>{"MagicDef":20.7919,"AtkSpeed":0.0284,"OnHealInc":0.0208}</v>
      </c>
      <c r="S134" s="1" t="str" cm="1">
        <f t="array" ref="S134">_xlfn.XLOOKUP($C134,经营中转!$E$16:$E$265,_xlfn.XLOOKUP($J134,经营中转!$L$15:$S$15,经营中转!$L$16:$S$265),"{}")</f>
        <v>{"AutoLevelLower":6}</v>
      </c>
    </row>
    <row r="135" spans="1:19" x14ac:dyDescent="0.15">
      <c r="A135" s="1">
        <f t="shared" si="51"/>
        <v>6002331010</v>
      </c>
      <c r="B135" s="56">
        <f t="shared" si="37"/>
        <v>6002331010</v>
      </c>
      <c r="C135" s="27">
        <f>_xlfn.XLOOKUP(G135,战斗中转!$D$8:$D$19,战斗中转!$F$8:$F$19)</f>
        <v>10</v>
      </c>
      <c r="D135" s="1">
        <f>_xlfn.XLOOKUP(G135,战斗中转!$D$8:$D$19,战斗中转!$H$8:$H$19)</f>
        <v>0</v>
      </c>
      <c r="E135" s="1">
        <f>_xlfn.XLOOKUP(G135,战斗中转!$D$8:$D$19,战斗中转!$J$8:$J$19)</f>
        <v>1</v>
      </c>
      <c r="F135" s="1">
        <f t="shared" si="52"/>
        <v>0</v>
      </c>
      <c r="G135" s="56">
        <f t="shared" si="40"/>
        <v>2</v>
      </c>
      <c r="H135" s="1">
        <f t="shared" ref="H135:J135" si="72">H63</f>
        <v>3</v>
      </c>
      <c r="I135" s="1">
        <f t="shared" si="72"/>
        <v>3</v>
      </c>
      <c r="J135" s="1">
        <f t="shared" si="72"/>
        <v>1</v>
      </c>
      <c r="K135" s="1">
        <f t="shared" si="54"/>
        <v>0</v>
      </c>
      <c r="L135" s="1">
        <f>IF(H135=0,0,_xlfn.XLOOKUP(G135,战斗中转!$D$8:$D$19,战斗中转!$I$8:$I$19))</f>
        <v>0</v>
      </c>
      <c r="M135" s="1">
        <f t="shared" si="55"/>
        <v>6002331010</v>
      </c>
      <c r="N135" s="1" t="str">
        <f t="shared" si="56"/>
        <v>EquipmentName602031010</v>
      </c>
      <c r="O135" s="1" t="str">
        <f t="shared" si="57"/>
        <v>EquipmentDesc602031010</v>
      </c>
      <c r="P135" s="63" t="str">
        <f>"SpriteUi/EquipmentIcon/"&amp;"Equip_"&amp;_xlfn.XLOOKUP(J135,战斗中转!$A$8:$A$11,战斗中转!$B$8:$B$11)&amp;"_"&amp;I135*100+ROUNDUP(G135/2,0)*10</f>
        <v>SpriteUi/EquipmentIcon/Equip_Weapon_310</v>
      </c>
      <c r="Q135" s="63">
        <v>1</v>
      </c>
      <c r="R135" s="1" t="str" cm="1">
        <f t="array" ref="R135">_xlfn.XLOOKUP($C135,战斗中转!$E$32:$E$281,_xlfn.XLOOKUP(I135*100+J135,战斗中转!$AD$30:$BY$30*100+战斗中转!$AD$31:$BY$31,战斗中转!$AD$32:$BY$281),"{}")</f>
        <v>{"Atk":51.9799,"Cri":0.126}</v>
      </c>
      <c r="S135" s="1" t="str" cm="1">
        <f t="array" ref="S135">_xlfn.XLOOKUP($C135,经营中转!$E$16:$E$265,_xlfn.XLOOKUP($J135,经营中转!$L$15:$S$15,经营中转!$L$16:$S$265),"{}")</f>
        <v>{"CardMulti":2.86}</v>
      </c>
    </row>
    <row r="136" spans="1:19" x14ac:dyDescent="0.15">
      <c r="A136" s="1">
        <f t="shared" si="51"/>
        <v>6002332010</v>
      </c>
      <c r="B136" s="56">
        <f t="shared" si="37"/>
        <v>6002332010</v>
      </c>
      <c r="C136" s="27">
        <f>_xlfn.XLOOKUP(G136,战斗中转!$D$8:$D$19,战斗中转!$F$8:$F$19)</f>
        <v>10</v>
      </c>
      <c r="D136" s="1">
        <f>_xlfn.XLOOKUP(G136,战斗中转!$D$8:$D$19,战斗中转!$H$8:$H$19)</f>
        <v>0</v>
      </c>
      <c r="E136" s="1">
        <f>_xlfn.XLOOKUP(G136,战斗中转!$D$8:$D$19,战斗中转!$J$8:$J$19)</f>
        <v>1</v>
      </c>
      <c r="F136" s="1">
        <f t="shared" si="52"/>
        <v>0</v>
      </c>
      <c r="G136" s="56">
        <f t="shared" si="40"/>
        <v>2</v>
      </c>
      <c r="H136" s="1">
        <f t="shared" ref="H136:J136" si="73">H64</f>
        <v>3</v>
      </c>
      <c r="I136" s="1">
        <f t="shared" si="73"/>
        <v>3</v>
      </c>
      <c r="J136" s="1">
        <f t="shared" si="73"/>
        <v>2</v>
      </c>
      <c r="K136" s="1">
        <f t="shared" si="54"/>
        <v>0</v>
      </c>
      <c r="L136" s="1">
        <f>IF(H136=0,0,_xlfn.XLOOKUP(G136,战斗中转!$D$8:$D$19,战斗中转!$I$8:$I$19))</f>
        <v>0</v>
      </c>
      <c r="M136" s="1">
        <f t="shared" si="55"/>
        <v>6002332010</v>
      </c>
      <c r="N136" s="1" t="str">
        <f t="shared" si="56"/>
        <v>EquipmentName602032010</v>
      </c>
      <c r="O136" s="1" t="str">
        <f t="shared" si="57"/>
        <v>EquipmentDesc602032010</v>
      </c>
      <c r="P136" s="63" t="str">
        <f>"SpriteUi/EquipmentIcon/"&amp;"Equip_"&amp;_xlfn.XLOOKUP(J136,战斗中转!$A$8:$A$11,战斗中转!$B$8:$B$11)&amp;"_"&amp;I136*100+ROUNDUP(G136/2,0)*10</f>
        <v>SpriteUi/EquipmentIcon/Equip_Head_310</v>
      </c>
      <c r="Q136" s="63">
        <v>1</v>
      </c>
      <c r="R136" s="1" t="str" cm="1">
        <f t="array" ref="R136">_xlfn.XLOOKUP($C136,战斗中转!$E$32:$E$281,_xlfn.XLOOKUP(I136*100+J136,战斗中转!$AD$30:$BY$30*100+战斗中转!$AD$31:$BY$31,战斗中转!$AD$32:$BY$281),"{}")</f>
        <v>{"Hp":496.1715,"AntiCri":0.126}</v>
      </c>
      <c r="S136" s="1" t="str" cm="1">
        <f t="array" ref="S136">_xlfn.XLOOKUP($C136,经营中转!$E$16:$E$265,_xlfn.XLOOKUP($J136,经营中转!$L$15:$S$15,经营中转!$L$16:$S$265),"{}")</f>
        <v>{"AutoLevelLower":14}</v>
      </c>
    </row>
    <row r="137" spans="1:19" x14ac:dyDescent="0.15">
      <c r="A137" s="1">
        <f t="shared" si="51"/>
        <v>6002333010</v>
      </c>
      <c r="B137" s="56">
        <f t="shared" si="37"/>
        <v>6002333010</v>
      </c>
      <c r="C137" s="27">
        <f>_xlfn.XLOOKUP(G137,战斗中转!$D$8:$D$19,战斗中转!$F$8:$F$19)</f>
        <v>10</v>
      </c>
      <c r="D137" s="1">
        <f>_xlfn.XLOOKUP(G137,战斗中转!$D$8:$D$19,战斗中转!$H$8:$H$19)</f>
        <v>0</v>
      </c>
      <c r="E137" s="1">
        <f>_xlfn.XLOOKUP(G137,战斗中转!$D$8:$D$19,战斗中转!$J$8:$J$19)</f>
        <v>1</v>
      </c>
      <c r="F137" s="1">
        <f t="shared" si="52"/>
        <v>0</v>
      </c>
      <c r="G137" s="56">
        <f t="shared" si="40"/>
        <v>2</v>
      </c>
      <c r="H137" s="1">
        <f t="shared" ref="H137:J137" si="74">H65</f>
        <v>3</v>
      </c>
      <c r="I137" s="1">
        <f t="shared" si="74"/>
        <v>3</v>
      </c>
      <c r="J137" s="1">
        <f t="shared" si="74"/>
        <v>3</v>
      </c>
      <c r="K137" s="1">
        <f t="shared" si="54"/>
        <v>0</v>
      </c>
      <c r="L137" s="1">
        <f>IF(H137=0,0,_xlfn.XLOOKUP(G137,战斗中转!$D$8:$D$19,战斗中转!$I$8:$I$19))</f>
        <v>0</v>
      </c>
      <c r="M137" s="1">
        <f t="shared" si="55"/>
        <v>6002333010</v>
      </c>
      <c r="N137" s="1" t="str">
        <f t="shared" si="56"/>
        <v>EquipmentName602033010</v>
      </c>
      <c r="O137" s="1" t="str">
        <f t="shared" si="57"/>
        <v>EquipmentDesc602033010</v>
      </c>
      <c r="P137" s="63" t="str">
        <f>"SpriteUi/EquipmentIcon/"&amp;"Equip_"&amp;_xlfn.XLOOKUP(J137,战斗中转!$A$8:$A$11,战斗中转!$B$8:$B$11)&amp;"_"&amp;I137*100+ROUNDUP(G137/2,0)*10</f>
        <v>SpriteUi/EquipmentIcon/Equip_Body_310</v>
      </c>
      <c r="Q137" s="63">
        <v>1</v>
      </c>
      <c r="R137" s="1" t="str" cm="1">
        <f t="array" ref="R137">_xlfn.XLOOKUP($C137,战斗中转!$E$32:$E$281,_xlfn.XLOOKUP(I137*100+J137,战斗中转!$AD$30:$BY$30*100+战斗中转!$AD$31:$BY$31,战斗中转!$AD$32:$BY$281),"{}")</f>
        <v>{"PhysDef":18.3347,"HealInc":0.0208}</v>
      </c>
      <c r="S137" s="1" t="str" cm="1">
        <f t="array" ref="S137">_xlfn.XLOOKUP($C137,经营中转!$E$16:$E$265,_xlfn.XLOOKUP($J137,经营中转!$L$15:$S$15,经营中转!$L$16:$S$265),"{}")</f>
        <v>{"CardMulti":1.22}</v>
      </c>
    </row>
    <row r="138" spans="1:19" x14ac:dyDescent="0.15">
      <c r="A138" s="1">
        <f t="shared" si="51"/>
        <v>6002334010</v>
      </c>
      <c r="B138" s="56">
        <f t="shared" si="37"/>
        <v>6002334010</v>
      </c>
      <c r="C138" s="27">
        <f>_xlfn.XLOOKUP(G138,战斗中转!$D$8:$D$19,战斗中转!$F$8:$F$19)</f>
        <v>10</v>
      </c>
      <c r="D138" s="1">
        <f>_xlfn.XLOOKUP(G138,战斗中转!$D$8:$D$19,战斗中转!$H$8:$H$19)</f>
        <v>0</v>
      </c>
      <c r="E138" s="1">
        <f>_xlfn.XLOOKUP(G138,战斗中转!$D$8:$D$19,战斗中转!$J$8:$J$19)</f>
        <v>1</v>
      </c>
      <c r="F138" s="1">
        <f t="shared" si="52"/>
        <v>0</v>
      </c>
      <c r="G138" s="56">
        <f t="shared" si="40"/>
        <v>2</v>
      </c>
      <c r="H138" s="1">
        <f t="shared" ref="H138:J138" si="75">H66</f>
        <v>3</v>
      </c>
      <c r="I138" s="1">
        <f t="shared" si="75"/>
        <v>3</v>
      </c>
      <c r="J138" s="1">
        <f t="shared" si="75"/>
        <v>4</v>
      </c>
      <c r="K138" s="1">
        <f t="shared" si="54"/>
        <v>0</v>
      </c>
      <c r="L138" s="1">
        <f>IF(H138=0,0,_xlfn.XLOOKUP(G138,战斗中转!$D$8:$D$19,战斗中转!$I$8:$I$19))</f>
        <v>0</v>
      </c>
      <c r="M138" s="1">
        <f t="shared" si="55"/>
        <v>6002334010</v>
      </c>
      <c r="N138" s="1" t="str">
        <f t="shared" si="56"/>
        <v>EquipmentName602034010</v>
      </c>
      <c r="O138" s="1" t="str">
        <f t="shared" si="57"/>
        <v>EquipmentDesc602034010</v>
      </c>
      <c r="P138" s="63" t="str">
        <f>"SpriteUi/EquipmentIcon/"&amp;"Equip_"&amp;_xlfn.XLOOKUP(J138,战斗中转!$A$8:$A$11,战斗中转!$B$8:$B$11)&amp;"_"&amp;I138*100+ROUNDUP(G138/2,0)*10</f>
        <v>SpriteUi/EquipmentIcon/Equip_Shoes_310</v>
      </c>
      <c r="Q138" s="63">
        <v>1</v>
      </c>
      <c r="R138" s="1" t="str" cm="1">
        <f t="array" ref="R138">_xlfn.XLOOKUP($C138,战斗中转!$E$32:$E$281,_xlfn.XLOOKUP(I138*100+J138,战斗中转!$AD$30:$BY$30*100+战斗中转!$AD$31:$BY$31,战斗中转!$AD$32:$BY$281),"{}")</f>
        <v>{"MagicDef":18.7128,"AtkSpeed":0.0284,"HealInc":0.0208}</v>
      </c>
      <c r="S138" s="1" t="str" cm="1">
        <f t="array" ref="S138">_xlfn.XLOOKUP($C138,经营中转!$E$16:$E$265,_xlfn.XLOOKUP($J138,经营中转!$L$15:$S$15,经营中转!$L$16:$S$265),"{}")</f>
        <v>{"AutoLevelLower":6}</v>
      </c>
    </row>
    <row r="139" spans="1:19" x14ac:dyDescent="0.15">
      <c r="A139" s="1">
        <f t="shared" si="51"/>
        <v>6002411010</v>
      </c>
      <c r="B139" s="56">
        <f t="shared" si="37"/>
        <v>6002411010</v>
      </c>
      <c r="C139" s="27">
        <f>_xlfn.XLOOKUP(G139,战斗中转!$D$8:$D$19,战斗中转!$F$8:$F$19)</f>
        <v>10</v>
      </c>
      <c r="D139" s="1">
        <f>_xlfn.XLOOKUP(G139,战斗中转!$D$8:$D$19,战斗中转!$H$8:$H$19)</f>
        <v>0</v>
      </c>
      <c r="E139" s="1">
        <f>_xlfn.XLOOKUP(G139,战斗中转!$D$8:$D$19,战斗中转!$J$8:$J$19)</f>
        <v>1</v>
      </c>
      <c r="F139" s="1">
        <f t="shared" si="52"/>
        <v>0</v>
      </c>
      <c r="G139" s="56">
        <f t="shared" si="40"/>
        <v>2</v>
      </c>
      <c r="H139" s="1">
        <f t="shared" ref="H139:J139" si="76">H67</f>
        <v>4</v>
      </c>
      <c r="I139" s="1">
        <f t="shared" si="76"/>
        <v>1</v>
      </c>
      <c r="J139" s="1">
        <f t="shared" si="76"/>
        <v>1</v>
      </c>
      <c r="K139" s="1">
        <f t="shared" si="54"/>
        <v>0</v>
      </c>
      <c r="L139" s="1">
        <f>IF(H139=0,0,_xlfn.XLOOKUP(G139,战斗中转!$D$8:$D$19,战斗中转!$I$8:$I$19))</f>
        <v>0</v>
      </c>
      <c r="M139" s="1">
        <f t="shared" si="55"/>
        <v>6002411010</v>
      </c>
      <c r="N139" s="1" t="str">
        <f t="shared" si="56"/>
        <v>EquipmentName602011010</v>
      </c>
      <c r="O139" s="1" t="str">
        <f t="shared" si="57"/>
        <v>EquipmentDesc602011010</v>
      </c>
      <c r="P139" s="63" t="str">
        <f>"SpriteUi/EquipmentIcon/"&amp;"Equip_"&amp;_xlfn.XLOOKUP(J139,战斗中转!$A$8:$A$11,战斗中转!$B$8:$B$11)&amp;"_"&amp;I139*100+ROUNDUP(G139/2,0)*10</f>
        <v>SpriteUi/EquipmentIcon/Equip_Weapon_110</v>
      </c>
      <c r="Q139" s="63">
        <v>1</v>
      </c>
      <c r="R139" s="1" t="str" cm="1">
        <f t="array" ref="R139">_xlfn.XLOOKUP($C139,战斗中转!$E$32:$E$281,_xlfn.XLOOKUP(I139*100+J139,战斗中转!$AD$30:$BY$30*100+战斗中转!$AD$31:$BY$31,战斗中转!$AD$32:$BY$281),"{}")</f>
        <v>{"Atk":57.6504,"Cri":0.1827}</v>
      </c>
      <c r="S139" s="1" t="str" cm="1">
        <f t="array" ref="S139">_xlfn.XLOOKUP($C139,经营中转!$E$16:$E$265,_xlfn.XLOOKUP($J139,经营中转!$L$15:$S$15,经营中转!$L$16:$S$265),"{}")</f>
        <v>{"CardMulti":2.86}</v>
      </c>
    </row>
    <row r="140" spans="1:19" x14ac:dyDescent="0.15">
      <c r="A140" s="1">
        <f t="shared" si="51"/>
        <v>6002412010</v>
      </c>
      <c r="B140" s="56">
        <f t="shared" si="37"/>
        <v>6002412010</v>
      </c>
      <c r="C140" s="27">
        <f>_xlfn.XLOOKUP(G140,战斗中转!$D$8:$D$19,战斗中转!$F$8:$F$19)</f>
        <v>10</v>
      </c>
      <c r="D140" s="1">
        <f>_xlfn.XLOOKUP(G140,战斗中转!$D$8:$D$19,战斗中转!$H$8:$H$19)</f>
        <v>0</v>
      </c>
      <c r="E140" s="1">
        <f>_xlfn.XLOOKUP(G140,战斗中转!$D$8:$D$19,战斗中转!$J$8:$J$19)</f>
        <v>1</v>
      </c>
      <c r="F140" s="1">
        <f t="shared" si="52"/>
        <v>0</v>
      </c>
      <c r="G140" s="56">
        <f t="shared" si="40"/>
        <v>2</v>
      </c>
      <c r="H140" s="1">
        <f t="shared" ref="H140:J140" si="77">H68</f>
        <v>4</v>
      </c>
      <c r="I140" s="1">
        <f t="shared" si="77"/>
        <v>1</v>
      </c>
      <c r="J140" s="1">
        <f t="shared" si="77"/>
        <v>2</v>
      </c>
      <c r="K140" s="1">
        <f t="shared" si="54"/>
        <v>0</v>
      </c>
      <c r="L140" s="1">
        <f>IF(H140=0,0,_xlfn.XLOOKUP(G140,战斗中转!$D$8:$D$19,战斗中转!$I$8:$I$19))</f>
        <v>0</v>
      </c>
      <c r="M140" s="1">
        <f t="shared" si="55"/>
        <v>6002412010</v>
      </c>
      <c r="N140" s="1" t="str">
        <f t="shared" si="56"/>
        <v>EquipmentName602012010</v>
      </c>
      <c r="O140" s="1" t="str">
        <f t="shared" si="57"/>
        <v>EquipmentDesc602012010</v>
      </c>
      <c r="P140" s="63" t="str">
        <f>"SpriteUi/EquipmentIcon/"&amp;"Equip_"&amp;_xlfn.XLOOKUP(J140,战斗中转!$A$8:$A$11,战斗中转!$B$8:$B$11)&amp;"_"&amp;I140*100+ROUNDUP(G140/2,0)*10</f>
        <v>SpriteUi/EquipmentIcon/Equip_Head_110</v>
      </c>
      <c r="Q140" s="63">
        <v>1</v>
      </c>
      <c r="R140" s="1" t="str" cm="1">
        <f t="array" ref="R140">_xlfn.XLOOKUP($C140,战斗中转!$E$32:$E$281,_xlfn.XLOOKUP(I140*100+J140,战斗中转!$AD$30:$BY$30*100+战斗中转!$AD$31:$BY$31,战斗中转!$AD$32:$BY$281),"{}")</f>
        <v>{"Hp":415.839,"AntiCri":0.1008}</v>
      </c>
      <c r="S140" s="1" t="str" cm="1">
        <f t="array" ref="S140">_xlfn.XLOOKUP($C140,经营中转!$E$16:$E$265,_xlfn.XLOOKUP($J140,经营中转!$L$15:$S$15,经营中转!$L$16:$S$265),"{}")</f>
        <v>{"AutoLevelLower":14}</v>
      </c>
    </row>
    <row r="141" spans="1:19" x14ac:dyDescent="0.15">
      <c r="A141" s="1">
        <f t="shared" si="51"/>
        <v>6002413010</v>
      </c>
      <c r="B141" s="56">
        <f t="shared" si="37"/>
        <v>6002413010</v>
      </c>
      <c r="C141" s="27">
        <f>_xlfn.XLOOKUP(G141,战斗中转!$D$8:$D$19,战斗中转!$F$8:$F$19)</f>
        <v>10</v>
      </c>
      <c r="D141" s="1">
        <f>_xlfn.XLOOKUP(G141,战斗中转!$D$8:$D$19,战斗中转!$H$8:$H$19)</f>
        <v>0</v>
      </c>
      <c r="E141" s="1">
        <f>_xlfn.XLOOKUP(G141,战斗中转!$D$8:$D$19,战斗中转!$J$8:$J$19)</f>
        <v>1</v>
      </c>
      <c r="F141" s="1">
        <f t="shared" si="52"/>
        <v>0</v>
      </c>
      <c r="G141" s="56">
        <f t="shared" si="40"/>
        <v>2</v>
      </c>
      <c r="H141" s="1">
        <f t="shared" ref="H141:J141" si="78">H69</f>
        <v>4</v>
      </c>
      <c r="I141" s="1">
        <f t="shared" si="78"/>
        <v>1</v>
      </c>
      <c r="J141" s="1">
        <f t="shared" si="78"/>
        <v>3</v>
      </c>
      <c r="K141" s="1">
        <f t="shared" si="54"/>
        <v>0</v>
      </c>
      <c r="L141" s="1">
        <f>IF(H141=0,0,_xlfn.XLOOKUP(G141,战斗中转!$D$8:$D$19,战斗中转!$I$8:$I$19))</f>
        <v>0</v>
      </c>
      <c r="M141" s="1">
        <f t="shared" si="55"/>
        <v>6002413010</v>
      </c>
      <c r="N141" s="1" t="str">
        <f t="shared" si="56"/>
        <v>EquipmentName602013010</v>
      </c>
      <c r="O141" s="1" t="str">
        <f t="shared" si="57"/>
        <v>EquipmentDesc602013010</v>
      </c>
      <c r="P141" s="63" t="str">
        <f>"SpriteUi/EquipmentIcon/"&amp;"Equip_"&amp;_xlfn.XLOOKUP(J141,战斗中转!$A$8:$A$11,战斗中转!$B$8:$B$11)&amp;"_"&amp;I141*100+ROUNDUP(G141/2,0)*10</f>
        <v>SpriteUi/EquipmentIcon/Equip_Body_110</v>
      </c>
      <c r="Q141" s="63">
        <v>1</v>
      </c>
      <c r="R141" s="1" t="str" cm="1">
        <f t="array" ref="R141">_xlfn.XLOOKUP($C141,战斗中转!$E$32:$E$281,_xlfn.XLOOKUP(I141*100+J141,战斗中转!$AD$30:$BY$30*100+战斗中转!$AD$31:$BY$31,战斗中转!$AD$32:$BY$281),"{}")</f>
        <v>{"PhysDef":17.9567,"SkillSpeed":0.0221}</v>
      </c>
      <c r="S141" s="1" t="str" cm="1">
        <f t="array" ref="S141">_xlfn.XLOOKUP($C141,经营中转!$E$16:$E$265,_xlfn.XLOOKUP($J141,经营中转!$L$15:$S$15,经营中转!$L$16:$S$265),"{}")</f>
        <v>{"CardMulti":1.22}</v>
      </c>
    </row>
    <row r="142" spans="1:19" x14ac:dyDescent="0.15">
      <c r="A142" s="1">
        <f t="shared" si="51"/>
        <v>6002414010</v>
      </c>
      <c r="B142" s="56">
        <f t="shared" si="37"/>
        <v>6002414010</v>
      </c>
      <c r="C142" s="27">
        <f>_xlfn.XLOOKUP(G142,战斗中转!$D$8:$D$19,战斗中转!$F$8:$F$19)</f>
        <v>10</v>
      </c>
      <c r="D142" s="1">
        <f>_xlfn.XLOOKUP(G142,战斗中转!$D$8:$D$19,战斗中转!$H$8:$H$19)</f>
        <v>0</v>
      </c>
      <c r="E142" s="1">
        <f>_xlfn.XLOOKUP(G142,战斗中转!$D$8:$D$19,战斗中转!$J$8:$J$19)</f>
        <v>1</v>
      </c>
      <c r="F142" s="1">
        <f t="shared" si="52"/>
        <v>0</v>
      </c>
      <c r="G142" s="56">
        <f t="shared" si="40"/>
        <v>2</v>
      </c>
      <c r="H142" s="1">
        <f t="shared" ref="H142:J142" si="79">H70</f>
        <v>4</v>
      </c>
      <c r="I142" s="1">
        <f t="shared" si="79"/>
        <v>1</v>
      </c>
      <c r="J142" s="1">
        <f t="shared" si="79"/>
        <v>4</v>
      </c>
      <c r="K142" s="1">
        <f t="shared" si="54"/>
        <v>0</v>
      </c>
      <c r="L142" s="1">
        <f>IF(H142=0,0,_xlfn.XLOOKUP(G142,战斗中转!$D$8:$D$19,战斗中转!$I$8:$I$19))</f>
        <v>0</v>
      </c>
      <c r="M142" s="1">
        <f t="shared" si="55"/>
        <v>6002414010</v>
      </c>
      <c r="N142" s="1" t="str">
        <f t="shared" si="56"/>
        <v>EquipmentName602014010</v>
      </c>
      <c r="O142" s="1" t="str">
        <f t="shared" si="57"/>
        <v>EquipmentDesc602014010</v>
      </c>
      <c r="P142" s="63" t="str">
        <f>"SpriteUi/EquipmentIcon/"&amp;"Equip_"&amp;_xlfn.XLOOKUP(J142,战斗中转!$A$8:$A$11,战斗中转!$B$8:$B$11)&amp;"_"&amp;I142*100+ROUNDUP(G142/2,0)*10</f>
        <v>SpriteUi/EquipmentIcon/Equip_Shoes_110</v>
      </c>
      <c r="Q142" s="63">
        <v>1</v>
      </c>
      <c r="R142" s="1" t="str" cm="1">
        <f t="array" ref="R142">_xlfn.XLOOKUP($C142,战斗中转!$E$32:$E$281,_xlfn.XLOOKUP(I142*100+J142,战斗中转!$AD$30:$BY$30*100+战斗中转!$AD$31:$BY$31,战斗中转!$AD$32:$BY$281),"{}")</f>
        <v>{"MagicDef":17.9567,"AtkSpeed":0.0284,"SkillSpeed":0.0221}</v>
      </c>
      <c r="S142" s="1" t="str" cm="1">
        <f t="array" ref="S142">_xlfn.XLOOKUP($C142,经营中转!$E$16:$E$265,_xlfn.XLOOKUP($J142,经营中转!$L$15:$S$15,经营中转!$L$16:$S$265),"{}")</f>
        <v>{"AutoLevelLower":6}</v>
      </c>
    </row>
    <row r="143" spans="1:19" x14ac:dyDescent="0.15">
      <c r="A143" s="1">
        <f t="shared" si="51"/>
        <v>6002421010</v>
      </c>
      <c r="B143" s="56">
        <f t="shared" si="37"/>
        <v>6002421010</v>
      </c>
      <c r="C143" s="27">
        <f>_xlfn.XLOOKUP(G143,战斗中转!$D$8:$D$19,战斗中转!$F$8:$F$19)</f>
        <v>10</v>
      </c>
      <c r="D143" s="1">
        <f>_xlfn.XLOOKUP(G143,战斗中转!$D$8:$D$19,战斗中转!$H$8:$H$19)</f>
        <v>0</v>
      </c>
      <c r="E143" s="1">
        <f>_xlfn.XLOOKUP(G143,战斗中转!$D$8:$D$19,战斗中转!$J$8:$J$19)</f>
        <v>1</v>
      </c>
      <c r="F143" s="1">
        <f t="shared" si="52"/>
        <v>0</v>
      </c>
      <c r="G143" s="56">
        <f t="shared" si="40"/>
        <v>2</v>
      </c>
      <c r="H143" s="1">
        <f t="shared" ref="H143:J143" si="80">H71</f>
        <v>4</v>
      </c>
      <c r="I143" s="1">
        <f t="shared" si="80"/>
        <v>2</v>
      </c>
      <c r="J143" s="1">
        <f t="shared" si="80"/>
        <v>1</v>
      </c>
      <c r="K143" s="1">
        <f t="shared" si="54"/>
        <v>0</v>
      </c>
      <c r="L143" s="1">
        <f>IF(H143=0,0,_xlfn.XLOOKUP(G143,战斗中转!$D$8:$D$19,战斗中转!$I$8:$I$19))</f>
        <v>0</v>
      </c>
      <c r="M143" s="1">
        <f t="shared" si="55"/>
        <v>6002421010</v>
      </c>
      <c r="N143" s="1" t="str">
        <f t="shared" si="56"/>
        <v>EquipmentName602021010</v>
      </c>
      <c r="O143" s="1" t="str">
        <f t="shared" si="57"/>
        <v>EquipmentDesc602021010</v>
      </c>
      <c r="P143" s="63" t="str">
        <f>"SpriteUi/EquipmentIcon/"&amp;"Equip_"&amp;_xlfn.XLOOKUP(J143,战斗中转!$A$8:$A$11,战斗中转!$B$8:$B$11)&amp;"_"&amp;I143*100+ROUNDUP(G143/2,0)*10</f>
        <v>SpriteUi/EquipmentIcon/Equip_Weapon_210</v>
      </c>
      <c r="Q143" s="63">
        <v>1</v>
      </c>
      <c r="R143" s="1" t="str" cm="1">
        <f t="array" ref="R143">_xlfn.XLOOKUP($C143,战斗中转!$E$32:$E$281,_xlfn.XLOOKUP(I143*100+J143,战斗中转!$AD$30:$BY$30*100+战斗中转!$AD$31:$BY$31,战斗中转!$AD$32:$BY$281),"{}")</f>
        <v>{"Atk":40.6388,"Cri":0.126}</v>
      </c>
      <c r="S143" s="1" t="str" cm="1">
        <f t="array" ref="S143">_xlfn.XLOOKUP($C143,经营中转!$E$16:$E$265,_xlfn.XLOOKUP($J143,经营中转!$L$15:$S$15,经营中转!$L$16:$S$265),"{}")</f>
        <v>{"CardMulti":2.86}</v>
      </c>
    </row>
    <row r="144" spans="1:19" x14ac:dyDescent="0.15">
      <c r="A144" s="1">
        <f t="shared" si="51"/>
        <v>6002422010</v>
      </c>
      <c r="B144" s="56">
        <f t="shared" si="37"/>
        <v>6002422010</v>
      </c>
      <c r="C144" s="27">
        <f>_xlfn.XLOOKUP(G144,战斗中转!$D$8:$D$19,战斗中转!$F$8:$F$19)</f>
        <v>10</v>
      </c>
      <c r="D144" s="1">
        <f>_xlfn.XLOOKUP(G144,战斗中转!$D$8:$D$19,战斗中转!$H$8:$H$19)</f>
        <v>0</v>
      </c>
      <c r="E144" s="1">
        <f>_xlfn.XLOOKUP(G144,战斗中转!$D$8:$D$19,战斗中转!$J$8:$J$19)</f>
        <v>1</v>
      </c>
      <c r="F144" s="1">
        <f t="shared" si="52"/>
        <v>0</v>
      </c>
      <c r="G144" s="56">
        <f t="shared" si="40"/>
        <v>2</v>
      </c>
      <c r="H144" s="1">
        <f t="shared" ref="H144:J144" si="81">H72</f>
        <v>4</v>
      </c>
      <c r="I144" s="1">
        <f t="shared" si="81"/>
        <v>2</v>
      </c>
      <c r="J144" s="1">
        <f t="shared" si="81"/>
        <v>2</v>
      </c>
      <c r="K144" s="1">
        <f t="shared" si="54"/>
        <v>0</v>
      </c>
      <c r="L144" s="1">
        <f>IF(H144=0,0,_xlfn.XLOOKUP(G144,战斗中转!$D$8:$D$19,战斗中转!$I$8:$I$19))</f>
        <v>0</v>
      </c>
      <c r="M144" s="1">
        <f t="shared" si="55"/>
        <v>6002422010</v>
      </c>
      <c r="N144" s="1" t="str">
        <f t="shared" si="56"/>
        <v>EquipmentName602022010</v>
      </c>
      <c r="O144" s="1" t="str">
        <f t="shared" si="57"/>
        <v>EquipmentDesc602022010</v>
      </c>
      <c r="P144" s="63" t="str">
        <f>"SpriteUi/EquipmentIcon/"&amp;"Equip_"&amp;_xlfn.XLOOKUP(J144,战斗中转!$A$8:$A$11,战斗中转!$B$8:$B$11)&amp;"_"&amp;I144*100+ROUNDUP(G144/2,0)*10</f>
        <v>SpriteUi/EquipmentIcon/Equip_Head_210</v>
      </c>
      <c r="Q144" s="63">
        <v>1</v>
      </c>
      <c r="R144" s="1" t="str" cm="1">
        <f t="array" ref="R144">_xlfn.XLOOKUP($C144,战斗中转!$E$32:$E$281,_xlfn.XLOOKUP(I144*100+J144,战斗中转!$AD$30:$BY$30*100+战斗中转!$AD$31:$BY$31,战斗中转!$AD$32:$BY$281),"{}")</f>
        <v>{"Hp":590.6803,"AntiCri":0.126}</v>
      </c>
      <c r="S144" s="1" t="str" cm="1">
        <f t="array" ref="S144">_xlfn.XLOOKUP($C144,经营中转!$E$16:$E$265,_xlfn.XLOOKUP($J144,经营中转!$L$15:$S$15,经营中转!$L$16:$S$265),"{}")</f>
        <v>{"AutoLevelLower":14}</v>
      </c>
    </row>
    <row r="145" spans="1:19" x14ac:dyDescent="0.15">
      <c r="A145" s="1">
        <f t="shared" si="51"/>
        <v>6002423010</v>
      </c>
      <c r="B145" s="56">
        <f t="shared" si="37"/>
        <v>6002423010</v>
      </c>
      <c r="C145" s="27">
        <f>_xlfn.XLOOKUP(G145,战斗中转!$D$8:$D$19,战斗中转!$F$8:$F$19)</f>
        <v>10</v>
      </c>
      <c r="D145" s="1">
        <f>_xlfn.XLOOKUP(G145,战斗中转!$D$8:$D$19,战斗中转!$H$8:$H$19)</f>
        <v>0</v>
      </c>
      <c r="E145" s="1">
        <f>_xlfn.XLOOKUP(G145,战斗中转!$D$8:$D$19,战斗中转!$J$8:$J$19)</f>
        <v>1</v>
      </c>
      <c r="F145" s="1">
        <f t="shared" si="52"/>
        <v>0</v>
      </c>
      <c r="G145" s="56">
        <f t="shared" si="40"/>
        <v>2</v>
      </c>
      <c r="H145" s="1">
        <f t="shared" ref="H145:J145" si="82">H73</f>
        <v>4</v>
      </c>
      <c r="I145" s="1">
        <f t="shared" si="82"/>
        <v>2</v>
      </c>
      <c r="J145" s="1">
        <f t="shared" si="82"/>
        <v>3</v>
      </c>
      <c r="K145" s="1">
        <f t="shared" si="54"/>
        <v>0</v>
      </c>
      <c r="L145" s="1">
        <f>IF(H145=0,0,_xlfn.XLOOKUP(G145,战斗中转!$D$8:$D$19,战斗中转!$I$8:$I$19))</f>
        <v>0</v>
      </c>
      <c r="M145" s="1">
        <f t="shared" si="55"/>
        <v>6002423010</v>
      </c>
      <c r="N145" s="1" t="str">
        <f t="shared" si="56"/>
        <v>EquipmentName602023010</v>
      </c>
      <c r="O145" s="1" t="str">
        <f t="shared" si="57"/>
        <v>EquipmentDesc602023010</v>
      </c>
      <c r="P145" s="63" t="str">
        <f>"SpriteUi/EquipmentIcon/"&amp;"Equip_"&amp;_xlfn.XLOOKUP(J145,战斗中转!$A$8:$A$11,战斗中转!$B$8:$B$11)&amp;"_"&amp;I145*100+ROUNDUP(G145/2,0)*10</f>
        <v>SpriteUi/EquipmentIcon/Equip_Body_210</v>
      </c>
      <c r="Q145" s="63">
        <v>1</v>
      </c>
      <c r="R145" s="1" t="str" cm="1">
        <f t="array" ref="R145">_xlfn.XLOOKUP($C145,战斗中转!$E$32:$E$281,_xlfn.XLOOKUP(I145*100+J145,战斗中转!$AD$30:$BY$30*100+战斗中转!$AD$31:$BY$31,战斗中转!$AD$32:$BY$281),"{}")</f>
        <v>{"PhysDef":20.7919,"OnHealInc":0.0208}</v>
      </c>
      <c r="S145" s="1" t="str" cm="1">
        <f t="array" ref="S145">_xlfn.XLOOKUP($C145,经营中转!$E$16:$E$265,_xlfn.XLOOKUP($J145,经营中转!$L$15:$S$15,经营中转!$L$16:$S$265),"{}")</f>
        <v>{"CardMulti":1.22}</v>
      </c>
    </row>
    <row r="146" spans="1:19" x14ac:dyDescent="0.15">
      <c r="A146" s="1">
        <f t="shared" si="51"/>
        <v>6002424010</v>
      </c>
      <c r="B146" s="56">
        <f t="shared" si="37"/>
        <v>6002424010</v>
      </c>
      <c r="C146" s="27">
        <f>_xlfn.XLOOKUP(G146,战斗中转!$D$8:$D$19,战斗中转!$F$8:$F$19)</f>
        <v>10</v>
      </c>
      <c r="D146" s="1">
        <f>_xlfn.XLOOKUP(G146,战斗中转!$D$8:$D$19,战斗中转!$H$8:$H$19)</f>
        <v>0</v>
      </c>
      <c r="E146" s="1">
        <f>_xlfn.XLOOKUP(G146,战斗中转!$D$8:$D$19,战斗中转!$J$8:$J$19)</f>
        <v>1</v>
      </c>
      <c r="F146" s="1">
        <f t="shared" si="52"/>
        <v>0</v>
      </c>
      <c r="G146" s="56">
        <f t="shared" si="40"/>
        <v>2</v>
      </c>
      <c r="H146" s="1">
        <f t="shared" ref="H146:J146" si="83">H74</f>
        <v>4</v>
      </c>
      <c r="I146" s="1">
        <f t="shared" si="83"/>
        <v>2</v>
      </c>
      <c r="J146" s="1">
        <f t="shared" si="83"/>
        <v>4</v>
      </c>
      <c r="K146" s="1">
        <f t="shared" si="54"/>
        <v>0</v>
      </c>
      <c r="L146" s="1">
        <f>IF(H146=0,0,_xlfn.XLOOKUP(G146,战斗中转!$D$8:$D$19,战斗中转!$I$8:$I$19))</f>
        <v>0</v>
      </c>
      <c r="M146" s="1">
        <f t="shared" si="55"/>
        <v>6002424010</v>
      </c>
      <c r="N146" s="1" t="str">
        <f t="shared" si="56"/>
        <v>EquipmentName602024010</v>
      </c>
      <c r="O146" s="1" t="str">
        <f t="shared" si="57"/>
        <v>EquipmentDesc602024010</v>
      </c>
      <c r="P146" s="63" t="str">
        <f>"SpriteUi/EquipmentIcon/"&amp;"Equip_"&amp;_xlfn.XLOOKUP(J146,战斗中转!$A$8:$A$11,战斗中转!$B$8:$B$11)&amp;"_"&amp;I146*100+ROUNDUP(G146/2,0)*10</f>
        <v>SpriteUi/EquipmentIcon/Equip_Shoes_210</v>
      </c>
      <c r="Q146" s="63">
        <v>1</v>
      </c>
      <c r="R146" s="1" t="str" cm="1">
        <f t="array" ref="R146">_xlfn.XLOOKUP($C146,战斗中转!$E$32:$E$281,_xlfn.XLOOKUP(I146*100+J146,战斗中转!$AD$30:$BY$30*100+战斗中转!$AD$31:$BY$31,战斗中转!$AD$32:$BY$281),"{}")</f>
        <v>{"MagicDef":20.7919,"AtkSpeed":0.0284,"OnHealInc":0.0208}</v>
      </c>
      <c r="S146" s="1" t="str" cm="1">
        <f t="array" ref="S146">_xlfn.XLOOKUP($C146,经营中转!$E$16:$E$265,_xlfn.XLOOKUP($J146,经营中转!$L$15:$S$15,经营中转!$L$16:$S$265),"{}")</f>
        <v>{"AutoLevelLower":6}</v>
      </c>
    </row>
    <row r="147" spans="1:19" x14ac:dyDescent="0.15">
      <c r="A147" s="1">
        <f t="shared" si="51"/>
        <v>6002431010</v>
      </c>
      <c r="B147" s="56">
        <f t="shared" si="37"/>
        <v>6002431010</v>
      </c>
      <c r="C147" s="27">
        <f>_xlfn.XLOOKUP(G147,战斗中转!$D$8:$D$19,战斗中转!$F$8:$F$19)</f>
        <v>10</v>
      </c>
      <c r="D147" s="1">
        <f>_xlfn.XLOOKUP(G147,战斗中转!$D$8:$D$19,战斗中转!$H$8:$H$19)</f>
        <v>0</v>
      </c>
      <c r="E147" s="1">
        <f>_xlfn.XLOOKUP(G147,战斗中转!$D$8:$D$19,战斗中转!$J$8:$J$19)</f>
        <v>1</v>
      </c>
      <c r="F147" s="1">
        <f t="shared" si="52"/>
        <v>0</v>
      </c>
      <c r="G147" s="56">
        <f t="shared" si="40"/>
        <v>2</v>
      </c>
      <c r="H147" s="1">
        <f t="shared" ref="H147:J147" si="84">H75</f>
        <v>4</v>
      </c>
      <c r="I147" s="1">
        <f t="shared" si="84"/>
        <v>3</v>
      </c>
      <c r="J147" s="1">
        <f t="shared" si="84"/>
        <v>1</v>
      </c>
      <c r="K147" s="1">
        <f t="shared" si="54"/>
        <v>0</v>
      </c>
      <c r="L147" s="1">
        <f>IF(H147=0,0,_xlfn.XLOOKUP(G147,战斗中转!$D$8:$D$19,战斗中转!$I$8:$I$19))</f>
        <v>0</v>
      </c>
      <c r="M147" s="1">
        <f t="shared" si="55"/>
        <v>6002431010</v>
      </c>
      <c r="N147" s="1" t="str">
        <f t="shared" si="56"/>
        <v>EquipmentName602031010</v>
      </c>
      <c r="O147" s="1" t="str">
        <f t="shared" si="57"/>
        <v>EquipmentDesc602031010</v>
      </c>
      <c r="P147" s="63" t="str">
        <f>"SpriteUi/EquipmentIcon/"&amp;"Equip_"&amp;_xlfn.XLOOKUP(J147,战斗中转!$A$8:$A$11,战斗中转!$B$8:$B$11)&amp;"_"&amp;I147*100+ROUNDUP(G147/2,0)*10</f>
        <v>SpriteUi/EquipmentIcon/Equip_Weapon_310</v>
      </c>
      <c r="Q147" s="63">
        <v>1</v>
      </c>
      <c r="R147" s="1" t="str" cm="1">
        <f t="array" ref="R147">_xlfn.XLOOKUP($C147,战斗中转!$E$32:$E$281,_xlfn.XLOOKUP(I147*100+J147,战斗中转!$AD$30:$BY$30*100+战斗中转!$AD$31:$BY$31,战斗中转!$AD$32:$BY$281),"{}")</f>
        <v>{"Atk":51.9799,"Cri":0.126}</v>
      </c>
      <c r="S147" s="1" t="str" cm="1">
        <f t="array" ref="S147">_xlfn.XLOOKUP($C147,经营中转!$E$16:$E$265,_xlfn.XLOOKUP($J147,经营中转!$L$15:$S$15,经营中转!$L$16:$S$265),"{}")</f>
        <v>{"CardMulti":2.86}</v>
      </c>
    </row>
    <row r="148" spans="1:19" x14ac:dyDescent="0.15">
      <c r="A148" s="1">
        <f t="shared" si="51"/>
        <v>6002432010</v>
      </c>
      <c r="B148" s="56">
        <f t="shared" ref="B148:B211" si="85">INT(IF(H148=100,60*10^8+G148*10^6+9*10^5+I148*10^4+J148*10^3+C148,60*10^8+G148*10^6+H148*10^5+I148*10^4+J148*10^3+C148))</f>
        <v>6002432010</v>
      </c>
      <c r="C148" s="27">
        <f>_xlfn.XLOOKUP(G148,战斗中转!$D$8:$D$19,战斗中转!$F$8:$F$19)</f>
        <v>10</v>
      </c>
      <c r="D148" s="1">
        <f>_xlfn.XLOOKUP(G148,战斗中转!$D$8:$D$19,战斗中转!$H$8:$H$19)</f>
        <v>0</v>
      </c>
      <c r="E148" s="1">
        <f>_xlfn.XLOOKUP(G148,战斗中转!$D$8:$D$19,战斗中转!$J$8:$J$19)</f>
        <v>1</v>
      </c>
      <c r="F148" s="1">
        <f t="shared" si="52"/>
        <v>0</v>
      </c>
      <c r="G148" s="56">
        <f t="shared" si="40"/>
        <v>2</v>
      </c>
      <c r="H148" s="1">
        <f t="shared" ref="H148:J148" si="86">H76</f>
        <v>4</v>
      </c>
      <c r="I148" s="1">
        <f t="shared" si="86"/>
        <v>3</v>
      </c>
      <c r="J148" s="1">
        <f t="shared" si="86"/>
        <v>2</v>
      </c>
      <c r="K148" s="1">
        <f t="shared" si="54"/>
        <v>0</v>
      </c>
      <c r="L148" s="1">
        <f>IF(H148=0,0,_xlfn.XLOOKUP(G148,战斗中转!$D$8:$D$19,战斗中转!$I$8:$I$19))</f>
        <v>0</v>
      </c>
      <c r="M148" s="1">
        <f t="shared" si="55"/>
        <v>6002432010</v>
      </c>
      <c r="N148" s="1" t="str">
        <f t="shared" si="56"/>
        <v>EquipmentName602032010</v>
      </c>
      <c r="O148" s="1" t="str">
        <f t="shared" si="57"/>
        <v>EquipmentDesc602032010</v>
      </c>
      <c r="P148" s="63" t="str">
        <f>"SpriteUi/EquipmentIcon/"&amp;"Equip_"&amp;_xlfn.XLOOKUP(J148,战斗中转!$A$8:$A$11,战斗中转!$B$8:$B$11)&amp;"_"&amp;I148*100+ROUNDUP(G148/2,0)*10</f>
        <v>SpriteUi/EquipmentIcon/Equip_Head_310</v>
      </c>
      <c r="Q148" s="63">
        <v>1</v>
      </c>
      <c r="R148" s="1" t="str" cm="1">
        <f t="array" ref="R148">_xlfn.XLOOKUP($C148,战斗中转!$E$32:$E$281,_xlfn.XLOOKUP(I148*100+J148,战斗中转!$AD$30:$BY$30*100+战斗中转!$AD$31:$BY$31,战斗中转!$AD$32:$BY$281),"{}")</f>
        <v>{"Hp":496.1715,"AntiCri":0.126}</v>
      </c>
      <c r="S148" s="1" t="str" cm="1">
        <f t="array" ref="S148">_xlfn.XLOOKUP($C148,经营中转!$E$16:$E$265,_xlfn.XLOOKUP($J148,经营中转!$L$15:$S$15,经营中转!$L$16:$S$265),"{}")</f>
        <v>{"AutoLevelLower":14}</v>
      </c>
    </row>
    <row r="149" spans="1:19" x14ac:dyDescent="0.15">
      <c r="A149" s="1">
        <f t="shared" si="51"/>
        <v>6002433010</v>
      </c>
      <c r="B149" s="56">
        <f t="shared" si="85"/>
        <v>6002433010</v>
      </c>
      <c r="C149" s="27">
        <f>_xlfn.XLOOKUP(G149,战斗中转!$D$8:$D$19,战斗中转!$F$8:$F$19)</f>
        <v>10</v>
      </c>
      <c r="D149" s="1">
        <f>_xlfn.XLOOKUP(G149,战斗中转!$D$8:$D$19,战斗中转!$H$8:$H$19)</f>
        <v>0</v>
      </c>
      <c r="E149" s="1">
        <f>_xlfn.XLOOKUP(G149,战斗中转!$D$8:$D$19,战斗中转!$J$8:$J$19)</f>
        <v>1</v>
      </c>
      <c r="F149" s="1">
        <f t="shared" si="52"/>
        <v>0</v>
      </c>
      <c r="G149" s="56">
        <f t="shared" si="40"/>
        <v>2</v>
      </c>
      <c r="H149" s="1">
        <f t="shared" ref="H149:J149" si="87">H77</f>
        <v>4</v>
      </c>
      <c r="I149" s="1">
        <f t="shared" si="87"/>
        <v>3</v>
      </c>
      <c r="J149" s="1">
        <f t="shared" si="87"/>
        <v>3</v>
      </c>
      <c r="K149" s="1">
        <f t="shared" si="54"/>
        <v>0</v>
      </c>
      <c r="L149" s="1">
        <f>IF(H149=0,0,_xlfn.XLOOKUP(G149,战斗中转!$D$8:$D$19,战斗中转!$I$8:$I$19))</f>
        <v>0</v>
      </c>
      <c r="M149" s="1">
        <f t="shared" si="55"/>
        <v>6002433010</v>
      </c>
      <c r="N149" s="1" t="str">
        <f t="shared" si="56"/>
        <v>EquipmentName602033010</v>
      </c>
      <c r="O149" s="1" t="str">
        <f t="shared" si="57"/>
        <v>EquipmentDesc602033010</v>
      </c>
      <c r="P149" s="63" t="str">
        <f>"SpriteUi/EquipmentIcon/"&amp;"Equip_"&amp;_xlfn.XLOOKUP(J149,战斗中转!$A$8:$A$11,战斗中转!$B$8:$B$11)&amp;"_"&amp;I149*100+ROUNDUP(G149/2,0)*10</f>
        <v>SpriteUi/EquipmentIcon/Equip_Body_310</v>
      </c>
      <c r="Q149" s="63">
        <v>1</v>
      </c>
      <c r="R149" s="1" t="str" cm="1">
        <f t="array" ref="R149">_xlfn.XLOOKUP($C149,战斗中转!$E$32:$E$281,_xlfn.XLOOKUP(I149*100+J149,战斗中转!$AD$30:$BY$30*100+战斗中转!$AD$31:$BY$31,战斗中转!$AD$32:$BY$281),"{}")</f>
        <v>{"PhysDef":18.3347,"HealInc":0.0208}</v>
      </c>
      <c r="S149" s="1" t="str" cm="1">
        <f t="array" ref="S149">_xlfn.XLOOKUP($C149,经营中转!$E$16:$E$265,_xlfn.XLOOKUP($J149,经营中转!$L$15:$S$15,经营中转!$L$16:$S$265),"{}")</f>
        <v>{"CardMulti":1.22}</v>
      </c>
    </row>
    <row r="150" spans="1:19" x14ac:dyDescent="0.15">
      <c r="A150" s="1">
        <f t="shared" si="51"/>
        <v>6002434010</v>
      </c>
      <c r="B150" s="56">
        <f t="shared" si="85"/>
        <v>6002434010</v>
      </c>
      <c r="C150" s="27">
        <f>_xlfn.XLOOKUP(G150,战斗中转!$D$8:$D$19,战斗中转!$F$8:$F$19)</f>
        <v>10</v>
      </c>
      <c r="D150" s="1">
        <f>_xlfn.XLOOKUP(G150,战斗中转!$D$8:$D$19,战斗中转!$H$8:$H$19)</f>
        <v>0</v>
      </c>
      <c r="E150" s="1">
        <f>_xlfn.XLOOKUP(G150,战斗中转!$D$8:$D$19,战斗中转!$J$8:$J$19)</f>
        <v>1</v>
      </c>
      <c r="F150" s="1">
        <f t="shared" si="52"/>
        <v>0</v>
      </c>
      <c r="G150" s="56">
        <f t="shared" si="40"/>
        <v>2</v>
      </c>
      <c r="H150" s="1">
        <f t="shared" ref="H150:J150" si="88">H78</f>
        <v>4</v>
      </c>
      <c r="I150" s="1">
        <f t="shared" si="88"/>
        <v>3</v>
      </c>
      <c r="J150" s="1">
        <f t="shared" si="88"/>
        <v>4</v>
      </c>
      <c r="K150" s="1">
        <f t="shared" si="54"/>
        <v>0</v>
      </c>
      <c r="L150" s="1">
        <f>IF(H150=0,0,_xlfn.XLOOKUP(G150,战斗中转!$D$8:$D$19,战斗中转!$I$8:$I$19))</f>
        <v>0</v>
      </c>
      <c r="M150" s="1">
        <f t="shared" si="55"/>
        <v>6002434010</v>
      </c>
      <c r="N150" s="1" t="str">
        <f t="shared" si="56"/>
        <v>EquipmentName602034010</v>
      </c>
      <c r="O150" s="1" t="str">
        <f t="shared" si="57"/>
        <v>EquipmentDesc602034010</v>
      </c>
      <c r="P150" s="63" t="str">
        <f>"SpriteUi/EquipmentIcon/"&amp;"Equip_"&amp;_xlfn.XLOOKUP(J150,战斗中转!$A$8:$A$11,战斗中转!$B$8:$B$11)&amp;"_"&amp;I150*100+ROUNDUP(G150/2,0)*10</f>
        <v>SpriteUi/EquipmentIcon/Equip_Shoes_310</v>
      </c>
      <c r="Q150" s="63">
        <v>1</v>
      </c>
      <c r="R150" s="1" t="str" cm="1">
        <f t="array" ref="R150">_xlfn.XLOOKUP($C150,战斗中转!$E$32:$E$281,_xlfn.XLOOKUP(I150*100+J150,战斗中转!$AD$30:$BY$30*100+战斗中转!$AD$31:$BY$31,战斗中转!$AD$32:$BY$281),"{}")</f>
        <v>{"MagicDef":18.7128,"AtkSpeed":0.0284,"HealInc":0.0208}</v>
      </c>
      <c r="S150" s="1" t="str" cm="1">
        <f t="array" ref="S150">_xlfn.XLOOKUP($C150,经营中转!$E$16:$E$265,_xlfn.XLOOKUP($J150,经营中转!$L$15:$S$15,经营中转!$L$16:$S$265),"{}")</f>
        <v>{"AutoLevelLower":6}</v>
      </c>
    </row>
    <row r="151" spans="1:19" x14ac:dyDescent="0.15">
      <c r="A151" s="1">
        <f t="shared" ref="A151:A162" si="89">B151</f>
        <v>6002911010</v>
      </c>
      <c r="B151" s="56">
        <f t="shared" si="85"/>
        <v>6002911010</v>
      </c>
      <c r="C151" s="27">
        <f>_xlfn.XLOOKUP(G151,战斗中转!$D$8:$D$19,战斗中转!$F$8:$F$19)</f>
        <v>10</v>
      </c>
      <c r="D151" s="1">
        <f>_xlfn.XLOOKUP(G151,战斗中转!$D$8:$D$19,战斗中转!$H$8:$H$19)</f>
        <v>0</v>
      </c>
      <c r="E151" s="1">
        <f>_xlfn.XLOOKUP(G151,战斗中转!$D$8:$D$19,战斗中转!$J$8:$J$19)</f>
        <v>1</v>
      </c>
      <c r="F151" s="1">
        <f t="shared" ref="F151:F162" si="90">IF(D151=0,0,1)</f>
        <v>0</v>
      </c>
      <c r="G151" s="56">
        <f t="shared" si="40"/>
        <v>2</v>
      </c>
      <c r="H151" s="1">
        <f t="shared" ref="H151:J151" si="91">H79</f>
        <v>100</v>
      </c>
      <c r="I151" s="1">
        <f t="shared" si="91"/>
        <v>1</v>
      </c>
      <c r="J151" s="1">
        <f t="shared" si="91"/>
        <v>1</v>
      </c>
      <c r="K151" s="1">
        <f t="shared" ref="K151:K162" si="92">IF(L151=0,0,1)</f>
        <v>0</v>
      </c>
      <c r="L151" s="1">
        <f>IF(H151=0,0,_xlfn.XLOOKUP(G151,战斗中转!$D$8:$D$19,战斗中转!$I$8:$I$19))</f>
        <v>0</v>
      </c>
      <c r="M151" s="1">
        <f t="shared" ref="M151:M162" si="93">B151</f>
        <v>6002911010</v>
      </c>
      <c r="N151" s="1" t="str">
        <f t="shared" ref="N151:N162" si="94">"EquipmentName"&amp;"60"&amp;G151*1000000+I151*10000+J151*1000+C151</f>
        <v>EquipmentName602011010</v>
      </c>
      <c r="O151" s="1" t="str">
        <f t="shared" ref="O151:O162" si="95">"EquipmentDesc"&amp;"60"&amp;G151*1000000+I151*10000+J151*1000+C151</f>
        <v>EquipmentDesc602011010</v>
      </c>
      <c r="P151" s="63" t="str">
        <f>"SpriteUi/EquipmentIcon/"&amp;"Equip_"&amp;_xlfn.XLOOKUP(J151,战斗中转!$A$8:$A$11,战斗中转!$B$8:$B$11)&amp;"_"&amp;I151*100+ROUNDUP(G151/2,0)*10</f>
        <v>SpriteUi/EquipmentIcon/Equip_Weapon_110</v>
      </c>
      <c r="Q151" s="63">
        <v>1</v>
      </c>
      <c r="R151" s="1" t="str" cm="1">
        <f t="array" ref="R151">_xlfn.XLOOKUP($C151,战斗中转!$E$32:$E$281,_xlfn.XLOOKUP(I151*100+J151,战斗中转!$AD$30:$BY$30*100+战斗中转!$AD$31:$BY$31,战斗中转!$AD$32:$BY$281),"{}")</f>
        <v>{"Atk":57.6504,"Cri":0.1827}</v>
      </c>
      <c r="S151" s="1" t="str" cm="1">
        <f t="array" ref="S151">_xlfn.XLOOKUP($C151,经营中转!$E$16:$E$265,_xlfn.XLOOKUP($J151,经营中转!$L$15:$S$15,经营中转!$L$16:$S$265),"{}")</f>
        <v>{"CardMulti":2.86}</v>
      </c>
    </row>
    <row r="152" spans="1:19" x14ac:dyDescent="0.15">
      <c r="A152" s="1">
        <f t="shared" si="89"/>
        <v>6002912010</v>
      </c>
      <c r="B152" s="56">
        <f t="shared" si="85"/>
        <v>6002912010</v>
      </c>
      <c r="C152" s="27">
        <f>_xlfn.XLOOKUP(G152,战斗中转!$D$8:$D$19,战斗中转!$F$8:$F$19)</f>
        <v>10</v>
      </c>
      <c r="D152" s="1">
        <f>_xlfn.XLOOKUP(G152,战斗中转!$D$8:$D$19,战斗中转!$H$8:$H$19)</f>
        <v>0</v>
      </c>
      <c r="E152" s="1">
        <f>_xlfn.XLOOKUP(G152,战斗中转!$D$8:$D$19,战斗中转!$J$8:$J$19)</f>
        <v>1</v>
      </c>
      <c r="F152" s="1">
        <f t="shared" si="90"/>
        <v>0</v>
      </c>
      <c r="G152" s="56">
        <f t="shared" si="40"/>
        <v>2</v>
      </c>
      <c r="H152" s="1">
        <f t="shared" ref="H152:J152" si="96">H80</f>
        <v>100</v>
      </c>
      <c r="I152" s="1">
        <f t="shared" si="96"/>
        <v>1</v>
      </c>
      <c r="J152" s="1">
        <f t="shared" si="96"/>
        <v>2</v>
      </c>
      <c r="K152" s="1">
        <f t="shared" si="92"/>
        <v>0</v>
      </c>
      <c r="L152" s="1">
        <f>IF(H152=0,0,_xlfn.XLOOKUP(G152,战斗中转!$D$8:$D$19,战斗中转!$I$8:$I$19))</f>
        <v>0</v>
      </c>
      <c r="M152" s="1">
        <f t="shared" si="93"/>
        <v>6002912010</v>
      </c>
      <c r="N152" s="1" t="str">
        <f t="shared" si="94"/>
        <v>EquipmentName602012010</v>
      </c>
      <c r="O152" s="1" t="str">
        <f t="shared" si="95"/>
        <v>EquipmentDesc602012010</v>
      </c>
      <c r="P152" s="63" t="str">
        <f>"SpriteUi/EquipmentIcon/"&amp;"Equip_"&amp;_xlfn.XLOOKUP(J152,战斗中转!$A$8:$A$11,战斗中转!$B$8:$B$11)&amp;"_"&amp;I152*100+ROUNDUP(G152/2,0)*10</f>
        <v>SpriteUi/EquipmentIcon/Equip_Head_110</v>
      </c>
      <c r="Q152" s="63">
        <v>1</v>
      </c>
      <c r="R152" s="1" t="str" cm="1">
        <f t="array" ref="R152">_xlfn.XLOOKUP($C152,战斗中转!$E$32:$E$281,_xlfn.XLOOKUP(I152*100+J152,战斗中转!$AD$30:$BY$30*100+战斗中转!$AD$31:$BY$31,战斗中转!$AD$32:$BY$281),"{}")</f>
        <v>{"Hp":415.839,"AntiCri":0.1008}</v>
      </c>
      <c r="S152" s="1" t="str" cm="1">
        <f t="array" ref="S152">_xlfn.XLOOKUP($C152,经营中转!$E$16:$E$265,_xlfn.XLOOKUP($J152,经营中转!$L$15:$S$15,经营中转!$L$16:$S$265),"{}")</f>
        <v>{"AutoLevelLower":14}</v>
      </c>
    </row>
    <row r="153" spans="1:19" x14ac:dyDescent="0.15">
      <c r="A153" s="1">
        <f t="shared" si="89"/>
        <v>6002913010</v>
      </c>
      <c r="B153" s="56">
        <f t="shared" si="85"/>
        <v>6002913010</v>
      </c>
      <c r="C153" s="27">
        <f>_xlfn.XLOOKUP(G153,战斗中转!$D$8:$D$19,战斗中转!$F$8:$F$19)</f>
        <v>10</v>
      </c>
      <c r="D153" s="1">
        <f>_xlfn.XLOOKUP(G153,战斗中转!$D$8:$D$19,战斗中转!$H$8:$H$19)</f>
        <v>0</v>
      </c>
      <c r="E153" s="1">
        <f>_xlfn.XLOOKUP(G153,战斗中转!$D$8:$D$19,战斗中转!$J$8:$J$19)</f>
        <v>1</v>
      </c>
      <c r="F153" s="1">
        <f t="shared" si="90"/>
        <v>0</v>
      </c>
      <c r="G153" s="56">
        <f t="shared" si="40"/>
        <v>2</v>
      </c>
      <c r="H153" s="1">
        <f t="shared" ref="H153:J153" si="97">H81</f>
        <v>100</v>
      </c>
      <c r="I153" s="1">
        <f t="shared" si="97"/>
        <v>1</v>
      </c>
      <c r="J153" s="1">
        <f t="shared" si="97"/>
        <v>3</v>
      </c>
      <c r="K153" s="1">
        <f t="shared" si="92"/>
        <v>0</v>
      </c>
      <c r="L153" s="1">
        <f>IF(H153=0,0,_xlfn.XLOOKUP(G153,战斗中转!$D$8:$D$19,战斗中转!$I$8:$I$19))</f>
        <v>0</v>
      </c>
      <c r="M153" s="1">
        <f t="shared" si="93"/>
        <v>6002913010</v>
      </c>
      <c r="N153" s="1" t="str">
        <f t="shared" si="94"/>
        <v>EquipmentName602013010</v>
      </c>
      <c r="O153" s="1" t="str">
        <f t="shared" si="95"/>
        <v>EquipmentDesc602013010</v>
      </c>
      <c r="P153" s="63" t="str">
        <f>"SpriteUi/EquipmentIcon/"&amp;"Equip_"&amp;_xlfn.XLOOKUP(J153,战斗中转!$A$8:$A$11,战斗中转!$B$8:$B$11)&amp;"_"&amp;I153*100+ROUNDUP(G153/2,0)*10</f>
        <v>SpriteUi/EquipmentIcon/Equip_Body_110</v>
      </c>
      <c r="Q153" s="63">
        <v>1</v>
      </c>
      <c r="R153" s="1" t="str" cm="1">
        <f t="array" ref="R153">_xlfn.XLOOKUP($C153,战斗中转!$E$32:$E$281,_xlfn.XLOOKUP(I153*100+J153,战斗中转!$AD$30:$BY$30*100+战斗中转!$AD$31:$BY$31,战斗中转!$AD$32:$BY$281),"{}")</f>
        <v>{"PhysDef":17.9567,"SkillSpeed":0.0221}</v>
      </c>
      <c r="S153" s="1" t="str" cm="1">
        <f t="array" ref="S153">_xlfn.XLOOKUP($C153,经营中转!$E$16:$E$265,_xlfn.XLOOKUP($J153,经营中转!$L$15:$S$15,经营中转!$L$16:$S$265),"{}")</f>
        <v>{"CardMulti":1.22}</v>
      </c>
    </row>
    <row r="154" spans="1:19" x14ac:dyDescent="0.15">
      <c r="A154" s="1">
        <f t="shared" si="89"/>
        <v>6002914010</v>
      </c>
      <c r="B154" s="56">
        <f t="shared" si="85"/>
        <v>6002914010</v>
      </c>
      <c r="C154" s="27">
        <f>_xlfn.XLOOKUP(G154,战斗中转!$D$8:$D$19,战斗中转!$F$8:$F$19)</f>
        <v>10</v>
      </c>
      <c r="D154" s="1">
        <f>_xlfn.XLOOKUP(G154,战斗中转!$D$8:$D$19,战斗中转!$H$8:$H$19)</f>
        <v>0</v>
      </c>
      <c r="E154" s="1">
        <f>_xlfn.XLOOKUP(G154,战斗中转!$D$8:$D$19,战斗中转!$J$8:$J$19)</f>
        <v>1</v>
      </c>
      <c r="F154" s="1">
        <f t="shared" si="90"/>
        <v>0</v>
      </c>
      <c r="G154" s="56">
        <f t="shared" si="40"/>
        <v>2</v>
      </c>
      <c r="H154" s="1">
        <f t="shared" ref="H154:J154" si="98">H82</f>
        <v>100</v>
      </c>
      <c r="I154" s="1">
        <f t="shared" si="98"/>
        <v>1</v>
      </c>
      <c r="J154" s="1">
        <f t="shared" si="98"/>
        <v>4</v>
      </c>
      <c r="K154" s="1">
        <f t="shared" si="92"/>
        <v>0</v>
      </c>
      <c r="L154" s="1">
        <f>IF(H154=0,0,_xlfn.XLOOKUP(G154,战斗中转!$D$8:$D$19,战斗中转!$I$8:$I$19))</f>
        <v>0</v>
      </c>
      <c r="M154" s="1">
        <f t="shared" si="93"/>
        <v>6002914010</v>
      </c>
      <c r="N154" s="1" t="str">
        <f t="shared" si="94"/>
        <v>EquipmentName602014010</v>
      </c>
      <c r="O154" s="1" t="str">
        <f t="shared" si="95"/>
        <v>EquipmentDesc602014010</v>
      </c>
      <c r="P154" s="63" t="str">
        <f>"SpriteUi/EquipmentIcon/"&amp;"Equip_"&amp;_xlfn.XLOOKUP(J154,战斗中转!$A$8:$A$11,战斗中转!$B$8:$B$11)&amp;"_"&amp;I154*100+ROUNDUP(G154/2,0)*10</f>
        <v>SpriteUi/EquipmentIcon/Equip_Shoes_110</v>
      </c>
      <c r="Q154" s="63">
        <v>1</v>
      </c>
      <c r="R154" s="1" t="str" cm="1">
        <f t="array" ref="R154">_xlfn.XLOOKUP($C154,战斗中转!$E$32:$E$281,_xlfn.XLOOKUP(I154*100+J154,战斗中转!$AD$30:$BY$30*100+战斗中转!$AD$31:$BY$31,战斗中转!$AD$32:$BY$281),"{}")</f>
        <v>{"MagicDef":17.9567,"AtkSpeed":0.0284,"SkillSpeed":0.0221}</v>
      </c>
      <c r="S154" s="1" t="str" cm="1">
        <f t="array" ref="S154">_xlfn.XLOOKUP($C154,经营中转!$E$16:$E$265,_xlfn.XLOOKUP($J154,经营中转!$L$15:$S$15,经营中转!$L$16:$S$265),"{}")</f>
        <v>{"AutoLevelLower":6}</v>
      </c>
    </row>
    <row r="155" spans="1:19" x14ac:dyDescent="0.15">
      <c r="A155" s="1">
        <f t="shared" si="89"/>
        <v>6002921010</v>
      </c>
      <c r="B155" s="56">
        <f t="shared" si="85"/>
        <v>6002921010</v>
      </c>
      <c r="C155" s="27">
        <f>_xlfn.XLOOKUP(G155,战斗中转!$D$8:$D$19,战斗中转!$F$8:$F$19)</f>
        <v>10</v>
      </c>
      <c r="D155" s="1">
        <f>_xlfn.XLOOKUP(G155,战斗中转!$D$8:$D$19,战斗中转!$H$8:$H$19)</f>
        <v>0</v>
      </c>
      <c r="E155" s="1">
        <f>_xlfn.XLOOKUP(G155,战斗中转!$D$8:$D$19,战斗中转!$J$8:$J$19)</f>
        <v>1</v>
      </c>
      <c r="F155" s="1">
        <f t="shared" si="90"/>
        <v>0</v>
      </c>
      <c r="G155" s="56">
        <f t="shared" ref="G155:G218" si="99">G83+1</f>
        <v>2</v>
      </c>
      <c r="H155" s="1">
        <f t="shared" ref="H155:J155" si="100">H83</f>
        <v>100</v>
      </c>
      <c r="I155" s="1">
        <f t="shared" si="100"/>
        <v>2</v>
      </c>
      <c r="J155" s="1">
        <f t="shared" si="100"/>
        <v>1</v>
      </c>
      <c r="K155" s="1">
        <f t="shared" si="92"/>
        <v>0</v>
      </c>
      <c r="L155" s="1">
        <f>IF(H155=0,0,_xlfn.XLOOKUP(G155,战斗中转!$D$8:$D$19,战斗中转!$I$8:$I$19))</f>
        <v>0</v>
      </c>
      <c r="M155" s="1">
        <f t="shared" si="93"/>
        <v>6002921010</v>
      </c>
      <c r="N155" s="1" t="str">
        <f t="shared" si="94"/>
        <v>EquipmentName602021010</v>
      </c>
      <c r="O155" s="1" t="str">
        <f t="shared" si="95"/>
        <v>EquipmentDesc602021010</v>
      </c>
      <c r="P155" s="63" t="str">
        <f>"SpriteUi/EquipmentIcon/"&amp;"Equip_"&amp;_xlfn.XLOOKUP(J155,战斗中转!$A$8:$A$11,战斗中转!$B$8:$B$11)&amp;"_"&amp;I155*100+ROUNDUP(G155/2,0)*10</f>
        <v>SpriteUi/EquipmentIcon/Equip_Weapon_210</v>
      </c>
      <c r="Q155" s="63">
        <v>1</v>
      </c>
      <c r="R155" s="1" t="str" cm="1">
        <f t="array" ref="R155">_xlfn.XLOOKUP($C155,战斗中转!$E$32:$E$281,_xlfn.XLOOKUP(I155*100+J155,战斗中转!$AD$30:$BY$30*100+战斗中转!$AD$31:$BY$31,战斗中转!$AD$32:$BY$281),"{}")</f>
        <v>{"Atk":40.6388,"Cri":0.126}</v>
      </c>
      <c r="S155" s="1" t="str" cm="1">
        <f t="array" ref="S155">_xlfn.XLOOKUP($C155,经营中转!$E$16:$E$265,_xlfn.XLOOKUP($J155,经营中转!$L$15:$S$15,经营中转!$L$16:$S$265),"{}")</f>
        <v>{"CardMulti":2.86}</v>
      </c>
    </row>
    <row r="156" spans="1:19" x14ac:dyDescent="0.15">
      <c r="A156" s="1">
        <f t="shared" si="89"/>
        <v>6002922010</v>
      </c>
      <c r="B156" s="56">
        <f t="shared" si="85"/>
        <v>6002922010</v>
      </c>
      <c r="C156" s="27">
        <f>_xlfn.XLOOKUP(G156,战斗中转!$D$8:$D$19,战斗中转!$F$8:$F$19)</f>
        <v>10</v>
      </c>
      <c r="D156" s="1">
        <f>_xlfn.XLOOKUP(G156,战斗中转!$D$8:$D$19,战斗中转!$H$8:$H$19)</f>
        <v>0</v>
      </c>
      <c r="E156" s="1">
        <f>_xlfn.XLOOKUP(G156,战斗中转!$D$8:$D$19,战斗中转!$J$8:$J$19)</f>
        <v>1</v>
      </c>
      <c r="F156" s="1">
        <f t="shared" si="90"/>
        <v>0</v>
      </c>
      <c r="G156" s="56">
        <f t="shared" si="99"/>
        <v>2</v>
      </c>
      <c r="H156" s="1">
        <f t="shared" ref="H156:J156" si="101">H84</f>
        <v>100</v>
      </c>
      <c r="I156" s="1">
        <f t="shared" si="101"/>
        <v>2</v>
      </c>
      <c r="J156" s="1">
        <f t="shared" si="101"/>
        <v>2</v>
      </c>
      <c r="K156" s="1">
        <f t="shared" si="92"/>
        <v>0</v>
      </c>
      <c r="L156" s="1">
        <f>IF(H156=0,0,_xlfn.XLOOKUP(G156,战斗中转!$D$8:$D$19,战斗中转!$I$8:$I$19))</f>
        <v>0</v>
      </c>
      <c r="M156" s="1">
        <f t="shared" si="93"/>
        <v>6002922010</v>
      </c>
      <c r="N156" s="1" t="str">
        <f t="shared" si="94"/>
        <v>EquipmentName602022010</v>
      </c>
      <c r="O156" s="1" t="str">
        <f t="shared" si="95"/>
        <v>EquipmentDesc602022010</v>
      </c>
      <c r="P156" s="63" t="str">
        <f>"SpriteUi/EquipmentIcon/"&amp;"Equip_"&amp;_xlfn.XLOOKUP(J156,战斗中转!$A$8:$A$11,战斗中转!$B$8:$B$11)&amp;"_"&amp;I156*100+ROUNDUP(G156/2,0)*10</f>
        <v>SpriteUi/EquipmentIcon/Equip_Head_210</v>
      </c>
      <c r="Q156" s="63">
        <v>1</v>
      </c>
      <c r="R156" s="1" t="str" cm="1">
        <f t="array" ref="R156">_xlfn.XLOOKUP($C156,战斗中转!$E$32:$E$281,_xlfn.XLOOKUP(I156*100+J156,战斗中转!$AD$30:$BY$30*100+战斗中转!$AD$31:$BY$31,战斗中转!$AD$32:$BY$281),"{}")</f>
        <v>{"Hp":590.6803,"AntiCri":0.126}</v>
      </c>
      <c r="S156" s="1" t="str" cm="1">
        <f t="array" ref="S156">_xlfn.XLOOKUP($C156,经营中转!$E$16:$E$265,_xlfn.XLOOKUP($J156,经营中转!$L$15:$S$15,经营中转!$L$16:$S$265),"{}")</f>
        <v>{"AutoLevelLower":14}</v>
      </c>
    </row>
    <row r="157" spans="1:19" x14ac:dyDescent="0.15">
      <c r="A157" s="1">
        <f t="shared" si="89"/>
        <v>6002923010</v>
      </c>
      <c r="B157" s="56">
        <f t="shared" si="85"/>
        <v>6002923010</v>
      </c>
      <c r="C157" s="27">
        <f>_xlfn.XLOOKUP(G157,战斗中转!$D$8:$D$19,战斗中转!$F$8:$F$19)</f>
        <v>10</v>
      </c>
      <c r="D157" s="1">
        <f>_xlfn.XLOOKUP(G157,战斗中转!$D$8:$D$19,战斗中转!$H$8:$H$19)</f>
        <v>0</v>
      </c>
      <c r="E157" s="1">
        <f>_xlfn.XLOOKUP(G157,战斗中转!$D$8:$D$19,战斗中转!$J$8:$J$19)</f>
        <v>1</v>
      </c>
      <c r="F157" s="1">
        <f t="shared" si="90"/>
        <v>0</v>
      </c>
      <c r="G157" s="56">
        <f t="shared" si="99"/>
        <v>2</v>
      </c>
      <c r="H157" s="1">
        <f t="shared" ref="H157:J157" si="102">H85</f>
        <v>100</v>
      </c>
      <c r="I157" s="1">
        <f t="shared" si="102"/>
        <v>2</v>
      </c>
      <c r="J157" s="1">
        <f t="shared" si="102"/>
        <v>3</v>
      </c>
      <c r="K157" s="1">
        <f t="shared" si="92"/>
        <v>0</v>
      </c>
      <c r="L157" s="1">
        <f>IF(H157=0,0,_xlfn.XLOOKUP(G157,战斗中转!$D$8:$D$19,战斗中转!$I$8:$I$19))</f>
        <v>0</v>
      </c>
      <c r="M157" s="1">
        <f t="shared" si="93"/>
        <v>6002923010</v>
      </c>
      <c r="N157" s="1" t="str">
        <f t="shared" si="94"/>
        <v>EquipmentName602023010</v>
      </c>
      <c r="O157" s="1" t="str">
        <f t="shared" si="95"/>
        <v>EquipmentDesc602023010</v>
      </c>
      <c r="P157" s="63" t="str">
        <f>"SpriteUi/EquipmentIcon/"&amp;"Equip_"&amp;_xlfn.XLOOKUP(J157,战斗中转!$A$8:$A$11,战斗中转!$B$8:$B$11)&amp;"_"&amp;I157*100+ROUNDUP(G157/2,0)*10</f>
        <v>SpriteUi/EquipmentIcon/Equip_Body_210</v>
      </c>
      <c r="Q157" s="63">
        <v>1</v>
      </c>
      <c r="R157" s="1" t="str" cm="1">
        <f t="array" ref="R157">_xlfn.XLOOKUP($C157,战斗中转!$E$32:$E$281,_xlfn.XLOOKUP(I157*100+J157,战斗中转!$AD$30:$BY$30*100+战斗中转!$AD$31:$BY$31,战斗中转!$AD$32:$BY$281),"{}")</f>
        <v>{"PhysDef":20.7919,"OnHealInc":0.0208}</v>
      </c>
      <c r="S157" s="1" t="str" cm="1">
        <f t="array" ref="S157">_xlfn.XLOOKUP($C157,经营中转!$E$16:$E$265,_xlfn.XLOOKUP($J157,经营中转!$L$15:$S$15,经营中转!$L$16:$S$265),"{}")</f>
        <v>{"CardMulti":1.22}</v>
      </c>
    </row>
    <row r="158" spans="1:19" x14ac:dyDescent="0.15">
      <c r="A158" s="1">
        <f t="shared" si="89"/>
        <v>6002924010</v>
      </c>
      <c r="B158" s="56">
        <f t="shared" si="85"/>
        <v>6002924010</v>
      </c>
      <c r="C158" s="27">
        <f>_xlfn.XLOOKUP(G158,战斗中转!$D$8:$D$19,战斗中转!$F$8:$F$19)</f>
        <v>10</v>
      </c>
      <c r="D158" s="1">
        <f>_xlfn.XLOOKUP(G158,战斗中转!$D$8:$D$19,战斗中转!$H$8:$H$19)</f>
        <v>0</v>
      </c>
      <c r="E158" s="1">
        <f>_xlfn.XLOOKUP(G158,战斗中转!$D$8:$D$19,战斗中转!$J$8:$J$19)</f>
        <v>1</v>
      </c>
      <c r="F158" s="1">
        <f t="shared" si="90"/>
        <v>0</v>
      </c>
      <c r="G158" s="56">
        <f t="shared" si="99"/>
        <v>2</v>
      </c>
      <c r="H158" s="1">
        <f t="shared" ref="H158:J158" si="103">H86</f>
        <v>100</v>
      </c>
      <c r="I158" s="1">
        <f t="shared" si="103"/>
        <v>2</v>
      </c>
      <c r="J158" s="1">
        <f t="shared" si="103"/>
        <v>4</v>
      </c>
      <c r="K158" s="1">
        <f t="shared" si="92"/>
        <v>0</v>
      </c>
      <c r="L158" s="1">
        <f>IF(H158=0,0,_xlfn.XLOOKUP(G158,战斗中转!$D$8:$D$19,战斗中转!$I$8:$I$19))</f>
        <v>0</v>
      </c>
      <c r="M158" s="1">
        <f t="shared" si="93"/>
        <v>6002924010</v>
      </c>
      <c r="N158" s="1" t="str">
        <f t="shared" si="94"/>
        <v>EquipmentName602024010</v>
      </c>
      <c r="O158" s="1" t="str">
        <f t="shared" si="95"/>
        <v>EquipmentDesc602024010</v>
      </c>
      <c r="P158" s="63" t="str">
        <f>"SpriteUi/EquipmentIcon/"&amp;"Equip_"&amp;_xlfn.XLOOKUP(J158,战斗中转!$A$8:$A$11,战斗中转!$B$8:$B$11)&amp;"_"&amp;I158*100+ROUNDUP(G158/2,0)*10</f>
        <v>SpriteUi/EquipmentIcon/Equip_Shoes_210</v>
      </c>
      <c r="Q158" s="63">
        <v>1</v>
      </c>
      <c r="R158" s="1" t="str" cm="1">
        <f t="array" ref="R158">_xlfn.XLOOKUP($C158,战斗中转!$E$32:$E$281,_xlfn.XLOOKUP(I158*100+J158,战斗中转!$AD$30:$BY$30*100+战斗中转!$AD$31:$BY$31,战斗中转!$AD$32:$BY$281),"{}")</f>
        <v>{"MagicDef":20.7919,"AtkSpeed":0.0284,"OnHealInc":0.0208}</v>
      </c>
      <c r="S158" s="1" t="str" cm="1">
        <f t="array" ref="S158">_xlfn.XLOOKUP($C158,经营中转!$E$16:$E$265,_xlfn.XLOOKUP($J158,经营中转!$L$15:$S$15,经营中转!$L$16:$S$265),"{}")</f>
        <v>{"AutoLevelLower":6}</v>
      </c>
    </row>
    <row r="159" spans="1:19" x14ac:dyDescent="0.15">
      <c r="A159" s="1">
        <f t="shared" si="89"/>
        <v>6002931010</v>
      </c>
      <c r="B159" s="56">
        <f t="shared" si="85"/>
        <v>6002931010</v>
      </c>
      <c r="C159" s="27">
        <f>_xlfn.XLOOKUP(G159,战斗中转!$D$8:$D$19,战斗中转!$F$8:$F$19)</f>
        <v>10</v>
      </c>
      <c r="D159" s="1">
        <f>_xlfn.XLOOKUP(G159,战斗中转!$D$8:$D$19,战斗中转!$H$8:$H$19)</f>
        <v>0</v>
      </c>
      <c r="E159" s="1">
        <f>_xlfn.XLOOKUP(G159,战斗中转!$D$8:$D$19,战斗中转!$J$8:$J$19)</f>
        <v>1</v>
      </c>
      <c r="F159" s="1">
        <f t="shared" si="90"/>
        <v>0</v>
      </c>
      <c r="G159" s="56">
        <f t="shared" si="99"/>
        <v>2</v>
      </c>
      <c r="H159" s="1">
        <f t="shared" ref="H159:J159" si="104">H87</f>
        <v>100</v>
      </c>
      <c r="I159" s="1">
        <f t="shared" si="104"/>
        <v>3</v>
      </c>
      <c r="J159" s="1">
        <f t="shared" si="104"/>
        <v>1</v>
      </c>
      <c r="K159" s="1">
        <f t="shared" si="92"/>
        <v>0</v>
      </c>
      <c r="L159" s="1">
        <f>IF(H159=0,0,_xlfn.XLOOKUP(G159,战斗中转!$D$8:$D$19,战斗中转!$I$8:$I$19))</f>
        <v>0</v>
      </c>
      <c r="M159" s="1">
        <f t="shared" si="93"/>
        <v>6002931010</v>
      </c>
      <c r="N159" s="1" t="str">
        <f t="shared" si="94"/>
        <v>EquipmentName602031010</v>
      </c>
      <c r="O159" s="1" t="str">
        <f t="shared" si="95"/>
        <v>EquipmentDesc602031010</v>
      </c>
      <c r="P159" s="63" t="str">
        <f>"SpriteUi/EquipmentIcon/"&amp;"Equip_"&amp;_xlfn.XLOOKUP(J159,战斗中转!$A$8:$A$11,战斗中转!$B$8:$B$11)&amp;"_"&amp;I159*100+ROUNDUP(G159/2,0)*10</f>
        <v>SpriteUi/EquipmentIcon/Equip_Weapon_310</v>
      </c>
      <c r="Q159" s="63">
        <v>1</v>
      </c>
      <c r="R159" s="1" t="str" cm="1">
        <f t="array" ref="R159">_xlfn.XLOOKUP($C159,战斗中转!$E$32:$E$281,_xlfn.XLOOKUP(I159*100+J159,战斗中转!$AD$30:$BY$30*100+战斗中转!$AD$31:$BY$31,战斗中转!$AD$32:$BY$281),"{}")</f>
        <v>{"Atk":51.9799,"Cri":0.126}</v>
      </c>
      <c r="S159" s="1" t="str" cm="1">
        <f t="array" ref="S159">_xlfn.XLOOKUP($C159,经营中转!$E$16:$E$265,_xlfn.XLOOKUP($J159,经营中转!$L$15:$S$15,经营中转!$L$16:$S$265),"{}")</f>
        <v>{"CardMulti":2.86}</v>
      </c>
    </row>
    <row r="160" spans="1:19" x14ac:dyDescent="0.15">
      <c r="A160" s="1">
        <f t="shared" si="89"/>
        <v>6002932010</v>
      </c>
      <c r="B160" s="56">
        <f t="shared" si="85"/>
        <v>6002932010</v>
      </c>
      <c r="C160" s="27">
        <f>_xlfn.XLOOKUP(G160,战斗中转!$D$8:$D$19,战斗中转!$F$8:$F$19)</f>
        <v>10</v>
      </c>
      <c r="D160" s="1">
        <f>_xlfn.XLOOKUP(G160,战斗中转!$D$8:$D$19,战斗中转!$H$8:$H$19)</f>
        <v>0</v>
      </c>
      <c r="E160" s="1">
        <f>_xlfn.XLOOKUP(G160,战斗中转!$D$8:$D$19,战斗中转!$J$8:$J$19)</f>
        <v>1</v>
      </c>
      <c r="F160" s="1">
        <f t="shared" si="90"/>
        <v>0</v>
      </c>
      <c r="G160" s="56">
        <f t="shared" si="99"/>
        <v>2</v>
      </c>
      <c r="H160" s="1">
        <f t="shared" ref="H160:J160" si="105">H88</f>
        <v>100</v>
      </c>
      <c r="I160" s="1">
        <f t="shared" si="105"/>
        <v>3</v>
      </c>
      <c r="J160" s="1">
        <f t="shared" si="105"/>
        <v>2</v>
      </c>
      <c r="K160" s="1">
        <f t="shared" si="92"/>
        <v>0</v>
      </c>
      <c r="L160" s="1">
        <f>IF(H160=0,0,_xlfn.XLOOKUP(G160,战斗中转!$D$8:$D$19,战斗中转!$I$8:$I$19))</f>
        <v>0</v>
      </c>
      <c r="M160" s="1">
        <f t="shared" si="93"/>
        <v>6002932010</v>
      </c>
      <c r="N160" s="1" t="str">
        <f t="shared" si="94"/>
        <v>EquipmentName602032010</v>
      </c>
      <c r="O160" s="1" t="str">
        <f t="shared" si="95"/>
        <v>EquipmentDesc602032010</v>
      </c>
      <c r="P160" s="63" t="str">
        <f>"SpriteUi/EquipmentIcon/"&amp;"Equip_"&amp;_xlfn.XLOOKUP(J160,战斗中转!$A$8:$A$11,战斗中转!$B$8:$B$11)&amp;"_"&amp;I160*100+ROUNDUP(G160/2,0)*10</f>
        <v>SpriteUi/EquipmentIcon/Equip_Head_310</v>
      </c>
      <c r="Q160" s="63">
        <v>1</v>
      </c>
      <c r="R160" s="1" t="str" cm="1">
        <f t="array" ref="R160">_xlfn.XLOOKUP($C160,战斗中转!$E$32:$E$281,_xlfn.XLOOKUP(I160*100+J160,战斗中转!$AD$30:$BY$30*100+战斗中转!$AD$31:$BY$31,战斗中转!$AD$32:$BY$281),"{}")</f>
        <v>{"Hp":496.1715,"AntiCri":0.126}</v>
      </c>
      <c r="S160" s="1" t="str" cm="1">
        <f t="array" ref="S160">_xlfn.XLOOKUP($C160,经营中转!$E$16:$E$265,_xlfn.XLOOKUP($J160,经营中转!$L$15:$S$15,经营中转!$L$16:$S$265),"{}")</f>
        <v>{"AutoLevelLower":14}</v>
      </c>
    </row>
    <row r="161" spans="1:19" x14ac:dyDescent="0.15">
      <c r="A161" s="1">
        <f t="shared" si="89"/>
        <v>6002933010</v>
      </c>
      <c r="B161" s="56">
        <f t="shared" si="85"/>
        <v>6002933010</v>
      </c>
      <c r="C161" s="27">
        <f>_xlfn.XLOOKUP(G161,战斗中转!$D$8:$D$19,战斗中转!$F$8:$F$19)</f>
        <v>10</v>
      </c>
      <c r="D161" s="1">
        <f>_xlfn.XLOOKUP(G161,战斗中转!$D$8:$D$19,战斗中转!$H$8:$H$19)</f>
        <v>0</v>
      </c>
      <c r="E161" s="1">
        <f>_xlfn.XLOOKUP(G161,战斗中转!$D$8:$D$19,战斗中转!$J$8:$J$19)</f>
        <v>1</v>
      </c>
      <c r="F161" s="1">
        <f t="shared" si="90"/>
        <v>0</v>
      </c>
      <c r="G161" s="56">
        <f t="shared" si="99"/>
        <v>2</v>
      </c>
      <c r="H161" s="1">
        <f t="shared" ref="H161:J161" si="106">H89</f>
        <v>100</v>
      </c>
      <c r="I161" s="1">
        <f t="shared" si="106"/>
        <v>3</v>
      </c>
      <c r="J161" s="1">
        <f t="shared" si="106"/>
        <v>3</v>
      </c>
      <c r="K161" s="1">
        <f t="shared" si="92"/>
        <v>0</v>
      </c>
      <c r="L161" s="1">
        <f>IF(H161=0,0,_xlfn.XLOOKUP(G161,战斗中转!$D$8:$D$19,战斗中转!$I$8:$I$19))</f>
        <v>0</v>
      </c>
      <c r="M161" s="1">
        <f t="shared" si="93"/>
        <v>6002933010</v>
      </c>
      <c r="N161" s="1" t="str">
        <f t="shared" si="94"/>
        <v>EquipmentName602033010</v>
      </c>
      <c r="O161" s="1" t="str">
        <f t="shared" si="95"/>
        <v>EquipmentDesc602033010</v>
      </c>
      <c r="P161" s="63" t="str">
        <f>"SpriteUi/EquipmentIcon/"&amp;"Equip_"&amp;_xlfn.XLOOKUP(J161,战斗中转!$A$8:$A$11,战斗中转!$B$8:$B$11)&amp;"_"&amp;I161*100+ROUNDUP(G161/2,0)*10</f>
        <v>SpriteUi/EquipmentIcon/Equip_Body_310</v>
      </c>
      <c r="Q161" s="63">
        <v>1</v>
      </c>
      <c r="R161" s="1" t="str" cm="1">
        <f t="array" ref="R161">_xlfn.XLOOKUP($C161,战斗中转!$E$32:$E$281,_xlfn.XLOOKUP(I161*100+J161,战斗中转!$AD$30:$BY$30*100+战斗中转!$AD$31:$BY$31,战斗中转!$AD$32:$BY$281),"{}")</f>
        <v>{"PhysDef":18.3347,"HealInc":0.0208}</v>
      </c>
      <c r="S161" s="1" t="str" cm="1">
        <f t="array" ref="S161">_xlfn.XLOOKUP($C161,经营中转!$E$16:$E$265,_xlfn.XLOOKUP($J161,经营中转!$L$15:$S$15,经营中转!$L$16:$S$265),"{}")</f>
        <v>{"CardMulti":1.22}</v>
      </c>
    </row>
    <row r="162" spans="1:19" x14ac:dyDescent="0.15">
      <c r="A162" s="1">
        <f t="shared" si="89"/>
        <v>6002934010</v>
      </c>
      <c r="B162" s="56">
        <f t="shared" si="85"/>
        <v>6002934010</v>
      </c>
      <c r="C162" s="27">
        <f>_xlfn.XLOOKUP(G162,战斗中转!$D$8:$D$19,战斗中转!$F$8:$F$19)</f>
        <v>10</v>
      </c>
      <c r="D162" s="1">
        <f>_xlfn.XLOOKUP(G162,战斗中转!$D$8:$D$19,战斗中转!$H$8:$H$19)</f>
        <v>0</v>
      </c>
      <c r="E162" s="1">
        <f>_xlfn.XLOOKUP(G162,战斗中转!$D$8:$D$19,战斗中转!$J$8:$J$19)</f>
        <v>1</v>
      </c>
      <c r="F162" s="1">
        <f t="shared" si="90"/>
        <v>0</v>
      </c>
      <c r="G162" s="56">
        <f t="shared" si="99"/>
        <v>2</v>
      </c>
      <c r="H162" s="1">
        <f t="shared" ref="H162:J162" si="107">H90</f>
        <v>100</v>
      </c>
      <c r="I162" s="1">
        <f t="shared" si="107"/>
        <v>3</v>
      </c>
      <c r="J162" s="1">
        <f t="shared" si="107"/>
        <v>4</v>
      </c>
      <c r="K162" s="1">
        <f t="shared" si="92"/>
        <v>0</v>
      </c>
      <c r="L162" s="1">
        <f>IF(H162=0,0,_xlfn.XLOOKUP(G162,战斗中转!$D$8:$D$19,战斗中转!$I$8:$I$19))</f>
        <v>0</v>
      </c>
      <c r="M162" s="1">
        <f t="shared" si="93"/>
        <v>6002934010</v>
      </c>
      <c r="N162" s="1" t="str">
        <f t="shared" si="94"/>
        <v>EquipmentName602034010</v>
      </c>
      <c r="O162" s="1" t="str">
        <f t="shared" si="95"/>
        <v>EquipmentDesc602034010</v>
      </c>
      <c r="P162" s="63" t="str">
        <f>"SpriteUi/EquipmentIcon/"&amp;"Equip_"&amp;_xlfn.XLOOKUP(J162,战斗中转!$A$8:$A$11,战斗中转!$B$8:$B$11)&amp;"_"&amp;I162*100+ROUNDUP(G162/2,0)*10</f>
        <v>SpriteUi/EquipmentIcon/Equip_Shoes_310</v>
      </c>
      <c r="Q162" s="63">
        <v>1</v>
      </c>
      <c r="R162" s="1" t="str" cm="1">
        <f t="array" ref="R162">_xlfn.XLOOKUP($C162,战斗中转!$E$32:$E$281,_xlfn.XLOOKUP(I162*100+J162,战斗中转!$AD$30:$BY$30*100+战斗中转!$AD$31:$BY$31,战斗中转!$AD$32:$BY$281),"{}")</f>
        <v>{"MagicDef":18.7128,"AtkSpeed":0.0284,"HealInc":0.0208}</v>
      </c>
      <c r="S162" s="1" t="str" cm="1">
        <f t="array" ref="S162">_xlfn.XLOOKUP($C162,经营中转!$E$16:$E$265,_xlfn.XLOOKUP($J162,经营中转!$L$15:$S$15,经营中转!$L$16:$S$265),"{}")</f>
        <v>{"AutoLevelLower":6}</v>
      </c>
    </row>
    <row r="163" spans="1:19" x14ac:dyDescent="0.15">
      <c r="A163" s="1">
        <f t="shared" ref="A163:A174" si="108">B163</f>
        <v>6003011020</v>
      </c>
      <c r="B163" s="57">
        <f t="shared" si="85"/>
        <v>6003011020</v>
      </c>
      <c r="C163" s="27">
        <f>_xlfn.XLOOKUP(G163,战斗中转!$D$8:$D$19,战斗中转!$F$8:$F$19)</f>
        <v>20</v>
      </c>
      <c r="D163" s="1">
        <f>_xlfn.XLOOKUP(G163,战斗中转!$D$8:$D$19,战斗中转!$H$8:$H$19)</f>
        <v>3</v>
      </c>
      <c r="E163" s="1">
        <f>_xlfn.XLOOKUP(G163,战斗中转!$D$8:$D$19,战斗中转!$J$8:$J$19)</f>
        <v>1</v>
      </c>
      <c r="F163" s="1">
        <f t="shared" ref="F163:F174" si="109">IF(D163=0,0,1)</f>
        <v>1</v>
      </c>
      <c r="G163" s="57">
        <f t="shared" si="99"/>
        <v>3</v>
      </c>
      <c r="H163" s="1">
        <f t="shared" ref="H163:J163" si="110">H91</f>
        <v>0</v>
      </c>
      <c r="I163" s="1">
        <f t="shared" si="110"/>
        <v>1</v>
      </c>
      <c r="J163" s="1">
        <f t="shared" si="110"/>
        <v>1</v>
      </c>
      <c r="K163" s="1">
        <f t="shared" ref="K163:K174" si="111">IF(L163=0,0,1)</f>
        <v>0</v>
      </c>
      <c r="L163" s="1">
        <f>IF(H163=0,0,_xlfn.XLOOKUP(G163,战斗中转!$D$8:$D$19,战斗中转!$I$8:$I$19))</f>
        <v>0</v>
      </c>
      <c r="M163" s="1">
        <f t="shared" ref="M163:M174" si="112">B163</f>
        <v>6003011020</v>
      </c>
      <c r="N163" s="1" t="str">
        <f t="shared" ref="N163:N174" si="113">"EquipmentName"&amp;"60"&amp;G163*1000000+I163*10000+J163*1000+C163</f>
        <v>EquipmentName603011020</v>
      </c>
      <c r="O163" s="1" t="str">
        <f t="shared" ref="O163:O174" si="114">"EquipmentDesc"&amp;"60"&amp;G163*1000000+I163*10000+J163*1000+C163</f>
        <v>EquipmentDesc603011020</v>
      </c>
      <c r="P163" s="63" t="str">
        <f>"SpriteUi/EquipmentIcon/"&amp;"Equip_"&amp;_xlfn.XLOOKUP(J163,战斗中转!$A$8:$A$11,战斗中转!$B$8:$B$11)&amp;"_"&amp;I163*100+ROUNDUP(G163/2,0)*10</f>
        <v>SpriteUi/EquipmentIcon/Equip_Weapon_120</v>
      </c>
      <c r="Q163" s="63">
        <v>1</v>
      </c>
      <c r="R163" s="1" t="str" cm="1">
        <f t="array" ref="R163">_xlfn.XLOOKUP($C163,战斗中转!$E$32:$E$281,_xlfn.XLOOKUP(I163*100+J163,战斗中转!$AD$30:$BY$30*100+战斗中转!$AD$31:$BY$31,战斗中转!$AD$32:$BY$281),"{}")</f>
        <v>{"Atk":351.0138,"Cri":0.2639}</v>
      </c>
      <c r="S163" s="1" t="str" cm="1">
        <f t="array" ref="S163">_xlfn.XLOOKUP($C163,经营中转!$E$16:$E$265,_xlfn.XLOOKUP($J163,经营中转!$L$15:$S$15,经营中转!$L$16:$S$265),"{}")</f>
        <v>{"CardMulti":4.65}</v>
      </c>
    </row>
    <row r="164" spans="1:19" x14ac:dyDescent="0.15">
      <c r="A164" s="1">
        <f t="shared" si="108"/>
        <v>6003012020</v>
      </c>
      <c r="B164" s="57">
        <f t="shared" si="85"/>
        <v>6003012020</v>
      </c>
      <c r="C164" s="27">
        <f>_xlfn.XLOOKUP(G164,战斗中转!$D$8:$D$19,战斗中转!$F$8:$F$19)</f>
        <v>20</v>
      </c>
      <c r="D164" s="1">
        <f>_xlfn.XLOOKUP(G164,战斗中转!$D$8:$D$19,战斗中转!$H$8:$H$19)</f>
        <v>3</v>
      </c>
      <c r="E164" s="1">
        <f>_xlfn.XLOOKUP(G164,战斗中转!$D$8:$D$19,战斗中转!$J$8:$J$19)</f>
        <v>1</v>
      </c>
      <c r="F164" s="1">
        <f t="shared" si="109"/>
        <v>1</v>
      </c>
      <c r="G164" s="57">
        <f t="shared" si="99"/>
        <v>3</v>
      </c>
      <c r="H164" s="1">
        <f t="shared" ref="H164:J164" si="115">H92</f>
        <v>0</v>
      </c>
      <c r="I164" s="1">
        <f t="shared" si="115"/>
        <v>1</v>
      </c>
      <c r="J164" s="1">
        <f t="shared" si="115"/>
        <v>2</v>
      </c>
      <c r="K164" s="1">
        <f t="shared" si="111"/>
        <v>0</v>
      </c>
      <c r="L164" s="1">
        <f>IF(H164=0,0,_xlfn.XLOOKUP(G164,战斗中转!$D$8:$D$19,战斗中转!$I$8:$I$19))</f>
        <v>0</v>
      </c>
      <c r="M164" s="1">
        <f t="shared" si="112"/>
        <v>6003012020</v>
      </c>
      <c r="N164" s="1" t="str">
        <f t="shared" si="113"/>
        <v>EquipmentName603012020</v>
      </c>
      <c r="O164" s="1" t="str">
        <f t="shared" si="114"/>
        <v>EquipmentDesc603012020</v>
      </c>
      <c r="P164" s="63" t="str">
        <f>"SpriteUi/EquipmentIcon/"&amp;"Equip_"&amp;_xlfn.XLOOKUP(J164,战斗中转!$A$8:$A$11,战斗中转!$B$8:$B$11)&amp;"_"&amp;I164*100+ROUNDUP(G164/2,0)*10</f>
        <v>SpriteUi/EquipmentIcon/Equip_Head_120</v>
      </c>
      <c r="Q164" s="63">
        <v>1</v>
      </c>
      <c r="R164" s="1" t="str" cm="1">
        <f t="array" ref="R164">_xlfn.XLOOKUP($C164,战斗中转!$E$32:$E$281,_xlfn.XLOOKUP(I164*100+J164,战斗中转!$AD$30:$BY$30*100+战斗中转!$AD$31:$BY$31,战斗中转!$AD$32:$BY$281),"{}")</f>
        <v>{"Hp":2531.9025,"AntiCri":0.1456}</v>
      </c>
      <c r="S164" s="1" t="str" cm="1">
        <f t="array" ref="S164">_xlfn.XLOOKUP($C164,经营中转!$E$16:$E$265,_xlfn.XLOOKUP($J164,经营中转!$L$15:$S$15,经营中转!$L$16:$S$265),"{}")</f>
        <v>{"AutoLevelLower":28}</v>
      </c>
    </row>
    <row r="165" spans="1:19" x14ac:dyDescent="0.15">
      <c r="A165" s="1">
        <f t="shared" si="108"/>
        <v>6003013020</v>
      </c>
      <c r="B165" s="57">
        <f t="shared" si="85"/>
        <v>6003013020</v>
      </c>
      <c r="C165" s="27">
        <f>_xlfn.XLOOKUP(G165,战斗中转!$D$8:$D$19,战斗中转!$F$8:$F$19)</f>
        <v>20</v>
      </c>
      <c r="D165" s="1">
        <f>_xlfn.XLOOKUP(G165,战斗中转!$D$8:$D$19,战斗中转!$H$8:$H$19)</f>
        <v>3</v>
      </c>
      <c r="E165" s="1">
        <f>_xlfn.XLOOKUP(G165,战斗中转!$D$8:$D$19,战斗中转!$J$8:$J$19)</f>
        <v>1</v>
      </c>
      <c r="F165" s="1">
        <f t="shared" si="109"/>
        <v>1</v>
      </c>
      <c r="G165" s="57">
        <f t="shared" si="99"/>
        <v>3</v>
      </c>
      <c r="H165" s="1">
        <f t="shared" ref="H165:J165" si="116">H93</f>
        <v>0</v>
      </c>
      <c r="I165" s="1">
        <f t="shared" si="116"/>
        <v>1</v>
      </c>
      <c r="J165" s="1">
        <f t="shared" si="116"/>
        <v>3</v>
      </c>
      <c r="K165" s="1">
        <f t="shared" si="111"/>
        <v>0</v>
      </c>
      <c r="L165" s="1">
        <f>IF(H165=0,0,_xlfn.XLOOKUP(G165,战斗中转!$D$8:$D$19,战斗中转!$I$8:$I$19))</f>
        <v>0</v>
      </c>
      <c r="M165" s="1">
        <f t="shared" si="112"/>
        <v>6003013020</v>
      </c>
      <c r="N165" s="1" t="str">
        <f t="shared" si="113"/>
        <v>EquipmentName603013020</v>
      </c>
      <c r="O165" s="1" t="str">
        <f t="shared" si="114"/>
        <v>EquipmentDesc603013020</v>
      </c>
      <c r="P165" s="63" t="str">
        <f>"SpriteUi/EquipmentIcon/"&amp;"Equip_"&amp;_xlfn.XLOOKUP(J165,战斗中转!$A$8:$A$11,战斗中转!$B$8:$B$11)&amp;"_"&amp;I165*100+ROUNDUP(G165/2,0)*10</f>
        <v>SpriteUi/EquipmentIcon/Equip_Body_120</v>
      </c>
      <c r="Q165" s="63">
        <v>1</v>
      </c>
      <c r="R165" s="1" t="str" cm="1">
        <f t="array" ref="R165">_xlfn.XLOOKUP($C165,战斗中转!$E$32:$E$281,_xlfn.XLOOKUP(I165*100+J165,战斗中转!$AD$30:$BY$30*100+战斗中转!$AD$31:$BY$31,战斗中转!$AD$32:$BY$281),"{}")</f>
        <v>{"PhysDef":109.3322,"SkillSpeed":0.0326}</v>
      </c>
      <c r="S165" s="1" t="str" cm="1">
        <f t="array" ref="S165">_xlfn.XLOOKUP($C165,经营中转!$E$16:$E$265,_xlfn.XLOOKUP($J165,经营中转!$L$15:$S$15,经营中转!$L$16:$S$265),"{}")</f>
        <v>{"CardMulti":1.99}</v>
      </c>
    </row>
    <row r="166" spans="1:19" x14ac:dyDescent="0.15">
      <c r="A166" s="1">
        <f t="shared" si="108"/>
        <v>6003014020</v>
      </c>
      <c r="B166" s="57">
        <f t="shared" si="85"/>
        <v>6003014020</v>
      </c>
      <c r="C166" s="27">
        <f>_xlfn.XLOOKUP(G166,战斗中转!$D$8:$D$19,战斗中转!$F$8:$F$19)</f>
        <v>20</v>
      </c>
      <c r="D166" s="1">
        <f>_xlfn.XLOOKUP(G166,战斗中转!$D$8:$D$19,战斗中转!$H$8:$H$19)</f>
        <v>3</v>
      </c>
      <c r="E166" s="1">
        <f>_xlfn.XLOOKUP(G166,战斗中转!$D$8:$D$19,战斗中转!$J$8:$J$19)</f>
        <v>1</v>
      </c>
      <c r="F166" s="1">
        <f t="shared" si="109"/>
        <v>1</v>
      </c>
      <c r="G166" s="57">
        <f t="shared" si="99"/>
        <v>3</v>
      </c>
      <c r="H166" s="1">
        <f t="shared" ref="H166:J166" si="117">H94</f>
        <v>0</v>
      </c>
      <c r="I166" s="1">
        <f t="shared" si="117"/>
        <v>1</v>
      </c>
      <c r="J166" s="1">
        <f t="shared" si="117"/>
        <v>4</v>
      </c>
      <c r="K166" s="1">
        <f t="shared" si="111"/>
        <v>0</v>
      </c>
      <c r="L166" s="1">
        <f>IF(H166=0,0,_xlfn.XLOOKUP(G166,战斗中转!$D$8:$D$19,战斗中转!$I$8:$I$19))</f>
        <v>0</v>
      </c>
      <c r="M166" s="1">
        <f t="shared" si="112"/>
        <v>6003014020</v>
      </c>
      <c r="N166" s="1" t="str">
        <f t="shared" si="113"/>
        <v>EquipmentName603014020</v>
      </c>
      <c r="O166" s="1" t="str">
        <f t="shared" si="114"/>
        <v>EquipmentDesc603014020</v>
      </c>
      <c r="P166" s="63" t="str">
        <f>"SpriteUi/EquipmentIcon/"&amp;"Equip_"&amp;_xlfn.XLOOKUP(J166,战斗中转!$A$8:$A$11,战斗中转!$B$8:$B$11)&amp;"_"&amp;I166*100+ROUNDUP(G166/2,0)*10</f>
        <v>SpriteUi/EquipmentIcon/Equip_Shoes_120</v>
      </c>
      <c r="Q166" s="63">
        <v>1</v>
      </c>
      <c r="R166" s="1" t="str" cm="1">
        <f t="array" ref="R166">_xlfn.XLOOKUP($C166,战斗中转!$E$32:$E$281,_xlfn.XLOOKUP(I166*100+J166,战斗中转!$AD$30:$BY$30*100+战斗中转!$AD$31:$BY$31,战斗中转!$AD$32:$BY$281),"{}")</f>
        <v>{"MagicDef":109.3322,"AtkSpeed":0.0419,"SkillSpeed":0.0326}</v>
      </c>
      <c r="S166" s="1" t="str" cm="1">
        <f t="array" ref="S166">_xlfn.XLOOKUP($C166,经营中转!$E$16:$E$265,_xlfn.XLOOKUP($J166,经营中转!$L$15:$S$15,经营中转!$L$16:$S$265),"{}")</f>
        <v>{"AutoLevelLower":12}</v>
      </c>
    </row>
    <row r="167" spans="1:19" x14ac:dyDescent="0.15">
      <c r="A167" s="1">
        <f t="shared" si="108"/>
        <v>6003021020</v>
      </c>
      <c r="B167" s="57">
        <f t="shared" si="85"/>
        <v>6003021020</v>
      </c>
      <c r="C167" s="27">
        <f>_xlfn.XLOOKUP(G167,战斗中转!$D$8:$D$19,战斗中转!$F$8:$F$19)</f>
        <v>20</v>
      </c>
      <c r="D167" s="1">
        <f>_xlfn.XLOOKUP(G167,战斗中转!$D$8:$D$19,战斗中转!$H$8:$H$19)</f>
        <v>3</v>
      </c>
      <c r="E167" s="1">
        <f>_xlfn.XLOOKUP(G167,战斗中转!$D$8:$D$19,战斗中转!$J$8:$J$19)</f>
        <v>1</v>
      </c>
      <c r="F167" s="1">
        <f t="shared" si="109"/>
        <v>1</v>
      </c>
      <c r="G167" s="57">
        <f t="shared" si="99"/>
        <v>3</v>
      </c>
      <c r="H167" s="1">
        <f t="shared" ref="H167:J167" si="118">H95</f>
        <v>0</v>
      </c>
      <c r="I167" s="1">
        <f t="shared" si="118"/>
        <v>2</v>
      </c>
      <c r="J167" s="1">
        <f t="shared" si="118"/>
        <v>1</v>
      </c>
      <c r="K167" s="1">
        <f t="shared" si="111"/>
        <v>0</v>
      </c>
      <c r="L167" s="1">
        <f>IF(H167=0,0,_xlfn.XLOOKUP(G167,战斗中转!$D$8:$D$19,战斗中转!$I$8:$I$19))</f>
        <v>0</v>
      </c>
      <c r="M167" s="1">
        <f t="shared" si="112"/>
        <v>6003021020</v>
      </c>
      <c r="N167" s="1" t="str">
        <f t="shared" si="113"/>
        <v>EquipmentName603021020</v>
      </c>
      <c r="O167" s="1" t="str">
        <f t="shared" si="114"/>
        <v>EquipmentDesc603021020</v>
      </c>
      <c r="P167" s="63" t="str">
        <f>"SpriteUi/EquipmentIcon/"&amp;"Equip_"&amp;_xlfn.XLOOKUP(J167,战斗中转!$A$8:$A$11,战斗中转!$B$8:$B$11)&amp;"_"&amp;I167*100+ROUNDUP(G167/2,0)*10</f>
        <v>SpriteUi/EquipmentIcon/Equip_Weapon_220</v>
      </c>
      <c r="Q167" s="63">
        <v>1</v>
      </c>
      <c r="R167" s="1" t="str" cm="1">
        <f t="array" ref="R167">_xlfn.XLOOKUP($C167,战斗中转!$E$32:$E$281,_xlfn.XLOOKUP(I167*100+J167,战斗中转!$AD$30:$BY$30*100+战斗中转!$AD$31:$BY$31,战斗中转!$AD$32:$BY$281),"{}")</f>
        <v>{"Atk":247.4359,"Cri":0.182}</v>
      </c>
      <c r="S167" s="1" t="str" cm="1">
        <f t="array" ref="S167">_xlfn.XLOOKUP($C167,经营中转!$E$16:$E$265,_xlfn.XLOOKUP($J167,经营中转!$L$15:$S$15,经营中转!$L$16:$S$265),"{}")</f>
        <v>{"CardMulti":4.65}</v>
      </c>
    </row>
    <row r="168" spans="1:19" x14ac:dyDescent="0.15">
      <c r="A168" s="1">
        <f t="shared" si="108"/>
        <v>6003022020</v>
      </c>
      <c r="B168" s="57">
        <f t="shared" si="85"/>
        <v>6003022020</v>
      </c>
      <c r="C168" s="27">
        <f>_xlfn.XLOOKUP(G168,战斗中转!$D$8:$D$19,战斗中转!$F$8:$F$19)</f>
        <v>20</v>
      </c>
      <c r="D168" s="1">
        <f>_xlfn.XLOOKUP(G168,战斗中转!$D$8:$D$19,战斗中转!$H$8:$H$19)</f>
        <v>3</v>
      </c>
      <c r="E168" s="1">
        <f>_xlfn.XLOOKUP(G168,战斗中转!$D$8:$D$19,战斗中转!$J$8:$J$19)</f>
        <v>1</v>
      </c>
      <c r="F168" s="1">
        <f t="shared" si="109"/>
        <v>1</v>
      </c>
      <c r="G168" s="57">
        <f t="shared" si="99"/>
        <v>3</v>
      </c>
      <c r="H168" s="1">
        <f t="shared" ref="H168:J168" si="119">H96</f>
        <v>0</v>
      </c>
      <c r="I168" s="1">
        <f t="shared" si="119"/>
        <v>2</v>
      </c>
      <c r="J168" s="1">
        <f t="shared" si="119"/>
        <v>2</v>
      </c>
      <c r="K168" s="1">
        <f t="shared" si="111"/>
        <v>0</v>
      </c>
      <c r="L168" s="1">
        <f>IF(H168=0,0,_xlfn.XLOOKUP(G168,战斗中转!$D$8:$D$19,战斗中转!$I$8:$I$19))</f>
        <v>0</v>
      </c>
      <c r="M168" s="1">
        <f t="shared" si="112"/>
        <v>6003022020</v>
      </c>
      <c r="N168" s="1" t="str">
        <f t="shared" si="113"/>
        <v>EquipmentName603022020</v>
      </c>
      <c r="O168" s="1" t="str">
        <f t="shared" si="114"/>
        <v>EquipmentDesc603022020</v>
      </c>
      <c r="P168" s="63" t="str">
        <f>"SpriteUi/EquipmentIcon/"&amp;"Equip_"&amp;_xlfn.XLOOKUP(J168,战斗中转!$A$8:$A$11,战斗中转!$B$8:$B$11)&amp;"_"&amp;I168*100+ROUNDUP(G168/2,0)*10</f>
        <v>SpriteUi/EquipmentIcon/Equip_Head_220</v>
      </c>
      <c r="Q168" s="63">
        <v>1</v>
      </c>
      <c r="R168" s="1" t="str" cm="1">
        <f t="array" ref="R168">_xlfn.XLOOKUP($C168,战斗中转!$E$32:$E$281,_xlfn.XLOOKUP(I168*100+J168,战斗中转!$AD$30:$BY$30*100+战斗中转!$AD$31:$BY$31,战斗中转!$AD$32:$BY$281),"{}")</f>
        <v>{"Hp":3596.4524,"AntiCri":0.182}</v>
      </c>
      <c r="S168" s="1" t="str" cm="1">
        <f t="array" ref="S168">_xlfn.XLOOKUP($C168,经营中转!$E$16:$E$265,_xlfn.XLOOKUP($J168,经营中转!$L$15:$S$15,经营中转!$L$16:$S$265),"{}")</f>
        <v>{"AutoLevelLower":28}</v>
      </c>
    </row>
    <row r="169" spans="1:19" x14ac:dyDescent="0.15">
      <c r="A169" s="1">
        <f t="shared" si="108"/>
        <v>6003023020</v>
      </c>
      <c r="B169" s="57">
        <f t="shared" si="85"/>
        <v>6003023020</v>
      </c>
      <c r="C169" s="27">
        <f>_xlfn.XLOOKUP(G169,战斗中转!$D$8:$D$19,战斗中转!$F$8:$F$19)</f>
        <v>20</v>
      </c>
      <c r="D169" s="1">
        <f>_xlfn.XLOOKUP(G169,战斗中转!$D$8:$D$19,战斗中转!$H$8:$H$19)</f>
        <v>3</v>
      </c>
      <c r="E169" s="1">
        <f>_xlfn.XLOOKUP(G169,战斗中转!$D$8:$D$19,战斗中转!$J$8:$J$19)</f>
        <v>1</v>
      </c>
      <c r="F169" s="1">
        <f t="shared" si="109"/>
        <v>1</v>
      </c>
      <c r="G169" s="57">
        <f t="shared" si="99"/>
        <v>3</v>
      </c>
      <c r="H169" s="1">
        <f t="shared" ref="H169:J169" si="120">H97</f>
        <v>0</v>
      </c>
      <c r="I169" s="1">
        <f t="shared" si="120"/>
        <v>2</v>
      </c>
      <c r="J169" s="1">
        <f t="shared" si="120"/>
        <v>3</v>
      </c>
      <c r="K169" s="1">
        <f t="shared" si="111"/>
        <v>0</v>
      </c>
      <c r="L169" s="1">
        <f>IF(H169=0,0,_xlfn.XLOOKUP(G169,战斗中转!$D$8:$D$19,战斗中转!$I$8:$I$19))</f>
        <v>0</v>
      </c>
      <c r="M169" s="1">
        <f t="shared" si="112"/>
        <v>6003023020</v>
      </c>
      <c r="N169" s="1" t="str">
        <f t="shared" si="113"/>
        <v>EquipmentName603023020</v>
      </c>
      <c r="O169" s="1" t="str">
        <f t="shared" si="114"/>
        <v>EquipmentDesc603023020</v>
      </c>
      <c r="P169" s="63" t="str">
        <f>"SpriteUi/EquipmentIcon/"&amp;"Equip_"&amp;_xlfn.XLOOKUP(J169,战斗中转!$A$8:$A$11,战斗中转!$B$8:$B$11)&amp;"_"&amp;I169*100+ROUNDUP(G169/2,0)*10</f>
        <v>SpriteUi/EquipmentIcon/Equip_Body_220</v>
      </c>
      <c r="Q169" s="63">
        <v>1</v>
      </c>
      <c r="R169" s="1" t="str" cm="1">
        <f t="array" ref="R169">_xlfn.XLOOKUP($C169,战斗中转!$E$32:$E$281,_xlfn.XLOOKUP(I169*100+J169,战斗中转!$AD$30:$BY$30*100+战斗中转!$AD$31:$BY$31,战斗中转!$AD$32:$BY$281),"{}")</f>
        <v>{"PhysDef":126.5951,"OnHealInc":0.0307}</v>
      </c>
      <c r="S169" s="1" t="str" cm="1">
        <f t="array" ref="S169">_xlfn.XLOOKUP($C169,经营中转!$E$16:$E$265,_xlfn.XLOOKUP($J169,经营中转!$L$15:$S$15,经营中转!$L$16:$S$265),"{}")</f>
        <v>{"CardMulti":1.99}</v>
      </c>
    </row>
    <row r="170" spans="1:19" x14ac:dyDescent="0.15">
      <c r="A170" s="1">
        <f t="shared" si="108"/>
        <v>6003024020</v>
      </c>
      <c r="B170" s="57">
        <f t="shared" si="85"/>
        <v>6003024020</v>
      </c>
      <c r="C170" s="27">
        <f>_xlfn.XLOOKUP(G170,战斗中转!$D$8:$D$19,战斗中转!$F$8:$F$19)</f>
        <v>20</v>
      </c>
      <c r="D170" s="1">
        <f>_xlfn.XLOOKUP(G170,战斗中转!$D$8:$D$19,战斗中转!$H$8:$H$19)</f>
        <v>3</v>
      </c>
      <c r="E170" s="1">
        <f>_xlfn.XLOOKUP(G170,战斗中转!$D$8:$D$19,战斗中转!$J$8:$J$19)</f>
        <v>1</v>
      </c>
      <c r="F170" s="1">
        <f t="shared" si="109"/>
        <v>1</v>
      </c>
      <c r="G170" s="57">
        <f t="shared" si="99"/>
        <v>3</v>
      </c>
      <c r="H170" s="1">
        <f t="shared" ref="H170:J170" si="121">H98</f>
        <v>0</v>
      </c>
      <c r="I170" s="1">
        <f t="shared" si="121"/>
        <v>2</v>
      </c>
      <c r="J170" s="1">
        <f t="shared" si="121"/>
        <v>4</v>
      </c>
      <c r="K170" s="1">
        <f t="shared" si="111"/>
        <v>0</v>
      </c>
      <c r="L170" s="1">
        <f>IF(H170=0,0,_xlfn.XLOOKUP(G170,战斗中转!$D$8:$D$19,战斗中转!$I$8:$I$19))</f>
        <v>0</v>
      </c>
      <c r="M170" s="1">
        <f t="shared" si="112"/>
        <v>6003024020</v>
      </c>
      <c r="N170" s="1" t="str">
        <f t="shared" si="113"/>
        <v>EquipmentName603024020</v>
      </c>
      <c r="O170" s="1" t="str">
        <f t="shared" si="114"/>
        <v>EquipmentDesc603024020</v>
      </c>
      <c r="P170" s="63" t="str">
        <f>"SpriteUi/EquipmentIcon/"&amp;"Equip_"&amp;_xlfn.XLOOKUP(J170,战斗中转!$A$8:$A$11,战斗中转!$B$8:$B$11)&amp;"_"&amp;I170*100+ROUNDUP(G170/2,0)*10</f>
        <v>SpriteUi/EquipmentIcon/Equip_Shoes_220</v>
      </c>
      <c r="Q170" s="63">
        <v>1</v>
      </c>
      <c r="R170" s="1" t="str" cm="1">
        <f t="array" ref="R170">_xlfn.XLOOKUP($C170,战斗中转!$E$32:$E$281,_xlfn.XLOOKUP(I170*100+J170,战斗中转!$AD$30:$BY$30*100+战斗中转!$AD$31:$BY$31,战斗中转!$AD$32:$BY$281),"{}")</f>
        <v>{"MagicDef":126.5951,"AtkSpeed":0.0419,"OnHealInc":0.0307}</v>
      </c>
      <c r="S170" s="1" t="str" cm="1">
        <f t="array" ref="S170">_xlfn.XLOOKUP($C170,经营中转!$E$16:$E$265,_xlfn.XLOOKUP($J170,经营中转!$L$15:$S$15,经营中转!$L$16:$S$265),"{}")</f>
        <v>{"AutoLevelLower":12}</v>
      </c>
    </row>
    <row r="171" spans="1:19" x14ac:dyDescent="0.15">
      <c r="A171" s="1">
        <f t="shared" si="108"/>
        <v>6003031020</v>
      </c>
      <c r="B171" s="57">
        <f t="shared" si="85"/>
        <v>6003031020</v>
      </c>
      <c r="C171" s="27">
        <f>_xlfn.XLOOKUP(G171,战斗中转!$D$8:$D$19,战斗中转!$F$8:$F$19)</f>
        <v>20</v>
      </c>
      <c r="D171" s="1">
        <f>_xlfn.XLOOKUP(G171,战斗中转!$D$8:$D$19,战斗中转!$H$8:$H$19)</f>
        <v>3</v>
      </c>
      <c r="E171" s="1">
        <f>_xlfn.XLOOKUP(G171,战斗中转!$D$8:$D$19,战斗中转!$J$8:$J$19)</f>
        <v>1</v>
      </c>
      <c r="F171" s="1">
        <f t="shared" si="109"/>
        <v>1</v>
      </c>
      <c r="G171" s="57">
        <f t="shared" si="99"/>
        <v>3</v>
      </c>
      <c r="H171" s="1">
        <f t="shared" ref="H171:J171" si="122">H99</f>
        <v>0</v>
      </c>
      <c r="I171" s="1">
        <f t="shared" si="122"/>
        <v>3</v>
      </c>
      <c r="J171" s="1">
        <f t="shared" si="122"/>
        <v>1</v>
      </c>
      <c r="K171" s="1">
        <f t="shared" si="111"/>
        <v>0</v>
      </c>
      <c r="L171" s="1">
        <f>IF(H171=0,0,_xlfn.XLOOKUP(G171,战斗中转!$D$8:$D$19,战斗中转!$I$8:$I$19))</f>
        <v>0</v>
      </c>
      <c r="M171" s="1">
        <f t="shared" si="112"/>
        <v>6003031020</v>
      </c>
      <c r="N171" s="1" t="str">
        <f t="shared" si="113"/>
        <v>EquipmentName603031020</v>
      </c>
      <c r="O171" s="1" t="str">
        <f t="shared" si="114"/>
        <v>EquipmentDesc603031020</v>
      </c>
      <c r="P171" s="63" t="str">
        <f>"SpriteUi/EquipmentIcon/"&amp;"Equip_"&amp;_xlfn.XLOOKUP(J171,战斗中转!$A$8:$A$11,战斗中转!$B$8:$B$11)&amp;"_"&amp;I171*100+ROUNDUP(G171/2,0)*10</f>
        <v>SpriteUi/EquipmentIcon/Equip_Weapon_320</v>
      </c>
      <c r="Q171" s="63">
        <v>1</v>
      </c>
      <c r="R171" s="1" t="str" cm="1">
        <f t="array" ref="R171">_xlfn.XLOOKUP($C171,战斗中转!$E$32:$E$281,_xlfn.XLOOKUP(I171*100+J171,战斗中转!$AD$30:$BY$30*100+战斗中转!$AD$31:$BY$31,战斗中转!$AD$32:$BY$281),"{}")</f>
        <v>{"Atk":316.4878,"Cri":0.182}</v>
      </c>
      <c r="S171" s="1" t="str" cm="1">
        <f t="array" ref="S171">_xlfn.XLOOKUP($C171,经营中转!$E$16:$E$265,_xlfn.XLOOKUP($J171,经营中转!$L$15:$S$15,经营中转!$L$16:$S$265),"{}")</f>
        <v>{"CardMulti":4.65}</v>
      </c>
    </row>
    <row r="172" spans="1:19" x14ac:dyDescent="0.15">
      <c r="A172" s="1">
        <f t="shared" si="108"/>
        <v>6003032020</v>
      </c>
      <c r="B172" s="57">
        <f t="shared" si="85"/>
        <v>6003032020</v>
      </c>
      <c r="C172" s="27">
        <f>_xlfn.XLOOKUP(G172,战斗中转!$D$8:$D$19,战斗中转!$F$8:$F$19)</f>
        <v>20</v>
      </c>
      <c r="D172" s="1">
        <f>_xlfn.XLOOKUP(G172,战斗中转!$D$8:$D$19,战斗中转!$H$8:$H$19)</f>
        <v>3</v>
      </c>
      <c r="E172" s="1">
        <f>_xlfn.XLOOKUP(G172,战斗中转!$D$8:$D$19,战斗中转!$J$8:$J$19)</f>
        <v>1</v>
      </c>
      <c r="F172" s="1">
        <f t="shared" si="109"/>
        <v>1</v>
      </c>
      <c r="G172" s="57">
        <f t="shared" si="99"/>
        <v>3</v>
      </c>
      <c r="H172" s="1">
        <f t="shared" ref="H172:J172" si="123">H100</f>
        <v>0</v>
      </c>
      <c r="I172" s="1">
        <f t="shared" si="123"/>
        <v>3</v>
      </c>
      <c r="J172" s="1">
        <f t="shared" si="123"/>
        <v>2</v>
      </c>
      <c r="K172" s="1">
        <f t="shared" si="111"/>
        <v>0</v>
      </c>
      <c r="L172" s="1">
        <f>IF(H172=0,0,_xlfn.XLOOKUP(G172,战斗中转!$D$8:$D$19,战斗中转!$I$8:$I$19))</f>
        <v>0</v>
      </c>
      <c r="M172" s="1">
        <f t="shared" si="112"/>
        <v>6003032020</v>
      </c>
      <c r="N172" s="1" t="str">
        <f t="shared" si="113"/>
        <v>EquipmentName603032020</v>
      </c>
      <c r="O172" s="1" t="str">
        <f t="shared" si="114"/>
        <v>EquipmentDesc603032020</v>
      </c>
      <c r="P172" s="63" t="str">
        <f>"SpriteUi/EquipmentIcon/"&amp;"Equip_"&amp;_xlfn.XLOOKUP(J172,战斗中转!$A$8:$A$11,战斗中转!$B$8:$B$11)&amp;"_"&amp;I172*100+ROUNDUP(G172/2,0)*10</f>
        <v>SpriteUi/EquipmentIcon/Equip_Head_320</v>
      </c>
      <c r="Q172" s="63">
        <v>1</v>
      </c>
      <c r="R172" s="1" t="str" cm="1">
        <f t="array" ref="R172">_xlfn.XLOOKUP($C172,战斗中转!$E$32:$E$281,_xlfn.XLOOKUP(I172*100+J172,战斗中转!$AD$30:$BY$30*100+战斗中转!$AD$31:$BY$31,战斗中转!$AD$32:$BY$281),"{}")</f>
        <v>{"Hp":3021.02,"AntiCri":0.182}</v>
      </c>
      <c r="S172" s="1" t="str" cm="1">
        <f t="array" ref="S172">_xlfn.XLOOKUP($C172,经营中转!$E$16:$E$265,_xlfn.XLOOKUP($J172,经营中转!$L$15:$S$15,经营中转!$L$16:$S$265),"{}")</f>
        <v>{"AutoLevelLower":28}</v>
      </c>
    </row>
    <row r="173" spans="1:19" x14ac:dyDescent="0.15">
      <c r="A173" s="1">
        <f t="shared" si="108"/>
        <v>6003033020</v>
      </c>
      <c r="B173" s="57">
        <f t="shared" si="85"/>
        <v>6003033020</v>
      </c>
      <c r="C173" s="27">
        <f>_xlfn.XLOOKUP(G173,战斗中转!$D$8:$D$19,战斗中转!$F$8:$F$19)</f>
        <v>20</v>
      </c>
      <c r="D173" s="1">
        <f>_xlfn.XLOOKUP(G173,战斗中转!$D$8:$D$19,战斗中转!$H$8:$H$19)</f>
        <v>3</v>
      </c>
      <c r="E173" s="1">
        <f>_xlfn.XLOOKUP(G173,战斗中转!$D$8:$D$19,战斗中转!$J$8:$J$19)</f>
        <v>1</v>
      </c>
      <c r="F173" s="1">
        <f t="shared" si="109"/>
        <v>1</v>
      </c>
      <c r="G173" s="57">
        <f t="shared" si="99"/>
        <v>3</v>
      </c>
      <c r="H173" s="1">
        <f t="shared" ref="H173:J173" si="124">H101</f>
        <v>0</v>
      </c>
      <c r="I173" s="1">
        <f t="shared" si="124"/>
        <v>3</v>
      </c>
      <c r="J173" s="1">
        <f t="shared" si="124"/>
        <v>3</v>
      </c>
      <c r="K173" s="1">
        <f t="shared" si="111"/>
        <v>0</v>
      </c>
      <c r="L173" s="1">
        <f>IF(H173=0,0,_xlfn.XLOOKUP(G173,战斗中转!$D$8:$D$19,战斗中转!$I$8:$I$19))</f>
        <v>0</v>
      </c>
      <c r="M173" s="1">
        <f t="shared" si="112"/>
        <v>6003033020</v>
      </c>
      <c r="N173" s="1" t="str">
        <f t="shared" si="113"/>
        <v>EquipmentName603033020</v>
      </c>
      <c r="O173" s="1" t="str">
        <f t="shared" si="114"/>
        <v>EquipmentDesc603033020</v>
      </c>
      <c r="P173" s="63" t="str">
        <f>"SpriteUi/EquipmentIcon/"&amp;"Equip_"&amp;_xlfn.XLOOKUP(J173,战斗中转!$A$8:$A$11,战斗中转!$B$8:$B$11)&amp;"_"&amp;I173*100+ROUNDUP(G173/2,0)*10</f>
        <v>SpriteUi/EquipmentIcon/Equip_Body_320</v>
      </c>
      <c r="Q173" s="63">
        <v>1</v>
      </c>
      <c r="R173" s="1" t="str" cm="1">
        <f t="array" ref="R173">_xlfn.XLOOKUP($C173,战斗中转!$E$32:$E$281,_xlfn.XLOOKUP(I173*100+J173,战斗中转!$AD$30:$BY$30*100+战斗中转!$AD$31:$BY$31,战斗中转!$AD$32:$BY$281),"{}")</f>
        <v>{"PhysDef":111.6339,"HealInc":0.0307}</v>
      </c>
      <c r="S173" s="1" t="str" cm="1">
        <f t="array" ref="S173">_xlfn.XLOOKUP($C173,经营中转!$E$16:$E$265,_xlfn.XLOOKUP($J173,经营中转!$L$15:$S$15,经营中转!$L$16:$S$265),"{}")</f>
        <v>{"CardMulti":1.99}</v>
      </c>
    </row>
    <row r="174" spans="1:19" x14ac:dyDescent="0.15">
      <c r="A174" s="1">
        <f t="shared" si="108"/>
        <v>6003034020</v>
      </c>
      <c r="B174" s="57">
        <f t="shared" si="85"/>
        <v>6003034020</v>
      </c>
      <c r="C174" s="27">
        <f>_xlfn.XLOOKUP(G174,战斗中转!$D$8:$D$19,战斗中转!$F$8:$F$19)</f>
        <v>20</v>
      </c>
      <c r="D174" s="1">
        <f>_xlfn.XLOOKUP(G174,战斗中转!$D$8:$D$19,战斗中转!$H$8:$H$19)</f>
        <v>3</v>
      </c>
      <c r="E174" s="1">
        <f>_xlfn.XLOOKUP(G174,战斗中转!$D$8:$D$19,战斗中转!$J$8:$J$19)</f>
        <v>1</v>
      </c>
      <c r="F174" s="1">
        <f t="shared" si="109"/>
        <v>1</v>
      </c>
      <c r="G174" s="57">
        <f t="shared" si="99"/>
        <v>3</v>
      </c>
      <c r="H174" s="1">
        <f t="shared" ref="H174:J174" si="125">H102</f>
        <v>0</v>
      </c>
      <c r="I174" s="1">
        <f t="shared" si="125"/>
        <v>3</v>
      </c>
      <c r="J174" s="1">
        <f t="shared" si="125"/>
        <v>4</v>
      </c>
      <c r="K174" s="1">
        <f t="shared" si="111"/>
        <v>0</v>
      </c>
      <c r="L174" s="1">
        <f>IF(H174=0,0,_xlfn.XLOOKUP(G174,战斗中转!$D$8:$D$19,战斗中转!$I$8:$I$19))</f>
        <v>0</v>
      </c>
      <c r="M174" s="1">
        <f t="shared" si="112"/>
        <v>6003034020</v>
      </c>
      <c r="N174" s="1" t="str">
        <f t="shared" si="113"/>
        <v>EquipmentName603034020</v>
      </c>
      <c r="O174" s="1" t="str">
        <f t="shared" si="114"/>
        <v>EquipmentDesc603034020</v>
      </c>
      <c r="P174" s="63" t="str">
        <f>"SpriteUi/EquipmentIcon/"&amp;"Equip_"&amp;_xlfn.XLOOKUP(J174,战斗中转!$A$8:$A$11,战斗中转!$B$8:$B$11)&amp;"_"&amp;I174*100+ROUNDUP(G174/2,0)*10</f>
        <v>SpriteUi/EquipmentIcon/Equip_Shoes_320</v>
      </c>
      <c r="Q174" s="63">
        <v>1</v>
      </c>
      <c r="R174" s="1" t="str" cm="1">
        <f t="array" ref="R174">_xlfn.XLOOKUP($C174,战斗中转!$E$32:$E$281,_xlfn.XLOOKUP(I174*100+J174,战斗中转!$AD$30:$BY$30*100+战斗中转!$AD$31:$BY$31,战斗中转!$AD$32:$BY$281),"{}")</f>
        <v>{"MagicDef":113.9356,"AtkSpeed":0.0419,"HealInc":0.0307}</v>
      </c>
      <c r="S174" s="1" t="str" cm="1">
        <f t="array" ref="S174">_xlfn.XLOOKUP($C174,经营中转!$E$16:$E$265,_xlfn.XLOOKUP($J174,经营中转!$L$15:$S$15,经营中转!$L$16:$S$265),"{}")</f>
        <v>{"AutoLevelLower":12}</v>
      </c>
    </row>
    <row r="175" spans="1:19" x14ac:dyDescent="0.15">
      <c r="A175" s="1">
        <f t="shared" si="51"/>
        <v>6003111020</v>
      </c>
      <c r="B175" s="57">
        <f t="shared" si="85"/>
        <v>6003111020</v>
      </c>
      <c r="C175" s="27">
        <f>_xlfn.XLOOKUP(G175,战斗中转!$D$8:$D$19,战斗中转!$F$8:$F$19)</f>
        <v>20</v>
      </c>
      <c r="D175" s="1">
        <f>_xlfn.XLOOKUP(G175,战斗中转!$D$8:$D$19,战斗中转!$H$8:$H$19)</f>
        <v>3</v>
      </c>
      <c r="E175" s="1">
        <f>_xlfn.XLOOKUP(G175,战斗中转!$D$8:$D$19,战斗中转!$J$8:$J$19)</f>
        <v>1</v>
      </c>
      <c r="F175" s="1">
        <f t="shared" si="52"/>
        <v>1</v>
      </c>
      <c r="G175" s="57">
        <f t="shared" si="99"/>
        <v>3</v>
      </c>
      <c r="H175" s="1">
        <f t="shared" ref="H175:J175" si="126">H103</f>
        <v>1</v>
      </c>
      <c r="I175" s="1">
        <f t="shared" si="126"/>
        <v>1</v>
      </c>
      <c r="J175" s="1">
        <f t="shared" si="126"/>
        <v>1</v>
      </c>
      <c r="K175" s="1">
        <f t="shared" si="54"/>
        <v>1</v>
      </c>
      <c r="L175" s="1">
        <f>IF(H175=0,0,_xlfn.XLOOKUP(G175,战斗中转!$D$8:$D$19,战斗中转!$I$8:$I$19))</f>
        <v>0.2</v>
      </c>
      <c r="M175" s="1">
        <f t="shared" si="55"/>
        <v>6003111020</v>
      </c>
      <c r="N175" s="1" t="str">
        <f t="shared" si="56"/>
        <v>EquipmentName603011020</v>
      </c>
      <c r="O175" s="1" t="str">
        <f t="shared" si="57"/>
        <v>EquipmentDesc603011020</v>
      </c>
      <c r="P175" s="63" t="str">
        <f>"SpriteUi/EquipmentIcon/"&amp;"Equip_"&amp;_xlfn.XLOOKUP(J175,战斗中转!$A$8:$A$11,战斗中转!$B$8:$B$11)&amp;"_"&amp;I175*100+ROUNDUP(G175/2,0)*10</f>
        <v>SpriteUi/EquipmentIcon/Equip_Weapon_120</v>
      </c>
      <c r="Q175" s="63">
        <v>1</v>
      </c>
      <c r="R175" s="1" t="str" cm="1">
        <f t="array" ref="R175">_xlfn.XLOOKUP($C175,战斗中转!$E$32:$E$281,_xlfn.XLOOKUP(I175*100+J175,战斗中转!$AD$30:$BY$30*100+战斗中转!$AD$31:$BY$31,战斗中转!$AD$32:$BY$281),"{}")</f>
        <v>{"Atk":351.0138,"Cri":0.2639}</v>
      </c>
      <c r="S175" s="1" t="str" cm="1">
        <f t="array" ref="S175">_xlfn.XLOOKUP($C175,经营中转!$E$16:$E$265,_xlfn.XLOOKUP($J175,经营中转!$L$15:$S$15,经营中转!$L$16:$S$265),"{}")</f>
        <v>{"CardMulti":4.65}</v>
      </c>
    </row>
    <row r="176" spans="1:19" x14ac:dyDescent="0.15">
      <c r="A176" s="1">
        <f t="shared" si="51"/>
        <v>6003112020</v>
      </c>
      <c r="B176" s="57">
        <f t="shared" si="85"/>
        <v>6003112020</v>
      </c>
      <c r="C176" s="27">
        <f>_xlfn.XLOOKUP(G176,战斗中转!$D$8:$D$19,战斗中转!$F$8:$F$19)</f>
        <v>20</v>
      </c>
      <c r="D176" s="1">
        <f>_xlfn.XLOOKUP(G176,战斗中转!$D$8:$D$19,战斗中转!$H$8:$H$19)</f>
        <v>3</v>
      </c>
      <c r="E176" s="1">
        <f>_xlfn.XLOOKUP(G176,战斗中转!$D$8:$D$19,战斗中转!$J$8:$J$19)</f>
        <v>1</v>
      </c>
      <c r="F176" s="1">
        <f t="shared" si="52"/>
        <v>1</v>
      </c>
      <c r="G176" s="57">
        <f t="shared" si="99"/>
        <v>3</v>
      </c>
      <c r="H176" s="1">
        <f t="shared" ref="H176:J176" si="127">H104</f>
        <v>1</v>
      </c>
      <c r="I176" s="1">
        <f t="shared" si="127"/>
        <v>1</v>
      </c>
      <c r="J176" s="1">
        <f t="shared" si="127"/>
        <v>2</v>
      </c>
      <c r="K176" s="1">
        <f t="shared" si="54"/>
        <v>1</v>
      </c>
      <c r="L176" s="1">
        <f>IF(H176=0,0,_xlfn.XLOOKUP(G176,战斗中转!$D$8:$D$19,战斗中转!$I$8:$I$19))</f>
        <v>0.2</v>
      </c>
      <c r="M176" s="1">
        <f t="shared" si="55"/>
        <v>6003112020</v>
      </c>
      <c r="N176" s="1" t="str">
        <f t="shared" si="56"/>
        <v>EquipmentName603012020</v>
      </c>
      <c r="O176" s="1" t="str">
        <f t="shared" si="57"/>
        <v>EquipmentDesc603012020</v>
      </c>
      <c r="P176" s="63" t="str">
        <f>"SpriteUi/EquipmentIcon/"&amp;"Equip_"&amp;_xlfn.XLOOKUP(J176,战斗中转!$A$8:$A$11,战斗中转!$B$8:$B$11)&amp;"_"&amp;I176*100+ROUNDUP(G176/2,0)*10</f>
        <v>SpriteUi/EquipmentIcon/Equip_Head_120</v>
      </c>
      <c r="Q176" s="63">
        <v>1</v>
      </c>
      <c r="R176" s="1" t="str" cm="1">
        <f t="array" ref="R176">_xlfn.XLOOKUP($C176,战斗中转!$E$32:$E$281,_xlfn.XLOOKUP(I176*100+J176,战斗中转!$AD$30:$BY$30*100+战斗中转!$AD$31:$BY$31,战斗中转!$AD$32:$BY$281),"{}")</f>
        <v>{"Hp":2531.9025,"AntiCri":0.1456}</v>
      </c>
      <c r="S176" s="1" t="str" cm="1">
        <f t="array" ref="S176">_xlfn.XLOOKUP($C176,经营中转!$E$16:$E$265,_xlfn.XLOOKUP($J176,经营中转!$L$15:$S$15,经营中转!$L$16:$S$265),"{}")</f>
        <v>{"AutoLevelLower":28}</v>
      </c>
    </row>
    <row r="177" spans="1:19" x14ac:dyDescent="0.15">
      <c r="A177" s="1">
        <f t="shared" si="51"/>
        <v>6003113020</v>
      </c>
      <c r="B177" s="57">
        <f t="shared" si="85"/>
        <v>6003113020</v>
      </c>
      <c r="C177" s="27">
        <f>_xlfn.XLOOKUP(G177,战斗中转!$D$8:$D$19,战斗中转!$F$8:$F$19)</f>
        <v>20</v>
      </c>
      <c r="D177" s="1">
        <f>_xlfn.XLOOKUP(G177,战斗中转!$D$8:$D$19,战斗中转!$H$8:$H$19)</f>
        <v>3</v>
      </c>
      <c r="E177" s="1">
        <f>_xlfn.XLOOKUP(G177,战斗中转!$D$8:$D$19,战斗中转!$J$8:$J$19)</f>
        <v>1</v>
      </c>
      <c r="F177" s="1">
        <f t="shared" si="52"/>
        <v>1</v>
      </c>
      <c r="G177" s="57">
        <f t="shared" si="99"/>
        <v>3</v>
      </c>
      <c r="H177" s="1">
        <f t="shared" ref="H177:J177" si="128">H105</f>
        <v>1</v>
      </c>
      <c r="I177" s="1">
        <f t="shared" si="128"/>
        <v>1</v>
      </c>
      <c r="J177" s="1">
        <f t="shared" si="128"/>
        <v>3</v>
      </c>
      <c r="K177" s="1">
        <f t="shared" si="54"/>
        <v>1</v>
      </c>
      <c r="L177" s="1">
        <f>IF(H177=0,0,_xlfn.XLOOKUP(G177,战斗中转!$D$8:$D$19,战斗中转!$I$8:$I$19))</f>
        <v>0.2</v>
      </c>
      <c r="M177" s="1">
        <f t="shared" si="55"/>
        <v>6003113020</v>
      </c>
      <c r="N177" s="1" t="str">
        <f t="shared" si="56"/>
        <v>EquipmentName603013020</v>
      </c>
      <c r="O177" s="1" t="str">
        <f t="shared" si="57"/>
        <v>EquipmentDesc603013020</v>
      </c>
      <c r="P177" s="63" t="str">
        <f>"SpriteUi/EquipmentIcon/"&amp;"Equip_"&amp;_xlfn.XLOOKUP(J177,战斗中转!$A$8:$A$11,战斗中转!$B$8:$B$11)&amp;"_"&amp;I177*100+ROUNDUP(G177/2,0)*10</f>
        <v>SpriteUi/EquipmentIcon/Equip_Body_120</v>
      </c>
      <c r="Q177" s="63">
        <v>1</v>
      </c>
      <c r="R177" s="1" t="str" cm="1">
        <f t="array" ref="R177">_xlfn.XLOOKUP($C177,战斗中转!$E$32:$E$281,_xlfn.XLOOKUP(I177*100+J177,战斗中转!$AD$30:$BY$30*100+战斗中转!$AD$31:$BY$31,战斗中转!$AD$32:$BY$281),"{}")</f>
        <v>{"PhysDef":109.3322,"SkillSpeed":0.0326}</v>
      </c>
      <c r="S177" s="1" t="str" cm="1">
        <f t="array" ref="S177">_xlfn.XLOOKUP($C177,经营中转!$E$16:$E$265,_xlfn.XLOOKUP($J177,经营中转!$L$15:$S$15,经营中转!$L$16:$S$265),"{}")</f>
        <v>{"CardMulti":1.99}</v>
      </c>
    </row>
    <row r="178" spans="1:19" x14ac:dyDescent="0.15">
      <c r="A178" s="1">
        <f t="shared" si="51"/>
        <v>6003114020</v>
      </c>
      <c r="B178" s="57">
        <f t="shared" si="85"/>
        <v>6003114020</v>
      </c>
      <c r="C178" s="27">
        <f>_xlfn.XLOOKUP(G178,战斗中转!$D$8:$D$19,战斗中转!$F$8:$F$19)</f>
        <v>20</v>
      </c>
      <c r="D178" s="1">
        <f>_xlfn.XLOOKUP(G178,战斗中转!$D$8:$D$19,战斗中转!$H$8:$H$19)</f>
        <v>3</v>
      </c>
      <c r="E178" s="1">
        <f>_xlfn.XLOOKUP(G178,战斗中转!$D$8:$D$19,战斗中转!$J$8:$J$19)</f>
        <v>1</v>
      </c>
      <c r="F178" s="1">
        <f t="shared" si="52"/>
        <v>1</v>
      </c>
      <c r="G178" s="57">
        <f t="shared" si="99"/>
        <v>3</v>
      </c>
      <c r="H178" s="1">
        <f t="shared" ref="H178:J178" si="129">H106</f>
        <v>1</v>
      </c>
      <c r="I178" s="1">
        <f t="shared" si="129"/>
        <v>1</v>
      </c>
      <c r="J178" s="1">
        <f t="shared" si="129"/>
        <v>4</v>
      </c>
      <c r="K178" s="1">
        <f t="shared" si="54"/>
        <v>1</v>
      </c>
      <c r="L178" s="1">
        <f>IF(H178=0,0,_xlfn.XLOOKUP(G178,战斗中转!$D$8:$D$19,战斗中转!$I$8:$I$19))</f>
        <v>0.2</v>
      </c>
      <c r="M178" s="1">
        <f t="shared" si="55"/>
        <v>6003114020</v>
      </c>
      <c r="N178" s="1" t="str">
        <f t="shared" si="56"/>
        <v>EquipmentName603014020</v>
      </c>
      <c r="O178" s="1" t="str">
        <f t="shared" si="57"/>
        <v>EquipmentDesc603014020</v>
      </c>
      <c r="P178" s="63" t="str">
        <f>"SpriteUi/EquipmentIcon/"&amp;"Equip_"&amp;_xlfn.XLOOKUP(J178,战斗中转!$A$8:$A$11,战斗中转!$B$8:$B$11)&amp;"_"&amp;I178*100+ROUNDUP(G178/2,0)*10</f>
        <v>SpriteUi/EquipmentIcon/Equip_Shoes_120</v>
      </c>
      <c r="Q178" s="63">
        <v>1</v>
      </c>
      <c r="R178" s="1" t="str" cm="1">
        <f t="array" ref="R178">_xlfn.XLOOKUP($C178,战斗中转!$E$32:$E$281,_xlfn.XLOOKUP(I178*100+J178,战斗中转!$AD$30:$BY$30*100+战斗中转!$AD$31:$BY$31,战斗中转!$AD$32:$BY$281),"{}")</f>
        <v>{"MagicDef":109.3322,"AtkSpeed":0.0419,"SkillSpeed":0.0326}</v>
      </c>
      <c r="S178" s="1" t="str" cm="1">
        <f t="array" ref="S178">_xlfn.XLOOKUP($C178,经营中转!$E$16:$E$265,_xlfn.XLOOKUP($J178,经营中转!$L$15:$S$15,经营中转!$L$16:$S$265),"{}")</f>
        <v>{"AutoLevelLower":12}</v>
      </c>
    </row>
    <row r="179" spans="1:19" x14ac:dyDescent="0.15">
      <c r="A179" s="1">
        <f t="shared" si="51"/>
        <v>6003121020</v>
      </c>
      <c r="B179" s="57">
        <f t="shared" si="85"/>
        <v>6003121020</v>
      </c>
      <c r="C179" s="27">
        <f>_xlfn.XLOOKUP(G179,战斗中转!$D$8:$D$19,战斗中转!$F$8:$F$19)</f>
        <v>20</v>
      </c>
      <c r="D179" s="1">
        <f>_xlfn.XLOOKUP(G179,战斗中转!$D$8:$D$19,战斗中转!$H$8:$H$19)</f>
        <v>3</v>
      </c>
      <c r="E179" s="1">
        <f>_xlfn.XLOOKUP(G179,战斗中转!$D$8:$D$19,战斗中转!$J$8:$J$19)</f>
        <v>1</v>
      </c>
      <c r="F179" s="1">
        <f t="shared" si="52"/>
        <v>1</v>
      </c>
      <c r="G179" s="57">
        <f t="shared" si="99"/>
        <v>3</v>
      </c>
      <c r="H179" s="1">
        <f t="shared" ref="H179:J179" si="130">H107</f>
        <v>1</v>
      </c>
      <c r="I179" s="1">
        <f t="shared" si="130"/>
        <v>2</v>
      </c>
      <c r="J179" s="1">
        <f t="shared" si="130"/>
        <v>1</v>
      </c>
      <c r="K179" s="1">
        <f t="shared" si="54"/>
        <v>1</v>
      </c>
      <c r="L179" s="1">
        <f>IF(H179=0,0,_xlfn.XLOOKUP(G179,战斗中转!$D$8:$D$19,战斗中转!$I$8:$I$19))</f>
        <v>0.2</v>
      </c>
      <c r="M179" s="1">
        <f t="shared" si="55"/>
        <v>6003121020</v>
      </c>
      <c r="N179" s="1" t="str">
        <f t="shared" si="56"/>
        <v>EquipmentName603021020</v>
      </c>
      <c r="O179" s="1" t="str">
        <f t="shared" si="57"/>
        <v>EquipmentDesc603021020</v>
      </c>
      <c r="P179" s="63" t="str">
        <f>"SpriteUi/EquipmentIcon/"&amp;"Equip_"&amp;_xlfn.XLOOKUP(J179,战斗中转!$A$8:$A$11,战斗中转!$B$8:$B$11)&amp;"_"&amp;I179*100+ROUNDUP(G179/2,0)*10</f>
        <v>SpriteUi/EquipmentIcon/Equip_Weapon_220</v>
      </c>
      <c r="Q179" s="63">
        <v>1</v>
      </c>
      <c r="R179" s="1" t="str" cm="1">
        <f t="array" ref="R179">_xlfn.XLOOKUP($C179,战斗中转!$E$32:$E$281,_xlfn.XLOOKUP(I179*100+J179,战斗中转!$AD$30:$BY$30*100+战斗中转!$AD$31:$BY$31,战斗中转!$AD$32:$BY$281),"{}")</f>
        <v>{"Atk":247.4359,"Cri":0.182}</v>
      </c>
      <c r="S179" s="1" t="str" cm="1">
        <f t="array" ref="S179">_xlfn.XLOOKUP($C179,经营中转!$E$16:$E$265,_xlfn.XLOOKUP($J179,经营中转!$L$15:$S$15,经营中转!$L$16:$S$265),"{}")</f>
        <v>{"CardMulti":4.65}</v>
      </c>
    </row>
    <row r="180" spans="1:19" x14ac:dyDescent="0.15">
      <c r="A180" s="1">
        <f t="shared" si="51"/>
        <v>6003122020</v>
      </c>
      <c r="B180" s="57">
        <f t="shared" si="85"/>
        <v>6003122020</v>
      </c>
      <c r="C180" s="27">
        <f>_xlfn.XLOOKUP(G180,战斗中转!$D$8:$D$19,战斗中转!$F$8:$F$19)</f>
        <v>20</v>
      </c>
      <c r="D180" s="1">
        <f>_xlfn.XLOOKUP(G180,战斗中转!$D$8:$D$19,战斗中转!$H$8:$H$19)</f>
        <v>3</v>
      </c>
      <c r="E180" s="1">
        <f>_xlfn.XLOOKUP(G180,战斗中转!$D$8:$D$19,战斗中转!$J$8:$J$19)</f>
        <v>1</v>
      </c>
      <c r="F180" s="1">
        <f t="shared" si="52"/>
        <v>1</v>
      </c>
      <c r="G180" s="57">
        <f t="shared" si="99"/>
        <v>3</v>
      </c>
      <c r="H180" s="1">
        <f t="shared" ref="H180:J180" si="131">H108</f>
        <v>1</v>
      </c>
      <c r="I180" s="1">
        <f t="shared" si="131"/>
        <v>2</v>
      </c>
      <c r="J180" s="1">
        <f t="shared" si="131"/>
        <v>2</v>
      </c>
      <c r="K180" s="1">
        <f t="shared" si="54"/>
        <v>1</v>
      </c>
      <c r="L180" s="1">
        <f>IF(H180=0,0,_xlfn.XLOOKUP(G180,战斗中转!$D$8:$D$19,战斗中转!$I$8:$I$19))</f>
        <v>0.2</v>
      </c>
      <c r="M180" s="1">
        <f t="shared" si="55"/>
        <v>6003122020</v>
      </c>
      <c r="N180" s="1" t="str">
        <f t="shared" si="56"/>
        <v>EquipmentName603022020</v>
      </c>
      <c r="O180" s="1" t="str">
        <f t="shared" si="57"/>
        <v>EquipmentDesc603022020</v>
      </c>
      <c r="P180" s="63" t="str">
        <f>"SpriteUi/EquipmentIcon/"&amp;"Equip_"&amp;_xlfn.XLOOKUP(J180,战斗中转!$A$8:$A$11,战斗中转!$B$8:$B$11)&amp;"_"&amp;I180*100+ROUNDUP(G180/2,0)*10</f>
        <v>SpriteUi/EquipmentIcon/Equip_Head_220</v>
      </c>
      <c r="Q180" s="63">
        <v>1</v>
      </c>
      <c r="R180" s="1" t="str" cm="1">
        <f t="array" ref="R180">_xlfn.XLOOKUP($C180,战斗中转!$E$32:$E$281,_xlfn.XLOOKUP(I180*100+J180,战斗中转!$AD$30:$BY$30*100+战斗中转!$AD$31:$BY$31,战斗中转!$AD$32:$BY$281),"{}")</f>
        <v>{"Hp":3596.4524,"AntiCri":0.182}</v>
      </c>
      <c r="S180" s="1" t="str" cm="1">
        <f t="array" ref="S180">_xlfn.XLOOKUP($C180,经营中转!$E$16:$E$265,_xlfn.XLOOKUP($J180,经营中转!$L$15:$S$15,经营中转!$L$16:$S$265),"{}")</f>
        <v>{"AutoLevelLower":28}</v>
      </c>
    </row>
    <row r="181" spans="1:19" x14ac:dyDescent="0.15">
      <c r="A181" s="1">
        <f t="shared" si="51"/>
        <v>6003123020</v>
      </c>
      <c r="B181" s="57">
        <f t="shared" si="85"/>
        <v>6003123020</v>
      </c>
      <c r="C181" s="27">
        <f>_xlfn.XLOOKUP(G181,战斗中转!$D$8:$D$19,战斗中转!$F$8:$F$19)</f>
        <v>20</v>
      </c>
      <c r="D181" s="1">
        <f>_xlfn.XLOOKUP(G181,战斗中转!$D$8:$D$19,战斗中转!$H$8:$H$19)</f>
        <v>3</v>
      </c>
      <c r="E181" s="1">
        <f>_xlfn.XLOOKUP(G181,战斗中转!$D$8:$D$19,战斗中转!$J$8:$J$19)</f>
        <v>1</v>
      </c>
      <c r="F181" s="1">
        <f t="shared" si="52"/>
        <v>1</v>
      </c>
      <c r="G181" s="57">
        <f t="shared" si="99"/>
        <v>3</v>
      </c>
      <c r="H181" s="1">
        <f t="shared" ref="H181:J181" si="132">H109</f>
        <v>1</v>
      </c>
      <c r="I181" s="1">
        <f t="shared" si="132"/>
        <v>2</v>
      </c>
      <c r="J181" s="1">
        <f t="shared" si="132"/>
        <v>3</v>
      </c>
      <c r="K181" s="1">
        <f t="shared" si="54"/>
        <v>1</v>
      </c>
      <c r="L181" s="1">
        <f>IF(H181=0,0,_xlfn.XLOOKUP(G181,战斗中转!$D$8:$D$19,战斗中转!$I$8:$I$19))</f>
        <v>0.2</v>
      </c>
      <c r="M181" s="1">
        <f t="shared" si="55"/>
        <v>6003123020</v>
      </c>
      <c r="N181" s="1" t="str">
        <f t="shared" si="56"/>
        <v>EquipmentName603023020</v>
      </c>
      <c r="O181" s="1" t="str">
        <f t="shared" si="57"/>
        <v>EquipmentDesc603023020</v>
      </c>
      <c r="P181" s="63" t="str">
        <f>"SpriteUi/EquipmentIcon/"&amp;"Equip_"&amp;_xlfn.XLOOKUP(J181,战斗中转!$A$8:$A$11,战斗中转!$B$8:$B$11)&amp;"_"&amp;I181*100+ROUNDUP(G181/2,0)*10</f>
        <v>SpriteUi/EquipmentIcon/Equip_Body_220</v>
      </c>
      <c r="Q181" s="63">
        <v>1</v>
      </c>
      <c r="R181" s="1" t="str" cm="1">
        <f t="array" ref="R181">_xlfn.XLOOKUP($C181,战斗中转!$E$32:$E$281,_xlfn.XLOOKUP(I181*100+J181,战斗中转!$AD$30:$BY$30*100+战斗中转!$AD$31:$BY$31,战斗中转!$AD$32:$BY$281),"{}")</f>
        <v>{"PhysDef":126.5951,"OnHealInc":0.0307}</v>
      </c>
      <c r="S181" s="1" t="str" cm="1">
        <f t="array" ref="S181">_xlfn.XLOOKUP($C181,经营中转!$E$16:$E$265,_xlfn.XLOOKUP($J181,经营中转!$L$15:$S$15,经营中转!$L$16:$S$265),"{}")</f>
        <v>{"CardMulti":1.99}</v>
      </c>
    </row>
    <row r="182" spans="1:19" x14ac:dyDescent="0.15">
      <c r="A182" s="1">
        <f t="shared" si="51"/>
        <v>6003124020</v>
      </c>
      <c r="B182" s="57">
        <f t="shared" si="85"/>
        <v>6003124020</v>
      </c>
      <c r="C182" s="27">
        <f>_xlfn.XLOOKUP(G182,战斗中转!$D$8:$D$19,战斗中转!$F$8:$F$19)</f>
        <v>20</v>
      </c>
      <c r="D182" s="1">
        <f>_xlfn.XLOOKUP(G182,战斗中转!$D$8:$D$19,战斗中转!$H$8:$H$19)</f>
        <v>3</v>
      </c>
      <c r="E182" s="1">
        <f>_xlfn.XLOOKUP(G182,战斗中转!$D$8:$D$19,战斗中转!$J$8:$J$19)</f>
        <v>1</v>
      </c>
      <c r="F182" s="1">
        <f t="shared" si="52"/>
        <v>1</v>
      </c>
      <c r="G182" s="57">
        <f t="shared" si="99"/>
        <v>3</v>
      </c>
      <c r="H182" s="1">
        <f t="shared" ref="H182:J182" si="133">H110</f>
        <v>1</v>
      </c>
      <c r="I182" s="1">
        <f t="shared" si="133"/>
        <v>2</v>
      </c>
      <c r="J182" s="1">
        <f t="shared" si="133"/>
        <v>4</v>
      </c>
      <c r="K182" s="1">
        <f t="shared" si="54"/>
        <v>1</v>
      </c>
      <c r="L182" s="1">
        <f>IF(H182=0,0,_xlfn.XLOOKUP(G182,战斗中转!$D$8:$D$19,战斗中转!$I$8:$I$19))</f>
        <v>0.2</v>
      </c>
      <c r="M182" s="1">
        <f t="shared" si="55"/>
        <v>6003124020</v>
      </c>
      <c r="N182" s="1" t="str">
        <f t="shared" si="56"/>
        <v>EquipmentName603024020</v>
      </c>
      <c r="O182" s="1" t="str">
        <f t="shared" si="57"/>
        <v>EquipmentDesc603024020</v>
      </c>
      <c r="P182" s="63" t="str">
        <f>"SpriteUi/EquipmentIcon/"&amp;"Equip_"&amp;_xlfn.XLOOKUP(J182,战斗中转!$A$8:$A$11,战斗中转!$B$8:$B$11)&amp;"_"&amp;I182*100+ROUNDUP(G182/2,0)*10</f>
        <v>SpriteUi/EquipmentIcon/Equip_Shoes_220</v>
      </c>
      <c r="Q182" s="63">
        <v>1</v>
      </c>
      <c r="R182" s="1" t="str" cm="1">
        <f t="array" ref="R182">_xlfn.XLOOKUP($C182,战斗中转!$E$32:$E$281,_xlfn.XLOOKUP(I182*100+J182,战斗中转!$AD$30:$BY$30*100+战斗中转!$AD$31:$BY$31,战斗中转!$AD$32:$BY$281),"{}")</f>
        <v>{"MagicDef":126.5951,"AtkSpeed":0.0419,"OnHealInc":0.0307}</v>
      </c>
      <c r="S182" s="1" t="str" cm="1">
        <f t="array" ref="S182">_xlfn.XLOOKUP($C182,经营中转!$E$16:$E$265,_xlfn.XLOOKUP($J182,经营中转!$L$15:$S$15,经营中转!$L$16:$S$265),"{}")</f>
        <v>{"AutoLevelLower":12}</v>
      </c>
    </row>
    <row r="183" spans="1:19" x14ac:dyDescent="0.15">
      <c r="A183" s="1">
        <f t="shared" si="51"/>
        <v>6003131020</v>
      </c>
      <c r="B183" s="57">
        <f t="shared" si="85"/>
        <v>6003131020</v>
      </c>
      <c r="C183" s="27">
        <f>_xlfn.XLOOKUP(G183,战斗中转!$D$8:$D$19,战斗中转!$F$8:$F$19)</f>
        <v>20</v>
      </c>
      <c r="D183" s="1">
        <f>_xlfn.XLOOKUP(G183,战斗中转!$D$8:$D$19,战斗中转!$H$8:$H$19)</f>
        <v>3</v>
      </c>
      <c r="E183" s="1">
        <f>_xlfn.XLOOKUP(G183,战斗中转!$D$8:$D$19,战斗中转!$J$8:$J$19)</f>
        <v>1</v>
      </c>
      <c r="F183" s="1">
        <f t="shared" si="52"/>
        <v>1</v>
      </c>
      <c r="G183" s="57">
        <f t="shared" si="99"/>
        <v>3</v>
      </c>
      <c r="H183" s="1">
        <f t="shared" ref="H183:J183" si="134">H111</f>
        <v>1</v>
      </c>
      <c r="I183" s="1">
        <f t="shared" si="134"/>
        <v>3</v>
      </c>
      <c r="J183" s="1">
        <f t="shared" si="134"/>
        <v>1</v>
      </c>
      <c r="K183" s="1">
        <f t="shared" si="54"/>
        <v>1</v>
      </c>
      <c r="L183" s="1">
        <f>IF(H183=0,0,_xlfn.XLOOKUP(G183,战斗中转!$D$8:$D$19,战斗中转!$I$8:$I$19))</f>
        <v>0.2</v>
      </c>
      <c r="M183" s="1">
        <f t="shared" si="55"/>
        <v>6003131020</v>
      </c>
      <c r="N183" s="1" t="str">
        <f t="shared" si="56"/>
        <v>EquipmentName603031020</v>
      </c>
      <c r="O183" s="1" t="str">
        <f t="shared" si="57"/>
        <v>EquipmentDesc603031020</v>
      </c>
      <c r="P183" s="63" t="str">
        <f>"SpriteUi/EquipmentIcon/"&amp;"Equip_"&amp;_xlfn.XLOOKUP(J183,战斗中转!$A$8:$A$11,战斗中转!$B$8:$B$11)&amp;"_"&amp;I183*100+ROUNDUP(G183/2,0)*10</f>
        <v>SpriteUi/EquipmentIcon/Equip_Weapon_320</v>
      </c>
      <c r="Q183" s="63">
        <v>1</v>
      </c>
      <c r="R183" s="1" t="str" cm="1">
        <f t="array" ref="R183">_xlfn.XLOOKUP($C183,战斗中转!$E$32:$E$281,_xlfn.XLOOKUP(I183*100+J183,战斗中转!$AD$30:$BY$30*100+战斗中转!$AD$31:$BY$31,战斗中转!$AD$32:$BY$281),"{}")</f>
        <v>{"Atk":316.4878,"Cri":0.182}</v>
      </c>
      <c r="S183" s="1" t="str" cm="1">
        <f t="array" ref="S183">_xlfn.XLOOKUP($C183,经营中转!$E$16:$E$265,_xlfn.XLOOKUP($J183,经营中转!$L$15:$S$15,经营中转!$L$16:$S$265),"{}")</f>
        <v>{"CardMulti":4.65}</v>
      </c>
    </row>
    <row r="184" spans="1:19" x14ac:dyDescent="0.15">
      <c r="A184" s="1">
        <f t="shared" si="51"/>
        <v>6003132020</v>
      </c>
      <c r="B184" s="57">
        <f t="shared" si="85"/>
        <v>6003132020</v>
      </c>
      <c r="C184" s="27">
        <f>_xlfn.XLOOKUP(G184,战斗中转!$D$8:$D$19,战斗中转!$F$8:$F$19)</f>
        <v>20</v>
      </c>
      <c r="D184" s="1">
        <f>_xlfn.XLOOKUP(G184,战斗中转!$D$8:$D$19,战斗中转!$H$8:$H$19)</f>
        <v>3</v>
      </c>
      <c r="E184" s="1">
        <f>_xlfn.XLOOKUP(G184,战斗中转!$D$8:$D$19,战斗中转!$J$8:$J$19)</f>
        <v>1</v>
      </c>
      <c r="F184" s="1">
        <f t="shared" si="52"/>
        <v>1</v>
      </c>
      <c r="G184" s="57">
        <f t="shared" si="99"/>
        <v>3</v>
      </c>
      <c r="H184" s="1">
        <f t="shared" ref="H184:J184" si="135">H112</f>
        <v>1</v>
      </c>
      <c r="I184" s="1">
        <f t="shared" si="135"/>
        <v>3</v>
      </c>
      <c r="J184" s="1">
        <f t="shared" si="135"/>
        <v>2</v>
      </c>
      <c r="K184" s="1">
        <f t="shared" si="54"/>
        <v>1</v>
      </c>
      <c r="L184" s="1">
        <f>IF(H184=0,0,_xlfn.XLOOKUP(G184,战斗中转!$D$8:$D$19,战斗中转!$I$8:$I$19))</f>
        <v>0.2</v>
      </c>
      <c r="M184" s="1">
        <f t="shared" si="55"/>
        <v>6003132020</v>
      </c>
      <c r="N184" s="1" t="str">
        <f t="shared" si="56"/>
        <v>EquipmentName603032020</v>
      </c>
      <c r="O184" s="1" t="str">
        <f t="shared" si="57"/>
        <v>EquipmentDesc603032020</v>
      </c>
      <c r="P184" s="63" t="str">
        <f>"SpriteUi/EquipmentIcon/"&amp;"Equip_"&amp;_xlfn.XLOOKUP(J184,战斗中转!$A$8:$A$11,战斗中转!$B$8:$B$11)&amp;"_"&amp;I184*100+ROUNDUP(G184/2,0)*10</f>
        <v>SpriteUi/EquipmentIcon/Equip_Head_320</v>
      </c>
      <c r="Q184" s="63">
        <v>1</v>
      </c>
      <c r="R184" s="1" t="str" cm="1">
        <f t="array" ref="R184">_xlfn.XLOOKUP($C184,战斗中转!$E$32:$E$281,_xlfn.XLOOKUP(I184*100+J184,战斗中转!$AD$30:$BY$30*100+战斗中转!$AD$31:$BY$31,战斗中转!$AD$32:$BY$281),"{}")</f>
        <v>{"Hp":3021.02,"AntiCri":0.182}</v>
      </c>
      <c r="S184" s="1" t="str" cm="1">
        <f t="array" ref="S184">_xlfn.XLOOKUP($C184,经营中转!$E$16:$E$265,_xlfn.XLOOKUP($J184,经营中转!$L$15:$S$15,经营中转!$L$16:$S$265),"{}")</f>
        <v>{"AutoLevelLower":28}</v>
      </c>
    </row>
    <row r="185" spans="1:19" x14ac:dyDescent="0.15">
      <c r="A185" s="1">
        <f t="shared" si="51"/>
        <v>6003133020</v>
      </c>
      <c r="B185" s="57">
        <f t="shared" si="85"/>
        <v>6003133020</v>
      </c>
      <c r="C185" s="27">
        <f>_xlfn.XLOOKUP(G185,战斗中转!$D$8:$D$19,战斗中转!$F$8:$F$19)</f>
        <v>20</v>
      </c>
      <c r="D185" s="1">
        <f>_xlfn.XLOOKUP(G185,战斗中转!$D$8:$D$19,战斗中转!$H$8:$H$19)</f>
        <v>3</v>
      </c>
      <c r="E185" s="1">
        <f>_xlfn.XLOOKUP(G185,战斗中转!$D$8:$D$19,战斗中转!$J$8:$J$19)</f>
        <v>1</v>
      </c>
      <c r="F185" s="1">
        <f t="shared" si="52"/>
        <v>1</v>
      </c>
      <c r="G185" s="57">
        <f t="shared" si="99"/>
        <v>3</v>
      </c>
      <c r="H185" s="1">
        <f t="shared" ref="H185:J185" si="136">H113</f>
        <v>1</v>
      </c>
      <c r="I185" s="1">
        <f t="shared" si="136"/>
        <v>3</v>
      </c>
      <c r="J185" s="1">
        <f t="shared" si="136"/>
        <v>3</v>
      </c>
      <c r="K185" s="1">
        <f t="shared" si="54"/>
        <v>1</v>
      </c>
      <c r="L185" s="1">
        <f>IF(H185=0,0,_xlfn.XLOOKUP(G185,战斗中转!$D$8:$D$19,战斗中转!$I$8:$I$19))</f>
        <v>0.2</v>
      </c>
      <c r="M185" s="1">
        <f t="shared" si="55"/>
        <v>6003133020</v>
      </c>
      <c r="N185" s="1" t="str">
        <f t="shared" si="56"/>
        <v>EquipmentName603033020</v>
      </c>
      <c r="O185" s="1" t="str">
        <f t="shared" si="57"/>
        <v>EquipmentDesc603033020</v>
      </c>
      <c r="P185" s="63" t="str">
        <f>"SpriteUi/EquipmentIcon/"&amp;"Equip_"&amp;_xlfn.XLOOKUP(J185,战斗中转!$A$8:$A$11,战斗中转!$B$8:$B$11)&amp;"_"&amp;I185*100+ROUNDUP(G185/2,0)*10</f>
        <v>SpriteUi/EquipmentIcon/Equip_Body_320</v>
      </c>
      <c r="Q185" s="63">
        <v>1</v>
      </c>
      <c r="R185" s="1" t="str" cm="1">
        <f t="array" ref="R185">_xlfn.XLOOKUP($C185,战斗中转!$E$32:$E$281,_xlfn.XLOOKUP(I185*100+J185,战斗中转!$AD$30:$BY$30*100+战斗中转!$AD$31:$BY$31,战斗中转!$AD$32:$BY$281),"{}")</f>
        <v>{"PhysDef":111.6339,"HealInc":0.0307}</v>
      </c>
      <c r="S185" s="1" t="str" cm="1">
        <f t="array" ref="S185">_xlfn.XLOOKUP($C185,经营中转!$E$16:$E$265,_xlfn.XLOOKUP($J185,经营中转!$L$15:$S$15,经营中转!$L$16:$S$265),"{}")</f>
        <v>{"CardMulti":1.99}</v>
      </c>
    </row>
    <row r="186" spans="1:19" x14ac:dyDescent="0.15">
      <c r="A186" s="1">
        <f t="shared" si="51"/>
        <v>6003134020</v>
      </c>
      <c r="B186" s="57">
        <f t="shared" si="85"/>
        <v>6003134020</v>
      </c>
      <c r="C186" s="27">
        <f>_xlfn.XLOOKUP(G186,战斗中转!$D$8:$D$19,战斗中转!$F$8:$F$19)</f>
        <v>20</v>
      </c>
      <c r="D186" s="1">
        <f>_xlfn.XLOOKUP(G186,战斗中转!$D$8:$D$19,战斗中转!$H$8:$H$19)</f>
        <v>3</v>
      </c>
      <c r="E186" s="1">
        <f>_xlfn.XLOOKUP(G186,战斗中转!$D$8:$D$19,战斗中转!$J$8:$J$19)</f>
        <v>1</v>
      </c>
      <c r="F186" s="1">
        <f t="shared" si="52"/>
        <v>1</v>
      </c>
      <c r="G186" s="57">
        <f t="shared" si="99"/>
        <v>3</v>
      </c>
      <c r="H186" s="1">
        <f t="shared" ref="H186:J186" si="137">H114</f>
        <v>1</v>
      </c>
      <c r="I186" s="1">
        <f t="shared" si="137"/>
        <v>3</v>
      </c>
      <c r="J186" s="1">
        <f t="shared" si="137"/>
        <v>4</v>
      </c>
      <c r="K186" s="1">
        <f t="shared" si="54"/>
        <v>1</v>
      </c>
      <c r="L186" s="1">
        <f>IF(H186=0,0,_xlfn.XLOOKUP(G186,战斗中转!$D$8:$D$19,战斗中转!$I$8:$I$19))</f>
        <v>0.2</v>
      </c>
      <c r="M186" s="1">
        <f t="shared" si="55"/>
        <v>6003134020</v>
      </c>
      <c r="N186" s="1" t="str">
        <f t="shared" si="56"/>
        <v>EquipmentName603034020</v>
      </c>
      <c r="O186" s="1" t="str">
        <f t="shared" si="57"/>
        <v>EquipmentDesc603034020</v>
      </c>
      <c r="P186" s="63" t="str">
        <f>"SpriteUi/EquipmentIcon/"&amp;"Equip_"&amp;_xlfn.XLOOKUP(J186,战斗中转!$A$8:$A$11,战斗中转!$B$8:$B$11)&amp;"_"&amp;I186*100+ROUNDUP(G186/2,0)*10</f>
        <v>SpriteUi/EquipmentIcon/Equip_Shoes_320</v>
      </c>
      <c r="Q186" s="63">
        <v>1</v>
      </c>
      <c r="R186" s="1" t="str" cm="1">
        <f t="array" ref="R186">_xlfn.XLOOKUP($C186,战斗中转!$E$32:$E$281,_xlfn.XLOOKUP(I186*100+J186,战斗中转!$AD$30:$BY$30*100+战斗中转!$AD$31:$BY$31,战斗中转!$AD$32:$BY$281),"{}")</f>
        <v>{"MagicDef":113.9356,"AtkSpeed":0.0419,"HealInc":0.0307}</v>
      </c>
      <c r="S186" s="1" t="str" cm="1">
        <f t="array" ref="S186">_xlfn.XLOOKUP($C186,经营中转!$E$16:$E$265,_xlfn.XLOOKUP($J186,经营中转!$L$15:$S$15,经营中转!$L$16:$S$265),"{}")</f>
        <v>{"AutoLevelLower":12}</v>
      </c>
    </row>
    <row r="187" spans="1:19" x14ac:dyDescent="0.15">
      <c r="A187" s="1">
        <f t="shared" si="51"/>
        <v>6003211020</v>
      </c>
      <c r="B187" s="57">
        <f t="shared" si="85"/>
        <v>6003211020</v>
      </c>
      <c r="C187" s="27">
        <f>_xlfn.XLOOKUP(G187,战斗中转!$D$8:$D$19,战斗中转!$F$8:$F$19)</f>
        <v>20</v>
      </c>
      <c r="D187" s="1">
        <f>_xlfn.XLOOKUP(G187,战斗中转!$D$8:$D$19,战斗中转!$H$8:$H$19)</f>
        <v>3</v>
      </c>
      <c r="E187" s="1">
        <f>_xlfn.XLOOKUP(G187,战斗中转!$D$8:$D$19,战斗中转!$J$8:$J$19)</f>
        <v>1</v>
      </c>
      <c r="F187" s="1">
        <f t="shared" si="52"/>
        <v>1</v>
      </c>
      <c r="G187" s="57">
        <f t="shared" si="99"/>
        <v>3</v>
      </c>
      <c r="H187" s="1">
        <f t="shared" ref="H187:J187" si="138">H115</f>
        <v>2</v>
      </c>
      <c r="I187" s="1">
        <f t="shared" si="138"/>
        <v>1</v>
      </c>
      <c r="J187" s="1">
        <f t="shared" si="138"/>
        <v>1</v>
      </c>
      <c r="K187" s="1">
        <f t="shared" si="54"/>
        <v>1</v>
      </c>
      <c r="L187" s="1">
        <f>IF(H187=0,0,_xlfn.XLOOKUP(G187,战斗中转!$D$8:$D$19,战斗中转!$I$8:$I$19))</f>
        <v>0.2</v>
      </c>
      <c r="M187" s="1">
        <f t="shared" si="55"/>
        <v>6003211020</v>
      </c>
      <c r="N187" s="1" t="str">
        <f t="shared" si="56"/>
        <v>EquipmentName603011020</v>
      </c>
      <c r="O187" s="1" t="str">
        <f t="shared" si="57"/>
        <v>EquipmentDesc603011020</v>
      </c>
      <c r="P187" s="63" t="str">
        <f>"SpriteUi/EquipmentIcon/"&amp;"Equip_"&amp;_xlfn.XLOOKUP(J187,战斗中转!$A$8:$A$11,战斗中转!$B$8:$B$11)&amp;"_"&amp;I187*100+ROUNDUP(G187/2,0)*10</f>
        <v>SpriteUi/EquipmentIcon/Equip_Weapon_120</v>
      </c>
      <c r="Q187" s="63">
        <v>1</v>
      </c>
      <c r="R187" s="1" t="str" cm="1">
        <f t="array" ref="R187">_xlfn.XLOOKUP($C187,战斗中转!$E$32:$E$281,_xlfn.XLOOKUP(I187*100+J187,战斗中转!$AD$30:$BY$30*100+战斗中转!$AD$31:$BY$31,战斗中转!$AD$32:$BY$281),"{}")</f>
        <v>{"Atk":351.0138,"Cri":0.2639}</v>
      </c>
      <c r="S187" s="1" t="str" cm="1">
        <f t="array" ref="S187">_xlfn.XLOOKUP($C187,经营中转!$E$16:$E$265,_xlfn.XLOOKUP($J187,经营中转!$L$15:$S$15,经营中转!$L$16:$S$265),"{}")</f>
        <v>{"CardMulti":4.65}</v>
      </c>
    </row>
    <row r="188" spans="1:19" x14ac:dyDescent="0.15">
      <c r="A188" s="1">
        <f t="shared" si="51"/>
        <v>6003212020</v>
      </c>
      <c r="B188" s="57">
        <f t="shared" si="85"/>
        <v>6003212020</v>
      </c>
      <c r="C188" s="27">
        <f>_xlfn.XLOOKUP(G188,战斗中转!$D$8:$D$19,战斗中转!$F$8:$F$19)</f>
        <v>20</v>
      </c>
      <c r="D188" s="1">
        <f>_xlfn.XLOOKUP(G188,战斗中转!$D$8:$D$19,战斗中转!$H$8:$H$19)</f>
        <v>3</v>
      </c>
      <c r="E188" s="1">
        <f>_xlfn.XLOOKUP(G188,战斗中转!$D$8:$D$19,战斗中转!$J$8:$J$19)</f>
        <v>1</v>
      </c>
      <c r="F188" s="1">
        <f t="shared" si="52"/>
        <v>1</v>
      </c>
      <c r="G188" s="57">
        <f t="shared" si="99"/>
        <v>3</v>
      </c>
      <c r="H188" s="1">
        <f t="shared" ref="H188:J188" si="139">H116</f>
        <v>2</v>
      </c>
      <c r="I188" s="1">
        <f t="shared" si="139"/>
        <v>1</v>
      </c>
      <c r="J188" s="1">
        <f t="shared" si="139"/>
        <v>2</v>
      </c>
      <c r="K188" s="1">
        <f t="shared" si="54"/>
        <v>1</v>
      </c>
      <c r="L188" s="1">
        <f>IF(H188=0,0,_xlfn.XLOOKUP(G188,战斗中转!$D$8:$D$19,战斗中转!$I$8:$I$19))</f>
        <v>0.2</v>
      </c>
      <c r="M188" s="1">
        <f t="shared" si="55"/>
        <v>6003212020</v>
      </c>
      <c r="N188" s="1" t="str">
        <f t="shared" si="56"/>
        <v>EquipmentName603012020</v>
      </c>
      <c r="O188" s="1" t="str">
        <f t="shared" si="57"/>
        <v>EquipmentDesc603012020</v>
      </c>
      <c r="P188" s="63" t="str">
        <f>"SpriteUi/EquipmentIcon/"&amp;"Equip_"&amp;_xlfn.XLOOKUP(J188,战斗中转!$A$8:$A$11,战斗中转!$B$8:$B$11)&amp;"_"&amp;I188*100+ROUNDUP(G188/2,0)*10</f>
        <v>SpriteUi/EquipmentIcon/Equip_Head_120</v>
      </c>
      <c r="Q188" s="63">
        <v>1</v>
      </c>
      <c r="R188" s="1" t="str" cm="1">
        <f t="array" ref="R188">_xlfn.XLOOKUP($C188,战斗中转!$E$32:$E$281,_xlfn.XLOOKUP(I188*100+J188,战斗中转!$AD$30:$BY$30*100+战斗中转!$AD$31:$BY$31,战斗中转!$AD$32:$BY$281),"{}")</f>
        <v>{"Hp":2531.9025,"AntiCri":0.1456}</v>
      </c>
      <c r="S188" s="1" t="str" cm="1">
        <f t="array" ref="S188">_xlfn.XLOOKUP($C188,经营中转!$E$16:$E$265,_xlfn.XLOOKUP($J188,经营中转!$L$15:$S$15,经营中转!$L$16:$S$265),"{}")</f>
        <v>{"AutoLevelLower":28}</v>
      </c>
    </row>
    <row r="189" spans="1:19" x14ac:dyDescent="0.15">
      <c r="A189" s="1">
        <f t="shared" si="51"/>
        <v>6003213020</v>
      </c>
      <c r="B189" s="57">
        <f t="shared" si="85"/>
        <v>6003213020</v>
      </c>
      <c r="C189" s="27">
        <f>_xlfn.XLOOKUP(G189,战斗中转!$D$8:$D$19,战斗中转!$F$8:$F$19)</f>
        <v>20</v>
      </c>
      <c r="D189" s="1">
        <f>_xlfn.XLOOKUP(G189,战斗中转!$D$8:$D$19,战斗中转!$H$8:$H$19)</f>
        <v>3</v>
      </c>
      <c r="E189" s="1">
        <f>_xlfn.XLOOKUP(G189,战斗中转!$D$8:$D$19,战斗中转!$J$8:$J$19)</f>
        <v>1</v>
      </c>
      <c r="F189" s="1">
        <f t="shared" si="52"/>
        <v>1</v>
      </c>
      <c r="G189" s="57">
        <f t="shared" si="99"/>
        <v>3</v>
      </c>
      <c r="H189" s="1">
        <f t="shared" ref="H189:J189" si="140">H117</f>
        <v>2</v>
      </c>
      <c r="I189" s="1">
        <f t="shared" si="140"/>
        <v>1</v>
      </c>
      <c r="J189" s="1">
        <f t="shared" si="140"/>
        <v>3</v>
      </c>
      <c r="K189" s="1">
        <f t="shared" si="54"/>
        <v>1</v>
      </c>
      <c r="L189" s="1">
        <f>IF(H189=0,0,_xlfn.XLOOKUP(G189,战斗中转!$D$8:$D$19,战斗中转!$I$8:$I$19))</f>
        <v>0.2</v>
      </c>
      <c r="M189" s="1">
        <f t="shared" si="55"/>
        <v>6003213020</v>
      </c>
      <c r="N189" s="1" t="str">
        <f t="shared" si="56"/>
        <v>EquipmentName603013020</v>
      </c>
      <c r="O189" s="1" t="str">
        <f t="shared" si="57"/>
        <v>EquipmentDesc603013020</v>
      </c>
      <c r="P189" s="63" t="str">
        <f>"SpriteUi/EquipmentIcon/"&amp;"Equip_"&amp;_xlfn.XLOOKUP(J189,战斗中转!$A$8:$A$11,战斗中转!$B$8:$B$11)&amp;"_"&amp;I189*100+ROUNDUP(G189/2,0)*10</f>
        <v>SpriteUi/EquipmentIcon/Equip_Body_120</v>
      </c>
      <c r="Q189" s="63">
        <v>1</v>
      </c>
      <c r="R189" s="1" t="str" cm="1">
        <f t="array" ref="R189">_xlfn.XLOOKUP($C189,战斗中转!$E$32:$E$281,_xlfn.XLOOKUP(I189*100+J189,战斗中转!$AD$30:$BY$30*100+战斗中转!$AD$31:$BY$31,战斗中转!$AD$32:$BY$281),"{}")</f>
        <v>{"PhysDef":109.3322,"SkillSpeed":0.0326}</v>
      </c>
      <c r="S189" s="1" t="str" cm="1">
        <f t="array" ref="S189">_xlfn.XLOOKUP($C189,经营中转!$E$16:$E$265,_xlfn.XLOOKUP($J189,经营中转!$L$15:$S$15,经营中转!$L$16:$S$265),"{}")</f>
        <v>{"CardMulti":1.99}</v>
      </c>
    </row>
    <row r="190" spans="1:19" x14ac:dyDescent="0.15">
      <c r="A190" s="1">
        <f t="shared" si="51"/>
        <v>6003214020</v>
      </c>
      <c r="B190" s="57">
        <f t="shared" si="85"/>
        <v>6003214020</v>
      </c>
      <c r="C190" s="27">
        <f>_xlfn.XLOOKUP(G190,战斗中转!$D$8:$D$19,战斗中转!$F$8:$F$19)</f>
        <v>20</v>
      </c>
      <c r="D190" s="1">
        <f>_xlfn.XLOOKUP(G190,战斗中转!$D$8:$D$19,战斗中转!$H$8:$H$19)</f>
        <v>3</v>
      </c>
      <c r="E190" s="1">
        <f>_xlfn.XLOOKUP(G190,战斗中转!$D$8:$D$19,战斗中转!$J$8:$J$19)</f>
        <v>1</v>
      </c>
      <c r="F190" s="1">
        <f t="shared" si="52"/>
        <v>1</v>
      </c>
      <c r="G190" s="57">
        <f t="shared" si="99"/>
        <v>3</v>
      </c>
      <c r="H190" s="1">
        <f t="shared" ref="H190:J190" si="141">H118</f>
        <v>2</v>
      </c>
      <c r="I190" s="1">
        <f t="shared" si="141"/>
        <v>1</v>
      </c>
      <c r="J190" s="1">
        <f t="shared" si="141"/>
        <v>4</v>
      </c>
      <c r="K190" s="1">
        <f t="shared" si="54"/>
        <v>1</v>
      </c>
      <c r="L190" s="1">
        <f>IF(H190=0,0,_xlfn.XLOOKUP(G190,战斗中转!$D$8:$D$19,战斗中转!$I$8:$I$19))</f>
        <v>0.2</v>
      </c>
      <c r="M190" s="1">
        <f t="shared" si="55"/>
        <v>6003214020</v>
      </c>
      <c r="N190" s="1" t="str">
        <f t="shared" si="56"/>
        <v>EquipmentName603014020</v>
      </c>
      <c r="O190" s="1" t="str">
        <f t="shared" si="57"/>
        <v>EquipmentDesc603014020</v>
      </c>
      <c r="P190" s="63" t="str">
        <f>"SpriteUi/EquipmentIcon/"&amp;"Equip_"&amp;_xlfn.XLOOKUP(J190,战斗中转!$A$8:$A$11,战斗中转!$B$8:$B$11)&amp;"_"&amp;I190*100+ROUNDUP(G190/2,0)*10</f>
        <v>SpriteUi/EquipmentIcon/Equip_Shoes_120</v>
      </c>
      <c r="Q190" s="63">
        <v>1</v>
      </c>
      <c r="R190" s="1" t="str" cm="1">
        <f t="array" ref="R190">_xlfn.XLOOKUP($C190,战斗中转!$E$32:$E$281,_xlfn.XLOOKUP(I190*100+J190,战斗中转!$AD$30:$BY$30*100+战斗中转!$AD$31:$BY$31,战斗中转!$AD$32:$BY$281),"{}")</f>
        <v>{"MagicDef":109.3322,"AtkSpeed":0.0419,"SkillSpeed":0.0326}</v>
      </c>
      <c r="S190" s="1" t="str" cm="1">
        <f t="array" ref="S190">_xlfn.XLOOKUP($C190,经营中转!$E$16:$E$265,_xlfn.XLOOKUP($J190,经营中转!$L$15:$S$15,经营中转!$L$16:$S$265),"{}")</f>
        <v>{"AutoLevelLower":12}</v>
      </c>
    </row>
    <row r="191" spans="1:19" x14ac:dyDescent="0.15">
      <c r="A191" s="1">
        <f t="shared" si="51"/>
        <v>6003221020</v>
      </c>
      <c r="B191" s="57">
        <f t="shared" si="85"/>
        <v>6003221020</v>
      </c>
      <c r="C191" s="27">
        <f>_xlfn.XLOOKUP(G191,战斗中转!$D$8:$D$19,战斗中转!$F$8:$F$19)</f>
        <v>20</v>
      </c>
      <c r="D191" s="1">
        <f>_xlfn.XLOOKUP(G191,战斗中转!$D$8:$D$19,战斗中转!$H$8:$H$19)</f>
        <v>3</v>
      </c>
      <c r="E191" s="1">
        <f>_xlfn.XLOOKUP(G191,战斗中转!$D$8:$D$19,战斗中转!$J$8:$J$19)</f>
        <v>1</v>
      </c>
      <c r="F191" s="1">
        <f t="shared" si="52"/>
        <v>1</v>
      </c>
      <c r="G191" s="57">
        <f t="shared" si="99"/>
        <v>3</v>
      </c>
      <c r="H191" s="1">
        <f t="shared" ref="H191:J191" si="142">H119</f>
        <v>2</v>
      </c>
      <c r="I191" s="1">
        <f t="shared" si="142"/>
        <v>2</v>
      </c>
      <c r="J191" s="1">
        <f t="shared" si="142"/>
        <v>1</v>
      </c>
      <c r="K191" s="1">
        <f t="shared" si="54"/>
        <v>1</v>
      </c>
      <c r="L191" s="1">
        <f>IF(H191=0,0,_xlfn.XLOOKUP(G191,战斗中转!$D$8:$D$19,战斗中转!$I$8:$I$19))</f>
        <v>0.2</v>
      </c>
      <c r="M191" s="1">
        <f t="shared" si="55"/>
        <v>6003221020</v>
      </c>
      <c r="N191" s="1" t="str">
        <f t="shared" si="56"/>
        <v>EquipmentName603021020</v>
      </c>
      <c r="O191" s="1" t="str">
        <f t="shared" si="57"/>
        <v>EquipmentDesc603021020</v>
      </c>
      <c r="P191" s="63" t="str">
        <f>"SpriteUi/EquipmentIcon/"&amp;"Equip_"&amp;_xlfn.XLOOKUP(J191,战斗中转!$A$8:$A$11,战斗中转!$B$8:$B$11)&amp;"_"&amp;I191*100+ROUNDUP(G191/2,0)*10</f>
        <v>SpriteUi/EquipmentIcon/Equip_Weapon_220</v>
      </c>
      <c r="Q191" s="63">
        <v>1</v>
      </c>
      <c r="R191" s="1" t="str" cm="1">
        <f t="array" ref="R191">_xlfn.XLOOKUP($C191,战斗中转!$E$32:$E$281,_xlfn.XLOOKUP(I191*100+J191,战斗中转!$AD$30:$BY$30*100+战斗中转!$AD$31:$BY$31,战斗中转!$AD$32:$BY$281),"{}")</f>
        <v>{"Atk":247.4359,"Cri":0.182}</v>
      </c>
      <c r="S191" s="1" t="str" cm="1">
        <f t="array" ref="S191">_xlfn.XLOOKUP($C191,经营中转!$E$16:$E$265,_xlfn.XLOOKUP($J191,经营中转!$L$15:$S$15,经营中转!$L$16:$S$265),"{}")</f>
        <v>{"CardMulti":4.65}</v>
      </c>
    </row>
    <row r="192" spans="1:19" x14ac:dyDescent="0.15">
      <c r="A192" s="1">
        <f t="shared" si="51"/>
        <v>6003222020</v>
      </c>
      <c r="B192" s="57">
        <f t="shared" si="85"/>
        <v>6003222020</v>
      </c>
      <c r="C192" s="27">
        <f>_xlfn.XLOOKUP(G192,战斗中转!$D$8:$D$19,战斗中转!$F$8:$F$19)</f>
        <v>20</v>
      </c>
      <c r="D192" s="1">
        <f>_xlfn.XLOOKUP(G192,战斗中转!$D$8:$D$19,战斗中转!$H$8:$H$19)</f>
        <v>3</v>
      </c>
      <c r="E192" s="1">
        <f>_xlfn.XLOOKUP(G192,战斗中转!$D$8:$D$19,战斗中转!$J$8:$J$19)</f>
        <v>1</v>
      </c>
      <c r="F192" s="1">
        <f t="shared" si="52"/>
        <v>1</v>
      </c>
      <c r="G192" s="57">
        <f t="shared" si="99"/>
        <v>3</v>
      </c>
      <c r="H192" s="1">
        <f t="shared" ref="H192:J192" si="143">H120</f>
        <v>2</v>
      </c>
      <c r="I192" s="1">
        <f t="shared" si="143"/>
        <v>2</v>
      </c>
      <c r="J192" s="1">
        <f t="shared" si="143"/>
        <v>2</v>
      </c>
      <c r="K192" s="1">
        <f t="shared" si="54"/>
        <v>1</v>
      </c>
      <c r="L192" s="1">
        <f>IF(H192=0,0,_xlfn.XLOOKUP(G192,战斗中转!$D$8:$D$19,战斗中转!$I$8:$I$19))</f>
        <v>0.2</v>
      </c>
      <c r="M192" s="1">
        <f t="shared" si="55"/>
        <v>6003222020</v>
      </c>
      <c r="N192" s="1" t="str">
        <f t="shared" si="56"/>
        <v>EquipmentName603022020</v>
      </c>
      <c r="O192" s="1" t="str">
        <f t="shared" si="57"/>
        <v>EquipmentDesc603022020</v>
      </c>
      <c r="P192" s="63" t="str">
        <f>"SpriteUi/EquipmentIcon/"&amp;"Equip_"&amp;_xlfn.XLOOKUP(J192,战斗中转!$A$8:$A$11,战斗中转!$B$8:$B$11)&amp;"_"&amp;I192*100+ROUNDUP(G192/2,0)*10</f>
        <v>SpriteUi/EquipmentIcon/Equip_Head_220</v>
      </c>
      <c r="Q192" s="63">
        <v>1</v>
      </c>
      <c r="R192" s="1" t="str" cm="1">
        <f t="array" ref="R192">_xlfn.XLOOKUP($C192,战斗中转!$E$32:$E$281,_xlfn.XLOOKUP(I192*100+J192,战斗中转!$AD$30:$BY$30*100+战斗中转!$AD$31:$BY$31,战斗中转!$AD$32:$BY$281),"{}")</f>
        <v>{"Hp":3596.4524,"AntiCri":0.182}</v>
      </c>
      <c r="S192" s="1" t="str" cm="1">
        <f t="array" ref="S192">_xlfn.XLOOKUP($C192,经营中转!$E$16:$E$265,_xlfn.XLOOKUP($J192,经营中转!$L$15:$S$15,经营中转!$L$16:$S$265),"{}")</f>
        <v>{"AutoLevelLower":28}</v>
      </c>
    </row>
    <row r="193" spans="1:19" x14ac:dyDescent="0.15">
      <c r="A193" s="1">
        <f t="shared" si="51"/>
        <v>6003223020</v>
      </c>
      <c r="B193" s="57">
        <f t="shared" si="85"/>
        <v>6003223020</v>
      </c>
      <c r="C193" s="27">
        <f>_xlfn.XLOOKUP(G193,战斗中转!$D$8:$D$19,战斗中转!$F$8:$F$19)</f>
        <v>20</v>
      </c>
      <c r="D193" s="1">
        <f>_xlfn.XLOOKUP(G193,战斗中转!$D$8:$D$19,战斗中转!$H$8:$H$19)</f>
        <v>3</v>
      </c>
      <c r="E193" s="1">
        <f>_xlfn.XLOOKUP(G193,战斗中转!$D$8:$D$19,战斗中转!$J$8:$J$19)</f>
        <v>1</v>
      </c>
      <c r="F193" s="1">
        <f t="shared" si="52"/>
        <v>1</v>
      </c>
      <c r="G193" s="57">
        <f t="shared" si="99"/>
        <v>3</v>
      </c>
      <c r="H193" s="1">
        <f t="shared" ref="H193:J193" si="144">H121</f>
        <v>2</v>
      </c>
      <c r="I193" s="1">
        <f t="shared" si="144"/>
        <v>2</v>
      </c>
      <c r="J193" s="1">
        <f t="shared" si="144"/>
        <v>3</v>
      </c>
      <c r="K193" s="1">
        <f t="shared" si="54"/>
        <v>1</v>
      </c>
      <c r="L193" s="1">
        <f>IF(H193=0,0,_xlfn.XLOOKUP(G193,战斗中转!$D$8:$D$19,战斗中转!$I$8:$I$19))</f>
        <v>0.2</v>
      </c>
      <c r="M193" s="1">
        <f t="shared" si="55"/>
        <v>6003223020</v>
      </c>
      <c r="N193" s="1" t="str">
        <f t="shared" si="56"/>
        <v>EquipmentName603023020</v>
      </c>
      <c r="O193" s="1" t="str">
        <f t="shared" si="57"/>
        <v>EquipmentDesc603023020</v>
      </c>
      <c r="P193" s="63" t="str">
        <f>"SpriteUi/EquipmentIcon/"&amp;"Equip_"&amp;_xlfn.XLOOKUP(J193,战斗中转!$A$8:$A$11,战斗中转!$B$8:$B$11)&amp;"_"&amp;I193*100+ROUNDUP(G193/2,0)*10</f>
        <v>SpriteUi/EquipmentIcon/Equip_Body_220</v>
      </c>
      <c r="Q193" s="63">
        <v>1</v>
      </c>
      <c r="R193" s="1" t="str" cm="1">
        <f t="array" ref="R193">_xlfn.XLOOKUP($C193,战斗中转!$E$32:$E$281,_xlfn.XLOOKUP(I193*100+J193,战斗中转!$AD$30:$BY$30*100+战斗中转!$AD$31:$BY$31,战斗中转!$AD$32:$BY$281),"{}")</f>
        <v>{"PhysDef":126.5951,"OnHealInc":0.0307}</v>
      </c>
      <c r="S193" s="1" t="str" cm="1">
        <f t="array" ref="S193">_xlfn.XLOOKUP($C193,经营中转!$E$16:$E$265,_xlfn.XLOOKUP($J193,经营中转!$L$15:$S$15,经营中转!$L$16:$S$265),"{}")</f>
        <v>{"CardMulti":1.99}</v>
      </c>
    </row>
    <row r="194" spans="1:19" x14ac:dyDescent="0.15">
      <c r="A194" s="1">
        <f t="shared" si="51"/>
        <v>6003224020</v>
      </c>
      <c r="B194" s="57">
        <f t="shared" si="85"/>
        <v>6003224020</v>
      </c>
      <c r="C194" s="27">
        <f>_xlfn.XLOOKUP(G194,战斗中转!$D$8:$D$19,战斗中转!$F$8:$F$19)</f>
        <v>20</v>
      </c>
      <c r="D194" s="1">
        <f>_xlfn.XLOOKUP(G194,战斗中转!$D$8:$D$19,战斗中转!$H$8:$H$19)</f>
        <v>3</v>
      </c>
      <c r="E194" s="1">
        <f>_xlfn.XLOOKUP(G194,战斗中转!$D$8:$D$19,战斗中转!$J$8:$J$19)</f>
        <v>1</v>
      </c>
      <c r="F194" s="1">
        <f t="shared" si="52"/>
        <v>1</v>
      </c>
      <c r="G194" s="57">
        <f t="shared" si="99"/>
        <v>3</v>
      </c>
      <c r="H194" s="1">
        <f t="shared" ref="H194:J194" si="145">H122</f>
        <v>2</v>
      </c>
      <c r="I194" s="1">
        <f t="shared" si="145"/>
        <v>2</v>
      </c>
      <c r="J194" s="1">
        <f t="shared" si="145"/>
        <v>4</v>
      </c>
      <c r="K194" s="1">
        <f t="shared" si="54"/>
        <v>1</v>
      </c>
      <c r="L194" s="1">
        <f>IF(H194=0,0,_xlfn.XLOOKUP(G194,战斗中转!$D$8:$D$19,战斗中转!$I$8:$I$19))</f>
        <v>0.2</v>
      </c>
      <c r="M194" s="1">
        <f t="shared" si="55"/>
        <v>6003224020</v>
      </c>
      <c r="N194" s="1" t="str">
        <f t="shared" si="56"/>
        <v>EquipmentName603024020</v>
      </c>
      <c r="O194" s="1" t="str">
        <f t="shared" si="57"/>
        <v>EquipmentDesc603024020</v>
      </c>
      <c r="P194" s="63" t="str">
        <f>"SpriteUi/EquipmentIcon/"&amp;"Equip_"&amp;_xlfn.XLOOKUP(J194,战斗中转!$A$8:$A$11,战斗中转!$B$8:$B$11)&amp;"_"&amp;I194*100+ROUNDUP(G194/2,0)*10</f>
        <v>SpriteUi/EquipmentIcon/Equip_Shoes_220</v>
      </c>
      <c r="Q194" s="63">
        <v>1</v>
      </c>
      <c r="R194" s="1" t="str" cm="1">
        <f t="array" ref="R194">_xlfn.XLOOKUP($C194,战斗中转!$E$32:$E$281,_xlfn.XLOOKUP(I194*100+J194,战斗中转!$AD$30:$BY$30*100+战斗中转!$AD$31:$BY$31,战斗中转!$AD$32:$BY$281),"{}")</f>
        <v>{"MagicDef":126.5951,"AtkSpeed":0.0419,"OnHealInc":0.0307}</v>
      </c>
      <c r="S194" s="1" t="str" cm="1">
        <f t="array" ref="S194">_xlfn.XLOOKUP($C194,经营中转!$E$16:$E$265,_xlfn.XLOOKUP($J194,经营中转!$L$15:$S$15,经营中转!$L$16:$S$265),"{}")</f>
        <v>{"AutoLevelLower":12}</v>
      </c>
    </row>
    <row r="195" spans="1:19" x14ac:dyDescent="0.15">
      <c r="A195" s="1">
        <f t="shared" si="51"/>
        <v>6003231020</v>
      </c>
      <c r="B195" s="57">
        <f t="shared" si="85"/>
        <v>6003231020</v>
      </c>
      <c r="C195" s="27">
        <f>_xlfn.XLOOKUP(G195,战斗中转!$D$8:$D$19,战斗中转!$F$8:$F$19)</f>
        <v>20</v>
      </c>
      <c r="D195" s="1">
        <f>_xlfn.XLOOKUP(G195,战斗中转!$D$8:$D$19,战斗中转!$H$8:$H$19)</f>
        <v>3</v>
      </c>
      <c r="E195" s="1">
        <f>_xlfn.XLOOKUP(G195,战斗中转!$D$8:$D$19,战斗中转!$J$8:$J$19)</f>
        <v>1</v>
      </c>
      <c r="F195" s="1">
        <f t="shared" si="52"/>
        <v>1</v>
      </c>
      <c r="G195" s="57">
        <f t="shared" si="99"/>
        <v>3</v>
      </c>
      <c r="H195" s="1">
        <f t="shared" ref="H195:J195" si="146">H123</f>
        <v>2</v>
      </c>
      <c r="I195" s="1">
        <f t="shared" si="146"/>
        <v>3</v>
      </c>
      <c r="J195" s="1">
        <f t="shared" si="146"/>
        <v>1</v>
      </c>
      <c r="K195" s="1">
        <f t="shared" si="54"/>
        <v>1</v>
      </c>
      <c r="L195" s="1">
        <f>IF(H195=0,0,_xlfn.XLOOKUP(G195,战斗中转!$D$8:$D$19,战斗中转!$I$8:$I$19))</f>
        <v>0.2</v>
      </c>
      <c r="M195" s="1">
        <f t="shared" si="55"/>
        <v>6003231020</v>
      </c>
      <c r="N195" s="1" t="str">
        <f t="shared" si="56"/>
        <v>EquipmentName603031020</v>
      </c>
      <c r="O195" s="1" t="str">
        <f t="shared" si="57"/>
        <v>EquipmentDesc603031020</v>
      </c>
      <c r="P195" s="63" t="str">
        <f>"SpriteUi/EquipmentIcon/"&amp;"Equip_"&amp;_xlfn.XLOOKUP(J195,战斗中转!$A$8:$A$11,战斗中转!$B$8:$B$11)&amp;"_"&amp;I195*100+ROUNDUP(G195/2,0)*10</f>
        <v>SpriteUi/EquipmentIcon/Equip_Weapon_320</v>
      </c>
      <c r="Q195" s="63">
        <v>1</v>
      </c>
      <c r="R195" s="1" t="str" cm="1">
        <f t="array" ref="R195">_xlfn.XLOOKUP($C195,战斗中转!$E$32:$E$281,_xlfn.XLOOKUP(I195*100+J195,战斗中转!$AD$30:$BY$30*100+战斗中转!$AD$31:$BY$31,战斗中转!$AD$32:$BY$281),"{}")</f>
        <v>{"Atk":316.4878,"Cri":0.182}</v>
      </c>
      <c r="S195" s="1" t="str" cm="1">
        <f t="array" ref="S195">_xlfn.XLOOKUP($C195,经营中转!$E$16:$E$265,_xlfn.XLOOKUP($J195,经营中转!$L$15:$S$15,经营中转!$L$16:$S$265),"{}")</f>
        <v>{"CardMulti":4.65}</v>
      </c>
    </row>
    <row r="196" spans="1:19" x14ac:dyDescent="0.15">
      <c r="A196" s="1">
        <f t="shared" si="51"/>
        <v>6003232020</v>
      </c>
      <c r="B196" s="57">
        <f t="shared" si="85"/>
        <v>6003232020</v>
      </c>
      <c r="C196" s="27">
        <f>_xlfn.XLOOKUP(G196,战斗中转!$D$8:$D$19,战斗中转!$F$8:$F$19)</f>
        <v>20</v>
      </c>
      <c r="D196" s="1">
        <f>_xlfn.XLOOKUP(G196,战斗中转!$D$8:$D$19,战斗中转!$H$8:$H$19)</f>
        <v>3</v>
      </c>
      <c r="E196" s="1">
        <f>_xlfn.XLOOKUP(G196,战斗中转!$D$8:$D$19,战斗中转!$J$8:$J$19)</f>
        <v>1</v>
      </c>
      <c r="F196" s="1">
        <f t="shared" si="52"/>
        <v>1</v>
      </c>
      <c r="G196" s="57">
        <f t="shared" si="99"/>
        <v>3</v>
      </c>
      <c r="H196" s="1">
        <f t="shared" ref="H196:J196" si="147">H124</f>
        <v>2</v>
      </c>
      <c r="I196" s="1">
        <f t="shared" si="147"/>
        <v>3</v>
      </c>
      <c r="J196" s="1">
        <f t="shared" si="147"/>
        <v>2</v>
      </c>
      <c r="K196" s="1">
        <f t="shared" si="54"/>
        <v>1</v>
      </c>
      <c r="L196" s="1">
        <f>IF(H196=0,0,_xlfn.XLOOKUP(G196,战斗中转!$D$8:$D$19,战斗中转!$I$8:$I$19))</f>
        <v>0.2</v>
      </c>
      <c r="M196" s="1">
        <f t="shared" si="55"/>
        <v>6003232020</v>
      </c>
      <c r="N196" s="1" t="str">
        <f t="shared" si="56"/>
        <v>EquipmentName603032020</v>
      </c>
      <c r="O196" s="1" t="str">
        <f t="shared" si="57"/>
        <v>EquipmentDesc603032020</v>
      </c>
      <c r="P196" s="63" t="str">
        <f>"SpriteUi/EquipmentIcon/"&amp;"Equip_"&amp;_xlfn.XLOOKUP(J196,战斗中转!$A$8:$A$11,战斗中转!$B$8:$B$11)&amp;"_"&amp;I196*100+ROUNDUP(G196/2,0)*10</f>
        <v>SpriteUi/EquipmentIcon/Equip_Head_320</v>
      </c>
      <c r="Q196" s="63">
        <v>1</v>
      </c>
      <c r="R196" s="1" t="str" cm="1">
        <f t="array" ref="R196">_xlfn.XLOOKUP($C196,战斗中转!$E$32:$E$281,_xlfn.XLOOKUP(I196*100+J196,战斗中转!$AD$30:$BY$30*100+战斗中转!$AD$31:$BY$31,战斗中转!$AD$32:$BY$281),"{}")</f>
        <v>{"Hp":3021.02,"AntiCri":0.182}</v>
      </c>
      <c r="S196" s="1" t="str" cm="1">
        <f t="array" ref="S196">_xlfn.XLOOKUP($C196,经营中转!$E$16:$E$265,_xlfn.XLOOKUP($J196,经营中转!$L$15:$S$15,经营中转!$L$16:$S$265),"{}")</f>
        <v>{"AutoLevelLower":28}</v>
      </c>
    </row>
    <row r="197" spans="1:19" x14ac:dyDescent="0.15">
      <c r="A197" s="1">
        <f t="shared" si="51"/>
        <v>6003233020</v>
      </c>
      <c r="B197" s="57">
        <f t="shared" si="85"/>
        <v>6003233020</v>
      </c>
      <c r="C197" s="27">
        <f>_xlfn.XLOOKUP(G197,战斗中转!$D$8:$D$19,战斗中转!$F$8:$F$19)</f>
        <v>20</v>
      </c>
      <c r="D197" s="1">
        <f>_xlfn.XLOOKUP(G197,战斗中转!$D$8:$D$19,战斗中转!$H$8:$H$19)</f>
        <v>3</v>
      </c>
      <c r="E197" s="1">
        <f>_xlfn.XLOOKUP(G197,战斗中转!$D$8:$D$19,战斗中转!$J$8:$J$19)</f>
        <v>1</v>
      </c>
      <c r="F197" s="1">
        <f t="shared" si="52"/>
        <v>1</v>
      </c>
      <c r="G197" s="57">
        <f t="shared" si="99"/>
        <v>3</v>
      </c>
      <c r="H197" s="1">
        <f t="shared" ref="H197:J197" si="148">H125</f>
        <v>2</v>
      </c>
      <c r="I197" s="1">
        <f t="shared" si="148"/>
        <v>3</v>
      </c>
      <c r="J197" s="1">
        <f t="shared" si="148"/>
        <v>3</v>
      </c>
      <c r="K197" s="1">
        <f t="shared" si="54"/>
        <v>1</v>
      </c>
      <c r="L197" s="1">
        <f>IF(H197=0,0,_xlfn.XLOOKUP(G197,战斗中转!$D$8:$D$19,战斗中转!$I$8:$I$19))</f>
        <v>0.2</v>
      </c>
      <c r="M197" s="1">
        <f t="shared" si="55"/>
        <v>6003233020</v>
      </c>
      <c r="N197" s="1" t="str">
        <f t="shared" si="56"/>
        <v>EquipmentName603033020</v>
      </c>
      <c r="O197" s="1" t="str">
        <f t="shared" si="57"/>
        <v>EquipmentDesc603033020</v>
      </c>
      <c r="P197" s="63" t="str">
        <f>"SpriteUi/EquipmentIcon/"&amp;"Equip_"&amp;_xlfn.XLOOKUP(J197,战斗中转!$A$8:$A$11,战斗中转!$B$8:$B$11)&amp;"_"&amp;I197*100+ROUNDUP(G197/2,0)*10</f>
        <v>SpriteUi/EquipmentIcon/Equip_Body_320</v>
      </c>
      <c r="Q197" s="63">
        <v>1</v>
      </c>
      <c r="R197" s="1" t="str" cm="1">
        <f t="array" ref="R197">_xlfn.XLOOKUP($C197,战斗中转!$E$32:$E$281,_xlfn.XLOOKUP(I197*100+J197,战斗中转!$AD$30:$BY$30*100+战斗中转!$AD$31:$BY$31,战斗中转!$AD$32:$BY$281),"{}")</f>
        <v>{"PhysDef":111.6339,"HealInc":0.0307}</v>
      </c>
      <c r="S197" s="1" t="str" cm="1">
        <f t="array" ref="S197">_xlfn.XLOOKUP($C197,经营中转!$E$16:$E$265,_xlfn.XLOOKUP($J197,经营中转!$L$15:$S$15,经营中转!$L$16:$S$265),"{}")</f>
        <v>{"CardMulti":1.99}</v>
      </c>
    </row>
    <row r="198" spans="1:19" x14ac:dyDescent="0.15">
      <c r="A198" s="1">
        <f t="shared" si="51"/>
        <v>6003234020</v>
      </c>
      <c r="B198" s="57">
        <f t="shared" si="85"/>
        <v>6003234020</v>
      </c>
      <c r="C198" s="27">
        <f>_xlfn.XLOOKUP(G198,战斗中转!$D$8:$D$19,战斗中转!$F$8:$F$19)</f>
        <v>20</v>
      </c>
      <c r="D198" s="1">
        <f>_xlfn.XLOOKUP(G198,战斗中转!$D$8:$D$19,战斗中转!$H$8:$H$19)</f>
        <v>3</v>
      </c>
      <c r="E198" s="1">
        <f>_xlfn.XLOOKUP(G198,战斗中转!$D$8:$D$19,战斗中转!$J$8:$J$19)</f>
        <v>1</v>
      </c>
      <c r="F198" s="1">
        <f t="shared" si="52"/>
        <v>1</v>
      </c>
      <c r="G198" s="57">
        <f t="shared" si="99"/>
        <v>3</v>
      </c>
      <c r="H198" s="1">
        <f t="shared" ref="H198:J198" si="149">H126</f>
        <v>2</v>
      </c>
      <c r="I198" s="1">
        <f t="shared" si="149"/>
        <v>3</v>
      </c>
      <c r="J198" s="1">
        <f t="shared" si="149"/>
        <v>4</v>
      </c>
      <c r="K198" s="1">
        <f t="shared" si="54"/>
        <v>1</v>
      </c>
      <c r="L198" s="1">
        <f>IF(H198=0,0,_xlfn.XLOOKUP(G198,战斗中转!$D$8:$D$19,战斗中转!$I$8:$I$19))</f>
        <v>0.2</v>
      </c>
      <c r="M198" s="1">
        <f t="shared" si="55"/>
        <v>6003234020</v>
      </c>
      <c r="N198" s="1" t="str">
        <f t="shared" si="56"/>
        <v>EquipmentName603034020</v>
      </c>
      <c r="O198" s="1" t="str">
        <f t="shared" si="57"/>
        <v>EquipmentDesc603034020</v>
      </c>
      <c r="P198" s="63" t="str">
        <f>"SpriteUi/EquipmentIcon/"&amp;"Equip_"&amp;_xlfn.XLOOKUP(J198,战斗中转!$A$8:$A$11,战斗中转!$B$8:$B$11)&amp;"_"&amp;I198*100+ROUNDUP(G198/2,0)*10</f>
        <v>SpriteUi/EquipmentIcon/Equip_Shoes_320</v>
      </c>
      <c r="Q198" s="63">
        <v>1</v>
      </c>
      <c r="R198" s="1" t="str" cm="1">
        <f t="array" ref="R198">_xlfn.XLOOKUP($C198,战斗中转!$E$32:$E$281,_xlfn.XLOOKUP(I198*100+J198,战斗中转!$AD$30:$BY$30*100+战斗中转!$AD$31:$BY$31,战斗中转!$AD$32:$BY$281),"{}")</f>
        <v>{"MagicDef":113.9356,"AtkSpeed":0.0419,"HealInc":0.0307}</v>
      </c>
      <c r="S198" s="1" t="str" cm="1">
        <f t="array" ref="S198">_xlfn.XLOOKUP($C198,经营中转!$E$16:$E$265,_xlfn.XLOOKUP($J198,经营中转!$L$15:$S$15,经营中转!$L$16:$S$265),"{}")</f>
        <v>{"AutoLevelLower":12}</v>
      </c>
    </row>
    <row r="199" spans="1:19" x14ac:dyDescent="0.15">
      <c r="A199" s="1">
        <f t="shared" si="51"/>
        <v>6003311020</v>
      </c>
      <c r="B199" s="57">
        <f t="shared" si="85"/>
        <v>6003311020</v>
      </c>
      <c r="C199" s="27">
        <f>_xlfn.XLOOKUP(G199,战斗中转!$D$8:$D$19,战斗中转!$F$8:$F$19)</f>
        <v>20</v>
      </c>
      <c r="D199" s="1">
        <f>_xlfn.XLOOKUP(G199,战斗中转!$D$8:$D$19,战斗中转!$H$8:$H$19)</f>
        <v>3</v>
      </c>
      <c r="E199" s="1">
        <f>_xlfn.XLOOKUP(G199,战斗中转!$D$8:$D$19,战斗中转!$J$8:$J$19)</f>
        <v>1</v>
      </c>
      <c r="F199" s="1">
        <f t="shared" si="52"/>
        <v>1</v>
      </c>
      <c r="G199" s="57">
        <f t="shared" si="99"/>
        <v>3</v>
      </c>
      <c r="H199" s="1">
        <f t="shared" ref="H199:J199" si="150">H127</f>
        <v>3</v>
      </c>
      <c r="I199" s="1">
        <f t="shared" si="150"/>
        <v>1</v>
      </c>
      <c r="J199" s="1">
        <f t="shared" si="150"/>
        <v>1</v>
      </c>
      <c r="K199" s="1">
        <f t="shared" si="54"/>
        <v>1</v>
      </c>
      <c r="L199" s="1">
        <f>IF(H199=0,0,_xlfn.XLOOKUP(G199,战斗中转!$D$8:$D$19,战斗中转!$I$8:$I$19))</f>
        <v>0.2</v>
      </c>
      <c r="M199" s="1">
        <f t="shared" si="55"/>
        <v>6003311020</v>
      </c>
      <c r="N199" s="1" t="str">
        <f t="shared" si="56"/>
        <v>EquipmentName603011020</v>
      </c>
      <c r="O199" s="1" t="str">
        <f t="shared" si="57"/>
        <v>EquipmentDesc603011020</v>
      </c>
      <c r="P199" s="63" t="str">
        <f>"SpriteUi/EquipmentIcon/"&amp;"Equip_"&amp;_xlfn.XLOOKUP(J199,战斗中转!$A$8:$A$11,战斗中转!$B$8:$B$11)&amp;"_"&amp;I199*100+ROUNDUP(G199/2,0)*10</f>
        <v>SpriteUi/EquipmentIcon/Equip_Weapon_120</v>
      </c>
      <c r="Q199" s="63">
        <v>1</v>
      </c>
      <c r="R199" s="1" t="str" cm="1">
        <f t="array" ref="R199">_xlfn.XLOOKUP($C199,战斗中转!$E$32:$E$281,_xlfn.XLOOKUP(I199*100+J199,战斗中转!$AD$30:$BY$30*100+战斗中转!$AD$31:$BY$31,战斗中转!$AD$32:$BY$281),"{}")</f>
        <v>{"Atk":351.0138,"Cri":0.2639}</v>
      </c>
      <c r="S199" s="1" t="str" cm="1">
        <f t="array" ref="S199">_xlfn.XLOOKUP($C199,经营中转!$E$16:$E$265,_xlfn.XLOOKUP($J199,经营中转!$L$15:$S$15,经营中转!$L$16:$S$265),"{}")</f>
        <v>{"CardMulti":4.65}</v>
      </c>
    </row>
    <row r="200" spans="1:19" x14ac:dyDescent="0.15">
      <c r="A200" s="1">
        <f t="shared" si="51"/>
        <v>6003312020</v>
      </c>
      <c r="B200" s="57">
        <f t="shared" si="85"/>
        <v>6003312020</v>
      </c>
      <c r="C200" s="27">
        <f>_xlfn.XLOOKUP(G200,战斗中转!$D$8:$D$19,战斗中转!$F$8:$F$19)</f>
        <v>20</v>
      </c>
      <c r="D200" s="1">
        <f>_xlfn.XLOOKUP(G200,战斗中转!$D$8:$D$19,战斗中转!$H$8:$H$19)</f>
        <v>3</v>
      </c>
      <c r="E200" s="1">
        <f>_xlfn.XLOOKUP(G200,战斗中转!$D$8:$D$19,战斗中转!$J$8:$J$19)</f>
        <v>1</v>
      </c>
      <c r="F200" s="1">
        <f t="shared" si="52"/>
        <v>1</v>
      </c>
      <c r="G200" s="57">
        <f t="shared" si="99"/>
        <v>3</v>
      </c>
      <c r="H200" s="1">
        <f t="shared" ref="H200:J200" si="151">H128</f>
        <v>3</v>
      </c>
      <c r="I200" s="1">
        <f t="shared" si="151"/>
        <v>1</v>
      </c>
      <c r="J200" s="1">
        <f t="shared" si="151"/>
        <v>2</v>
      </c>
      <c r="K200" s="1">
        <f t="shared" si="54"/>
        <v>1</v>
      </c>
      <c r="L200" s="1">
        <f>IF(H200=0,0,_xlfn.XLOOKUP(G200,战斗中转!$D$8:$D$19,战斗中转!$I$8:$I$19))</f>
        <v>0.2</v>
      </c>
      <c r="M200" s="1">
        <f t="shared" si="55"/>
        <v>6003312020</v>
      </c>
      <c r="N200" s="1" t="str">
        <f t="shared" si="56"/>
        <v>EquipmentName603012020</v>
      </c>
      <c r="O200" s="1" t="str">
        <f t="shared" si="57"/>
        <v>EquipmentDesc603012020</v>
      </c>
      <c r="P200" s="63" t="str">
        <f>"SpriteUi/EquipmentIcon/"&amp;"Equip_"&amp;_xlfn.XLOOKUP(J200,战斗中转!$A$8:$A$11,战斗中转!$B$8:$B$11)&amp;"_"&amp;I200*100+ROUNDUP(G200/2,0)*10</f>
        <v>SpriteUi/EquipmentIcon/Equip_Head_120</v>
      </c>
      <c r="Q200" s="63">
        <v>1</v>
      </c>
      <c r="R200" s="1" t="str" cm="1">
        <f t="array" ref="R200">_xlfn.XLOOKUP($C200,战斗中转!$E$32:$E$281,_xlfn.XLOOKUP(I200*100+J200,战斗中转!$AD$30:$BY$30*100+战斗中转!$AD$31:$BY$31,战斗中转!$AD$32:$BY$281),"{}")</f>
        <v>{"Hp":2531.9025,"AntiCri":0.1456}</v>
      </c>
      <c r="S200" s="1" t="str" cm="1">
        <f t="array" ref="S200">_xlfn.XLOOKUP($C200,经营中转!$E$16:$E$265,_xlfn.XLOOKUP($J200,经营中转!$L$15:$S$15,经营中转!$L$16:$S$265),"{}")</f>
        <v>{"AutoLevelLower":28}</v>
      </c>
    </row>
    <row r="201" spans="1:19" x14ac:dyDescent="0.15">
      <c r="A201" s="1">
        <f t="shared" si="51"/>
        <v>6003313020</v>
      </c>
      <c r="B201" s="57">
        <f t="shared" si="85"/>
        <v>6003313020</v>
      </c>
      <c r="C201" s="27">
        <f>_xlfn.XLOOKUP(G201,战斗中转!$D$8:$D$19,战斗中转!$F$8:$F$19)</f>
        <v>20</v>
      </c>
      <c r="D201" s="1">
        <f>_xlfn.XLOOKUP(G201,战斗中转!$D$8:$D$19,战斗中转!$H$8:$H$19)</f>
        <v>3</v>
      </c>
      <c r="E201" s="1">
        <f>_xlfn.XLOOKUP(G201,战斗中转!$D$8:$D$19,战斗中转!$J$8:$J$19)</f>
        <v>1</v>
      </c>
      <c r="F201" s="1">
        <f t="shared" si="52"/>
        <v>1</v>
      </c>
      <c r="G201" s="57">
        <f t="shared" si="99"/>
        <v>3</v>
      </c>
      <c r="H201" s="1">
        <f t="shared" ref="H201:J201" si="152">H129</f>
        <v>3</v>
      </c>
      <c r="I201" s="1">
        <f t="shared" si="152"/>
        <v>1</v>
      </c>
      <c r="J201" s="1">
        <f t="shared" si="152"/>
        <v>3</v>
      </c>
      <c r="K201" s="1">
        <f t="shared" si="54"/>
        <v>1</v>
      </c>
      <c r="L201" s="1">
        <f>IF(H201=0,0,_xlfn.XLOOKUP(G201,战斗中转!$D$8:$D$19,战斗中转!$I$8:$I$19))</f>
        <v>0.2</v>
      </c>
      <c r="M201" s="1">
        <f t="shared" si="55"/>
        <v>6003313020</v>
      </c>
      <c r="N201" s="1" t="str">
        <f t="shared" si="56"/>
        <v>EquipmentName603013020</v>
      </c>
      <c r="O201" s="1" t="str">
        <f t="shared" si="57"/>
        <v>EquipmentDesc603013020</v>
      </c>
      <c r="P201" s="63" t="str">
        <f>"SpriteUi/EquipmentIcon/"&amp;"Equip_"&amp;_xlfn.XLOOKUP(J201,战斗中转!$A$8:$A$11,战斗中转!$B$8:$B$11)&amp;"_"&amp;I201*100+ROUNDUP(G201/2,0)*10</f>
        <v>SpriteUi/EquipmentIcon/Equip_Body_120</v>
      </c>
      <c r="Q201" s="63">
        <v>1</v>
      </c>
      <c r="R201" s="1" t="str" cm="1">
        <f t="array" ref="R201">_xlfn.XLOOKUP($C201,战斗中转!$E$32:$E$281,_xlfn.XLOOKUP(I201*100+J201,战斗中转!$AD$30:$BY$30*100+战斗中转!$AD$31:$BY$31,战斗中转!$AD$32:$BY$281),"{}")</f>
        <v>{"PhysDef":109.3322,"SkillSpeed":0.0326}</v>
      </c>
      <c r="S201" s="1" t="str" cm="1">
        <f t="array" ref="S201">_xlfn.XLOOKUP($C201,经营中转!$E$16:$E$265,_xlfn.XLOOKUP($J201,经营中转!$L$15:$S$15,经营中转!$L$16:$S$265),"{}")</f>
        <v>{"CardMulti":1.99}</v>
      </c>
    </row>
    <row r="202" spans="1:19" x14ac:dyDescent="0.15">
      <c r="A202" s="1">
        <f t="shared" si="51"/>
        <v>6003314020</v>
      </c>
      <c r="B202" s="57">
        <f t="shared" si="85"/>
        <v>6003314020</v>
      </c>
      <c r="C202" s="27">
        <f>_xlfn.XLOOKUP(G202,战斗中转!$D$8:$D$19,战斗中转!$F$8:$F$19)</f>
        <v>20</v>
      </c>
      <c r="D202" s="1">
        <f>_xlfn.XLOOKUP(G202,战斗中转!$D$8:$D$19,战斗中转!$H$8:$H$19)</f>
        <v>3</v>
      </c>
      <c r="E202" s="1">
        <f>_xlfn.XLOOKUP(G202,战斗中转!$D$8:$D$19,战斗中转!$J$8:$J$19)</f>
        <v>1</v>
      </c>
      <c r="F202" s="1">
        <f t="shared" si="52"/>
        <v>1</v>
      </c>
      <c r="G202" s="57">
        <f t="shared" si="99"/>
        <v>3</v>
      </c>
      <c r="H202" s="1">
        <f t="shared" ref="H202:J202" si="153">H130</f>
        <v>3</v>
      </c>
      <c r="I202" s="1">
        <f t="shared" si="153"/>
        <v>1</v>
      </c>
      <c r="J202" s="1">
        <f t="shared" si="153"/>
        <v>4</v>
      </c>
      <c r="K202" s="1">
        <f t="shared" si="54"/>
        <v>1</v>
      </c>
      <c r="L202" s="1">
        <f>IF(H202=0,0,_xlfn.XLOOKUP(G202,战斗中转!$D$8:$D$19,战斗中转!$I$8:$I$19))</f>
        <v>0.2</v>
      </c>
      <c r="M202" s="1">
        <f t="shared" si="55"/>
        <v>6003314020</v>
      </c>
      <c r="N202" s="1" t="str">
        <f t="shared" si="56"/>
        <v>EquipmentName603014020</v>
      </c>
      <c r="O202" s="1" t="str">
        <f t="shared" si="57"/>
        <v>EquipmentDesc603014020</v>
      </c>
      <c r="P202" s="63" t="str">
        <f>"SpriteUi/EquipmentIcon/"&amp;"Equip_"&amp;_xlfn.XLOOKUP(J202,战斗中转!$A$8:$A$11,战斗中转!$B$8:$B$11)&amp;"_"&amp;I202*100+ROUNDUP(G202/2,0)*10</f>
        <v>SpriteUi/EquipmentIcon/Equip_Shoes_120</v>
      </c>
      <c r="Q202" s="63">
        <v>1</v>
      </c>
      <c r="R202" s="1" t="str" cm="1">
        <f t="array" ref="R202">_xlfn.XLOOKUP($C202,战斗中转!$E$32:$E$281,_xlfn.XLOOKUP(I202*100+J202,战斗中转!$AD$30:$BY$30*100+战斗中转!$AD$31:$BY$31,战斗中转!$AD$32:$BY$281),"{}")</f>
        <v>{"MagicDef":109.3322,"AtkSpeed":0.0419,"SkillSpeed":0.0326}</v>
      </c>
      <c r="S202" s="1" t="str" cm="1">
        <f t="array" ref="S202">_xlfn.XLOOKUP($C202,经营中转!$E$16:$E$265,_xlfn.XLOOKUP($J202,经营中转!$L$15:$S$15,经营中转!$L$16:$S$265),"{}")</f>
        <v>{"AutoLevelLower":12}</v>
      </c>
    </row>
    <row r="203" spans="1:19" x14ac:dyDescent="0.15">
      <c r="A203" s="1">
        <f t="shared" si="51"/>
        <v>6003321020</v>
      </c>
      <c r="B203" s="57">
        <f t="shared" si="85"/>
        <v>6003321020</v>
      </c>
      <c r="C203" s="27">
        <f>_xlfn.XLOOKUP(G203,战斗中转!$D$8:$D$19,战斗中转!$F$8:$F$19)</f>
        <v>20</v>
      </c>
      <c r="D203" s="1">
        <f>_xlfn.XLOOKUP(G203,战斗中转!$D$8:$D$19,战斗中转!$H$8:$H$19)</f>
        <v>3</v>
      </c>
      <c r="E203" s="1">
        <f>_xlfn.XLOOKUP(G203,战斗中转!$D$8:$D$19,战斗中转!$J$8:$J$19)</f>
        <v>1</v>
      </c>
      <c r="F203" s="1">
        <f t="shared" si="52"/>
        <v>1</v>
      </c>
      <c r="G203" s="57">
        <f t="shared" si="99"/>
        <v>3</v>
      </c>
      <c r="H203" s="1">
        <f t="shared" ref="H203:J203" si="154">H131</f>
        <v>3</v>
      </c>
      <c r="I203" s="1">
        <f t="shared" si="154"/>
        <v>2</v>
      </c>
      <c r="J203" s="1">
        <f t="shared" si="154"/>
        <v>1</v>
      </c>
      <c r="K203" s="1">
        <f t="shared" si="54"/>
        <v>1</v>
      </c>
      <c r="L203" s="1">
        <f>IF(H203=0,0,_xlfn.XLOOKUP(G203,战斗中转!$D$8:$D$19,战斗中转!$I$8:$I$19))</f>
        <v>0.2</v>
      </c>
      <c r="M203" s="1">
        <f t="shared" si="55"/>
        <v>6003321020</v>
      </c>
      <c r="N203" s="1" t="str">
        <f t="shared" si="56"/>
        <v>EquipmentName603021020</v>
      </c>
      <c r="O203" s="1" t="str">
        <f t="shared" si="57"/>
        <v>EquipmentDesc603021020</v>
      </c>
      <c r="P203" s="63" t="str">
        <f>"SpriteUi/EquipmentIcon/"&amp;"Equip_"&amp;_xlfn.XLOOKUP(J203,战斗中转!$A$8:$A$11,战斗中转!$B$8:$B$11)&amp;"_"&amp;I203*100+ROUNDUP(G203/2,0)*10</f>
        <v>SpriteUi/EquipmentIcon/Equip_Weapon_220</v>
      </c>
      <c r="Q203" s="63">
        <v>1</v>
      </c>
      <c r="R203" s="1" t="str" cm="1">
        <f t="array" ref="R203">_xlfn.XLOOKUP($C203,战斗中转!$E$32:$E$281,_xlfn.XLOOKUP(I203*100+J203,战斗中转!$AD$30:$BY$30*100+战斗中转!$AD$31:$BY$31,战斗中转!$AD$32:$BY$281),"{}")</f>
        <v>{"Atk":247.4359,"Cri":0.182}</v>
      </c>
      <c r="S203" s="1" t="str" cm="1">
        <f t="array" ref="S203">_xlfn.XLOOKUP($C203,经营中转!$E$16:$E$265,_xlfn.XLOOKUP($J203,经营中转!$L$15:$S$15,经营中转!$L$16:$S$265),"{}")</f>
        <v>{"CardMulti":4.65}</v>
      </c>
    </row>
    <row r="204" spans="1:19" x14ac:dyDescent="0.15">
      <c r="A204" s="1">
        <f t="shared" si="51"/>
        <v>6003322020</v>
      </c>
      <c r="B204" s="57">
        <f t="shared" si="85"/>
        <v>6003322020</v>
      </c>
      <c r="C204" s="27">
        <f>_xlfn.XLOOKUP(G204,战斗中转!$D$8:$D$19,战斗中转!$F$8:$F$19)</f>
        <v>20</v>
      </c>
      <c r="D204" s="1">
        <f>_xlfn.XLOOKUP(G204,战斗中转!$D$8:$D$19,战斗中转!$H$8:$H$19)</f>
        <v>3</v>
      </c>
      <c r="E204" s="1">
        <f>_xlfn.XLOOKUP(G204,战斗中转!$D$8:$D$19,战斗中转!$J$8:$J$19)</f>
        <v>1</v>
      </c>
      <c r="F204" s="1">
        <f t="shared" si="52"/>
        <v>1</v>
      </c>
      <c r="G204" s="57">
        <f t="shared" si="99"/>
        <v>3</v>
      </c>
      <c r="H204" s="1">
        <f t="shared" ref="H204:J204" si="155">H132</f>
        <v>3</v>
      </c>
      <c r="I204" s="1">
        <f t="shared" si="155"/>
        <v>2</v>
      </c>
      <c r="J204" s="1">
        <f t="shared" si="155"/>
        <v>2</v>
      </c>
      <c r="K204" s="1">
        <f t="shared" si="54"/>
        <v>1</v>
      </c>
      <c r="L204" s="1">
        <f>IF(H204=0,0,_xlfn.XLOOKUP(G204,战斗中转!$D$8:$D$19,战斗中转!$I$8:$I$19))</f>
        <v>0.2</v>
      </c>
      <c r="M204" s="1">
        <f t="shared" si="55"/>
        <v>6003322020</v>
      </c>
      <c r="N204" s="1" t="str">
        <f t="shared" si="56"/>
        <v>EquipmentName603022020</v>
      </c>
      <c r="O204" s="1" t="str">
        <f t="shared" si="57"/>
        <v>EquipmentDesc603022020</v>
      </c>
      <c r="P204" s="63" t="str">
        <f>"SpriteUi/EquipmentIcon/"&amp;"Equip_"&amp;_xlfn.XLOOKUP(J204,战斗中转!$A$8:$A$11,战斗中转!$B$8:$B$11)&amp;"_"&amp;I204*100+ROUNDUP(G204/2,0)*10</f>
        <v>SpriteUi/EquipmentIcon/Equip_Head_220</v>
      </c>
      <c r="Q204" s="63">
        <v>1</v>
      </c>
      <c r="R204" s="1" t="str" cm="1">
        <f t="array" ref="R204">_xlfn.XLOOKUP($C204,战斗中转!$E$32:$E$281,_xlfn.XLOOKUP(I204*100+J204,战斗中转!$AD$30:$BY$30*100+战斗中转!$AD$31:$BY$31,战斗中转!$AD$32:$BY$281),"{}")</f>
        <v>{"Hp":3596.4524,"AntiCri":0.182}</v>
      </c>
      <c r="S204" s="1" t="str" cm="1">
        <f t="array" ref="S204">_xlfn.XLOOKUP($C204,经营中转!$E$16:$E$265,_xlfn.XLOOKUP($J204,经营中转!$L$15:$S$15,经营中转!$L$16:$S$265),"{}")</f>
        <v>{"AutoLevelLower":28}</v>
      </c>
    </row>
    <row r="205" spans="1:19" x14ac:dyDescent="0.15">
      <c r="A205" s="1">
        <f t="shared" si="51"/>
        <v>6003323020</v>
      </c>
      <c r="B205" s="57">
        <f t="shared" si="85"/>
        <v>6003323020</v>
      </c>
      <c r="C205" s="27">
        <f>_xlfn.XLOOKUP(G205,战斗中转!$D$8:$D$19,战斗中转!$F$8:$F$19)</f>
        <v>20</v>
      </c>
      <c r="D205" s="1">
        <f>_xlfn.XLOOKUP(G205,战斗中转!$D$8:$D$19,战斗中转!$H$8:$H$19)</f>
        <v>3</v>
      </c>
      <c r="E205" s="1">
        <f>_xlfn.XLOOKUP(G205,战斗中转!$D$8:$D$19,战斗中转!$J$8:$J$19)</f>
        <v>1</v>
      </c>
      <c r="F205" s="1">
        <f t="shared" si="52"/>
        <v>1</v>
      </c>
      <c r="G205" s="57">
        <f t="shared" si="99"/>
        <v>3</v>
      </c>
      <c r="H205" s="1">
        <f t="shared" ref="H205:J205" si="156">H133</f>
        <v>3</v>
      </c>
      <c r="I205" s="1">
        <f t="shared" si="156"/>
        <v>2</v>
      </c>
      <c r="J205" s="1">
        <f t="shared" si="156"/>
        <v>3</v>
      </c>
      <c r="K205" s="1">
        <f t="shared" si="54"/>
        <v>1</v>
      </c>
      <c r="L205" s="1">
        <f>IF(H205=0,0,_xlfn.XLOOKUP(G205,战斗中转!$D$8:$D$19,战斗中转!$I$8:$I$19))</f>
        <v>0.2</v>
      </c>
      <c r="M205" s="1">
        <f t="shared" si="55"/>
        <v>6003323020</v>
      </c>
      <c r="N205" s="1" t="str">
        <f t="shared" si="56"/>
        <v>EquipmentName603023020</v>
      </c>
      <c r="O205" s="1" t="str">
        <f t="shared" si="57"/>
        <v>EquipmentDesc603023020</v>
      </c>
      <c r="P205" s="63" t="str">
        <f>"SpriteUi/EquipmentIcon/"&amp;"Equip_"&amp;_xlfn.XLOOKUP(J205,战斗中转!$A$8:$A$11,战斗中转!$B$8:$B$11)&amp;"_"&amp;I205*100+ROUNDUP(G205/2,0)*10</f>
        <v>SpriteUi/EquipmentIcon/Equip_Body_220</v>
      </c>
      <c r="Q205" s="63">
        <v>1</v>
      </c>
      <c r="R205" s="1" t="str" cm="1">
        <f t="array" ref="R205">_xlfn.XLOOKUP($C205,战斗中转!$E$32:$E$281,_xlfn.XLOOKUP(I205*100+J205,战斗中转!$AD$30:$BY$30*100+战斗中转!$AD$31:$BY$31,战斗中转!$AD$32:$BY$281),"{}")</f>
        <v>{"PhysDef":126.5951,"OnHealInc":0.0307}</v>
      </c>
      <c r="S205" s="1" t="str" cm="1">
        <f t="array" ref="S205">_xlfn.XLOOKUP($C205,经营中转!$E$16:$E$265,_xlfn.XLOOKUP($J205,经营中转!$L$15:$S$15,经营中转!$L$16:$S$265),"{}")</f>
        <v>{"CardMulti":1.99}</v>
      </c>
    </row>
    <row r="206" spans="1:19" x14ac:dyDescent="0.15">
      <c r="A206" s="1">
        <f t="shared" si="51"/>
        <v>6003324020</v>
      </c>
      <c r="B206" s="57">
        <f t="shared" si="85"/>
        <v>6003324020</v>
      </c>
      <c r="C206" s="27">
        <f>_xlfn.XLOOKUP(G206,战斗中转!$D$8:$D$19,战斗中转!$F$8:$F$19)</f>
        <v>20</v>
      </c>
      <c r="D206" s="1">
        <f>_xlfn.XLOOKUP(G206,战斗中转!$D$8:$D$19,战斗中转!$H$8:$H$19)</f>
        <v>3</v>
      </c>
      <c r="E206" s="1">
        <f>_xlfn.XLOOKUP(G206,战斗中转!$D$8:$D$19,战斗中转!$J$8:$J$19)</f>
        <v>1</v>
      </c>
      <c r="F206" s="1">
        <f t="shared" si="52"/>
        <v>1</v>
      </c>
      <c r="G206" s="57">
        <f t="shared" si="99"/>
        <v>3</v>
      </c>
      <c r="H206" s="1">
        <f t="shared" ref="H206:J206" si="157">H134</f>
        <v>3</v>
      </c>
      <c r="I206" s="1">
        <f t="shared" si="157"/>
        <v>2</v>
      </c>
      <c r="J206" s="1">
        <f t="shared" si="157"/>
        <v>4</v>
      </c>
      <c r="K206" s="1">
        <f t="shared" si="54"/>
        <v>1</v>
      </c>
      <c r="L206" s="1">
        <f>IF(H206=0,0,_xlfn.XLOOKUP(G206,战斗中转!$D$8:$D$19,战斗中转!$I$8:$I$19))</f>
        <v>0.2</v>
      </c>
      <c r="M206" s="1">
        <f t="shared" si="55"/>
        <v>6003324020</v>
      </c>
      <c r="N206" s="1" t="str">
        <f t="shared" si="56"/>
        <v>EquipmentName603024020</v>
      </c>
      <c r="O206" s="1" t="str">
        <f t="shared" si="57"/>
        <v>EquipmentDesc603024020</v>
      </c>
      <c r="P206" s="63" t="str">
        <f>"SpriteUi/EquipmentIcon/"&amp;"Equip_"&amp;_xlfn.XLOOKUP(J206,战斗中转!$A$8:$A$11,战斗中转!$B$8:$B$11)&amp;"_"&amp;I206*100+ROUNDUP(G206/2,0)*10</f>
        <v>SpriteUi/EquipmentIcon/Equip_Shoes_220</v>
      </c>
      <c r="Q206" s="63">
        <v>1</v>
      </c>
      <c r="R206" s="1" t="str" cm="1">
        <f t="array" ref="R206">_xlfn.XLOOKUP($C206,战斗中转!$E$32:$E$281,_xlfn.XLOOKUP(I206*100+J206,战斗中转!$AD$30:$BY$30*100+战斗中转!$AD$31:$BY$31,战斗中转!$AD$32:$BY$281),"{}")</f>
        <v>{"MagicDef":126.5951,"AtkSpeed":0.0419,"OnHealInc":0.0307}</v>
      </c>
      <c r="S206" s="1" t="str" cm="1">
        <f t="array" ref="S206">_xlfn.XLOOKUP($C206,经营中转!$E$16:$E$265,_xlfn.XLOOKUP($J206,经营中转!$L$15:$S$15,经营中转!$L$16:$S$265),"{}")</f>
        <v>{"AutoLevelLower":12}</v>
      </c>
    </row>
    <row r="207" spans="1:19" x14ac:dyDescent="0.15">
      <c r="A207" s="1">
        <f t="shared" si="51"/>
        <v>6003331020</v>
      </c>
      <c r="B207" s="57">
        <f t="shared" si="85"/>
        <v>6003331020</v>
      </c>
      <c r="C207" s="27">
        <f>_xlfn.XLOOKUP(G207,战斗中转!$D$8:$D$19,战斗中转!$F$8:$F$19)</f>
        <v>20</v>
      </c>
      <c r="D207" s="1">
        <f>_xlfn.XLOOKUP(G207,战斗中转!$D$8:$D$19,战斗中转!$H$8:$H$19)</f>
        <v>3</v>
      </c>
      <c r="E207" s="1">
        <f>_xlfn.XLOOKUP(G207,战斗中转!$D$8:$D$19,战斗中转!$J$8:$J$19)</f>
        <v>1</v>
      </c>
      <c r="F207" s="1">
        <f t="shared" si="52"/>
        <v>1</v>
      </c>
      <c r="G207" s="57">
        <f t="shared" si="99"/>
        <v>3</v>
      </c>
      <c r="H207" s="1">
        <f t="shared" ref="H207:J207" si="158">H135</f>
        <v>3</v>
      </c>
      <c r="I207" s="1">
        <f t="shared" si="158"/>
        <v>3</v>
      </c>
      <c r="J207" s="1">
        <f t="shared" si="158"/>
        <v>1</v>
      </c>
      <c r="K207" s="1">
        <f t="shared" si="54"/>
        <v>1</v>
      </c>
      <c r="L207" s="1">
        <f>IF(H207=0,0,_xlfn.XLOOKUP(G207,战斗中转!$D$8:$D$19,战斗中转!$I$8:$I$19))</f>
        <v>0.2</v>
      </c>
      <c r="M207" s="1">
        <f t="shared" si="55"/>
        <v>6003331020</v>
      </c>
      <c r="N207" s="1" t="str">
        <f t="shared" si="56"/>
        <v>EquipmentName603031020</v>
      </c>
      <c r="O207" s="1" t="str">
        <f t="shared" si="57"/>
        <v>EquipmentDesc603031020</v>
      </c>
      <c r="P207" s="63" t="str">
        <f>"SpriteUi/EquipmentIcon/"&amp;"Equip_"&amp;_xlfn.XLOOKUP(J207,战斗中转!$A$8:$A$11,战斗中转!$B$8:$B$11)&amp;"_"&amp;I207*100+ROUNDUP(G207/2,0)*10</f>
        <v>SpriteUi/EquipmentIcon/Equip_Weapon_320</v>
      </c>
      <c r="Q207" s="63">
        <v>1</v>
      </c>
      <c r="R207" s="1" t="str" cm="1">
        <f t="array" ref="R207">_xlfn.XLOOKUP($C207,战斗中转!$E$32:$E$281,_xlfn.XLOOKUP(I207*100+J207,战斗中转!$AD$30:$BY$30*100+战斗中转!$AD$31:$BY$31,战斗中转!$AD$32:$BY$281),"{}")</f>
        <v>{"Atk":316.4878,"Cri":0.182}</v>
      </c>
      <c r="S207" s="1" t="str" cm="1">
        <f t="array" ref="S207">_xlfn.XLOOKUP($C207,经营中转!$E$16:$E$265,_xlfn.XLOOKUP($J207,经营中转!$L$15:$S$15,经营中转!$L$16:$S$265),"{}")</f>
        <v>{"CardMulti":4.65}</v>
      </c>
    </row>
    <row r="208" spans="1:19" x14ac:dyDescent="0.15">
      <c r="A208" s="1">
        <f t="shared" ref="A208:A319" si="159">B208</f>
        <v>6003332020</v>
      </c>
      <c r="B208" s="57">
        <f t="shared" si="85"/>
        <v>6003332020</v>
      </c>
      <c r="C208" s="27">
        <f>_xlfn.XLOOKUP(G208,战斗中转!$D$8:$D$19,战斗中转!$F$8:$F$19)</f>
        <v>20</v>
      </c>
      <c r="D208" s="1">
        <f>_xlfn.XLOOKUP(G208,战斗中转!$D$8:$D$19,战斗中转!$H$8:$H$19)</f>
        <v>3</v>
      </c>
      <c r="E208" s="1">
        <f>_xlfn.XLOOKUP(G208,战斗中转!$D$8:$D$19,战斗中转!$J$8:$J$19)</f>
        <v>1</v>
      </c>
      <c r="F208" s="1">
        <f t="shared" ref="F208:F319" si="160">IF(D208=0,0,1)</f>
        <v>1</v>
      </c>
      <c r="G208" s="57">
        <f t="shared" si="99"/>
        <v>3</v>
      </c>
      <c r="H208" s="1">
        <f t="shared" ref="H208:J208" si="161">H136</f>
        <v>3</v>
      </c>
      <c r="I208" s="1">
        <f t="shared" si="161"/>
        <v>3</v>
      </c>
      <c r="J208" s="1">
        <f t="shared" si="161"/>
        <v>2</v>
      </c>
      <c r="K208" s="1">
        <f t="shared" ref="K208:K319" si="162">IF(L208=0,0,1)</f>
        <v>1</v>
      </c>
      <c r="L208" s="1">
        <f>IF(H208=0,0,_xlfn.XLOOKUP(G208,战斗中转!$D$8:$D$19,战斗中转!$I$8:$I$19))</f>
        <v>0.2</v>
      </c>
      <c r="M208" s="1">
        <f t="shared" ref="M208:M319" si="163">B208</f>
        <v>6003332020</v>
      </c>
      <c r="N208" s="1" t="str">
        <f t="shared" ref="N208:N319" si="164">"EquipmentName"&amp;"60"&amp;G208*1000000+I208*10000+J208*1000+C208</f>
        <v>EquipmentName603032020</v>
      </c>
      <c r="O208" s="1" t="str">
        <f t="shared" ref="O208:O319" si="165">"EquipmentDesc"&amp;"60"&amp;G208*1000000+I208*10000+J208*1000+C208</f>
        <v>EquipmentDesc603032020</v>
      </c>
      <c r="P208" s="63" t="str">
        <f>"SpriteUi/EquipmentIcon/"&amp;"Equip_"&amp;_xlfn.XLOOKUP(J208,战斗中转!$A$8:$A$11,战斗中转!$B$8:$B$11)&amp;"_"&amp;I208*100+ROUNDUP(G208/2,0)*10</f>
        <v>SpriteUi/EquipmentIcon/Equip_Head_320</v>
      </c>
      <c r="Q208" s="63">
        <v>1</v>
      </c>
      <c r="R208" s="1" t="str" cm="1">
        <f t="array" ref="R208">_xlfn.XLOOKUP($C208,战斗中转!$E$32:$E$281,_xlfn.XLOOKUP(I208*100+J208,战斗中转!$AD$30:$BY$30*100+战斗中转!$AD$31:$BY$31,战斗中转!$AD$32:$BY$281),"{}")</f>
        <v>{"Hp":3021.02,"AntiCri":0.182}</v>
      </c>
      <c r="S208" s="1" t="str" cm="1">
        <f t="array" ref="S208">_xlfn.XLOOKUP($C208,经营中转!$E$16:$E$265,_xlfn.XLOOKUP($J208,经营中转!$L$15:$S$15,经营中转!$L$16:$S$265),"{}")</f>
        <v>{"AutoLevelLower":28}</v>
      </c>
    </row>
    <row r="209" spans="1:19" x14ac:dyDescent="0.15">
      <c r="A209" s="1">
        <f t="shared" si="159"/>
        <v>6003333020</v>
      </c>
      <c r="B209" s="57">
        <f t="shared" si="85"/>
        <v>6003333020</v>
      </c>
      <c r="C209" s="27">
        <f>_xlfn.XLOOKUP(G209,战斗中转!$D$8:$D$19,战斗中转!$F$8:$F$19)</f>
        <v>20</v>
      </c>
      <c r="D209" s="1">
        <f>_xlfn.XLOOKUP(G209,战斗中转!$D$8:$D$19,战斗中转!$H$8:$H$19)</f>
        <v>3</v>
      </c>
      <c r="E209" s="1">
        <f>_xlfn.XLOOKUP(G209,战斗中转!$D$8:$D$19,战斗中转!$J$8:$J$19)</f>
        <v>1</v>
      </c>
      <c r="F209" s="1">
        <f t="shared" si="160"/>
        <v>1</v>
      </c>
      <c r="G209" s="57">
        <f t="shared" si="99"/>
        <v>3</v>
      </c>
      <c r="H209" s="1">
        <f t="shared" ref="H209:J209" si="166">H137</f>
        <v>3</v>
      </c>
      <c r="I209" s="1">
        <f t="shared" si="166"/>
        <v>3</v>
      </c>
      <c r="J209" s="1">
        <f t="shared" si="166"/>
        <v>3</v>
      </c>
      <c r="K209" s="1">
        <f t="shared" si="162"/>
        <v>1</v>
      </c>
      <c r="L209" s="1">
        <f>IF(H209=0,0,_xlfn.XLOOKUP(G209,战斗中转!$D$8:$D$19,战斗中转!$I$8:$I$19))</f>
        <v>0.2</v>
      </c>
      <c r="M209" s="1">
        <f t="shared" si="163"/>
        <v>6003333020</v>
      </c>
      <c r="N209" s="1" t="str">
        <f t="shared" si="164"/>
        <v>EquipmentName603033020</v>
      </c>
      <c r="O209" s="1" t="str">
        <f t="shared" si="165"/>
        <v>EquipmentDesc603033020</v>
      </c>
      <c r="P209" s="63" t="str">
        <f>"SpriteUi/EquipmentIcon/"&amp;"Equip_"&amp;_xlfn.XLOOKUP(J209,战斗中转!$A$8:$A$11,战斗中转!$B$8:$B$11)&amp;"_"&amp;I209*100+ROUNDUP(G209/2,0)*10</f>
        <v>SpriteUi/EquipmentIcon/Equip_Body_320</v>
      </c>
      <c r="Q209" s="63">
        <v>1</v>
      </c>
      <c r="R209" s="1" t="str" cm="1">
        <f t="array" ref="R209">_xlfn.XLOOKUP($C209,战斗中转!$E$32:$E$281,_xlfn.XLOOKUP(I209*100+J209,战斗中转!$AD$30:$BY$30*100+战斗中转!$AD$31:$BY$31,战斗中转!$AD$32:$BY$281),"{}")</f>
        <v>{"PhysDef":111.6339,"HealInc":0.0307}</v>
      </c>
      <c r="S209" s="1" t="str" cm="1">
        <f t="array" ref="S209">_xlfn.XLOOKUP($C209,经营中转!$E$16:$E$265,_xlfn.XLOOKUP($J209,经营中转!$L$15:$S$15,经营中转!$L$16:$S$265),"{}")</f>
        <v>{"CardMulti":1.99}</v>
      </c>
    </row>
    <row r="210" spans="1:19" x14ac:dyDescent="0.15">
      <c r="A210" s="1">
        <f t="shared" si="159"/>
        <v>6003334020</v>
      </c>
      <c r="B210" s="57">
        <f t="shared" si="85"/>
        <v>6003334020</v>
      </c>
      <c r="C210" s="27">
        <f>_xlfn.XLOOKUP(G210,战斗中转!$D$8:$D$19,战斗中转!$F$8:$F$19)</f>
        <v>20</v>
      </c>
      <c r="D210" s="1">
        <f>_xlfn.XLOOKUP(G210,战斗中转!$D$8:$D$19,战斗中转!$H$8:$H$19)</f>
        <v>3</v>
      </c>
      <c r="E210" s="1">
        <f>_xlfn.XLOOKUP(G210,战斗中转!$D$8:$D$19,战斗中转!$J$8:$J$19)</f>
        <v>1</v>
      </c>
      <c r="F210" s="1">
        <f t="shared" si="160"/>
        <v>1</v>
      </c>
      <c r="G210" s="57">
        <f t="shared" si="99"/>
        <v>3</v>
      </c>
      <c r="H210" s="1">
        <f t="shared" ref="H210:J210" si="167">H138</f>
        <v>3</v>
      </c>
      <c r="I210" s="1">
        <f t="shared" si="167"/>
        <v>3</v>
      </c>
      <c r="J210" s="1">
        <f t="shared" si="167"/>
        <v>4</v>
      </c>
      <c r="K210" s="1">
        <f t="shared" si="162"/>
        <v>1</v>
      </c>
      <c r="L210" s="1">
        <f>IF(H210=0,0,_xlfn.XLOOKUP(G210,战斗中转!$D$8:$D$19,战斗中转!$I$8:$I$19))</f>
        <v>0.2</v>
      </c>
      <c r="M210" s="1">
        <f t="shared" si="163"/>
        <v>6003334020</v>
      </c>
      <c r="N210" s="1" t="str">
        <f t="shared" si="164"/>
        <v>EquipmentName603034020</v>
      </c>
      <c r="O210" s="1" t="str">
        <f t="shared" si="165"/>
        <v>EquipmentDesc603034020</v>
      </c>
      <c r="P210" s="63" t="str">
        <f>"SpriteUi/EquipmentIcon/"&amp;"Equip_"&amp;_xlfn.XLOOKUP(J210,战斗中转!$A$8:$A$11,战斗中转!$B$8:$B$11)&amp;"_"&amp;I210*100+ROUNDUP(G210/2,0)*10</f>
        <v>SpriteUi/EquipmentIcon/Equip_Shoes_320</v>
      </c>
      <c r="Q210" s="63">
        <v>1</v>
      </c>
      <c r="R210" s="1" t="str" cm="1">
        <f t="array" ref="R210">_xlfn.XLOOKUP($C210,战斗中转!$E$32:$E$281,_xlfn.XLOOKUP(I210*100+J210,战斗中转!$AD$30:$BY$30*100+战斗中转!$AD$31:$BY$31,战斗中转!$AD$32:$BY$281),"{}")</f>
        <v>{"MagicDef":113.9356,"AtkSpeed":0.0419,"HealInc":0.0307}</v>
      </c>
      <c r="S210" s="1" t="str" cm="1">
        <f t="array" ref="S210">_xlfn.XLOOKUP($C210,经营中转!$E$16:$E$265,_xlfn.XLOOKUP($J210,经营中转!$L$15:$S$15,经营中转!$L$16:$S$265),"{}")</f>
        <v>{"AutoLevelLower":12}</v>
      </c>
    </row>
    <row r="211" spans="1:19" x14ac:dyDescent="0.15">
      <c r="A211" s="1">
        <f t="shared" si="159"/>
        <v>6003411020</v>
      </c>
      <c r="B211" s="57">
        <f t="shared" si="85"/>
        <v>6003411020</v>
      </c>
      <c r="C211" s="27">
        <f>_xlfn.XLOOKUP(G211,战斗中转!$D$8:$D$19,战斗中转!$F$8:$F$19)</f>
        <v>20</v>
      </c>
      <c r="D211" s="1">
        <f>_xlfn.XLOOKUP(G211,战斗中转!$D$8:$D$19,战斗中转!$H$8:$H$19)</f>
        <v>3</v>
      </c>
      <c r="E211" s="1">
        <f>_xlfn.XLOOKUP(G211,战斗中转!$D$8:$D$19,战斗中转!$J$8:$J$19)</f>
        <v>1</v>
      </c>
      <c r="F211" s="1">
        <f t="shared" si="160"/>
        <v>1</v>
      </c>
      <c r="G211" s="57">
        <f t="shared" si="99"/>
        <v>3</v>
      </c>
      <c r="H211" s="1">
        <f t="shared" ref="H211:J211" si="168">H139</f>
        <v>4</v>
      </c>
      <c r="I211" s="1">
        <f t="shared" si="168"/>
        <v>1</v>
      </c>
      <c r="J211" s="1">
        <f t="shared" si="168"/>
        <v>1</v>
      </c>
      <c r="K211" s="1">
        <f t="shared" si="162"/>
        <v>1</v>
      </c>
      <c r="L211" s="1">
        <f>IF(H211=0,0,_xlfn.XLOOKUP(G211,战斗中转!$D$8:$D$19,战斗中转!$I$8:$I$19))</f>
        <v>0.2</v>
      </c>
      <c r="M211" s="1">
        <f t="shared" si="163"/>
        <v>6003411020</v>
      </c>
      <c r="N211" s="1" t="str">
        <f t="shared" si="164"/>
        <v>EquipmentName603011020</v>
      </c>
      <c r="O211" s="1" t="str">
        <f t="shared" si="165"/>
        <v>EquipmentDesc603011020</v>
      </c>
      <c r="P211" s="63" t="str">
        <f>"SpriteUi/EquipmentIcon/"&amp;"Equip_"&amp;_xlfn.XLOOKUP(J211,战斗中转!$A$8:$A$11,战斗中转!$B$8:$B$11)&amp;"_"&amp;I211*100+ROUNDUP(G211/2,0)*10</f>
        <v>SpriteUi/EquipmentIcon/Equip_Weapon_120</v>
      </c>
      <c r="Q211" s="63">
        <v>1</v>
      </c>
      <c r="R211" s="1" t="str" cm="1">
        <f t="array" ref="R211">_xlfn.XLOOKUP($C211,战斗中转!$E$32:$E$281,_xlfn.XLOOKUP(I211*100+J211,战斗中转!$AD$30:$BY$30*100+战斗中转!$AD$31:$BY$31,战斗中转!$AD$32:$BY$281),"{}")</f>
        <v>{"Atk":351.0138,"Cri":0.2639}</v>
      </c>
      <c r="S211" s="1" t="str" cm="1">
        <f t="array" ref="S211">_xlfn.XLOOKUP($C211,经营中转!$E$16:$E$265,_xlfn.XLOOKUP($J211,经营中转!$L$15:$S$15,经营中转!$L$16:$S$265),"{}")</f>
        <v>{"CardMulti":4.65}</v>
      </c>
    </row>
    <row r="212" spans="1:19" x14ac:dyDescent="0.15">
      <c r="A212" s="1">
        <f t="shared" si="159"/>
        <v>6003412020</v>
      </c>
      <c r="B212" s="57">
        <f t="shared" ref="B212:B275" si="169">INT(IF(H212=100,60*10^8+G212*10^6+9*10^5+I212*10^4+J212*10^3+C212,60*10^8+G212*10^6+H212*10^5+I212*10^4+J212*10^3+C212))</f>
        <v>6003412020</v>
      </c>
      <c r="C212" s="27">
        <f>_xlfn.XLOOKUP(G212,战斗中转!$D$8:$D$19,战斗中转!$F$8:$F$19)</f>
        <v>20</v>
      </c>
      <c r="D212" s="1">
        <f>_xlfn.XLOOKUP(G212,战斗中转!$D$8:$D$19,战斗中转!$H$8:$H$19)</f>
        <v>3</v>
      </c>
      <c r="E212" s="1">
        <f>_xlfn.XLOOKUP(G212,战斗中转!$D$8:$D$19,战斗中转!$J$8:$J$19)</f>
        <v>1</v>
      </c>
      <c r="F212" s="1">
        <f t="shared" si="160"/>
        <v>1</v>
      </c>
      <c r="G212" s="57">
        <f t="shared" si="99"/>
        <v>3</v>
      </c>
      <c r="H212" s="1">
        <f t="shared" ref="H212:J212" si="170">H140</f>
        <v>4</v>
      </c>
      <c r="I212" s="1">
        <f t="shared" si="170"/>
        <v>1</v>
      </c>
      <c r="J212" s="1">
        <f t="shared" si="170"/>
        <v>2</v>
      </c>
      <c r="K212" s="1">
        <f t="shared" si="162"/>
        <v>1</v>
      </c>
      <c r="L212" s="1">
        <f>IF(H212=0,0,_xlfn.XLOOKUP(G212,战斗中转!$D$8:$D$19,战斗中转!$I$8:$I$19))</f>
        <v>0.2</v>
      </c>
      <c r="M212" s="1">
        <f t="shared" si="163"/>
        <v>6003412020</v>
      </c>
      <c r="N212" s="1" t="str">
        <f t="shared" si="164"/>
        <v>EquipmentName603012020</v>
      </c>
      <c r="O212" s="1" t="str">
        <f t="shared" si="165"/>
        <v>EquipmentDesc603012020</v>
      </c>
      <c r="P212" s="63" t="str">
        <f>"SpriteUi/EquipmentIcon/"&amp;"Equip_"&amp;_xlfn.XLOOKUP(J212,战斗中转!$A$8:$A$11,战斗中转!$B$8:$B$11)&amp;"_"&amp;I212*100+ROUNDUP(G212/2,0)*10</f>
        <v>SpriteUi/EquipmentIcon/Equip_Head_120</v>
      </c>
      <c r="Q212" s="63">
        <v>1</v>
      </c>
      <c r="R212" s="1" t="str" cm="1">
        <f t="array" ref="R212">_xlfn.XLOOKUP($C212,战斗中转!$E$32:$E$281,_xlfn.XLOOKUP(I212*100+J212,战斗中转!$AD$30:$BY$30*100+战斗中转!$AD$31:$BY$31,战斗中转!$AD$32:$BY$281),"{}")</f>
        <v>{"Hp":2531.9025,"AntiCri":0.1456}</v>
      </c>
      <c r="S212" s="1" t="str" cm="1">
        <f t="array" ref="S212">_xlfn.XLOOKUP($C212,经营中转!$E$16:$E$265,_xlfn.XLOOKUP($J212,经营中转!$L$15:$S$15,经营中转!$L$16:$S$265),"{}")</f>
        <v>{"AutoLevelLower":28}</v>
      </c>
    </row>
    <row r="213" spans="1:19" x14ac:dyDescent="0.15">
      <c r="A213" s="1">
        <f t="shared" si="159"/>
        <v>6003413020</v>
      </c>
      <c r="B213" s="57">
        <f t="shared" si="169"/>
        <v>6003413020</v>
      </c>
      <c r="C213" s="27">
        <f>_xlfn.XLOOKUP(G213,战斗中转!$D$8:$D$19,战斗中转!$F$8:$F$19)</f>
        <v>20</v>
      </c>
      <c r="D213" s="1">
        <f>_xlfn.XLOOKUP(G213,战斗中转!$D$8:$D$19,战斗中转!$H$8:$H$19)</f>
        <v>3</v>
      </c>
      <c r="E213" s="1">
        <f>_xlfn.XLOOKUP(G213,战斗中转!$D$8:$D$19,战斗中转!$J$8:$J$19)</f>
        <v>1</v>
      </c>
      <c r="F213" s="1">
        <f t="shared" si="160"/>
        <v>1</v>
      </c>
      <c r="G213" s="57">
        <f t="shared" si="99"/>
        <v>3</v>
      </c>
      <c r="H213" s="1">
        <f t="shared" ref="H213:J213" si="171">H141</f>
        <v>4</v>
      </c>
      <c r="I213" s="1">
        <f t="shared" si="171"/>
        <v>1</v>
      </c>
      <c r="J213" s="1">
        <f t="shared" si="171"/>
        <v>3</v>
      </c>
      <c r="K213" s="1">
        <f t="shared" si="162"/>
        <v>1</v>
      </c>
      <c r="L213" s="1">
        <f>IF(H213=0,0,_xlfn.XLOOKUP(G213,战斗中转!$D$8:$D$19,战斗中转!$I$8:$I$19))</f>
        <v>0.2</v>
      </c>
      <c r="M213" s="1">
        <f t="shared" si="163"/>
        <v>6003413020</v>
      </c>
      <c r="N213" s="1" t="str">
        <f t="shared" si="164"/>
        <v>EquipmentName603013020</v>
      </c>
      <c r="O213" s="1" t="str">
        <f t="shared" si="165"/>
        <v>EquipmentDesc603013020</v>
      </c>
      <c r="P213" s="63" t="str">
        <f>"SpriteUi/EquipmentIcon/"&amp;"Equip_"&amp;_xlfn.XLOOKUP(J213,战斗中转!$A$8:$A$11,战斗中转!$B$8:$B$11)&amp;"_"&amp;I213*100+ROUNDUP(G213/2,0)*10</f>
        <v>SpriteUi/EquipmentIcon/Equip_Body_120</v>
      </c>
      <c r="Q213" s="63">
        <v>1</v>
      </c>
      <c r="R213" s="1" t="str" cm="1">
        <f t="array" ref="R213">_xlfn.XLOOKUP($C213,战斗中转!$E$32:$E$281,_xlfn.XLOOKUP(I213*100+J213,战斗中转!$AD$30:$BY$30*100+战斗中转!$AD$31:$BY$31,战斗中转!$AD$32:$BY$281),"{}")</f>
        <v>{"PhysDef":109.3322,"SkillSpeed":0.0326}</v>
      </c>
      <c r="S213" s="1" t="str" cm="1">
        <f t="array" ref="S213">_xlfn.XLOOKUP($C213,经营中转!$E$16:$E$265,_xlfn.XLOOKUP($J213,经营中转!$L$15:$S$15,经营中转!$L$16:$S$265),"{}")</f>
        <v>{"CardMulti":1.99}</v>
      </c>
    </row>
    <row r="214" spans="1:19" x14ac:dyDescent="0.15">
      <c r="A214" s="1">
        <f t="shared" si="159"/>
        <v>6003414020</v>
      </c>
      <c r="B214" s="57">
        <f t="shared" si="169"/>
        <v>6003414020</v>
      </c>
      <c r="C214" s="27">
        <f>_xlfn.XLOOKUP(G214,战斗中转!$D$8:$D$19,战斗中转!$F$8:$F$19)</f>
        <v>20</v>
      </c>
      <c r="D214" s="1">
        <f>_xlfn.XLOOKUP(G214,战斗中转!$D$8:$D$19,战斗中转!$H$8:$H$19)</f>
        <v>3</v>
      </c>
      <c r="E214" s="1">
        <f>_xlfn.XLOOKUP(G214,战斗中转!$D$8:$D$19,战斗中转!$J$8:$J$19)</f>
        <v>1</v>
      </c>
      <c r="F214" s="1">
        <f t="shared" si="160"/>
        <v>1</v>
      </c>
      <c r="G214" s="57">
        <f t="shared" si="99"/>
        <v>3</v>
      </c>
      <c r="H214" s="1">
        <f t="shared" ref="H214:J214" si="172">H142</f>
        <v>4</v>
      </c>
      <c r="I214" s="1">
        <f t="shared" si="172"/>
        <v>1</v>
      </c>
      <c r="J214" s="1">
        <f t="shared" si="172"/>
        <v>4</v>
      </c>
      <c r="K214" s="1">
        <f t="shared" si="162"/>
        <v>1</v>
      </c>
      <c r="L214" s="1">
        <f>IF(H214=0,0,_xlfn.XLOOKUP(G214,战斗中转!$D$8:$D$19,战斗中转!$I$8:$I$19))</f>
        <v>0.2</v>
      </c>
      <c r="M214" s="1">
        <f t="shared" si="163"/>
        <v>6003414020</v>
      </c>
      <c r="N214" s="1" t="str">
        <f t="shared" si="164"/>
        <v>EquipmentName603014020</v>
      </c>
      <c r="O214" s="1" t="str">
        <f t="shared" si="165"/>
        <v>EquipmentDesc603014020</v>
      </c>
      <c r="P214" s="63" t="str">
        <f>"SpriteUi/EquipmentIcon/"&amp;"Equip_"&amp;_xlfn.XLOOKUP(J214,战斗中转!$A$8:$A$11,战斗中转!$B$8:$B$11)&amp;"_"&amp;I214*100+ROUNDUP(G214/2,0)*10</f>
        <v>SpriteUi/EquipmentIcon/Equip_Shoes_120</v>
      </c>
      <c r="Q214" s="63">
        <v>1</v>
      </c>
      <c r="R214" s="1" t="str" cm="1">
        <f t="array" ref="R214">_xlfn.XLOOKUP($C214,战斗中转!$E$32:$E$281,_xlfn.XLOOKUP(I214*100+J214,战斗中转!$AD$30:$BY$30*100+战斗中转!$AD$31:$BY$31,战斗中转!$AD$32:$BY$281),"{}")</f>
        <v>{"MagicDef":109.3322,"AtkSpeed":0.0419,"SkillSpeed":0.0326}</v>
      </c>
      <c r="S214" s="1" t="str" cm="1">
        <f t="array" ref="S214">_xlfn.XLOOKUP($C214,经营中转!$E$16:$E$265,_xlfn.XLOOKUP($J214,经营中转!$L$15:$S$15,经营中转!$L$16:$S$265),"{}")</f>
        <v>{"AutoLevelLower":12}</v>
      </c>
    </row>
    <row r="215" spans="1:19" x14ac:dyDescent="0.15">
      <c r="A215" s="1">
        <f t="shared" si="159"/>
        <v>6003421020</v>
      </c>
      <c r="B215" s="57">
        <f t="shared" si="169"/>
        <v>6003421020</v>
      </c>
      <c r="C215" s="27">
        <f>_xlfn.XLOOKUP(G215,战斗中转!$D$8:$D$19,战斗中转!$F$8:$F$19)</f>
        <v>20</v>
      </c>
      <c r="D215" s="1">
        <f>_xlfn.XLOOKUP(G215,战斗中转!$D$8:$D$19,战斗中转!$H$8:$H$19)</f>
        <v>3</v>
      </c>
      <c r="E215" s="1">
        <f>_xlfn.XLOOKUP(G215,战斗中转!$D$8:$D$19,战斗中转!$J$8:$J$19)</f>
        <v>1</v>
      </c>
      <c r="F215" s="1">
        <f t="shared" si="160"/>
        <v>1</v>
      </c>
      <c r="G215" s="57">
        <f t="shared" si="99"/>
        <v>3</v>
      </c>
      <c r="H215" s="1">
        <f t="shared" ref="H215:J215" si="173">H143</f>
        <v>4</v>
      </c>
      <c r="I215" s="1">
        <f t="shared" si="173"/>
        <v>2</v>
      </c>
      <c r="J215" s="1">
        <f t="shared" si="173"/>
        <v>1</v>
      </c>
      <c r="K215" s="1">
        <f t="shared" si="162"/>
        <v>1</v>
      </c>
      <c r="L215" s="1">
        <f>IF(H215=0,0,_xlfn.XLOOKUP(G215,战斗中转!$D$8:$D$19,战斗中转!$I$8:$I$19))</f>
        <v>0.2</v>
      </c>
      <c r="M215" s="1">
        <f t="shared" si="163"/>
        <v>6003421020</v>
      </c>
      <c r="N215" s="1" t="str">
        <f t="shared" si="164"/>
        <v>EquipmentName603021020</v>
      </c>
      <c r="O215" s="1" t="str">
        <f t="shared" si="165"/>
        <v>EquipmentDesc603021020</v>
      </c>
      <c r="P215" s="63" t="str">
        <f>"SpriteUi/EquipmentIcon/"&amp;"Equip_"&amp;_xlfn.XLOOKUP(J215,战斗中转!$A$8:$A$11,战斗中转!$B$8:$B$11)&amp;"_"&amp;I215*100+ROUNDUP(G215/2,0)*10</f>
        <v>SpriteUi/EquipmentIcon/Equip_Weapon_220</v>
      </c>
      <c r="Q215" s="63">
        <v>1</v>
      </c>
      <c r="R215" s="1" t="str" cm="1">
        <f t="array" ref="R215">_xlfn.XLOOKUP($C215,战斗中转!$E$32:$E$281,_xlfn.XLOOKUP(I215*100+J215,战斗中转!$AD$30:$BY$30*100+战斗中转!$AD$31:$BY$31,战斗中转!$AD$32:$BY$281),"{}")</f>
        <v>{"Atk":247.4359,"Cri":0.182}</v>
      </c>
      <c r="S215" s="1" t="str" cm="1">
        <f t="array" ref="S215">_xlfn.XLOOKUP($C215,经营中转!$E$16:$E$265,_xlfn.XLOOKUP($J215,经营中转!$L$15:$S$15,经营中转!$L$16:$S$265),"{}")</f>
        <v>{"CardMulti":4.65}</v>
      </c>
    </row>
    <row r="216" spans="1:19" x14ac:dyDescent="0.15">
      <c r="A216" s="1">
        <f t="shared" si="159"/>
        <v>6003422020</v>
      </c>
      <c r="B216" s="57">
        <f t="shared" si="169"/>
        <v>6003422020</v>
      </c>
      <c r="C216" s="27">
        <f>_xlfn.XLOOKUP(G216,战斗中转!$D$8:$D$19,战斗中转!$F$8:$F$19)</f>
        <v>20</v>
      </c>
      <c r="D216" s="1">
        <f>_xlfn.XLOOKUP(G216,战斗中转!$D$8:$D$19,战斗中转!$H$8:$H$19)</f>
        <v>3</v>
      </c>
      <c r="E216" s="1">
        <f>_xlfn.XLOOKUP(G216,战斗中转!$D$8:$D$19,战斗中转!$J$8:$J$19)</f>
        <v>1</v>
      </c>
      <c r="F216" s="1">
        <f t="shared" si="160"/>
        <v>1</v>
      </c>
      <c r="G216" s="57">
        <f t="shared" si="99"/>
        <v>3</v>
      </c>
      <c r="H216" s="1">
        <f t="shared" ref="H216:J216" si="174">H144</f>
        <v>4</v>
      </c>
      <c r="I216" s="1">
        <f t="shared" si="174"/>
        <v>2</v>
      </c>
      <c r="J216" s="1">
        <f t="shared" si="174"/>
        <v>2</v>
      </c>
      <c r="K216" s="1">
        <f t="shared" si="162"/>
        <v>1</v>
      </c>
      <c r="L216" s="1">
        <f>IF(H216=0,0,_xlfn.XLOOKUP(G216,战斗中转!$D$8:$D$19,战斗中转!$I$8:$I$19))</f>
        <v>0.2</v>
      </c>
      <c r="M216" s="1">
        <f t="shared" si="163"/>
        <v>6003422020</v>
      </c>
      <c r="N216" s="1" t="str">
        <f t="shared" si="164"/>
        <v>EquipmentName603022020</v>
      </c>
      <c r="O216" s="1" t="str">
        <f t="shared" si="165"/>
        <v>EquipmentDesc603022020</v>
      </c>
      <c r="P216" s="63" t="str">
        <f>"SpriteUi/EquipmentIcon/"&amp;"Equip_"&amp;_xlfn.XLOOKUP(J216,战斗中转!$A$8:$A$11,战斗中转!$B$8:$B$11)&amp;"_"&amp;I216*100+ROUNDUP(G216/2,0)*10</f>
        <v>SpriteUi/EquipmentIcon/Equip_Head_220</v>
      </c>
      <c r="Q216" s="63">
        <v>1</v>
      </c>
      <c r="R216" s="1" t="str" cm="1">
        <f t="array" ref="R216">_xlfn.XLOOKUP($C216,战斗中转!$E$32:$E$281,_xlfn.XLOOKUP(I216*100+J216,战斗中转!$AD$30:$BY$30*100+战斗中转!$AD$31:$BY$31,战斗中转!$AD$32:$BY$281),"{}")</f>
        <v>{"Hp":3596.4524,"AntiCri":0.182}</v>
      </c>
      <c r="S216" s="1" t="str" cm="1">
        <f t="array" ref="S216">_xlfn.XLOOKUP($C216,经营中转!$E$16:$E$265,_xlfn.XLOOKUP($J216,经营中转!$L$15:$S$15,经营中转!$L$16:$S$265),"{}")</f>
        <v>{"AutoLevelLower":28}</v>
      </c>
    </row>
    <row r="217" spans="1:19" x14ac:dyDescent="0.15">
      <c r="A217" s="1">
        <f t="shared" si="159"/>
        <v>6003423020</v>
      </c>
      <c r="B217" s="57">
        <f t="shared" si="169"/>
        <v>6003423020</v>
      </c>
      <c r="C217" s="27">
        <f>_xlfn.XLOOKUP(G217,战斗中转!$D$8:$D$19,战斗中转!$F$8:$F$19)</f>
        <v>20</v>
      </c>
      <c r="D217" s="1">
        <f>_xlfn.XLOOKUP(G217,战斗中转!$D$8:$D$19,战斗中转!$H$8:$H$19)</f>
        <v>3</v>
      </c>
      <c r="E217" s="1">
        <f>_xlfn.XLOOKUP(G217,战斗中转!$D$8:$D$19,战斗中转!$J$8:$J$19)</f>
        <v>1</v>
      </c>
      <c r="F217" s="1">
        <f t="shared" si="160"/>
        <v>1</v>
      </c>
      <c r="G217" s="57">
        <f t="shared" si="99"/>
        <v>3</v>
      </c>
      <c r="H217" s="1">
        <f t="shared" ref="H217:J217" si="175">H145</f>
        <v>4</v>
      </c>
      <c r="I217" s="1">
        <f t="shared" si="175"/>
        <v>2</v>
      </c>
      <c r="J217" s="1">
        <f t="shared" si="175"/>
        <v>3</v>
      </c>
      <c r="K217" s="1">
        <f t="shared" si="162"/>
        <v>1</v>
      </c>
      <c r="L217" s="1">
        <f>IF(H217=0,0,_xlfn.XLOOKUP(G217,战斗中转!$D$8:$D$19,战斗中转!$I$8:$I$19))</f>
        <v>0.2</v>
      </c>
      <c r="M217" s="1">
        <f t="shared" si="163"/>
        <v>6003423020</v>
      </c>
      <c r="N217" s="1" t="str">
        <f t="shared" si="164"/>
        <v>EquipmentName603023020</v>
      </c>
      <c r="O217" s="1" t="str">
        <f t="shared" si="165"/>
        <v>EquipmentDesc603023020</v>
      </c>
      <c r="P217" s="63" t="str">
        <f>"SpriteUi/EquipmentIcon/"&amp;"Equip_"&amp;_xlfn.XLOOKUP(J217,战斗中转!$A$8:$A$11,战斗中转!$B$8:$B$11)&amp;"_"&amp;I217*100+ROUNDUP(G217/2,0)*10</f>
        <v>SpriteUi/EquipmentIcon/Equip_Body_220</v>
      </c>
      <c r="Q217" s="63">
        <v>1</v>
      </c>
      <c r="R217" s="1" t="str" cm="1">
        <f t="array" ref="R217">_xlfn.XLOOKUP($C217,战斗中转!$E$32:$E$281,_xlfn.XLOOKUP(I217*100+J217,战斗中转!$AD$30:$BY$30*100+战斗中转!$AD$31:$BY$31,战斗中转!$AD$32:$BY$281),"{}")</f>
        <v>{"PhysDef":126.5951,"OnHealInc":0.0307}</v>
      </c>
      <c r="S217" s="1" t="str" cm="1">
        <f t="array" ref="S217">_xlfn.XLOOKUP($C217,经营中转!$E$16:$E$265,_xlfn.XLOOKUP($J217,经营中转!$L$15:$S$15,经营中转!$L$16:$S$265),"{}")</f>
        <v>{"CardMulti":1.99}</v>
      </c>
    </row>
    <row r="218" spans="1:19" x14ac:dyDescent="0.15">
      <c r="A218" s="1">
        <f t="shared" si="159"/>
        <v>6003424020</v>
      </c>
      <c r="B218" s="57">
        <f t="shared" si="169"/>
        <v>6003424020</v>
      </c>
      <c r="C218" s="27">
        <f>_xlfn.XLOOKUP(G218,战斗中转!$D$8:$D$19,战斗中转!$F$8:$F$19)</f>
        <v>20</v>
      </c>
      <c r="D218" s="1">
        <f>_xlfn.XLOOKUP(G218,战斗中转!$D$8:$D$19,战斗中转!$H$8:$H$19)</f>
        <v>3</v>
      </c>
      <c r="E218" s="1">
        <f>_xlfn.XLOOKUP(G218,战斗中转!$D$8:$D$19,战斗中转!$J$8:$J$19)</f>
        <v>1</v>
      </c>
      <c r="F218" s="1">
        <f t="shared" si="160"/>
        <v>1</v>
      </c>
      <c r="G218" s="57">
        <f t="shared" si="99"/>
        <v>3</v>
      </c>
      <c r="H218" s="1">
        <f t="shared" ref="H218:J218" si="176">H146</f>
        <v>4</v>
      </c>
      <c r="I218" s="1">
        <f t="shared" si="176"/>
        <v>2</v>
      </c>
      <c r="J218" s="1">
        <f t="shared" si="176"/>
        <v>4</v>
      </c>
      <c r="K218" s="1">
        <f t="shared" si="162"/>
        <v>1</v>
      </c>
      <c r="L218" s="1">
        <f>IF(H218=0,0,_xlfn.XLOOKUP(G218,战斗中转!$D$8:$D$19,战斗中转!$I$8:$I$19))</f>
        <v>0.2</v>
      </c>
      <c r="M218" s="1">
        <f t="shared" si="163"/>
        <v>6003424020</v>
      </c>
      <c r="N218" s="1" t="str">
        <f t="shared" si="164"/>
        <v>EquipmentName603024020</v>
      </c>
      <c r="O218" s="1" t="str">
        <f t="shared" si="165"/>
        <v>EquipmentDesc603024020</v>
      </c>
      <c r="P218" s="63" t="str">
        <f>"SpriteUi/EquipmentIcon/"&amp;"Equip_"&amp;_xlfn.XLOOKUP(J218,战斗中转!$A$8:$A$11,战斗中转!$B$8:$B$11)&amp;"_"&amp;I218*100+ROUNDUP(G218/2,0)*10</f>
        <v>SpriteUi/EquipmentIcon/Equip_Shoes_220</v>
      </c>
      <c r="Q218" s="63">
        <v>1</v>
      </c>
      <c r="R218" s="1" t="str" cm="1">
        <f t="array" ref="R218">_xlfn.XLOOKUP($C218,战斗中转!$E$32:$E$281,_xlfn.XLOOKUP(I218*100+J218,战斗中转!$AD$30:$BY$30*100+战斗中转!$AD$31:$BY$31,战斗中转!$AD$32:$BY$281),"{}")</f>
        <v>{"MagicDef":126.5951,"AtkSpeed":0.0419,"OnHealInc":0.0307}</v>
      </c>
      <c r="S218" s="1" t="str" cm="1">
        <f t="array" ref="S218">_xlfn.XLOOKUP($C218,经营中转!$E$16:$E$265,_xlfn.XLOOKUP($J218,经营中转!$L$15:$S$15,经营中转!$L$16:$S$265),"{}")</f>
        <v>{"AutoLevelLower":12}</v>
      </c>
    </row>
    <row r="219" spans="1:19" x14ac:dyDescent="0.15">
      <c r="A219" s="1">
        <f t="shared" si="159"/>
        <v>6003431020</v>
      </c>
      <c r="B219" s="57">
        <f t="shared" si="169"/>
        <v>6003431020</v>
      </c>
      <c r="C219" s="27">
        <f>_xlfn.XLOOKUP(G219,战斗中转!$D$8:$D$19,战斗中转!$F$8:$F$19)</f>
        <v>20</v>
      </c>
      <c r="D219" s="1">
        <f>_xlfn.XLOOKUP(G219,战斗中转!$D$8:$D$19,战斗中转!$H$8:$H$19)</f>
        <v>3</v>
      </c>
      <c r="E219" s="1">
        <f>_xlfn.XLOOKUP(G219,战斗中转!$D$8:$D$19,战斗中转!$J$8:$J$19)</f>
        <v>1</v>
      </c>
      <c r="F219" s="1">
        <f t="shared" si="160"/>
        <v>1</v>
      </c>
      <c r="G219" s="57">
        <f t="shared" ref="G219:G282" si="177">G147+1</f>
        <v>3</v>
      </c>
      <c r="H219" s="1">
        <f t="shared" ref="H219:J219" si="178">H147</f>
        <v>4</v>
      </c>
      <c r="I219" s="1">
        <f t="shared" si="178"/>
        <v>3</v>
      </c>
      <c r="J219" s="1">
        <f t="shared" si="178"/>
        <v>1</v>
      </c>
      <c r="K219" s="1">
        <f t="shared" si="162"/>
        <v>1</v>
      </c>
      <c r="L219" s="1">
        <f>IF(H219=0,0,_xlfn.XLOOKUP(G219,战斗中转!$D$8:$D$19,战斗中转!$I$8:$I$19))</f>
        <v>0.2</v>
      </c>
      <c r="M219" s="1">
        <f t="shared" si="163"/>
        <v>6003431020</v>
      </c>
      <c r="N219" s="1" t="str">
        <f t="shared" si="164"/>
        <v>EquipmentName603031020</v>
      </c>
      <c r="O219" s="1" t="str">
        <f t="shared" si="165"/>
        <v>EquipmentDesc603031020</v>
      </c>
      <c r="P219" s="63" t="str">
        <f>"SpriteUi/EquipmentIcon/"&amp;"Equip_"&amp;_xlfn.XLOOKUP(J219,战斗中转!$A$8:$A$11,战斗中转!$B$8:$B$11)&amp;"_"&amp;I219*100+ROUNDUP(G219/2,0)*10</f>
        <v>SpriteUi/EquipmentIcon/Equip_Weapon_320</v>
      </c>
      <c r="Q219" s="63">
        <v>1</v>
      </c>
      <c r="R219" s="1" t="str" cm="1">
        <f t="array" ref="R219">_xlfn.XLOOKUP($C219,战斗中转!$E$32:$E$281,_xlfn.XLOOKUP(I219*100+J219,战斗中转!$AD$30:$BY$30*100+战斗中转!$AD$31:$BY$31,战斗中转!$AD$32:$BY$281),"{}")</f>
        <v>{"Atk":316.4878,"Cri":0.182}</v>
      </c>
      <c r="S219" s="1" t="str" cm="1">
        <f t="array" ref="S219">_xlfn.XLOOKUP($C219,经营中转!$E$16:$E$265,_xlfn.XLOOKUP($J219,经营中转!$L$15:$S$15,经营中转!$L$16:$S$265),"{}")</f>
        <v>{"CardMulti":4.65}</v>
      </c>
    </row>
    <row r="220" spans="1:19" x14ac:dyDescent="0.15">
      <c r="A220" s="1">
        <f t="shared" si="159"/>
        <v>6003432020</v>
      </c>
      <c r="B220" s="57">
        <f t="shared" si="169"/>
        <v>6003432020</v>
      </c>
      <c r="C220" s="27">
        <f>_xlfn.XLOOKUP(G220,战斗中转!$D$8:$D$19,战斗中转!$F$8:$F$19)</f>
        <v>20</v>
      </c>
      <c r="D220" s="1">
        <f>_xlfn.XLOOKUP(G220,战斗中转!$D$8:$D$19,战斗中转!$H$8:$H$19)</f>
        <v>3</v>
      </c>
      <c r="E220" s="1">
        <f>_xlfn.XLOOKUP(G220,战斗中转!$D$8:$D$19,战斗中转!$J$8:$J$19)</f>
        <v>1</v>
      </c>
      <c r="F220" s="1">
        <f t="shared" si="160"/>
        <v>1</v>
      </c>
      <c r="G220" s="57">
        <f t="shared" si="177"/>
        <v>3</v>
      </c>
      <c r="H220" s="1">
        <f t="shared" ref="H220:J220" si="179">H148</f>
        <v>4</v>
      </c>
      <c r="I220" s="1">
        <f t="shared" si="179"/>
        <v>3</v>
      </c>
      <c r="J220" s="1">
        <f t="shared" si="179"/>
        <v>2</v>
      </c>
      <c r="K220" s="1">
        <f t="shared" si="162"/>
        <v>1</v>
      </c>
      <c r="L220" s="1">
        <f>IF(H220=0,0,_xlfn.XLOOKUP(G220,战斗中转!$D$8:$D$19,战斗中转!$I$8:$I$19))</f>
        <v>0.2</v>
      </c>
      <c r="M220" s="1">
        <f t="shared" si="163"/>
        <v>6003432020</v>
      </c>
      <c r="N220" s="1" t="str">
        <f t="shared" si="164"/>
        <v>EquipmentName603032020</v>
      </c>
      <c r="O220" s="1" t="str">
        <f t="shared" si="165"/>
        <v>EquipmentDesc603032020</v>
      </c>
      <c r="P220" s="63" t="str">
        <f>"SpriteUi/EquipmentIcon/"&amp;"Equip_"&amp;_xlfn.XLOOKUP(J220,战斗中转!$A$8:$A$11,战斗中转!$B$8:$B$11)&amp;"_"&amp;I220*100+ROUNDUP(G220/2,0)*10</f>
        <v>SpriteUi/EquipmentIcon/Equip_Head_320</v>
      </c>
      <c r="Q220" s="63">
        <v>1</v>
      </c>
      <c r="R220" s="1" t="str" cm="1">
        <f t="array" ref="R220">_xlfn.XLOOKUP($C220,战斗中转!$E$32:$E$281,_xlfn.XLOOKUP(I220*100+J220,战斗中转!$AD$30:$BY$30*100+战斗中转!$AD$31:$BY$31,战斗中转!$AD$32:$BY$281),"{}")</f>
        <v>{"Hp":3021.02,"AntiCri":0.182}</v>
      </c>
      <c r="S220" s="1" t="str" cm="1">
        <f t="array" ref="S220">_xlfn.XLOOKUP($C220,经营中转!$E$16:$E$265,_xlfn.XLOOKUP($J220,经营中转!$L$15:$S$15,经营中转!$L$16:$S$265),"{}")</f>
        <v>{"AutoLevelLower":28}</v>
      </c>
    </row>
    <row r="221" spans="1:19" x14ac:dyDescent="0.15">
      <c r="A221" s="1">
        <f t="shared" si="159"/>
        <v>6003433020</v>
      </c>
      <c r="B221" s="57">
        <f t="shared" si="169"/>
        <v>6003433020</v>
      </c>
      <c r="C221" s="27">
        <f>_xlfn.XLOOKUP(G221,战斗中转!$D$8:$D$19,战斗中转!$F$8:$F$19)</f>
        <v>20</v>
      </c>
      <c r="D221" s="1">
        <f>_xlfn.XLOOKUP(G221,战斗中转!$D$8:$D$19,战斗中转!$H$8:$H$19)</f>
        <v>3</v>
      </c>
      <c r="E221" s="1">
        <f>_xlfn.XLOOKUP(G221,战斗中转!$D$8:$D$19,战斗中转!$J$8:$J$19)</f>
        <v>1</v>
      </c>
      <c r="F221" s="1">
        <f t="shared" si="160"/>
        <v>1</v>
      </c>
      <c r="G221" s="57">
        <f t="shared" si="177"/>
        <v>3</v>
      </c>
      <c r="H221" s="1">
        <f t="shared" ref="H221:J221" si="180">H149</f>
        <v>4</v>
      </c>
      <c r="I221" s="1">
        <f t="shared" si="180"/>
        <v>3</v>
      </c>
      <c r="J221" s="1">
        <f t="shared" si="180"/>
        <v>3</v>
      </c>
      <c r="K221" s="1">
        <f t="shared" si="162"/>
        <v>1</v>
      </c>
      <c r="L221" s="1">
        <f>IF(H221=0,0,_xlfn.XLOOKUP(G221,战斗中转!$D$8:$D$19,战斗中转!$I$8:$I$19))</f>
        <v>0.2</v>
      </c>
      <c r="M221" s="1">
        <f t="shared" si="163"/>
        <v>6003433020</v>
      </c>
      <c r="N221" s="1" t="str">
        <f t="shared" si="164"/>
        <v>EquipmentName603033020</v>
      </c>
      <c r="O221" s="1" t="str">
        <f t="shared" si="165"/>
        <v>EquipmentDesc603033020</v>
      </c>
      <c r="P221" s="63" t="str">
        <f>"SpriteUi/EquipmentIcon/"&amp;"Equip_"&amp;_xlfn.XLOOKUP(J221,战斗中转!$A$8:$A$11,战斗中转!$B$8:$B$11)&amp;"_"&amp;I221*100+ROUNDUP(G221/2,0)*10</f>
        <v>SpriteUi/EquipmentIcon/Equip_Body_320</v>
      </c>
      <c r="Q221" s="63">
        <v>1</v>
      </c>
      <c r="R221" s="1" t="str" cm="1">
        <f t="array" ref="R221">_xlfn.XLOOKUP($C221,战斗中转!$E$32:$E$281,_xlfn.XLOOKUP(I221*100+J221,战斗中转!$AD$30:$BY$30*100+战斗中转!$AD$31:$BY$31,战斗中转!$AD$32:$BY$281),"{}")</f>
        <v>{"PhysDef":111.6339,"HealInc":0.0307}</v>
      </c>
      <c r="S221" s="1" t="str" cm="1">
        <f t="array" ref="S221">_xlfn.XLOOKUP($C221,经营中转!$E$16:$E$265,_xlfn.XLOOKUP($J221,经营中转!$L$15:$S$15,经营中转!$L$16:$S$265),"{}")</f>
        <v>{"CardMulti":1.99}</v>
      </c>
    </row>
    <row r="222" spans="1:19" x14ac:dyDescent="0.15">
      <c r="A222" s="1">
        <f t="shared" si="159"/>
        <v>6003434020</v>
      </c>
      <c r="B222" s="57">
        <f t="shared" si="169"/>
        <v>6003434020</v>
      </c>
      <c r="C222" s="27">
        <f>_xlfn.XLOOKUP(G222,战斗中转!$D$8:$D$19,战斗中转!$F$8:$F$19)</f>
        <v>20</v>
      </c>
      <c r="D222" s="1">
        <f>_xlfn.XLOOKUP(G222,战斗中转!$D$8:$D$19,战斗中转!$H$8:$H$19)</f>
        <v>3</v>
      </c>
      <c r="E222" s="1">
        <f>_xlfn.XLOOKUP(G222,战斗中转!$D$8:$D$19,战斗中转!$J$8:$J$19)</f>
        <v>1</v>
      </c>
      <c r="F222" s="1">
        <f t="shared" si="160"/>
        <v>1</v>
      </c>
      <c r="G222" s="57">
        <f t="shared" si="177"/>
        <v>3</v>
      </c>
      <c r="H222" s="1">
        <f t="shared" ref="H222:J222" si="181">H150</f>
        <v>4</v>
      </c>
      <c r="I222" s="1">
        <f t="shared" si="181"/>
        <v>3</v>
      </c>
      <c r="J222" s="1">
        <f t="shared" si="181"/>
        <v>4</v>
      </c>
      <c r="K222" s="1">
        <f t="shared" si="162"/>
        <v>1</v>
      </c>
      <c r="L222" s="1">
        <f>IF(H222=0,0,_xlfn.XLOOKUP(G222,战斗中转!$D$8:$D$19,战斗中转!$I$8:$I$19))</f>
        <v>0.2</v>
      </c>
      <c r="M222" s="1">
        <f t="shared" si="163"/>
        <v>6003434020</v>
      </c>
      <c r="N222" s="1" t="str">
        <f t="shared" si="164"/>
        <v>EquipmentName603034020</v>
      </c>
      <c r="O222" s="1" t="str">
        <f t="shared" si="165"/>
        <v>EquipmentDesc603034020</v>
      </c>
      <c r="P222" s="63" t="str">
        <f>"SpriteUi/EquipmentIcon/"&amp;"Equip_"&amp;_xlfn.XLOOKUP(J222,战斗中转!$A$8:$A$11,战斗中转!$B$8:$B$11)&amp;"_"&amp;I222*100+ROUNDUP(G222/2,0)*10</f>
        <v>SpriteUi/EquipmentIcon/Equip_Shoes_320</v>
      </c>
      <c r="Q222" s="63">
        <v>1</v>
      </c>
      <c r="R222" s="1" t="str" cm="1">
        <f t="array" ref="R222">_xlfn.XLOOKUP($C222,战斗中转!$E$32:$E$281,_xlfn.XLOOKUP(I222*100+J222,战斗中转!$AD$30:$BY$30*100+战斗中转!$AD$31:$BY$31,战斗中转!$AD$32:$BY$281),"{}")</f>
        <v>{"MagicDef":113.9356,"AtkSpeed":0.0419,"HealInc":0.0307}</v>
      </c>
      <c r="S222" s="1" t="str" cm="1">
        <f t="array" ref="S222">_xlfn.XLOOKUP($C222,经营中转!$E$16:$E$265,_xlfn.XLOOKUP($J222,经营中转!$L$15:$S$15,经营中转!$L$16:$S$265),"{}")</f>
        <v>{"AutoLevelLower":12}</v>
      </c>
    </row>
    <row r="223" spans="1:19" x14ac:dyDescent="0.15">
      <c r="A223" s="1">
        <f t="shared" ref="A223:A234" si="182">B223</f>
        <v>6003911020</v>
      </c>
      <c r="B223" s="57">
        <f t="shared" si="169"/>
        <v>6003911020</v>
      </c>
      <c r="C223" s="27">
        <f>_xlfn.XLOOKUP(G223,战斗中转!$D$8:$D$19,战斗中转!$F$8:$F$19)</f>
        <v>20</v>
      </c>
      <c r="D223" s="1">
        <f>_xlfn.XLOOKUP(G223,战斗中转!$D$8:$D$19,战斗中转!$H$8:$H$19)</f>
        <v>3</v>
      </c>
      <c r="E223" s="1">
        <f>_xlfn.XLOOKUP(G223,战斗中转!$D$8:$D$19,战斗中转!$J$8:$J$19)</f>
        <v>1</v>
      </c>
      <c r="F223" s="1">
        <f t="shared" ref="F223:F234" si="183">IF(D223=0,0,1)</f>
        <v>1</v>
      </c>
      <c r="G223" s="57">
        <f t="shared" si="177"/>
        <v>3</v>
      </c>
      <c r="H223" s="1">
        <f t="shared" ref="H223:J223" si="184">H151</f>
        <v>100</v>
      </c>
      <c r="I223" s="1">
        <f t="shared" si="184"/>
        <v>1</v>
      </c>
      <c r="J223" s="1">
        <f t="shared" si="184"/>
        <v>1</v>
      </c>
      <c r="K223" s="1">
        <f t="shared" ref="K223:K234" si="185">IF(L223=0,0,1)</f>
        <v>1</v>
      </c>
      <c r="L223" s="1">
        <f>IF(H223=0,0,_xlfn.XLOOKUP(G223,战斗中转!$D$8:$D$19,战斗中转!$I$8:$I$19))</f>
        <v>0.2</v>
      </c>
      <c r="M223" s="1">
        <f t="shared" ref="M223:M234" si="186">B223</f>
        <v>6003911020</v>
      </c>
      <c r="N223" s="1" t="str">
        <f t="shared" ref="N223:N234" si="187">"EquipmentName"&amp;"60"&amp;G223*1000000+I223*10000+J223*1000+C223</f>
        <v>EquipmentName603011020</v>
      </c>
      <c r="O223" s="1" t="str">
        <f t="shared" ref="O223:O234" si="188">"EquipmentDesc"&amp;"60"&amp;G223*1000000+I223*10000+J223*1000+C223</f>
        <v>EquipmentDesc603011020</v>
      </c>
      <c r="P223" s="63" t="str">
        <f>"SpriteUi/EquipmentIcon/"&amp;"Equip_"&amp;_xlfn.XLOOKUP(J223,战斗中转!$A$8:$A$11,战斗中转!$B$8:$B$11)&amp;"_"&amp;I223*100+ROUNDUP(G223/2,0)*10</f>
        <v>SpriteUi/EquipmentIcon/Equip_Weapon_120</v>
      </c>
      <c r="Q223" s="63">
        <v>1</v>
      </c>
      <c r="R223" s="1" t="str" cm="1">
        <f t="array" ref="R223">_xlfn.XLOOKUP($C223,战斗中转!$E$32:$E$281,_xlfn.XLOOKUP(I223*100+J223,战斗中转!$AD$30:$BY$30*100+战斗中转!$AD$31:$BY$31,战斗中转!$AD$32:$BY$281),"{}")</f>
        <v>{"Atk":351.0138,"Cri":0.2639}</v>
      </c>
      <c r="S223" s="1" t="str" cm="1">
        <f t="array" ref="S223">_xlfn.XLOOKUP($C223,经营中转!$E$16:$E$265,_xlfn.XLOOKUP($J223,经营中转!$L$15:$S$15,经营中转!$L$16:$S$265),"{}")</f>
        <v>{"CardMulti":4.65}</v>
      </c>
    </row>
    <row r="224" spans="1:19" x14ac:dyDescent="0.15">
      <c r="A224" s="1">
        <f t="shared" si="182"/>
        <v>6003912020</v>
      </c>
      <c r="B224" s="57">
        <f t="shared" si="169"/>
        <v>6003912020</v>
      </c>
      <c r="C224" s="27">
        <f>_xlfn.XLOOKUP(G224,战斗中转!$D$8:$D$19,战斗中转!$F$8:$F$19)</f>
        <v>20</v>
      </c>
      <c r="D224" s="1">
        <f>_xlfn.XLOOKUP(G224,战斗中转!$D$8:$D$19,战斗中转!$H$8:$H$19)</f>
        <v>3</v>
      </c>
      <c r="E224" s="1">
        <f>_xlfn.XLOOKUP(G224,战斗中转!$D$8:$D$19,战斗中转!$J$8:$J$19)</f>
        <v>1</v>
      </c>
      <c r="F224" s="1">
        <f t="shared" si="183"/>
        <v>1</v>
      </c>
      <c r="G224" s="57">
        <f t="shared" si="177"/>
        <v>3</v>
      </c>
      <c r="H224" s="1">
        <f t="shared" ref="H224:J224" si="189">H152</f>
        <v>100</v>
      </c>
      <c r="I224" s="1">
        <f t="shared" si="189"/>
        <v>1</v>
      </c>
      <c r="J224" s="1">
        <f t="shared" si="189"/>
        <v>2</v>
      </c>
      <c r="K224" s="1">
        <f t="shared" si="185"/>
        <v>1</v>
      </c>
      <c r="L224" s="1">
        <f>IF(H224=0,0,_xlfn.XLOOKUP(G224,战斗中转!$D$8:$D$19,战斗中转!$I$8:$I$19))</f>
        <v>0.2</v>
      </c>
      <c r="M224" s="1">
        <f t="shared" si="186"/>
        <v>6003912020</v>
      </c>
      <c r="N224" s="1" t="str">
        <f t="shared" si="187"/>
        <v>EquipmentName603012020</v>
      </c>
      <c r="O224" s="1" t="str">
        <f t="shared" si="188"/>
        <v>EquipmentDesc603012020</v>
      </c>
      <c r="P224" s="63" t="str">
        <f>"SpriteUi/EquipmentIcon/"&amp;"Equip_"&amp;_xlfn.XLOOKUP(J224,战斗中转!$A$8:$A$11,战斗中转!$B$8:$B$11)&amp;"_"&amp;I224*100+ROUNDUP(G224/2,0)*10</f>
        <v>SpriteUi/EquipmentIcon/Equip_Head_120</v>
      </c>
      <c r="Q224" s="63">
        <v>1</v>
      </c>
      <c r="R224" s="1" t="str" cm="1">
        <f t="array" ref="R224">_xlfn.XLOOKUP($C224,战斗中转!$E$32:$E$281,_xlfn.XLOOKUP(I224*100+J224,战斗中转!$AD$30:$BY$30*100+战斗中转!$AD$31:$BY$31,战斗中转!$AD$32:$BY$281),"{}")</f>
        <v>{"Hp":2531.9025,"AntiCri":0.1456}</v>
      </c>
      <c r="S224" s="1" t="str" cm="1">
        <f t="array" ref="S224">_xlfn.XLOOKUP($C224,经营中转!$E$16:$E$265,_xlfn.XLOOKUP($J224,经营中转!$L$15:$S$15,经营中转!$L$16:$S$265),"{}")</f>
        <v>{"AutoLevelLower":28}</v>
      </c>
    </row>
    <row r="225" spans="1:19" x14ac:dyDescent="0.15">
      <c r="A225" s="1">
        <f t="shared" si="182"/>
        <v>6003913020</v>
      </c>
      <c r="B225" s="57">
        <f t="shared" si="169"/>
        <v>6003913020</v>
      </c>
      <c r="C225" s="27">
        <f>_xlfn.XLOOKUP(G225,战斗中转!$D$8:$D$19,战斗中转!$F$8:$F$19)</f>
        <v>20</v>
      </c>
      <c r="D225" s="1">
        <f>_xlfn.XLOOKUP(G225,战斗中转!$D$8:$D$19,战斗中转!$H$8:$H$19)</f>
        <v>3</v>
      </c>
      <c r="E225" s="1">
        <f>_xlfn.XLOOKUP(G225,战斗中转!$D$8:$D$19,战斗中转!$J$8:$J$19)</f>
        <v>1</v>
      </c>
      <c r="F225" s="1">
        <f t="shared" si="183"/>
        <v>1</v>
      </c>
      <c r="G225" s="57">
        <f t="shared" si="177"/>
        <v>3</v>
      </c>
      <c r="H225" s="1">
        <f t="shared" ref="H225:J225" si="190">H153</f>
        <v>100</v>
      </c>
      <c r="I225" s="1">
        <f t="shared" si="190"/>
        <v>1</v>
      </c>
      <c r="J225" s="1">
        <f t="shared" si="190"/>
        <v>3</v>
      </c>
      <c r="K225" s="1">
        <f t="shared" si="185"/>
        <v>1</v>
      </c>
      <c r="L225" s="1">
        <f>IF(H225=0,0,_xlfn.XLOOKUP(G225,战斗中转!$D$8:$D$19,战斗中转!$I$8:$I$19))</f>
        <v>0.2</v>
      </c>
      <c r="M225" s="1">
        <f t="shared" si="186"/>
        <v>6003913020</v>
      </c>
      <c r="N225" s="1" t="str">
        <f t="shared" si="187"/>
        <v>EquipmentName603013020</v>
      </c>
      <c r="O225" s="1" t="str">
        <f t="shared" si="188"/>
        <v>EquipmentDesc603013020</v>
      </c>
      <c r="P225" s="63" t="str">
        <f>"SpriteUi/EquipmentIcon/"&amp;"Equip_"&amp;_xlfn.XLOOKUP(J225,战斗中转!$A$8:$A$11,战斗中转!$B$8:$B$11)&amp;"_"&amp;I225*100+ROUNDUP(G225/2,0)*10</f>
        <v>SpriteUi/EquipmentIcon/Equip_Body_120</v>
      </c>
      <c r="Q225" s="63">
        <v>1</v>
      </c>
      <c r="R225" s="1" t="str" cm="1">
        <f t="array" ref="R225">_xlfn.XLOOKUP($C225,战斗中转!$E$32:$E$281,_xlfn.XLOOKUP(I225*100+J225,战斗中转!$AD$30:$BY$30*100+战斗中转!$AD$31:$BY$31,战斗中转!$AD$32:$BY$281),"{}")</f>
        <v>{"PhysDef":109.3322,"SkillSpeed":0.0326}</v>
      </c>
      <c r="S225" s="1" t="str" cm="1">
        <f t="array" ref="S225">_xlfn.XLOOKUP($C225,经营中转!$E$16:$E$265,_xlfn.XLOOKUP($J225,经营中转!$L$15:$S$15,经营中转!$L$16:$S$265),"{}")</f>
        <v>{"CardMulti":1.99}</v>
      </c>
    </row>
    <row r="226" spans="1:19" x14ac:dyDescent="0.15">
      <c r="A226" s="1">
        <f t="shared" si="182"/>
        <v>6003914020</v>
      </c>
      <c r="B226" s="57">
        <f t="shared" si="169"/>
        <v>6003914020</v>
      </c>
      <c r="C226" s="27">
        <f>_xlfn.XLOOKUP(G226,战斗中转!$D$8:$D$19,战斗中转!$F$8:$F$19)</f>
        <v>20</v>
      </c>
      <c r="D226" s="1">
        <f>_xlfn.XLOOKUP(G226,战斗中转!$D$8:$D$19,战斗中转!$H$8:$H$19)</f>
        <v>3</v>
      </c>
      <c r="E226" s="1">
        <f>_xlfn.XLOOKUP(G226,战斗中转!$D$8:$D$19,战斗中转!$J$8:$J$19)</f>
        <v>1</v>
      </c>
      <c r="F226" s="1">
        <f t="shared" si="183"/>
        <v>1</v>
      </c>
      <c r="G226" s="57">
        <f t="shared" si="177"/>
        <v>3</v>
      </c>
      <c r="H226" s="1">
        <f t="shared" ref="H226:J226" si="191">H154</f>
        <v>100</v>
      </c>
      <c r="I226" s="1">
        <f t="shared" si="191"/>
        <v>1</v>
      </c>
      <c r="J226" s="1">
        <f t="shared" si="191"/>
        <v>4</v>
      </c>
      <c r="K226" s="1">
        <f t="shared" si="185"/>
        <v>1</v>
      </c>
      <c r="L226" s="1">
        <f>IF(H226=0,0,_xlfn.XLOOKUP(G226,战斗中转!$D$8:$D$19,战斗中转!$I$8:$I$19))</f>
        <v>0.2</v>
      </c>
      <c r="M226" s="1">
        <f t="shared" si="186"/>
        <v>6003914020</v>
      </c>
      <c r="N226" s="1" t="str">
        <f t="shared" si="187"/>
        <v>EquipmentName603014020</v>
      </c>
      <c r="O226" s="1" t="str">
        <f t="shared" si="188"/>
        <v>EquipmentDesc603014020</v>
      </c>
      <c r="P226" s="63" t="str">
        <f>"SpriteUi/EquipmentIcon/"&amp;"Equip_"&amp;_xlfn.XLOOKUP(J226,战斗中转!$A$8:$A$11,战斗中转!$B$8:$B$11)&amp;"_"&amp;I226*100+ROUNDUP(G226/2,0)*10</f>
        <v>SpriteUi/EquipmentIcon/Equip_Shoes_120</v>
      </c>
      <c r="Q226" s="63">
        <v>1</v>
      </c>
      <c r="R226" s="1" t="str" cm="1">
        <f t="array" ref="R226">_xlfn.XLOOKUP($C226,战斗中转!$E$32:$E$281,_xlfn.XLOOKUP(I226*100+J226,战斗中转!$AD$30:$BY$30*100+战斗中转!$AD$31:$BY$31,战斗中转!$AD$32:$BY$281),"{}")</f>
        <v>{"MagicDef":109.3322,"AtkSpeed":0.0419,"SkillSpeed":0.0326}</v>
      </c>
      <c r="S226" s="1" t="str" cm="1">
        <f t="array" ref="S226">_xlfn.XLOOKUP($C226,经营中转!$E$16:$E$265,_xlfn.XLOOKUP($J226,经营中转!$L$15:$S$15,经营中转!$L$16:$S$265),"{}")</f>
        <v>{"AutoLevelLower":12}</v>
      </c>
    </row>
    <row r="227" spans="1:19" x14ac:dyDescent="0.15">
      <c r="A227" s="1">
        <f t="shared" si="182"/>
        <v>6003921020</v>
      </c>
      <c r="B227" s="57">
        <f t="shared" si="169"/>
        <v>6003921020</v>
      </c>
      <c r="C227" s="27">
        <f>_xlfn.XLOOKUP(G227,战斗中转!$D$8:$D$19,战斗中转!$F$8:$F$19)</f>
        <v>20</v>
      </c>
      <c r="D227" s="1">
        <f>_xlfn.XLOOKUP(G227,战斗中转!$D$8:$D$19,战斗中转!$H$8:$H$19)</f>
        <v>3</v>
      </c>
      <c r="E227" s="1">
        <f>_xlfn.XLOOKUP(G227,战斗中转!$D$8:$D$19,战斗中转!$J$8:$J$19)</f>
        <v>1</v>
      </c>
      <c r="F227" s="1">
        <f t="shared" si="183"/>
        <v>1</v>
      </c>
      <c r="G227" s="57">
        <f t="shared" si="177"/>
        <v>3</v>
      </c>
      <c r="H227" s="1">
        <f t="shared" ref="H227:J227" si="192">H155</f>
        <v>100</v>
      </c>
      <c r="I227" s="1">
        <f t="shared" si="192"/>
        <v>2</v>
      </c>
      <c r="J227" s="1">
        <f t="shared" si="192"/>
        <v>1</v>
      </c>
      <c r="K227" s="1">
        <f t="shared" si="185"/>
        <v>1</v>
      </c>
      <c r="L227" s="1">
        <f>IF(H227=0,0,_xlfn.XLOOKUP(G227,战斗中转!$D$8:$D$19,战斗中转!$I$8:$I$19))</f>
        <v>0.2</v>
      </c>
      <c r="M227" s="1">
        <f t="shared" si="186"/>
        <v>6003921020</v>
      </c>
      <c r="N227" s="1" t="str">
        <f t="shared" si="187"/>
        <v>EquipmentName603021020</v>
      </c>
      <c r="O227" s="1" t="str">
        <f t="shared" si="188"/>
        <v>EquipmentDesc603021020</v>
      </c>
      <c r="P227" s="63" t="str">
        <f>"SpriteUi/EquipmentIcon/"&amp;"Equip_"&amp;_xlfn.XLOOKUP(J227,战斗中转!$A$8:$A$11,战斗中转!$B$8:$B$11)&amp;"_"&amp;I227*100+ROUNDUP(G227/2,0)*10</f>
        <v>SpriteUi/EquipmentIcon/Equip_Weapon_220</v>
      </c>
      <c r="Q227" s="63">
        <v>1</v>
      </c>
      <c r="R227" s="1" t="str" cm="1">
        <f t="array" ref="R227">_xlfn.XLOOKUP($C227,战斗中转!$E$32:$E$281,_xlfn.XLOOKUP(I227*100+J227,战斗中转!$AD$30:$BY$30*100+战斗中转!$AD$31:$BY$31,战斗中转!$AD$32:$BY$281),"{}")</f>
        <v>{"Atk":247.4359,"Cri":0.182}</v>
      </c>
      <c r="S227" s="1" t="str" cm="1">
        <f t="array" ref="S227">_xlfn.XLOOKUP($C227,经营中转!$E$16:$E$265,_xlfn.XLOOKUP($J227,经营中转!$L$15:$S$15,经营中转!$L$16:$S$265),"{}")</f>
        <v>{"CardMulti":4.65}</v>
      </c>
    </row>
    <row r="228" spans="1:19" x14ac:dyDescent="0.15">
      <c r="A228" s="1">
        <f t="shared" si="182"/>
        <v>6003922020</v>
      </c>
      <c r="B228" s="57">
        <f t="shared" si="169"/>
        <v>6003922020</v>
      </c>
      <c r="C228" s="27">
        <f>_xlfn.XLOOKUP(G228,战斗中转!$D$8:$D$19,战斗中转!$F$8:$F$19)</f>
        <v>20</v>
      </c>
      <c r="D228" s="1">
        <f>_xlfn.XLOOKUP(G228,战斗中转!$D$8:$D$19,战斗中转!$H$8:$H$19)</f>
        <v>3</v>
      </c>
      <c r="E228" s="1">
        <f>_xlfn.XLOOKUP(G228,战斗中转!$D$8:$D$19,战斗中转!$J$8:$J$19)</f>
        <v>1</v>
      </c>
      <c r="F228" s="1">
        <f t="shared" si="183"/>
        <v>1</v>
      </c>
      <c r="G228" s="57">
        <f t="shared" si="177"/>
        <v>3</v>
      </c>
      <c r="H228" s="1">
        <f t="shared" ref="H228:J228" si="193">H156</f>
        <v>100</v>
      </c>
      <c r="I228" s="1">
        <f t="shared" si="193"/>
        <v>2</v>
      </c>
      <c r="J228" s="1">
        <f t="shared" si="193"/>
        <v>2</v>
      </c>
      <c r="K228" s="1">
        <f t="shared" si="185"/>
        <v>1</v>
      </c>
      <c r="L228" s="1">
        <f>IF(H228=0,0,_xlfn.XLOOKUP(G228,战斗中转!$D$8:$D$19,战斗中转!$I$8:$I$19))</f>
        <v>0.2</v>
      </c>
      <c r="M228" s="1">
        <f t="shared" si="186"/>
        <v>6003922020</v>
      </c>
      <c r="N228" s="1" t="str">
        <f t="shared" si="187"/>
        <v>EquipmentName603022020</v>
      </c>
      <c r="O228" s="1" t="str">
        <f t="shared" si="188"/>
        <v>EquipmentDesc603022020</v>
      </c>
      <c r="P228" s="63" t="str">
        <f>"SpriteUi/EquipmentIcon/"&amp;"Equip_"&amp;_xlfn.XLOOKUP(J228,战斗中转!$A$8:$A$11,战斗中转!$B$8:$B$11)&amp;"_"&amp;I228*100+ROUNDUP(G228/2,0)*10</f>
        <v>SpriteUi/EquipmentIcon/Equip_Head_220</v>
      </c>
      <c r="Q228" s="63">
        <v>1</v>
      </c>
      <c r="R228" s="1" t="str" cm="1">
        <f t="array" ref="R228">_xlfn.XLOOKUP($C228,战斗中转!$E$32:$E$281,_xlfn.XLOOKUP(I228*100+J228,战斗中转!$AD$30:$BY$30*100+战斗中转!$AD$31:$BY$31,战斗中转!$AD$32:$BY$281),"{}")</f>
        <v>{"Hp":3596.4524,"AntiCri":0.182}</v>
      </c>
      <c r="S228" s="1" t="str" cm="1">
        <f t="array" ref="S228">_xlfn.XLOOKUP($C228,经营中转!$E$16:$E$265,_xlfn.XLOOKUP($J228,经营中转!$L$15:$S$15,经营中转!$L$16:$S$265),"{}")</f>
        <v>{"AutoLevelLower":28}</v>
      </c>
    </row>
    <row r="229" spans="1:19" x14ac:dyDescent="0.15">
      <c r="A229" s="1">
        <f t="shared" si="182"/>
        <v>6003923020</v>
      </c>
      <c r="B229" s="57">
        <f t="shared" si="169"/>
        <v>6003923020</v>
      </c>
      <c r="C229" s="27">
        <f>_xlfn.XLOOKUP(G229,战斗中转!$D$8:$D$19,战斗中转!$F$8:$F$19)</f>
        <v>20</v>
      </c>
      <c r="D229" s="1">
        <f>_xlfn.XLOOKUP(G229,战斗中转!$D$8:$D$19,战斗中转!$H$8:$H$19)</f>
        <v>3</v>
      </c>
      <c r="E229" s="1">
        <f>_xlfn.XLOOKUP(G229,战斗中转!$D$8:$D$19,战斗中转!$J$8:$J$19)</f>
        <v>1</v>
      </c>
      <c r="F229" s="1">
        <f t="shared" si="183"/>
        <v>1</v>
      </c>
      <c r="G229" s="57">
        <f t="shared" si="177"/>
        <v>3</v>
      </c>
      <c r="H229" s="1">
        <f t="shared" ref="H229:J229" si="194">H157</f>
        <v>100</v>
      </c>
      <c r="I229" s="1">
        <f t="shared" si="194"/>
        <v>2</v>
      </c>
      <c r="J229" s="1">
        <f t="shared" si="194"/>
        <v>3</v>
      </c>
      <c r="K229" s="1">
        <f t="shared" si="185"/>
        <v>1</v>
      </c>
      <c r="L229" s="1">
        <f>IF(H229=0,0,_xlfn.XLOOKUP(G229,战斗中转!$D$8:$D$19,战斗中转!$I$8:$I$19))</f>
        <v>0.2</v>
      </c>
      <c r="M229" s="1">
        <f t="shared" si="186"/>
        <v>6003923020</v>
      </c>
      <c r="N229" s="1" t="str">
        <f t="shared" si="187"/>
        <v>EquipmentName603023020</v>
      </c>
      <c r="O229" s="1" t="str">
        <f t="shared" si="188"/>
        <v>EquipmentDesc603023020</v>
      </c>
      <c r="P229" s="63" t="str">
        <f>"SpriteUi/EquipmentIcon/"&amp;"Equip_"&amp;_xlfn.XLOOKUP(J229,战斗中转!$A$8:$A$11,战斗中转!$B$8:$B$11)&amp;"_"&amp;I229*100+ROUNDUP(G229/2,0)*10</f>
        <v>SpriteUi/EquipmentIcon/Equip_Body_220</v>
      </c>
      <c r="Q229" s="63">
        <v>1</v>
      </c>
      <c r="R229" s="1" t="str" cm="1">
        <f t="array" ref="R229">_xlfn.XLOOKUP($C229,战斗中转!$E$32:$E$281,_xlfn.XLOOKUP(I229*100+J229,战斗中转!$AD$30:$BY$30*100+战斗中转!$AD$31:$BY$31,战斗中转!$AD$32:$BY$281),"{}")</f>
        <v>{"PhysDef":126.5951,"OnHealInc":0.0307}</v>
      </c>
      <c r="S229" s="1" t="str" cm="1">
        <f t="array" ref="S229">_xlfn.XLOOKUP($C229,经营中转!$E$16:$E$265,_xlfn.XLOOKUP($J229,经营中转!$L$15:$S$15,经营中转!$L$16:$S$265),"{}")</f>
        <v>{"CardMulti":1.99}</v>
      </c>
    </row>
    <row r="230" spans="1:19" x14ac:dyDescent="0.15">
      <c r="A230" s="1">
        <f t="shared" si="182"/>
        <v>6003924020</v>
      </c>
      <c r="B230" s="57">
        <f t="shared" si="169"/>
        <v>6003924020</v>
      </c>
      <c r="C230" s="27">
        <f>_xlfn.XLOOKUP(G230,战斗中转!$D$8:$D$19,战斗中转!$F$8:$F$19)</f>
        <v>20</v>
      </c>
      <c r="D230" s="1">
        <f>_xlfn.XLOOKUP(G230,战斗中转!$D$8:$D$19,战斗中转!$H$8:$H$19)</f>
        <v>3</v>
      </c>
      <c r="E230" s="1">
        <f>_xlfn.XLOOKUP(G230,战斗中转!$D$8:$D$19,战斗中转!$J$8:$J$19)</f>
        <v>1</v>
      </c>
      <c r="F230" s="1">
        <f t="shared" si="183"/>
        <v>1</v>
      </c>
      <c r="G230" s="57">
        <f t="shared" si="177"/>
        <v>3</v>
      </c>
      <c r="H230" s="1">
        <f t="shared" ref="H230:J230" si="195">H158</f>
        <v>100</v>
      </c>
      <c r="I230" s="1">
        <f t="shared" si="195"/>
        <v>2</v>
      </c>
      <c r="J230" s="1">
        <f t="shared" si="195"/>
        <v>4</v>
      </c>
      <c r="K230" s="1">
        <f t="shared" si="185"/>
        <v>1</v>
      </c>
      <c r="L230" s="1">
        <f>IF(H230=0,0,_xlfn.XLOOKUP(G230,战斗中转!$D$8:$D$19,战斗中转!$I$8:$I$19))</f>
        <v>0.2</v>
      </c>
      <c r="M230" s="1">
        <f t="shared" si="186"/>
        <v>6003924020</v>
      </c>
      <c r="N230" s="1" t="str">
        <f t="shared" si="187"/>
        <v>EquipmentName603024020</v>
      </c>
      <c r="O230" s="1" t="str">
        <f t="shared" si="188"/>
        <v>EquipmentDesc603024020</v>
      </c>
      <c r="P230" s="63" t="str">
        <f>"SpriteUi/EquipmentIcon/"&amp;"Equip_"&amp;_xlfn.XLOOKUP(J230,战斗中转!$A$8:$A$11,战斗中转!$B$8:$B$11)&amp;"_"&amp;I230*100+ROUNDUP(G230/2,0)*10</f>
        <v>SpriteUi/EquipmentIcon/Equip_Shoes_220</v>
      </c>
      <c r="Q230" s="63">
        <v>1</v>
      </c>
      <c r="R230" s="1" t="str" cm="1">
        <f t="array" ref="R230">_xlfn.XLOOKUP($C230,战斗中转!$E$32:$E$281,_xlfn.XLOOKUP(I230*100+J230,战斗中转!$AD$30:$BY$30*100+战斗中转!$AD$31:$BY$31,战斗中转!$AD$32:$BY$281),"{}")</f>
        <v>{"MagicDef":126.5951,"AtkSpeed":0.0419,"OnHealInc":0.0307}</v>
      </c>
      <c r="S230" s="1" t="str" cm="1">
        <f t="array" ref="S230">_xlfn.XLOOKUP($C230,经营中转!$E$16:$E$265,_xlfn.XLOOKUP($J230,经营中转!$L$15:$S$15,经营中转!$L$16:$S$265),"{}")</f>
        <v>{"AutoLevelLower":12}</v>
      </c>
    </row>
    <row r="231" spans="1:19" x14ac:dyDescent="0.15">
      <c r="A231" s="1">
        <f t="shared" si="182"/>
        <v>6003931020</v>
      </c>
      <c r="B231" s="57">
        <f t="shared" si="169"/>
        <v>6003931020</v>
      </c>
      <c r="C231" s="27">
        <f>_xlfn.XLOOKUP(G231,战斗中转!$D$8:$D$19,战斗中转!$F$8:$F$19)</f>
        <v>20</v>
      </c>
      <c r="D231" s="1">
        <f>_xlfn.XLOOKUP(G231,战斗中转!$D$8:$D$19,战斗中转!$H$8:$H$19)</f>
        <v>3</v>
      </c>
      <c r="E231" s="1">
        <f>_xlfn.XLOOKUP(G231,战斗中转!$D$8:$D$19,战斗中转!$J$8:$J$19)</f>
        <v>1</v>
      </c>
      <c r="F231" s="1">
        <f t="shared" si="183"/>
        <v>1</v>
      </c>
      <c r="G231" s="57">
        <f t="shared" si="177"/>
        <v>3</v>
      </c>
      <c r="H231" s="1">
        <f t="shared" ref="H231:J231" si="196">H159</f>
        <v>100</v>
      </c>
      <c r="I231" s="1">
        <f t="shared" si="196"/>
        <v>3</v>
      </c>
      <c r="J231" s="1">
        <f t="shared" si="196"/>
        <v>1</v>
      </c>
      <c r="K231" s="1">
        <f t="shared" si="185"/>
        <v>1</v>
      </c>
      <c r="L231" s="1">
        <f>IF(H231=0,0,_xlfn.XLOOKUP(G231,战斗中转!$D$8:$D$19,战斗中转!$I$8:$I$19))</f>
        <v>0.2</v>
      </c>
      <c r="M231" s="1">
        <f t="shared" si="186"/>
        <v>6003931020</v>
      </c>
      <c r="N231" s="1" t="str">
        <f t="shared" si="187"/>
        <v>EquipmentName603031020</v>
      </c>
      <c r="O231" s="1" t="str">
        <f t="shared" si="188"/>
        <v>EquipmentDesc603031020</v>
      </c>
      <c r="P231" s="63" t="str">
        <f>"SpriteUi/EquipmentIcon/"&amp;"Equip_"&amp;_xlfn.XLOOKUP(J231,战斗中转!$A$8:$A$11,战斗中转!$B$8:$B$11)&amp;"_"&amp;I231*100+ROUNDUP(G231/2,0)*10</f>
        <v>SpriteUi/EquipmentIcon/Equip_Weapon_320</v>
      </c>
      <c r="Q231" s="63">
        <v>1</v>
      </c>
      <c r="R231" s="1" t="str" cm="1">
        <f t="array" ref="R231">_xlfn.XLOOKUP($C231,战斗中转!$E$32:$E$281,_xlfn.XLOOKUP(I231*100+J231,战斗中转!$AD$30:$BY$30*100+战斗中转!$AD$31:$BY$31,战斗中转!$AD$32:$BY$281),"{}")</f>
        <v>{"Atk":316.4878,"Cri":0.182}</v>
      </c>
      <c r="S231" s="1" t="str" cm="1">
        <f t="array" ref="S231">_xlfn.XLOOKUP($C231,经营中转!$E$16:$E$265,_xlfn.XLOOKUP($J231,经营中转!$L$15:$S$15,经营中转!$L$16:$S$265),"{}")</f>
        <v>{"CardMulti":4.65}</v>
      </c>
    </row>
    <row r="232" spans="1:19" x14ac:dyDescent="0.15">
      <c r="A232" s="1">
        <f t="shared" si="182"/>
        <v>6003932020</v>
      </c>
      <c r="B232" s="57">
        <f t="shared" si="169"/>
        <v>6003932020</v>
      </c>
      <c r="C232" s="27">
        <f>_xlfn.XLOOKUP(G232,战斗中转!$D$8:$D$19,战斗中转!$F$8:$F$19)</f>
        <v>20</v>
      </c>
      <c r="D232" s="1">
        <f>_xlfn.XLOOKUP(G232,战斗中转!$D$8:$D$19,战斗中转!$H$8:$H$19)</f>
        <v>3</v>
      </c>
      <c r="E232" s="1">
        <f>_xlfn.XLOOKUP(G232,战斗中转!$D$8:$D$19,战斗中转!$J$8:$J$19)</f>
        <v>1</v>
      </c>
      <c r="F232" s="1">
        <f t="shared" si="183"/>
        <v>1</v>
      </c>
      <c r="G232" s="57">
        <f t="shared" si="177"/>
        <v>3</v>
      </c>
      <c r="H232" s="1">
        <f t="shared" ref="H232:J232" si="197">H160</f>
        <v>100</v>
      </c>
      <c r="I232" s="1">
        <f t="shared" si="197"/>
        <v>3</v>
      </c>
      <c r="J232" s="1">
        <f t="shared" si="197"/>
        <v>2</v>
      </c>
      <c r="K232" s="1">
        <f t="shared" si="185"/>
        <v>1</v>
      </c>
      <c r="L232" s="1">
        <f>IF(H232=0,0,_xlfn.XLOOKUP(G232,战斗中转!$D$8:$D$19,战斗中转!$I$8:$I$19))</f>
        <v>0.2</v>
      </c>
      <c r="M232" s="1">
        <f t="shared" si="186"/>
        <v>6003932020</v>
      </c>
      <c r="N232" s="1" t="str">
        <f t="shared" si="187"/>
        <v>EquipmentName603032020</v>
      </c>
      <c r="O232" s="1" t="str">
        <f t="shared" si="188"/>
        <v>EquipmentDesc603032020</v>
      </c>
      <c r="P232" s="63" t="str">
        <f>"SpriteUi/EquipmentIcon/"&amp;"Equip_"&amp;_xlfn.XLOOKUP(J232,战斗中转!$A$8:$A$11,战斗中转!$B$8:$B$11)&amp;"_"&amp;I232*100+ROUNDUP(G232/2,0)*10</f>
        <v>SpriteUi/EquipmentIcon/Equip_Head_320</v>
      </c>
      <c r="Q232" s="63">
        <v>1</v>
      </c>
      <c r="R232" s="1" t="str" cm="1">
        <f t="array" ref="R232">_xlfn.XLOOKUP($C232,战斗中转!$E$32:$E$281,_xlfn.XLOOKUP(I232*100+J232,战斗中转!$AD$30:$BY$30*100+战斗中转!$AD$31:$BY$31,战斗中转!$AD$32:$BY$281),"{}")</f>
        <v>{"Hp":3021.02,"AntiCri":0.182}</v>
      </c>
      <c r="S232" s="1" t="str" cm="1">
        <f t="array" ref="S232">_xlfn.XLOOKUP($C232,经营中转!$E$16:$E$265,_xlfn.XLOOKUP($J232,经营中转!$L$15:$S$15,经营中转!$L$16:$S$265),"{}")</f>
        <v>{"AutoLevelLower":28}</v>
      </c>
    </row>
    <row r="233" spans="1:19" x14ac:dyDescent="0.15">
      <c r="A233" s="1">
        <f t="shared" si="182"/>
        <v>6003933020</v>
      </c>
      <c r="B233" s="57">
        <f t="shared" si="169"/>
        <v>6003933020</v>
      </c>
      <c r="C233" s="27">
        <f>_xlfn.XLOOKUP(G233,战斗中转!$D$8:$D$19,战斗中转!$F$8:$F$19)</f>
        <v>20</v>
      </c>
      <c r="D233" s="1">
        <f>_xlfn.XLOOKUP(G233,战斗中转!$D$8:$D$19,战斗中转!$H$8:$H$19)</f>
        <v>3</v>
      </c>
      <c r="E233" s="1">
        <f>_xlfn.XLOOKUP(G233,战斗中转!$D$8:$D$19,战斗中转!$J$8:$J$19)</f>
        <v>1</v>
      </c>
      <c r="F233" s="1">
        <f t="shared" si="183"/>
        <v>1</v>
      </c>
      <c r="G233" s="57">
        <f t="shared" si="177"/>
        <v>3</v>
      </c>
      <c r="H233" s="1">
        <f t="shared" ref="H233:J233" si="198">H161</f>
        <v>100</v>
      </c>
      <c r="I233" s="1">
        <f t="shared" si="198"/>
        <v>3</v>
      </c>
      <c r="J233" s="1">
        <f t="shared" si="198"/>
        <v>3</v>
      </c>
      <c r="K233" s="1">
        <f t="shared" si="185"/>
        <v>1</v>
      </c>
      <c r="L233" s="1">
        <f>IF(H233=0,0,_xlfn.XLOOKUP(G233,战斗中转!$D$8:$D$19,战斗中转!$I$8:$I$19))</f>
        <v>0.2</v>
      </c>
      <c r="M233" s="1">
        <f t="shared" si="186"/>
        <v>6003933020</v>
      </c>
      <c r="N233" s="1" t="str">
        <f t="shared" si="187"/>
        <v>EquipmentName603033020</v>
      </c>
      <c r="O233" s="1" t="str">
        <f t="shared" si="188"/>
        <v>EquipmentDesc603033020</v>
      </c>
      <c r="P233" s="63" t="str">
        <f>"SpriteUi/EquipmentIcon/"&amp;"Equip_"&amp;_xlfn.XLOOKUP(J233,战斗中转!$A$8:$A$11,战斗中转!$B$8:$B$11)&amp;"_"&amp;I233*100+ROUNDUP(G233/2,0)*10</f>
        <v>SpriteUi/EquipmentIcon/Equip_Body_320</v>
      </c>
      <c r="Q233" s="63">
        <v>1</v>
      </c>
      <c r="R233" s="1" t="str" cm="1">
        <f t="array" ref="R233">_xlfn.XLOOKUP($C233,战斗中转!$E$32:$E$281,_xlfn.XLOOKUP(I233*100+J233,战斗中转!$AD$30:$BY$30*100+战斗中转!$AD$31:$BY$31,战斗中转!$AD$32:$BY$281),"{}")</f>
        <v>{"PhysDef":111.6339,"HealInc":0.0307}</v>
      </c>
      <c r="S233" s="1" t="str" cm="1">
        <f t="array" ref="S233">_xlfn.XLOOKUP($C233,经营中转!$E$16:$E$265,_xlfn.XLOOKUP($J233,经营中转!$L$15:$S$15,经营中转!$L$16:$S$265),"{}")</f>
        <v>{"CardMulti":1.99}</v>
      </c>
    </row>
    <row r="234" spans="1:19" x14ac:dyDescent="0.15">
      <c r="A234" s="1">
        <f t="shared" si="182"/>
        <v>6003934020</v>
      </c>
      <c r="B234" s="57">
        <f t="shared" si="169"/>
        <v>6003934020</v>
      </c>
      <c r="C234" s="27">
        <f>_xlfn.XLOOKUP(G234,战斗中转!$D$8:$D$19,战斗中转!$F$8:$F$19)</f>
        <v>20</v>
      </c>
      <c r="D234" s="1">
        <f>_xlfn.XLOOKUP(G234,战斗中转!$D$8:$D$19,战斗中转!$H$8:$H$19)</f>
        <v>3</v>
      </c>
      <c r="E234" s="1">
        <f>_xlfn.XLOOKUP(G234,战斗中转!$D$8:$D$19,战斗中转!$J$8:$J$19)</f>
        <v>1</v>
      </c>
      <c r="F234" s="1">
        <f t="shared" si="183"/>
        <v>1</v>
      </c>
      <c r="G234" s="57">
        <f t="shared" si="177"/>
        <v>3</v>
      </c>
      <c r="H234" s="1">
        <f t="shared" ref="H234:J234" si="199">H162</f>
        <v>100</v>
      </c>
      <c r="I234" s="1">
        <f t="shared" si="199"/>
        <v>3</v>
      </c>
      <c r="J234" s="1">
        <f t="shared" si="199"/>
        <v>4</v>
      </c>
      <c r="K234" s="1">
        <f t="shared" si="185"/>
        <v>1</v>
      </c>
      <c r="L234" s="1">
        <f>IF(H234=0,0,_xlfn.XLOOKUP(G234,战斗中转!$D$8:$D$19,战斗中转!$I$8:$I$19))</f>
        <v>0.2</v>
      </c>
      <c r="M234" s="1">
        <f t="shared" si="186"/>
        <v>6003934020</v>
      </c>
      <c r="N234" s="1" t="str">
        <f t="shared" si="187"/>
        <v>EquipmentName603034020</v>
      </c>
      <c r="O234" s="1" t="str">
        <f t="shared" si="188"/>
        <v>EquipmentDesc603034020</v>
      </c>
      <c r="P234" s="63" t="str">
        <f>"SpriteUi/EquipmentIcon/"&amp;"Equip_"&amp;_xlfn.XLOOKUP(J234,战斗中转!$A$8:$A$11,战斗中转!$B$8:$B$11)&amp;"_"&amp;I234*100+ROUNDUP(G234/2,0)*10</f>
        <v>SpriteUi/EquipmentIcon/Equip_Shoes_320</v>
      </c>
      <c r="Q234" s="63">
        <v>1</v>
      </c>
      <c r="R234" s="1" t="str" cm="1">
        <f t="array" ref="R234">_xlfn.XLOOKUP($C234,战斗中转!$E$32:$E$281,_xlfn.XLOOKUP(I234*100+J234,战斗中转!$AD$30:$BY$30*100+战斗中转!$AD$31:$BY$31,战斗中转!$AD$32:$BY$281),"{}")</f>
        <v>{"MagicDef":113.9356,"AtkSpeed":0.0419,"HealInc":0.0307}</v>
      </c>
      <c r="S234" s="1" t="str" cm="1">
        <f t="array" ref="S234">_xlfn.XLOOKUP($C234,经营中转!$E$16:$E$265,_xlfn.XLOOKUP($J234,经营中转!$L$15:$S$15,经营中转!$L$16:$S$265),"{}")</f>
        <v>{"AutoLevelLower":12}</v>
      </c>
    </row>
    <row r="235" spans="1:19" x14ac:dyDescent="0.15">
      <c r="A235" s="1">
        <f t="shared" ref="A235:A246" si="200">B235</f>
        <v>6004011030</v>
      </c>
      <c r="B235" s="57">
        <f t="shared" si="169"/>
        <v>6004011030</v>
      </c>
      <c r="C235" s="27">
        <f>_xlfn.XLOOKUP(G235,战斗中转!$D$8:$D$19,战斗中转!$F$8:$F$19)</f>
        <v>30</v>
      </c>
      <c r="D235" s="1">
        <f>_xlfn.XLOOKUP(G235,战斗中转!$D$8:$D$19,战斗中转!$H$8:$H$19)</f>
        <v>3</v>
      </c>
      <c r="E235" s="1">
        <f>_xlfn.XLOOKUP(G235,战斗中转!$D$8:$D$19,战斗中转!$J$8:$J$19)</f>
        <v>1</v>
      </c>
      <c r="F235" s="1">
        <f t="shared" ref="F235:F246" si="201">IF(D235=0,0,1)</f>
        <v>1</v>
      </c>
      <c r="G235" s="57">
        <f t="shared" si="177"/>
        <v>4</v>
      </c>
      <c r="H235" s="1">
        <f t="shared" ref="H235:J235" si="202">H163</f>
        <v>0</v>
      </c>
      <c r="I235" s="1">
        <f t="shared" si="202"/>
        <v>1</v>
      </c>
      <c r="J235" s="1">
        <f t="shared" si="202"/>
        <v>1</v>
      </c>
      <c r="K235" s="1">
        <f t="shared" ref="K235:K246" si="203">IF(L235=0,0,1)</f>
        <v>0</v>
      </c>
      <c r="L235" s="1">
        <f>IF(H235=0,0,_xlfn.XLOOKUP(G235,战斗中转!$D$8:$D$19,战斗中转!$I$8:$I$19))</f>
        <v>0</v>
      </c>
      <c r="M235" s="1">
        <f t="shared" ref="M235:M246" si="204">B235</f>
        <v>6004011030</v>
      </c>
      <c r="N235" s="1" t="str">
        <f t="shared" ref="N235:N246" si="205">"EquipmentName"&amp;"60"&amp;G235*1000000+I235*10000+J235*1000+C235</f>
        <v>EquipmentName604011030</v>
      </c>
      <c r="O235" s="1" t="str">
        <f t="shared" ref="O235:O246" si="206">"EquipmentDesc"&amp;"60"&amp;G235*1000000+I235*10000+J235*1000+C235</f>
        <v>EquipmentDesc604011030</v>
      </c>
      <c r="P235" s="63" t="str">
        <f>"SpriteUi/EquipmentIcon/"&amp;"Equip_"&amp;_xlfn.XLOOKUP(J235,战斗中转!$A$8:$A$11,战斗中转!$B$8:$B$11)&amp;"_"&amp;I235*100+ROUNDUP(G235/2,0)*10</f>
        <v>SpriteUi/EquipmentIcon/Equip_Weapon_120</v>
      </c>
      <c r="Q235" s="63">
        <v>1</v>
      </c>
      <c r="R235" s="1" t="str" cm="1">
        <f t="array" ref="R235">_xlfn.XLOOKUP($C235,战斗中转!$E$32:$E$281,_xlfn.XLOOKUP(I235*100+J235,战斗中转!$AD$30:$BY$30*100+战斗中转!$AD$31:$BY$31,战斗中转!$AD$32:$BY$281),"{}")</f>
        <v>{"Atk":1176.7427,"Cri":0.3451}</v>
      </c>
      <c r="S235" s="1" t="str" cm="1">
        <f t="array" ref="S235">_xlfn.XLOOKUP($C235,经营中转!$E$16:$E$265,_xlfn.XLOOKUP($J235,经营中转!$L$15:$S$15,经营中转!$L$16:$S$265),"{}")</f>
        <v>{"CardMulti":6.43}</v>
      </c>
    </row>
    <row r="236" spans="1:19" x14ac:dyDescent="0.15">
      <c r="A236" s="1">
        <f t="shared" si="200"/>
        <v>6004012030</v>
      </c>
      <c r="B236" s="57">
        <f t="shared" si="169"/>
        <v>6004012030</v>
      </c>
      <c r="C236" s="27">
        <f>_xlfn.XLOOKUP(G236,战斗中转!$D$8:$D$19,战斗中转!$F$8:$F$19)</f>
        <v>30</v>
      </c>
      <c r="D236" s="1">
        <f>_xlfn.XLOOKUP(G236,战斗中转!$D$8:$D$19,战斗中转!$H$8:$H$19)</f>
        <v>3</v>
      </c>
      <c r="E236" s="1">
        <f>_xlfn.XLOOKUP(G236,战斗中转!$D$8:$D$19,战斗中转!$J$8:$J$19)</f>
        <v>1</v>
      </c>
      <c r="F236" s="1">
        <f t="shared" si="201"/>
        <v>1</v>
      </c>
      <c r="G236" s="57">
        <f t="shared" si="177"/>
        <v>4</v>
      </c>
      <c r="H236" s="1">
        <f t="shared" ref="H236:J236" si="207">H164</f>
        <v>0</v>
      </c>
      <c r="I236" s="1">
        <f t="shared" si="207"/>
        <v>1</v>
      </c>
      <c r="J236" s="1">
        <f t="shared" si="207"/>
        <v>2</v>
      </c>
      <c r="K236" s="1">
        <f t="shared" si="203"/>
        <v>0</v>
      </c>
      <c r="L236" s="1">
        <f>IF(H236=0,0,_xlfn.XLOOKUP(G236,战斗中转!$D$8:$D$19,战斗中转!$I$8:$I$19))</f>
        <v>0</v>
      </c>
      <c r="M236" s="1">
        <f t="shared" si="204"/>
        <v>6004012030</v>
      </c>
      <c r="N236" s="1" t="str">
        <f t="shared" si="205"/>
        <v>EquipmentName604012030</v>
      </c>
      <c r="O236" s="1" t="str">
        <f t="shared" si="206"/>
        <v>EquipmentDesc604012030</v>
      </c>
      <c r="P236" s="63" t="str">
        <f>"SpriteUi/EquipmentIcon/"&amp;"Equip_"&amp;_xlfn.XLOOKUP(J236,战斗中转!$A$8:$A$11,战斗中转!$B$8:$B$11)&amp;"_"&amp;I236*100+ROUNDUP(G236/2,0)*10</f>
        <v>SpriteUi/EquipmentIcon/Equip_Head_120</v>
      </c>
      <c r="Q236" s="63">
        <v>1</v>
      </c>
      <c r="R236" s="1" t="str" cm="1">
        <f t="array" ref="R236">_xlfn.XLOOKUP($C236,战斗中转!$E$32:$E$281,_xlfn.XLOOKUP(I236*100+J236,战斗中转!$AD$30:$BY$30*100+战斗中转!$AD$31:$BY$31,战斗中转!$AD$32:$BY$281),"{}")</f>
        <v>{"Hp":8487.9804,"AntiCri":0.1904}</v>
      </c>
      <c r="S236" s="1" t="str" cm="1">
        <f t="array" ref="S236">_xlfn.XLOOKUP($C236,经营中转!$E$16:$E$265,_xlfn.XLOOKUP($J236,经营中转!$L$15:$S$15,经营中转!$L$16:$S$265),"{}")</f>
        <v>{"AutoLevelLower":42}</v>
      </c>
    </row>
    <row r="237" spans="1:19" x14ac:dyDescent="0.15">
      <c r="A237" s="1">
        <f t="shared" si="200"/>
        <v>6004013030</v>
      </c>
      <c r="B237" s="57">
        <f t="shared" si="169"/>
        <v>6004013030</v>
      </c>
      <c r="C237" s="27">
        <f>_xlfn.XLOOKUP(G237,战斗中转!$D$8:$D$19,战斗中转!$F$8:$F$19)</f>
        <v>30</v>
      </c>
      <c r="D237" s="1">
        <f>_xlfn.XLOOKUP(G237,战斗中转!$D$8:$D$19,战斗中转!$H$8:$H$19)</f>
        <v>3</v>
      </c>
      <c r="E237" s="1">
        <f>_xlfn.XLOOKUP(G237,战斗中转!$D$8:$D$19,战斗中转!$J$8:$J$19)</f>
        <v>1</v>
      </c>
      <c r="F237" s="1">
        <f t="shared" si="201"/>
        <v>1</v>
      </c>
      <c r="G237" s="57">
        <f t="shared" si="177"/>
        <v>4</v>
      </c>
      <c r="H237" s="1">
        <f t="shared" ref="H237:J237" si="208">H165</f>
        <v>0</v>
      </c>
      <c r="I237" s="1">
        <f t="shared" si="208"/>
        <v>1</v>
      </c>
      <c r="J237" s="1">
        <f t="shared" si="208"/>
        <v>3</v>
      </c>
      <c r="K237" s="1">
        <f t="shared" si="203"/>
        <v>0</v>
      </c>
      <c r="L237" s="1">
        <f>IF(H237=0,0,_xlfn.XLOOKUP(G237,战斗中转!$D$8:$D$19,战斗中转!$I$8:$I$19))</f>
        <v>0</v>
      </c>
      <c r="M237" s="1">
        <f t="shared" si="204"/>
        <v>6004013030</v>
      </c>
      <c r="N237" s="1" t="str">
        <f t="shared" si="205"/>
        <v>EquipmentName604013030</v>
      </c>
      <c r="O237" s="1" t="str">
        <f t="shared" si="206"/>
        <v>EquipmentDesc604013030</v>
      </c>
      <c r="P237" s="63" t="str">
        <f>"SpriteUi/EquipmentIcon/"&amp;"Equip_"&amp;_xlfn.XLOOKUP(J237,战斗中转!$A$8:$A$11,战斗中转!$B$8:$B$11)&amp;"_"&amp;I237*100+ROUNDUP(G237/2,0)*10</f>
        <v>SpriteUi/EquipmentIcon/Equip_Body_120</v>
      </c>
      <c r="Q237" s="63">
        <v>1</v>
      </c>
      <c r="R237" s="1" t="str" cm="1">
        <f t="array" ref="R237">_xlfn.XLOOKUP($C237,战斗中转!$E$32:$E$281,_xlfn.XLOOKUP(I237*100+J237,战斗中转!$AD$30:$BY$30*100+战斗中转!$AD$31:$BY$31,战斗中转!$AD$32:$BY$281),"{}")</f>
        <v>{"PhysDef":366.5264,"SkillSpeed":0.0431}</v>
      </c>
      <c r="S237" s="1" t="str" cm="1">
        <f t="array" ref="S237">_xlfn.XLOOKUP($C237,经营中转!$E$16:$E$265,_xlfn.XLOOKUP($J237,经营中转!$L$15:$S$15,经营中转!$L$16:$S$265),"{}")</f>
        <v>{"CardMulti":2.76}</v>
      </c>
    </row>
    <row r="238" spans="1:19" x14ac:dyDescent="0.15">
      <c r="A238" s="1">
        <f t="shared" si="200"/>
        <v>6004014030</v>
      </c>
      <c r="B238" s="57">
        <f t="shared" si="169"/>
        <v>6004014030</v>
      </c>
      <c r="C238" s="27">
        <f>_xlfn.XLOOKUP(G238,战斗中转!$D$8:$D$19,战斗中转!$F$8:$F$19)</f>
        <v>30</v>
      </c>
      <c r="D238" s="1">
        <f>_xlfn.XLOOKUP(G238,战斗中转!$D$8:$D$19,战斗中转!$H$8:$H$19)</f>
        <v>3</v>
      </c>
      <c r="E238" s="1">
        <f>_xlfn.XLOOKUP(G238,战斗中转!$D$8:$D$19,战斗中转!$J$8:$J$19)</f>
        <v>1</v>
      </c>
      <c r="F238" s="1">
        <f t="shared" si="201"/>
        <v>1</v>
      </c>
      <c r="G238" s="57">
        <f t="shared" si="177"/>
        <v>4</v>
      </c>
      <c r="H238" s="1">
        <f t="shared" ref="H238:J238" si="209">H166</f>
        <v>0</v>
      </c>
      <c r="I238" s="1">
        <f t="shared" si="209"/>
        <v>1</v>
      </c>
      <c r="J238" s="1">
        <f t="shared" si="209"/>
        <v>4</v>
      </c>
      <c r="K238" s="1">
        <f t="shared" si="203"/>
        <v>0</v>
      </c>
      <c r="L238" s="1">
        <f>IF(H238=0,0,_xlfn.XLOOKUP(G238,战斗中转!$D$8:$D$19,战斗中转!$I$8:$I$19))</f>
        <v>0</v>
      </c>
      <c r="M238" s="1">
        <f t="shared" si="204"/>
        <v>6004014030</v>
      </c>
      <c r="N238" s="1" t="str">
        <f t="shared" si="205"/>
        <v>EquipmentName604014030</v>
      </c>
      <c r="O238" s="1" t="str">
        <f t="shared" si="206"/>
        <v>EquipmentDesc604014030</v>
      </c>
      <c r="P238" s="63" t="str">
        <f>"SpriteUi/EquipmentIcon/"&amp;"Equip_"&amp;_xlfn.XLOOKUP(J238,战斗中转!$A$8:$A$11,战斗中转!$B$8:$B$11)&amp;"_"&amp;I238*100+ROUNDUP(G238/2,0)*10</f>
        <v>SpriteUi/EquipmentIcon/Equip_Shoes_120</v>
      </c>
      <c r="Q238" s="63">
        <v>1</v>
      </c>
      <c r="R238" s="1" t="str" cm="1">
        <f t="array" ref="R238">_xlfn.XLOOKUP($C238,战斗中转!$E$32:$E$281,_xlfn.XLOOKUP(I238*100+J238,战斗中转!$AD$30:$BY$30*100+战斗中转!$AD$31:$BY$31,战斗中转!$AD$32:$BY$281),"{}")</f>
        <v>{"MagicDef":366.5264,"AtkSpeed":0.0554,"SkillSpeed":0.0431}</v>
      </c>
      <c r="S238" s="1" t="str" cm="1">
        <f t="array" ref="S238">_xlfn.XLOOKUP($C238,经营中转!$E$16:$E$265,_xlfn.XLOOKUP($J238,经营中转!$L$15:$S$15,经营中转!$L$16:$S$265),"{}")</f>
        <v>{"AutoLevelLower":18}</v>
      </c>
    </row>
    <row r="239" spans="1:19" x14ac:dyDescent="0.15">
      <c r="A239" s="1">
        <f t="shared" si="200"/>
        <v>6004021030</v>
      </c>
      <c r="B239" s="57">
        <f t="shared" si="169"/>
        <v>6004021030</v>
      </c>
      <c r="C239" s="27">
        <f>_xlfn.XLOOKUP(G239,战斗中转!$D$8:$D$19,战斗中转!$F$8:$F$19)</f>
        <v>30</v>
      </c>
      <c r="D239" s="1">
        <f>_xlfn.XLOOKUP(G239,战斗中转!$D$8:$D$19,战斗中转!$H$8:$H$19)</f>
        <v>3</v>
      </c>
      <c r="E239" s="1">
        <f>_xlfn.XLOOKUP(G239,战斗中转!$D$8:$D$19,战斗中转!$J$8:$J$19)</f>
        <v>1</v>
      </c>
      <c r="F239" s="1">
        <f t="shared" si="201"/>
        <v>1</v>
      </c>
      <c r="G239" s="57">
        <f t="shared" si="177"/>
        <v>4</v>
      </c>
      <c r="H239" s="1">
        <f t="shared" ref="H239:J239" si="210">H167</f>
        <v>0</v>
      </c>
      <c r="I239" s="1">
        <f t="shared" si="210"/>
        <v>2</v>
      </c>
      <c r="J239" s="1">
        <f t="shared" si="210"/>
        <v>1</v>
      </c>
      <c r="K239" s="1">
        <f t="shared" si="203"/>
        <v>0</v>
      </c>
      <c r="L239" s="1">
        <f>IF(H239=0,0,_xlfn.XLOOKUP(G239,战斗中转!$D$8:$D$19,战斗中转!$I$8:$I$19))</f>
        <v>0</v>
      </c>
      <c r="M239" s="1">
        <f t="shared" si="204"/>
        <v>6004021030</v>
      </c>
      <c r="N239" s="1" t="str">
        <f t="shared" si="205"/>
        <v>EquipmentName604021030</v>
      </c>
      <c r="O239" s="1" t="str">
        <f t="shared" si="206"/>
        <v>EquipmentDesc604021030</v>
      </c>
      <c r="P239" s="63" t="str">
        <f>"SpriteUi/EquipmentIcon/"&amp;"Equip_"&amp;_xlfn.XLOOKUP(J239,战斗中转!$A$8:$A$11,战斗中转!$B$8:$B$11)&amp;"_"&amp;I239*100+ROUNDUP(G239/2,0)*10</f>
        <v>SpriteUi/EquipmentIcon/Equip_Weapon_220</v>
      </c>
      <c r="Q239" s="63">
        <v>1</v>
      </c>
      <c r="R239" s="1" t="str" cm="1">
        <f t="array" ref="R239">_xlfn.XLOOKUP($C239,战斗中转!$E$32:$E$281,_xlfn.XLOOKUP(I239*100+J239,战斗中转!$AD$30:$BY$30*100+战斗中转!$AD$31:$BY$31,战斗中转!$AD$32:$BY$281),"{}")</f>
        <v>{"Atk":829.5072,"Cri":0.238}</v>
      </c>
      <c r="S239" s="1" t="str" cm="1">
        <f t="array" ref="S239">_xlfn.XLOOKUP($C239,经营中转!$E$16:$E$265,_xlfn.XLOOKUP($J239,经营中转!$L$15:$S$15,经营中转!$L$16:$S$265),"{}")</f>
        <v>{"CardMulti":6.43}</v>
      </c>
    </row>
    <row r="240" spans="1:19" x14ac:dyDescent="0.15">
      <c r="A240" s="1">
        <f t="shared" si="200"/>
        <v>6004022030</v>
      </c>
      <c r="B240" s="57">
        <f t="shared" si="169"/>
        <v>6004022030</v>
      </c>
      <c r="C240" s="27">
        <f>_xlfn.XLOOKUP(G240,战斗中转!$D$8:$D$19,战斗中转!$F$8:$F$19)</f>
        <v>30</v>
      </c>
      <c r="D240" s="1">
        <f>_xlfn.XLOOKUP(G240,战斗中转!$D$8:$D$19,战斗中转!$H$8:$H$19)</f>
        <v>3</v>
      </c>
      <c r="E240" s="1">
        <f>_xlfn.XLOOKUP(G240,战斗中转!$D$8:$D$19,战斗中转!$J$8:$J$19)</f>
        <v>1</v>
      </c>
      <c r="F240" s="1">
        <f t="shared" si="201"/>
        <v>1</v>
      </c>
      <c r="G240" s="57">
        <f t="shared" si="177"/>
        <v>4</v>
      </c>
      <c r="H240" s="1">
        <f t="shared" ref="H240:J240" si="211">H168</f>
        <v>0</v>
      </c>
      <c r="I240" s="1">
        <f t="shared" si="211"/>
        <v>2</v>
      </c>
      <c r="J240" s="1">
        <f t="shared" si="211"/>
        <v>2</v>
      </c>
      <c r="K240" s="1">
        <f t="shared" si="203"/>
        <v>0</v>
      </c>
      <c r="L240" s="1">
        <f>IF(H240=0,0,_xlfn.XLOOKUP(G240,战斗中转!$D$8:$D$19,战斗中转!$I$8:$I$19))</f>
        <v>0</v>
      </c>
      <c r="M240" s="1">
        <f t="shared" si="204"/>
        <v>6004022030</v>
      </c>
      <c r="N240" s="1" t="str">
        <f t="shared" si="205"/>
        <v>EquipmentName604022030</v>
      </c>
      <c r="O240" s="1" t="str">
        <f t="shared" si="206"/>
        <v>EquipmentDesc604022030</v>
      </c>
      <c r="P240" s="63" t="str">
        <f>"SpriteUi/EquipmentIcon/"&amp;"Equip_"&amp;_xlfn.XLOOKUP(J240,战斗中转!$A$8:$A$11,战斗中转!$B$8:$B$11)&amp;"_"&amp;I240*100+ROUNDUP(G240/2,0)*10</f>
        <v>SpriteUi/EquipmentIcon/Equip_Head_220</v>
      </c>
      <c r="Q240" s="63">
        <v>1</v>
      </c>
      <c r="R240" s="1" t="str" cm="1">
        <f t="array" ref="R240">_xlfn.XLOOKUP($C240,战斗中转!$E$32:$E$281,_xlfn.XLOOKUP(I240*100+J240,战斗中转!$AD$30:$BY$30*100+战斗中转!$AD$31:$BY$31,战斗中转!$AD$32:$BY$281),"{}")</f>
        <v>{"Hp":12056.7904,"AntiCri":0.238}</v>
      </c>
      <c r="S240" s="1" t="str" cm="1">
        <f t="array" ref="S240">_xlfn.XLOOKUP($C240,经营中转!$E$16:$E$265,_xlfn.XLOOKUP($J240,经营中转!$L$15:$S$15,经营中转!$L$16:$S$265),"{}")</f>
        <v>{"AutoLevelLower":42}</v>
      </c>
    </row>
    <row r="241" spans="1:19" x14ac:dyDescent="0.15">
      <c r="A241" s="1">
        <f t="shared" si="200"/>
        <v>6004023030</v>
      </c>
      <c r="B241" s="57">
        <f t="shared" si="169"/>
        <v>6004023030</v>
      </c>
      <c r="C241" s="27">
        <f>_xlfn.XLOOKUP(G241,战斗中转!$D$8:$D$19,战斗中转!$F$8:$F$19)</f>
        <v>30</v>
      </c>
      <c r="D241" s="1">
        <f>_xlfn.XLOOKUP(G241,战斗中转!$D$8:$D$19,战斗中转!$H$8:$H$19)</f>
        <v>3</v>
      </c>
      <c r="E241" s="1">
        <f>_xlfn.XLOOKUP(G241,战斗中转!$D$8:$D$19,战斗中转!$J$8:$J$19)</f>
        <v>1</v>
      </c>
      <c r="F241" s="1">
        <f t="shared" si="201"/>
        <v>1</v>
      </c>
      <c r="G241" s="57">
        <f t="shared" si="177"/>
        <v>4</v>
      </c>
      <c r="H241" s="1">
        <f t="shared" ref="H241:J241" si="212">H169</f>
        <v>0</v>
      </c>
      <c r="I241" s="1">
        <f t="shared" si="212"/>
        <v>2</v>
      </c>
      <c r="J241" s="1">
        <f t="shared" si="212"/>
        <v>3</v>
      </c>
      <c r="K241" s="1">
        <f t="shared" si="203"/>
        <v>0</v>
      </c>
      <c r="L241" s="1">
        <f>IF(H241=0,0,_xlfn.XLOOKUP(G241,战斗中转!$D$8:$D$19,战斗中转!$I$8:$I$19))</f>
        <v>0</v>
      </c>
      <c r="M241" s="1">
        <f t="shared" si="204"/>
        <v>6004023030</v>
      </c>
      <c r="N241" s="1" t="str">
        <f t="shared" si="205"/>
        <v>EquipmentName604023030</v>
      </c>
      <c r="O241" s="1" t="str">
        <f t="shared" si="206"/>
        <v>EquipmentDesc604023030</v>
      </c>
      <c r="P241" s="63" t="str">
        <f>"SpriteUi/EquipmentIcon/"&amp;"Equip_"&amp;_xlfn.XLOOKUP(J241,战斗中转!$A$8:$A$11,战斗中转!$B$8:$B$11)&amp;"_"&amp;I241*100+ROUNDUP(G241/2,0)*10</f>
        <v>SpriteUi/EquipmentIcon/Equip_Body_220</v>
      </c>
      <c r="Q241" s="63">
        <v>1</v>
      </c>
      <c r="R241" s="1" t="str" cm="1">
        <f t="array" ref="R241">_xlfn.XLOOKUP($C241,战斗中转!$E$32:$E$281,_xlfn.XLOOKUP(I241*100+J241,战斗中转!$AD$30:$BY$30*100+战斗中转!$AD$31:$BY$31,战斗中转!$AD$32:$BY$281),"{}")</f>
        <v>{"PhysDef":424.399,"OnHealInc":0.0406}</v>
      </c>
      <c r="S241" s="1" t="str" cm="1">
        <f t="array" ref="S241">_xlfn.XLOOKUP($C241,经营中转!$E$16:$E$265,_xlfn.XLOOKUP($J241,经营中转!$L$15:$S$15,经营中转!$L$16:$S$265),"{}")</f>
        <v>{"CardMulti":2.76}</v>
      </c>
    </row>
    <row r="242" spans="1:19" x14ac:dyDescent="0.15">
      <c r="A242" s="1">
        <f t="shared" si="200"/>
        <v>6004024030</v>
      </c>
      <c r="B242" s="57">
        <f t="shared" si="169"/>
        <v>6004024030</v>
      </c>
      <c r="C242" s="27">
        <f>_xlfn.XLOOKUP(G242,战斗中转!$D$8:$D$19,战斗中转!$F$8:$F$19)</f>
        <v>30</v>
      </c>
      <c r="D242" s="1">
        <f>_xlfn.XLOOKUP(G242,战斗中转!$D$8:$D$19,战斗中转!$H$8:$H$19)</f>
        <v>3</v>
      </c>
      <c r="E242" s="1">
        <f>_xlfn.XLOOKUP(G242,战斗中转!$D$8:$D$19,战斗中转!$J$8:$J$19)</f>
        <v>1</v>
      </c>
      <c r="F242" s="1">
        <f t="shared" si="201"/>
        <v>1</v>
      </c>
      <c r="G242" s="57">
        <f t="shared" si="177"/>
        <v>4</v>
      </c>
      <c r="H242" s="1">
        <f t="shared" ref="H242:J242" si="213">H170</f>
        <v>0</v>
      </c>
      <c r="I242" s="1">
        <f t="shared" si="213"/>
        <v>2</v>
      </c>
      <c r="J242" s="1">
        <f t="shared" si="213"/>
        <v>4</v>
      </c>
      <c r="K242" s="1">
        <f t="shared" si="203"/>
        <v>0</v>
      </c>
      <c r="L242" s="1">
        <f>IF(H242=0,0,_xlfn.XLOOKUP(G242,战斗中转!$D$8:$D$19,战斗中转!$I$8:$I$19))</f>
        <v>0</v>
      </c>
      <c r="M242" s="1">
        <f t="shared" si="204"/>
        <v>6004024030</v>
      </c>
      <c r="N242" s="1" t="str">
        <f t="shared" si="205"/>
        <v>EquipmentName604024030</v>
      </c>
      <c r="O242" s="1" t="str">
        <f t="shared" si="206"/>
        <v>EquipmentDesc604024030</v>
      </c>
      <c r="P242" s="63" t="str">
        <f>"SpriteUi/EquipmentIcon/"&amp;"Equip_"&amp;_xlfn.XLOOKUP(J242,战斗中转!$A$8:$A$11,战斗中转!$B$8:$B$11)&amp;"_"&amp;I242*100+ROUNDUP(G242/2,0)*10</f>
        <v>SpriteUi/EquipmentIcon/Equip_Shoes_220</v>
      </c>
      <c r="Q242" s="63">
        <v>1</v>
      </c>
      <c r="R242" s="1" t="str" cm="1">
        <f t="array" ref="R242">_xlfn.XLOOKUP($C242,战斗中转!$E$32:$E$281,_xlfn.XLOOKUP(I242*100+J242,战斗中转!$AD$30:$BY$30*100+战斗中转!$AD$31:$BY$31,战斗中转!$AD$32:$BY$281),"{}")</f>
        <v>{"MagicDef":424.399,"AtkSpeed":0.0554,"OnHealInc":0.0406}</v>
      </c>
      <c r="S242" s="1" t="str" cm="1">
        <f t="array" ref="S242">_xlfn.XLOOKUP($C242,经营中转!$E$16:$E$265,_xlfn.XLOOKUP($J242,经营中转!$L$15:$S$15,经营中转!$L$16:$S$265),"{}")</f>
        <v>{"AutoLevelLower":18}</v>
      </c>
    </row>
    <row r="243" spans="1:19" x14ac:dyDescent="0.15">
      <c r="A243" s="1">
        <f t="shared" si="200"/>
        <v>6004031030</v>
      </c>
      <c r="B243" s="57">
        <f t="shared" si="169"/>
        <v>6004031030</v>
      </c>
      <c r="C243" s="27">
        <f>_xlfn.XLOOKUP(G243,战斗中转!$D$8:$D$19,战斗中转!$F$8:$F$19)</f>
        <v>30</v>
      </c>
      <c r="D243" s="1">
        <f>_xlfn.XLOOKUP(G243,战斗中转!$D$8:$D$19,战斗中转!$H$8:$H$19)</f>
        <v>3</v>
      </c>
      <c r="E243" s="1">
        <f>_xlfn.XLOOKUP(G243,战斗中转!$D$8:$D$19,战斗中转!$J$8:$J$19)</f>
        <v>1</v>
      </c>
      <c r="F243" s="1">
        <f t="shared" si="201"/>
        <v>1</v>
      </c>
      <c r="G243" s="57">
        <f t="shared" si="177"/>
        <v>4</v>
      </c>
      <c r="H243" s="1">
        <f t="shared" ref="H243:J243" si="214">H171</f>
        <v>0</v>
      </c>
      <c r="I243" s="1">
        <f t="shared" si="214"/>
        <v>3</v>
      </c>
      <c r="J243" s="1">
        <f t="shared" si="214"/>
        <v>1</v>
      </c>
      <c r="K243" s="1">
        <f t="shared" si="203"/>
        <v>0</v>
      </c>
      <c r="L243" s="1">
        <f>IF(H243=0,0,_xlfn.XLOOKUP(G243,战斗中转!$D$8:$D$19,战斗中转!$I$8:$I$19))</f>
        <v>0</v>
      </c>
      <c r="M243" s="1">
        <f t="shared" si="204"/>
        <v>6004031030</v>
      </c>
      <c r="N243" s="1" t="str">
        <f t="shared" si="205"/>
        <v>EquipmentName604031030</v>
      </c>
      <c r="O243" s="1" t="str">
        <f t="shared" si="206"/>
        <v>EquipmentDesc604031030</v>
      </c>
      <c r="P243" s="63" t="str">
        <f>"SpriteUi/EquipmentIcon/"&amp;"Equip_"&amp;_xlfn.XLOOKUP(J243,战斗中转!$A$8:$A$11,战斗中转!$B$8:$B$11)&amp;"_"&amp;I243*100+ROUNDUP(G243/2,0)*10</f>
        <v>SpriteUi/EquipmentIcon/Equip_Weapon_320</v>
      </c>
      <c r="Q243" s="63">
        <v>1</v>
      </c>
      <c r="R243" s="1" t="str" cm="1">
        <f t="array" ref="R243">_xlfn.XLOOKUP($C243,战斗中转!$E$32:$E$281,_xlfn.XLOOKUP(I243*100+J243,战斗中转!$AD$30:$BY$30*100+战斗中转!$AD$31:$BY$31,战斗中转!$AD$32:$BY$281),"{}")</f>
        <v>{"Atk":1060.9976,"Cri":0.238}</v>
      </c>
      <c r="S243" s="1" t="str" cm="1">
        <f t="array" ref="S243">_xlfn.XLOOKUP($C243,经营中转!$E$16:$E$265,_xlfn.XLOOKUP($J243,经营中转!$L$15:$S$15,经营中转!$L$16:$S$265),"{}")</f>
        <v>{"CardMulti":6.43}</v>
      </c>
    </row>
    <row r="244" spans="1:19" x14ac:dyDescent="0.15">
      <c r="A244" s="1">
        <f t="shared" si="200"/>
        <v>6004032030</v>
      </c>
      <c r="B244" s="57">
        <f t="shared" si="169"/>
        <v>6004032030</v>
      </c>
      <c r="C244" s="27">
        <f>_xlfn.XLOOKUP(G244,战斗中转!$D$8:$D$19,战斗中转!$F$8:$F$19)</f>
        <v>30</v>
      </c>
      <c r="D244" s="1">
        <f>_xlfn.XLOOKUP(G244,战斗中转!$D$8:$D$19,战斗中转!$H$8:$H$19)</f>
        <v>3</v>
      </c>
      <c r="E244" s="1">
        <f>_xlfn.XLOOKUP(G244,战斗中转!$D$8:$D$19,战斗中转!$J$8:$J$19)</f>
        <v>1</v>
      </c>
      <c r="F244" s="1">
        <f t="shared" si="201"/>
        <v>1</v>
      </c>
      <c r="G244" s="57">
        <f t="shared" si="177"/>
        <v>4</v>
      </c>
      <c r="H244" s="1">
        <f t="shared" ref="H244:J244" si="215">H172</f>
        <v>0</v>
      </c>
      <c r="I244" s="1">
        <f t="shared" si="215"/>
        <v>3</v>
      </c>
      <c r="J244" s="1">
        <f t="shared" si="215"/>
        <v>2</v>
      </c>
      <c r="K244" s="1">
        <f t="shared" si="203"/>
        <v>0</v>
      </c>
      <c r="L244" s="1">
        <f>IF(H244=0,0,_xlfn.XLOOKUP(G244,战斗中转!$D$8:$D$19,战斗中转!$I$8:$I$19))</f>
        <v>0</v>
      </c>
      <c r="M244" s="1">
        <f t="shared" si="204"/>
        <v>6004032030</v>
      </c>
      <c r="N244" s="1" t="str">
        <f t="shared" si="205"/>
        <v>EquipmentName604032030</v>
      </c>
      <c r="O244" s="1" t="str">
        <f t="shared" si="206"/>
        <v>EquipmentDesc604032030</v>
      </c>
      <c r="P244" s="63" t="str">
        <f>"SpriteUi/EquipmentIcon/"&amp;"Equip_"&amp;_xlfn.XLOOKUP(J244,战斗中转!$A$8:$A$11,战斗中转!$B$8:$B$11)&amp;"_"&amp;I244*100+ROUNDUP(G244/2,0)*10</f>
        <v>SpriteUi/EquipmentIcon/Equip_Head_320</v>
      </c>
      <c r="Q244" s="63">
        <v>1</v>
      </c>
      <c r="R244" s="1" t="str" cm="1">
        <f t="array" ref="R244">_xlfn.XLOOKUP($C244,战斗中转!$E$32:$E$281,_xlfn.XLOOKUP(I244*100+J244,战斗中转!$AD$30:$BY$30*100+战斗中转!$AD$31:$BY$31,战斗中转!$AD$32:$BY$281),"{}")</f>
        <v>{"Hp":10127.7039,"AntiCri":0.238}</v>
      </c>
      <c r="S244" s="1" t="str" cm="1">
        <f t="array" ref="S244">_xlfn.XLOOKUP($C244,经营中转!$E$16:$E$265,_xlfn.XLOOKUP($J244,经营中转!$L$15:$S$15,经营中转!$L$16:$S$265),"{}")</f>
        <v>{"AutoLevelLower":42}</v>
      </c>
    </row>
    <row r="245" spans="1:19" x14ac:dyDescent="0.15">
      <c r="A245" s="1">
        <f t="shared" si="200"/>
        <v>6004033030</v>
      </c>
      <c r="B245" s="57">
        <f t="shared" si="169"/>
        <v>6004033030</v>
      </c>
      <c r="C245" s="27">
        <f>_xlfn.XLOOKUP(G245,战斗中转!$D$8:$D$19,战斗中转!$F$8:$F$19)</f>
        <v>30</v>
      </c>
      <c r="D245" s="1">
        <f>_xlfn.XLOOKUP(G245,战斗中转!$D$8:$D$19,战斗中转!$H$8:$H$19)</f>
        <v>3</v>
      </c>
      <c r="E245" s="1">
        <f>_xlfn.XLOOKUP(G245,战斗中转!$D$8:$D$19,战斗中转!$J$8:$J$19)</f>
        <v>1</v>
      </c>
      <c r="F245" s="1">
        <f t="shared" si="201"/>
        <v>1</v>
      </c>
      <c r="G245" s="57">
        <f t="shared" si="177"/>
        <v>4</v>
      </c>
      <c r="H245" s="1">
        <f t="shared" ref="H245:J245" si="216">H173</f>
        <v>0</v>
      </c>
      <c r="I245" s="1">
        <f t="shared" si="216"/>
        <v>3</v>
      </c>
      <c r="J245" s="1">
        <f t="shared" si="216"/>
        <v>3</v>
      </c>
      <c r="K245" s="1">
        <f t="shared" si="203"/>
        <v>0</v>
      </c>
      <c r="L245" s="1">
        <f>IF(H245=0,0,_xlfn.XLOOKUP(G245,战斗中转!$D$8:$D$19,战斗中转!$I$8:$I$19))</f>
        <v>0</v>
      </c>
      <c r="M245" s="1">
        <f t="shared" si="204"/>
        <v>6004033030</v>
      </c>
      <c r="N245" s="1" t="str">
        <f t="shared" si="205"/>
        <v>EquipmentName604033030</v>
      </c>
      <c r="O245" s="1" t="str">
        <f t="shared" si="206"/>
        <v>EquipmentDesc604033030</v>
      </c>
      <c r="P245" s="63" t="str">
        <f>"SpriteUi/EquipmentIcon/"&amp;"Equip_"&amp;_xlfn.XLOOKUP(J245,战斗中转!$A$8:$A$11,战斗中转!$B$8:$B$11)&amp;"_"&amp;I245*100+ROUNDUP(G245/2,0)*10</f>
        <v>SpriteUi/EquipmentIcon/Equip_Body_320</v>
      </c>
      <c r="Q245" s="63">
        <v>1</v>
      </c>
      <c r="R245" s="1" t="str" cm="1">
        <f t="array" ref="R245">_xlfn.XLOOKUP($C245,战斗中转!$E$32:$E$281,_xlfn.XLOOKUP(I245*100+J245,战斗中转!$AD$30:$BY$30*100+战斗中转!$AD$31:$BY$31,战斗中转!$AD$32:$BY$281),"{}")</f>
        <v>{"PhysDef":374.2428,"HealInc":0.0406}</v>
      </c>
      <c r="S245" s="1" t="str" cm="1">
        <f t="array" ref="S245">_xlfn.XLOOKUP($C245,经营中转!$E$16:$E$265,_xlfn.XLOOKUP($J245,经营中转!$L$15:$S$15,经营中转!$L$16:$S$265),"{}")</f>
        <v>{"CardMulti":2.76}</v>
      </c>
    </row>
    <row r="246" spans="1:19" x14ac:dyDescent="0.15">
      <c r="A246" s="1">
        <f t="shared" si="200"/>
        <v>6004034030</v>
      </c>
      <c r="B246" s="57">
        <f t="shared" si="169"/>
        <v>6004034030</v>
      </c>
      <c r="C246" s="27">
        <f>_xlfn.XLOOKUP(G246,战斗中转!$D$8:$D$19,战斗中转!$F$8:$F$19)</f>
        <v>30</v>
      </c>
      <c r="D246" s="1">
        <f>_xlfn.XLOOKUP(G246,战斗中转!$D$8:$D$19,战斗中转!$H$8:$H$19)</f>
        <v>3</v>
      </c>
      <c r="E246" s="1">
        <f>_xlfn.XLOOKUP(G246,战斗中转!$D$8:$D$19,战斗中转!$J$8:$J$19)</f>
        <v>1</v>
      </c>
      <c r="F246" s="1">
        <f t="shared" si="201"/>
        <v>1</v>
      </c>
      <c r="G246" s="57">
        <f t="shared" si="177"/>
        <v>4</v>
      </c>
      <c r="H246" s="1">
        <f t="shared" ref="H246:J246" si="217">H174</f>
        <v>0</v>
      </c>
      <c r="I246" s="1">
        <f t="shared" si="217"/>
        <v>3</v>
      </c>
      <c r="J246" s="1">
        <f t="shared" si="217"/>
        <v>4</v>
      </c>
      <c r="K246" s="1">
        <f t="shared" si="203"/>
        <v>0</v>
      </c>
      <c r="L246" s="1">
        <f>IF(H246=0,0,_xlfn.XLOOKUP(G246,战斗中转!$D$8:$D$19,战斗中转!$I$8:$I$19))</f>
        <v>0</v>
      </c>
      <c r="M246" s="1">
        <f t="shared" si="204"/>
        <v>6004034030</v>
      </c>
      <c r="N246" s="1" t="str">
        <f t="shared" si="205"/>
        <v>EquipmentName604034030</v>
      </c>
      <c r="O246" s="1" t="str">
        <f t="shared" si="206"/>
        <v>EquipmentDesc604034030</v>
      </c>
      <c r="P246" s="63" t="str">
        <f>"SpriteUi/EquipmentIcon/"&amp;"Equip_"&amp;_xlfn.XLOOKUP(J246,战斗中转!$A$8:$A$11,战斗中转!$B$8:$B$11)&amp;"_"&amp;I246*100+ROUNDUP(G246/2,0)*10</f>
        <v>SpriteUi/EquipmentIcon/Equip_Shoes_320</v>
      </c>
      <c r="Q246" s="63">
        <v>1</v>
      </c>
      <c r="R246" s="1" t="str" cm="1">
        <f t="array" ref="R246">_xlfn.XLOOKUP($C246,战斗中转!$E$32:$E$281,_xlfn.XLOOKUP(I246*100+J246,战斗中转!$AD$30:$BY$30*100+战斗中转!$AD$31:$BY$31,战斗中转!$AD$32:$BY$281),"{}")</f>
        <v>{"MagicDef":381.9591,"AtkSpeed":0.0554,"HealInc":0.0406}</v>
      </c>
      <c r="S246" s="1" t="str" cm="1">
        <f t="array" ref="S246">_xlfn.XLOOKUP($C246,经营中转!$E$16:$E$265,_xlfn.XLOOKUP($J246,经营中转!$L$15:$S$15,经营中转!$L$16:$S$265),"{}")</f>
        <v>{"AutoLevelLower":18}</v>
      </c>
    </row>
    <row r="247" spans="1:19" x14ac:dyDescent="0.15">
      <c r="A247" s="1">
        <f t="shared" si="159"/>
        <v>6004111030</v>
      </c>
      <c r="B247" s="57">
        <f t="shared" si="169"/>
        <v>6004111030</v>
      </c>
      <c r="C247" s="27">
        <f>_xlfn.XLOOKUP(G247,战斗中转!$D$8:$D$19,战斗中转!$F$8:$F$19)</f>
        <v>30</v>
      </c>
      <c r="D247" s="1">
        <f>_xlfn.XLOOKUP(G247,战斗中转!$D$8:$D$19,战斗中转!$H$8:$H$19)</f>
        <v>3</v>
      </c>
      <c r="E247" s="1">
        <f>_xlfn.XLOOKUP(G247,战斗中转!$D$8:$D$19,战斗中转!$J$8:$J$19)</f>
        <v>1</v>
      </c>
      <c r="F247" s="1">
        <f t="shared" si="160"/>
        <v>1</v>
      </c>
      <c r="G247" s="57">
        <f t="shared" si="177"/>
        <v>4</v>
      </c>
      <c r="H247" s="1">
        <f t="shared" ref="H247:J247" si="218">H175</f>
        <v>1</v>
      </c>
      <c r="I247" s="1">
        <f t="shared" si="218"/>
        <v>1</v>
      </c>
      <c r="J247" s="1">
        <f t="shared" si="218"/>
        <v>1</v>
      </c>
      <c r="K247" s="1">
        <f t="shared" si="162"/>
        <v>1</v>
      </c>
      <c r="L247" s="1">
        <f>IF(H247=0,0,_xlfn.XLOOKUP(G247,战斗中转!$D$8:$D$19,战斗中转!$I$8:$I$19))</f>
        <v>0.2</v>
      </c>
      <c r="M247" s="1">
        <f t="shared" si="163"/>
        <v>6004111030</v>
      </c>
      <c r="N247" s="1" t="str">
        <f t="shared" si="164"/>
        <v>EquipmentName604011030</v>
      </c>
      <c r="O247" s="1" t="str">
        <f t="shared" si="165"/>
        <v>EquipmentDesc604011030</v>
      </c>
      <c r="P247" s="63" t="str">
        <f>"SpriteUi/EquipmentIcon/"&amp;"Equip_"&amp;_xlfn.XLOOKUP(J247,战斗中转!$A$8:$A$11,战斗中转!$B$8:$B$11)&amp;"_"&amp;I247*100+ROUNDUP(G247/2,0)*10</f>
        <v>SpriteUi/EquipmentIcon/Equip_Weapon_120</v>
      </c>
      <c r="Q247" s="63">
        <v>1</v>
      </c>
      <c r="R247" s="1" t="str" cm="1">
        <f t="array" ref="R247">_xlfn.XLOOKUP($C247,战斗中转!$E$32:$E$281,_xlfn.XLOOKUP(I247*100+J247,战斗中转!$AD$30:$BY$30*100+战斗中转!$AD$31:$BY$31,战斗中转!$AD$32:$BY$281),"{}")</f>
        <v>{"Atk":1176.7427,"Cri":0.3451}</v>
      </c>
      <c r="S247" s="1" t="str" cm="1">
        <f t="array" ref="S247">_xlfn.XLOOKUP($C247,经营中转!$E$16:$E$265,_xlfn.XLOOKUP($J247,经营中转!$L$15:$S$15,经营中转!$L$16:$S$265),"{}")</f>
        <v>{"CardMulti":6.43}</v>
      </c>
    </row>
    <row r="248" spans="1:19" x14ac:dyDescent="0.15">
      <c r="A248" s="1">
        <f t="shared" si="159"/>
        <v>6004112030</v>
      </c>
      <c r="B248" s="57">
        <f t="shared" si="169"/>
        <v>6004112030</v>
      </c>
      <c r="C248" s="27">
        <f>_xlfn.XLOOKUP(G248,战斗中转!$D$8:$D$19,战斗中转!$F$8:$F$19)</f>
        <v>30</v>
      </c>
      <c r="D248" s="1">
        <f>_xlfn.XLOOKUP(G248,战斗中转!$D$8:$D$19,战斗中转!$H$8:$H$19)</f>
        <v>3</v>
      </c>
      <c r="E248" s="1">
        <f>_xlfn.XLOOKUP(G248,战斗中转!$D$8:$D$19,战斗中转!$J$8:$J$19)</f>
        <v>1</v>
      </c>
      <c r="F248" s="1">
        <f t="shared" si="160"/>
        <v>1</v>
      </c>
      <c r="G248" s="57">
        <f t="shared" si="177"/>
        <v>4</v>
      </c>
      <c r="H248" s="1">
        <f t="shared" ref="H248:J248" si="219">H176</f>
        <v>1</v>
      </c>
      <c r="I248" s="1">
        <f t="shared" si="219"/>
        <v>1</v>
      </c>
      <c r="J248" s="1">
        <f t="shared" si="219"/>
        <v>2</v>
      </c>
      <c r="K248" s="1">
        <f t="shared" si="162"/>
        <v>1</v>
      </c>
      <c r="L248" s="1">
        <f>IF(H248=0,0,_xlfn.XLOOKUP(G248,战斗中转!$D$8:$D$19,战斗中转!$I$8:$I$19))</f>
        <v>0.2</v>
      </c>
      <c r="M248" s="1">
        <f t="shared" si="163"/>
        <v>6004112030</v>
      </c>
      <c r="N248" s="1" t="str">
        <f t="shared" si="164"/>
        <v>EquipmentName604012030</v>
      </c>
      <c r="O248" s="1" t="str">
        <f t="shared" si="165"/>
        <v>EquipmentDesc604012030</v>
      </c>
      <c r="P248" s="63" t="str">
        <f>"SpriteUi/EquipmentIcon/"&amp;"Equip_"&amp;_xlfn.XLOOKUP(J248,战斗中转!$A$8:$A$11,战斗中转!$B$8:$B$11)&amp;"_"&amp;I248*100+ROUNDUP(G248/2,0)*10</f>
        <v>SpriteUi/EquipmentIcon/Equip_Head_120</v>
      </c>
      <c r="Q248" s="63">
        <v>1</v>
      </c>
      <c r="R248" s="1" t="str" cm="1">
        <f t="array" ref="R248">_xlfn.XLOOKUP($C248,战斗中转!$E$32:$E$281,_xlfn.XLOOKUP(I248*100+J248,战斗中转!$AD$30:$BY$30*100+战斗中转!$AD$31:$BY$31,战斗中转!$AD$32:$BY$281),"{}")</f>
        <v>{"Hp":8487.9804,"AntiCri":0.1904}</v>
      </c>
      <c r="S248" s="1" t="str" cm="1">
        <f t="array" ref="S248">_xlfn.XLOOKUP($C248,经营中转!$E$16:$E$265,_xlfn.XLOOKUP($J248,经营中转!$L$15:$S$15,经营中转!$L$16:$S$265),"{}")</f>
        <v>{"AutoLevelLower":42}</v>
      </c>
    </row>
    <row r="249" spans="1:19" x14ac:dyDescent="0.15">
      <c r="A249" s="1">
        <f t="shared" si="159"/>
        <v>6004113030</v>
      </c>
      <c r="B249" s="57">
        <f t="shared" si="169"/>
        <v>6004113030</v>
      </c>
      <c r="C249" s="27">
        <f>_xlfn.XLOOKUP(G249,战斗中转!$D$8:$D$19,战斗中转!$F$8:$F$19)</f>
        <v>30</v>
      </c>
      <c r="D249" s="1">
        <f>_xlfn.XLOOKUP(G249,战斗中转!$D$8:$D$19,战斗中转!$H$8:$H$19)</f>
        <v>3</v>
      </c>
      <c r="E249" s="1">
        <f>_xlfn.XLOOKUP(G249,战斗中转!$D$8:$D$19,战斗中转!$J$8:$J$19)</f>
        <v>1</v>
      </c>
      <c r="F249" s="1">
        <f t="shared" si="160"/>
        <v>1</v>
      </c>
      <c r="G249" s="57">
        <f t="shared" si="177"/>
        <v>4</v>
      </c>
      <c r="H249" s="1">
        <f t="shared" ref="H249:J249" si="220">H177</f>
        <v>1</v>
      </c>
      <c r="I249" s="1">
        <f t="shared" si="220"/>
        <v>1</v>
      </c>
      <c r="J249" s="1">
        <f t="shared" si="220"/>
        <v>3</v>
      </c>
      <c r="K249" s="1">
        <f t="shared" si="162"/>
        <v>1</v>
      </c>
      <c r="L249" s="1">
        <f>IF(H249=0,0,_xlfn.XLOOKUP(G249,战斗中转!$D$8:$D$19,战斗中转!$I$8:$I$19))</f>
        <v>0.2</v>
      </c>
      <c r="M249" s="1">
        <f t="shared" si="163"/>
        <v>6004113030</v>
      </c>
      <c r="N249" s="1" t="str">
        <f t="shared" si="164"/>
        <v>EquipmentName604013030</v>
      </c>
      <c r="O249" s="1" t="str">
        <f t="shared" si="165"/>
        <v>EquipmentDesc604013030</v>
      </c>
      <c r="P249" s="63" t="str">
        <f>"SpriteUi/EquipmentIcon/"&amp;"Equip_"&amp;_xlfn.XLOOKUP(J249,战斗中转!$A$8:$A$11,战斗中转!$B$8:$B$11)&amp;"_"&amp;I249*100+ROUNDUP(G249/2,0)*10</f>
        <v>SpriteUi/EquipmentIcon/Equip_Body_120</v>
      </c>
      <c r="Q249" s="63">
        <v>1</v>
      </c>
      <c r="R249" s="1" t="str" cm="1">
        <f t="array" ref="R249">_xlfn.XLOOKUP($C249,战斗中转!$E$32:$E$281,_xlfn.XLOOKUP(I249*100+J249,战斗中转!$AD$30:$BY$30*100+战斗中转!$AD$31:$BY$31,战斗中转!$AD$32:$BY$281),"{}")</f>
        <v>{"PhysDef":366.5264,"SkillSpeed":0.0431}</v>
      </c>
      <c r="S249" s="1" t="str" cm="1">
        <f t="array" ref="S249">_xlfn.XLOOKUP($C249,经营中转!$E$16:$E$265,_xlfn.XLOOKUP($J249,经营中转!$L$15:$S$15,经营中转!$L$16:$S$265),"{}")</f>
        <v>{"CardMulti":2.76}</v>
      </c>
    </row>
    <row r="250" spans="1:19" x14ac:dyDescent="0.15">
      <c r="A250" s="1">
        <f t="shared" si="159"/>
        <v>6004114030</v>
      </c>
      <c r="B250" s="57">
        <f t="shared" si="169"/>
        <v>6004114030</v>
      </c>
      <c r="C250" s="27">
        <f>_xlfn.XLOOKUP(G250,战斗中转!$D$8:$D$19,战斗中转!$F$8:$F$19)</f>
        <v>30</v>
      </c>
      <c r="D250" s="1">
        <f>_xlfn.XLOOKUP(G250,战斗中转!$D$8:$D$19,战斗中转!$H$8:$H$19)</f>
        <v>3</v>
      </c>
      <c r="E250" s="1">
        <f>_xlfn.XLOOKUP(G250,战斗中转!$D$8:$D$19,战斗中转!$J$8:$J$19)</f>
        <v>1</v>
      </c>
      <c r="F250" s="1">
        <f t="shared" si="160"/>
        <v>1</v>
      </c>
      <c r="G250" s="57">
        <f t="shared" si="177"/>
        <v>4</v>
      </c>
      <c r="H250" s="1">
        <f t="shared" ref="H250:J250" si="221">H178</f>
        <v>1</v>
      </c>
      <c r="I250" s="1">
        <f t="shared" si="221"/>
        <v>1</v>
      </c>
      <c r="J250" s="1">
        <f t="shared" si="221"/>
        <v>4</v>
      </c>
      <c r="K250" s="1">
        <f t="shared" si="162"/>
        <v>1</v>
      </c>
      <c r="L250" s="1">
        <f>IF(H250=0,0,_xlfn.XLOOKUP(G250,战斗中转!$D$8:$D$19,战斗中转!$I$8:$I$19))</f>
        <v>0.2</v>
      </c>
      <c r="M250" s="1">
        <f t="shared" si="163"/>
        <v>6004114030</v>
      </c>
      <c r="N250" s="1" t="str">
        <f t="shared" si="164"/>
        <v>EquipmentName604014030</v>
      </c>
      <c r="O250" s="1" t="str">
        <f t="shared" si="165"/>
        <v>EquipmentDesc604014030</v>
      </c>
      <c r="P250" s="63" t="str">
        <f>"SpriteUi/EquipmentIcon/"&amp;"Equip_"&amp;_xlfn.XLOOKUP(J250,战斗中转!$A$8:$A$11,战斗中转!$B$8:$B$11)&amp;"_"&amp;I250*100+ROUNDUP(G250/2,0)*10</f>
        <v>SpriteUi/EquipmentIcon/Equip_Shoes_120</v>
      </c>
      <c r="Q250" s="63">
        <v>1</v>
      </c>
      <c r="R250" s="1" t="str" cm="1">
        <f t="array" ref="R250">_xlfn.XLOOKUP($C250,战斗中转!$E$32:$E$281,_xlfn.XLOOKUP(I250*100+J250,战斗中转!$AD$30:$BY$30*100+战斗中转!$AD$31:$BY$31,战斗中转!$AD$32:$BY$281),"{}")</f>
        <v>{"MagicDef":366.5264,"AtkSpeed":0.0554,"SkillSpeed":0.0431}</v>
      </c>
      <c r="S250" s="1" t="str" cm="1">
        <f t="array" ref="S250">_xlfn.XLOOKUP($C250,经营中转!$E$16:$E$265,_xlfn.XLOOKUP($J250,经营中转!$L$15:$S$15,经营中转!$L$16:$S$265),"{}")</f>
        <v>{"AutoLevelLower":18}</v>
      </c>
    </row>
    <row r="251" spans="1:19" x14ac:dyDescent="0.15">
      <c r="A251" s="1">
        <f t="shared" si="159"/>
        <v>6004121030</v>
      </c>
      <c r="B251" s="57">
        <f t="shared" si="169"/>
        <v>6004121030</v>
      </c>
      <c r="C251" s="27">
        <f>_xlfn.XLOOKUP(G251,战斗中转!$D$8:$D$19,战斗中转!$F$8:$F$19)</f>
        <v>30</v>
      </c>
      <c r="D251" s="1">
        <f>_xlfn.XLOOKUP(G251,战斗中转!$D$8:$D$19,战斗中转!$H$8:$H$19)</f>
        <v>3</v>
      </c>
      <c r="E251" s="1">
        <f>_xlfn.XLOOKUP(G251,战斗中转!$D$8:$D$19,战斗中转!$J$8:$J$19)</f>
        <v>1</v>
      </c>
      <c r="F251" s="1">
        <f t="shared" si="160"/>
        <v>1</v>
      </c>
      <c r="G251" s="57">
        <f t="shared" si="177"/>
        <v>4</v>
      </c>
      <c r="H251" s="1">
        <f t="shared" ref="H251:J251" si="222">H179</f>
        <v>1</v>
      </c>
      <c r="I251" s="1">
        <f t="shared" si="222"/>
        <v>2</v>
      </c>
      <c r="J251" s="1">
        <f t="shared" si="222"/>
        <v>1</v>
      </c>
      <c r="K251" s="1">
        <f t="shared" si="162"/>
        <v>1</v>
      </c>
      <c r="L251" s="1">
        <f>IF(H251=0,0,_xlfn.XLOOKUP(G251,战斗中转!$D$8:$D$19,战斗中转!$I$8:$I$19))</f>
        <v>0.2</v>
      </c>
      <c r="M251" s="1">
        <f t="shared" si="163"/>
        <v>6004121030</v>
      </c>
      <c r="N251" s="1" t="str">
        <f t="shared" si="164"/>
        <v>EquipmentName604021030</v>
      </c>
      <c r="O251" s="1" t="str">
        <f t="shared" si="165"/>
        <v>EquipmentDesc604021030</v>
      </c>
      <c r="P251" s="63" t="str">
        <f>"SpriteUi/EquipmentIcon/"&amp;"Equip_"&amp;_xlfn.XLOOKUP(J251,战斗中转!$A$8:$A$11,战斗中转!$B$8:$B$11)&amp;"_"&amp;I251*100+ROUNDUP(G251/2,0)*10</f>
        <v>SpriteUi/EquipmentIcon/Equip_Weapon_220</v>
      </c>
      <c r="Q251" s="63">
        <v>1</v>
      </c>
      <c r="R251" s="1" t="str" cm="1">
        <f t="array" ref="R251">_xlfn.XLOOKUP($C251,战斗中转!$E$32:$E$281,_xlfn.XLOOKUP(I251*100+J251,战斗中转!$AD$30:$BY$30*100+战斗中转!$AD$31:$BY$31,战斗中转!$AD$32:$BY$281),"{}")</f>
        <v>{"Atk":829.5072,"Cri":0.238}</v>
      </c>
      <c r="S251" s="1" t="str" cm="1">
        <f t="array" ref="S251">_xlfn.XLOOKUP($C251,经营中转!$E$16:$E$265,_xlfn.XLOOKUP($J251,经营中转!$L$15:$S$15,经营中转!$L$16:$S$265),"{}")</f>
        <v>{"CardMulti":6.43}</v>
      </c>
    </row>
    <row r="252" spans="1:19" x14ac:dyDescent="0.15">
      <c r="A252" s="1">
        <f t="shared" si="159"/>
        <v>6004122030</v>
      </c>
      <c r="B252" s="57">
        <f t="shared" si="169"/>
        <v>6004122030</v>
      </c>
      <c r="C252" s="27">
        <f>_xlfn.XLOOKUP(G252,战斗中转!$D$8:$D$19,战斗中转!$F$8:$F$19)</f>
        <v>30</v>
      </c>
      <c r="D252" s="1">
        <f>_xlfn.XLOOKUP(G252,战斗中转!$D$8:$D$19,战斗中转!$H$8:$H$19)</f>
        <v>3</v>
      </c>
      <c r="E252" s="1">
        <f>_xlfn.XLOOKUP(G252,战斗中转!$D$8:$D$19,战斗中转!$J$8:$J$19)</f>
        <v>1</v>
      </c>
      <c r="F252" s="1">
        <f t="shared" si="160"/>
        <v>1</v>
      </c>
      <c r="G252" s="57">
        <f t="shared" si="177"/>
        <v>4</v>
      </c>
      <c r="H252" s="1">
        <f t="shared" ref="H252:J252" si="223">H180</f>
        <v>1</v>
      </c>
      <c r="I252" s="1">
        <f t="shared" si="223"/>
        <v>2</v>
      </c>
      <c r="J252" s="1">
        <f t="shared" si="223"/>
        <v>2</v>
      </c>
      <c r="K252" s="1">
        <f t="shared" si="162"/>
        <v>1</v>
      </c>
      <c r="L252" s="1">
        <f>IF(H252=0,0,_xlfn.XLOOKUP(G252,战斗中转!$D$8:$D$19,战斗中转!$I$8:$I$19))</f>
        <v>0.2</v>
      </c>
      <c r="M252" s="1">
        <f t="shared" si="163"/>
        <v>6004122030</v>
      </c>
      <c r="N252" s="1" t="str">
        <f t="shared" si="164"/>
        <v>EquipmentName604022030</v>
      </c>
      <c r="O252" s="1" t="str">
        <f t="shared" si="165"/>
        <v>EquipmentDesc604022030</v>
      </c>
      <c r="P252" s="63" t="str">
        <f>"SpriteUi/EquipmentIcon/"&amp;"Equip_"&amp;_xlfn.XLOOKUP(J252,战斗中转!$A$8:$A$11,战斗中转!$B$8:$B$11)&amp;"_"&amp;I252*100+ROUNDUP(G252/2,0)*10</f>
        <v>SpriteUi/EquipmentIcon/Equip_Head_220</v>
      </c>
      <c r="Q252" s="63">
        <v>1</v>
      </c>
      <c r="R252" s="1" t="str" cm="1">
        <f t="array" ref="R252">_xlfn.XLOOKUP($C252,战斗中转!$E$32:$E$281,_xlfn.XLOOKUP(I252*100+J252,战斗中转!$AD$30:$BY$30*100+战斗中转!$AD$31:$BY$31,战斗中转!$AD$32:$BY$281),"{}")</f>
        <v>{"Hp":12056.7904,"AntiCri":0.238}</v>
      </c>
      <c r="S252" s="1" t="str" cm="1">
        <f t="array" ref="S252">_xlfn.XLOOKUP($C252,经营中转!$E$16:$E$265,_xlfn.XLOOKUP($J252,经营中转!$L$15:$S$15,经营中转!$L$16:$S$265),"{}")</f>
        <v>{"AutoLevelLower":42}</v>
      </c>
    </row>
    <row r="253" spans="1:19" x14ac:dyDescent="0.15">
      <c r="A253" s="1">
        <f t="shared" si="159"/>
        <v>6004123030</v>
      </c>
      <c r="B253" s="57">
        <f t="shared" si="169"/>
        <v>6004123030</v>
      </c>
      <c r="C253" s="27">
        <f>_xlfn.XLOOKUP(G253,战斗中转!$D$8:$D$19,战斗中转!$F$8:$F$19)</f>
        <v>30</v>
      </c>
      <c r="D253" s="1">
        <f>_xlfn.XLOOKUP(G253,战斗中转!$D$8:$D$19,战斗中转!$H$8:$H$19)</f>
        <v>3</v>
      </c>
      <c r="E253" s="1">
        <f>_xlfn.XLOOKUP(G253,战斗中转!$D$8:$D$19,战斗中转!$J$8:$J$19)</f>
        <v>1</v>
      </c>
      <c r="F253" s="1">
        <f t="shared" si="160"/>
        <v>1</v>
      </c>
      <c r="G253" s="57">
        <f t="shared" si="177"/>
        <v>4</v>
      </c>
      <c r="H253" s="1">
        <f t="shared" ref="H253:J253" si="224">H181</f>
        <v>1</v>
      </c>
      <c r="I253" s="1">
        <f t="shared" si="224"/>
        <v>2</v>
      </c>
      <c r="J253" s="1">
        <f t="shared" si="224"/>
        <v>3</v>
      </c>
      <c r="K253" s="1">
        <f t="shared" si="162"/>
        <v>1</v>
      </c>
      <c r="L253" s="1">
        <f>IF(H253=0,0,_xlfn.XLOOKUP(G253,战斗中转!$D$8:$D$19,战斗中转!$I$8:$I$19))</f>
        <v>0.2</v>
      </c>
      <c r="M253" s="1">
        <f t="shared" si="163"/>
        <v>6004123030</v>
      </c>
      <c r="N253" s="1" t="str">
        <f t="shared" si="164"/>
        <v>EquipmentName604023030</v>
      </c>
      <c r="O253" s="1" t="str">
        <f t="shared" si="165"/>
        <v>EquipmentDesc604023030</v>
      </c>
      <c r="P253" s="63" t="str">
        <f>"SpriteUi/EquipmentIcon/"&amp;"Equip_"&amp;_xlfn.XLOOKUP(J253,战斗中转!$A$8:$A$11,战斗中转!$B$8:$B$11)&amp;"_"&amp;I253*100+ROUNDUP(G253/2,0)*10</f>
        <v>SpriteUi/EquipmentIcon/Equip_Body_220</v>
      </c>
      <c r="Q253" s="63">
        <v>1</v>
      </c>
      <c r="R253" s="1" t="str" cm="1">
        <f t="array" ref="R253">_xlfn.XLOOKUP($C253,战斗中转!$E$32:$E$281,_xlfn.XLOOKUP(I253*100+J253,战斗中转!$AD$30:$BY$30*100+战斗中转!$AD$31:$BY$31,战斗中转!$AD$32:$BY$281),"{}")</f>
        <v>{"PhysDef":424.399,"OnHealInc":0.0406}</v>
      </c>
      <c r="S253" s="1" t="str" cm="1">
        <f t="array" ref="S253">_xlfn.XLOOKUP($C253,经营中转!$E$16:$E$265,_xlfn.XLOOKUP($J253,经营中转!$L$15:$S$15,经营中转!$L$16:$S$265),"{}")</f>
        <v>{"CardMulti":2.76}</v>
      </c>
    </row>
    <row r="254" spans="1:19" x14ac:dyDescent="0.15">
      <c r="A254" s="1">
        <f t="shared" si="159"/>
        <v>6004124030</v>
      </c>
      <c r="B254" s="57">
        <f t="shared" si="169"/>
        <v>6004124030</v>
      </c>
      <c r="C254" s="27">
        <f>_xlfn.XLOOKUP(G254,战斗中转!$D$8:$D$19,战斗中转!$F$8:$F$19)</f>
        <v>30</v>
      </c>
      <c r="D254" s="1">
        <f>_xlfn.XLOOKUP(G254,战斗中转!$D$8:$D$19,战斗中转!$H$8:$H$19)</f>
        <v>3</v>
      </c>
      <c r="E254" s="1">
        <f>_xlfn.XLOOKUP(G254,战斗中转!$D$8:$D$19,战斗中转!$J$8:$J$19)</f>
        <v>1</v>
      </c>
      <c r="F254" s="1">
        <f t="shared" si="160"/>
        <v>1</v>
      </c>
      <c r="G254" s="57">
        <f t="shared" si="177"/>
        <v>4</v>
      </c>
      <c r="H254" s="1">
        <f t="shared" ref="H254:J254" si="225">H182</f>
        <v>1</v>
      </c>
      <c r="I254" s="1">
        <f t="shared" si="225"/>
        <v>2</v>
      </c>
      <c r="J254" s="1">
        <f t="shared" si="225"/>
        <v>4</v>
      </c>
      <c r="K254" s="1">
        <f t="shared" si="162"/>
        <v>1</v>
      </c>
      <c r="L254" s="1">
        <f>IF(H254=0,0,_xlfn.XLOOKUP(G254,战斗中转!$D$8:$D$19,战斗中转!$I$8:$I$19))</f>
        <v>0.2</v>
      </c>
      <c r="M254" s="1">
        <f t="shared" si="163"/>
        <v>6004124030</v>
      </c>
      <c r="N254" s="1" t="str">
        <f t="shared" si="164"/>
        <v>EquipmentName604024030</v>
      </c>
      <c r="O254" s="1" t="str">
        <f t="shared" si="165"/>
        <v>EquipmentDesc604024030</v>
      </c>
      <c r="P254" s="63" t="str">
        <f>"SpriteUi/EquipmentIcon/"&amp;"Equip_"&amp;_xlfn.XLOOKUP(J254,战斗中转!$A$8:$A$11,战斗中转!$B$8:$B$11)&amp;"_"&amp;I254*100+ROUNDUP(G254/2,0)*10</f>
        <v>SpriteUi/EquipmentIcon/Equip_Shoes_220</v>
      </c>
      <c r="Q254" s="63">
        <v>1</v>
      </c>
      <c r="R254" s="1" t="str" cm="1">
        <f t="array" ref="R254">_xlfn.XLOOKUP($C254,战斗中转!$E$32:$E$281,_xlfn.XLOOKUP(I254*100+J254,战斗中转!$AD$30:$BY$30*100+战斗中转!$AD$31:$BY$31,战斗中转!$AD$32:$BY$281),"{}")</f>
        <v>{"MagicDef":424.399,"AtkSpeed":0.0554,"OnHealInc":0.0406}</v>
      </c>
      <c r="S254" s="1" t="str" cm="1">
        <f t="array" ref="S254">_xlfn.XLOOKUP($C254,经营中转!$E$16:$E$265,_xlfn.XLOOKUP($J254,经营中转!$L$15:$S$15,经营中转!$L$16:$S$265),"{}")</f>
        <v>{"AutoLevelLower":18}</v>
      </c>
    </row>
    <row r="255" spans="1:19" x14ac:dyDescent="0.15">
      <c r="A255" s="1">
        <f t="shared" si="159"/>
        <v>6004131030</v>
      </c>
      <c r="B255" s="57">
        <f t="shared" si="169"/>
        <v>6004131030</v>
      </c>
      <c r="C255" s="27">
        <f>_xlfn.XLOOKUP(G255,战斗中转!$D$8:$D$19,战斗中转!$F$8:$F$19)</f>
        <v>30</v>
      </c>
      <c r="D255" s="1">
        <f>_xlfn.XLOOKUP(G255,战斗中转!$D$8:$D$19,战斗中转!$H$8:$H$19)</f>
        <v>3</v>
      </c>
      <c r="E255" s="1">
        <f>_xlfn.XLOOKUP(G255,战斗中转!$D$8:$D$19,战斗中转!$J$8:$J$19)</f>
        <v>1</v>
      </c>
      <c r="F255" s="1">
        <f t="shared" si="160"/>
        <v>1</v>
      </c>
      <c r="G255" s="57">
        <f t="shared" si="177"/>
        <v>4</v>
      </c>
      <c r="H255" s="1">
        <f t="shared" ref="H255:J255" si="226">H183</f>
        <v>1</v>
      </c>
      <c r="I255" s="1">
        <f t="shared" si="226"/>
        <v>3</v>
      </c>
      <c r="J255" s="1">
        <f t="shared" si="226"/>
        <v>1</v>
      </c>
      <c r="K255" s="1">
        <f t="shared" si="162"/>
        <v>1</v>
      </c>
      <c r="L255" s="1">
        <f>IF(H255=0,0,_xlfn.XLOOKUP(G255,战斗中转!$D$8:$D$19,战斗中转!$I$8:$I$19))</f>
        <v>0.2</v>
      </c>
      <c r="M255" s="1">
        <f t="shared" si="163"/>
        <v>6004131030</v>
      </c>
      <c r="N255" s="1" t="str">
        <f t="shared" si="164"/>
        <v>EquipmentName604031030</v>
      </c>
      <c r="O255" s="1" t="str">
        <f t="shared" si="165"/>
        <v>EquipmentDesc604031030</v>
      </c>
      <c r="P255" s="63" t="str">
        <f>"SpriteUi/EquipmentIcon/"&amp;"Equip_"&amp;_xlfn.XLOOKUP(J255,战斗中转!$A$8:$A$11,战斗中转!$B$8:$B$11)&amp;"_"&amp;I255*100+ROUNDUP(G255/2,0)*10</f>
        <v>SpriteUi/EquipmentIcon/Equip_Weapon_320</v>
      </c>
      <c r="Q255" s="63">
        <v>1</v>
      </c>
      <c r="R255" s="1" t="str" cm="1">
        <f t="array" ref="R255">_xlfn.XLOOKUP($C255,战斗中转!$E$32:$E$281,_xlfn.XLOOKUP(I255*100+J255,战斗中转!$AD$30:$BY$30*100+战斗中转!$AD$31:$BY$31,战斗中转!$AD$32:$BY$281),"{}")</f>
        <v>{"Atk":1060.9976,"Cri":0.238}</v>
      </c>
      <c r="S255" s="1" t="str" cm="1">
        <f t="array" ref="S255">_xlfn.XLOOKUP($C255,经营中转!$E$16:$E$265,_xlfn.XLOOKUP($J255,经营中转!$L$15:$S$15,经营中转!$L$16:$S$265),"{}")</f>
        <v>{"CardMulti":6.43}</v>
      </c>
    </row>
    <row r="256" spans="1:19" x14ac:dyDescent="0.15">
      <c r="A256" s="1">
        <f t="shared" si="159"/>
        <v>6004132030</v>
      </c>
      <c r="B256" s="57">
        <f t="shared" si="169"/>
        <v>6004132030</v>
      </c>
      <c r="C256" s="27">
        <f>_xlfn.XLOOKUP(G256,战斗中转!$D$8:$D$19,战斗中转!$F$8:$F$19)</f>
        <v>30</v>
      </c>
      <c r="D256" s="1">
        <f>_xlfn.XLOOKUP(G256,战斗中转!$D$8:$D$19,战斗中转!$H$8:$H$19)</f>
        <v>3</v>
      </c>
      <c r="E256" s="1">
        <f>_xlfn.XLOOKUP(G256,战斗中转!$D$8:$D$19,战斗中转!$J$8:$J$19)</f>
        <v>1</v>
      </c>
      <c r="F256" s="1">
        <f t="shared" si="160"/>
        <v>1</v>
      </c>
      <c r="G256" s="57">
        <f t="shared" si="177"/>
        <v>4</v>
      </c>
      <c r="H256" s="1">
        <f t="shared" ref="H256:J256" si="227">H184</f>
        <v>1</v>
      </c>
      <c r="I256" s="1">
        <f t="shared" si="227"/>
        <v>3</v>
      </c>
      <c r="J256" s="1">
        <f t="shared" si="227"/>
        <v>2</v>
      </c>
      <c r="K256" s="1">
        <f t="shared" si="162"/>
        <v>1</v>
      </c>
      <c r="L256" s="1">
        <f>IF(H256=0,0,_xlfn.XLOOKUP(G256,战斗中转!$D$8:$D$19,战斗中转!$I$8:$I$19))</f>
        <v>0.2</v>
      </c>
      <c r="M256" s="1">
        <f t="shared" si="163"/>
        <v>6004132030</v>
      </c>
      <c r="N256" s="1" t="str">
        <f t="shared" si="164"/>
        <v>EquipmentName604032030</v>
      </c>
      <c r="O256" s="1" t="str">
        <f t="shared" si="165"/>
        <v>EquipmentDesc604032030</v>
      </c>
      <c r="P256" s="63" t="str">
        <f>"SpriteUi/EquipmentIcon/"&amp;"Equip_"&amp;_xlfn.XLOOKUP(J256,战斗中转!$A$8:$A$11,战斗中转!$B$8:$B$11)&amp;"_"&amp;I256*100+ROUNDUP(G256/2,0)*10</f>
        <v>SpriteUi/EquipmentIcon/Equip_Head_320</v>
      </c>
      <c r="Q256" s="63">
        <v>1</v>
      </c>
      <c r="R256" s="1" t="str" cm="1">
        <f t="array" ref="R256">_xlfn.XLOOKUP($C256,战斗中转!$E$32:$E$281,_xlfn.XLOOKUP(I256*100+J256,战斗中转!$AD$30:$BY$30*100+战斗中转!$AD$31:$BY$31,战斗中转!$AD$32:$BY$281),"{}")</f>
        <v>{"Hp":10127.7039,"AntiCri":0.238}</v>
      </c>
      <c r="S256" s="1" t="str" cm="1">
        <f t="array" ref="S256">_xlfn.XLOOKUP($C256,经营中转!$E$16:$E$265,_xlfn.XLOOKUP($J256,经营中转!$L$15:$S$15,经营中转!$L$16:$S$265),"{}")</f>
        <v>{"AutoLevelLower":42}</v>
      </c>
    </row>
    <row r="257" spans="1:19" x14ac:dyDescent="0.15">
      <c r="A257" s="1">
        <f t="shared" si="159"/>
        <v>6004133030</v>
      </c>
      <c r="B257" s="57">
        <f t="shared" si="169"/>
        <v>6004133030</v>
      </c>
      <c r="C257" s="27">
        <f>_xlfn.XLOOKUP(G257,战斗中转!$D$8:$D$19,战斗中转!$F$8:$F$19)</f>
        <v>30</v>
      </c>
      <c r="D257" s="1">
        <f>_xlfn.XLOOKUP(G257,战斗中转!$D$8:$D$19,战斗中转!$H$8:$H$19)</f>
        <v>3</v>
      </c>
      <c r="E257" s="1">
        <f>_xlfn.XLOOKUP(G257,战斗中转!$D$8:$D$19,战斗中转!$J$8:$J$19)</f>
        <v>1</v>
      </c>
      <c r="F257" s="1">
        <f t="shared" si="160"/>
        <v>1</v>
      </c>
      <c r="G257" s="57">
        <f t="shared" si="177"/>
        <v>4</v>
      </c>
      <c r="H257" s="1">
        <f t="shared" ref="H257:J257" si="228">H185</f>
        <v>1</v>
      </c>
      <c r="I257" s="1">
        <f t="shared" si="228"/>
        <v>3</v>
      </c>
      <c r="J257" s="1">
        <f t="shared" si="228"/>
        <v>3</v>
      </c>
      <c r="K257" s="1">
        <f t="shared" si="162"/>
        <v>1</v>
      </c>
      <c r="L257" s="1">
        <f>IF(H257=0,0,_xlfn.XLOOKUP(G257,战斗中转!$D$8:$D$19,战斗中转!$I$8:$I$19))</f>
        <v>0.2</v>
      </c>
      <c r="M257" s="1">
        <f t="shared" si="163"/>
        <v>6004133030</v>
      </c>
      <c r="N257" s="1" t="str">
        <f t="shared" si="164"/>
        <v>EquipmentName604033030</v>
      </c>
      <c r="O257" s="1" t="str">
        <f t="shared" si="165"/>
        <v>EquipmentDesc604033030</v>
      </c>
      <c r="P257" s="63" t="str">
        <f>"SpriteUi/EquipmentIcon/"&amp;"Equip_"&amp;_xlfn.XLOOKUP(J257,战斗中转!$A$8:$A$11,战斗中转!$B$8:$B$11)&amp;"_"&amp;I257*100+ROUNDUP(G257/2,0)*10</f>
        <v>SpriteUi/EquipmentIcon/Equip_Body_320</v>
      </c>
      <c r="Q257" s="63">
        <v>1</v>
      </c>
      <c r="R257" s="1" t="str" cm="1">
        <f t="array" ref="R257">_xlfn.XLOOKUP($C257,战斗中转!$E$32:$E$281,_xlfn.XLOOKUP(I257*100+J257,战斗中转!$AD$30:$BY$30*100+战斗中转!$AD$31:$BY$31,战斗中转!$AD$32:$BY$281),"{}")</f>
        <v>{"PhysDef":374.2428,"HealInc":0.0406}</v>
      </c>
      <c r="S257" s="1" t="str" cm="1">
        <f t="array" ref="S257">_xlfn.XLOOKUP($C257,经营中转!$E$16:$E$265,_xlfn.XLOOKUP($J257,经营中转!$L$15:$S$15,经营中转!$L$16:$S$265),"{}")</f>
        <v>{"CardMulti":2.76}</v>
      </c>
    </row>
    <row r="258" spans="1:19" x14ac:dyDescent="0.15">
      <c r="A258" s="1">
        <f t="shared" si="159"/>
        <v>6004134030</v>
      </c>
      <c r="B258" s="57">
        <f t="shared" si="169"/>
        <v>6004134030</v>
      </c>
      <c r="C258" s="27">
        <f>_xlfn.XLOOKUP(G258,战斗中转!$D$8:$D$19,战斗中转!$F$8:$F$19)</f>
        <v>30</v>
      </c>
      <c r="D258" s="1">
        <f>_xlfn.XLOOKUP(G258,战斗中转!$D$8:$D$19,战斗中转!$H$8:$H$19)</f>
        <v>3</v>
      </c>
      <c r="E258" s="1">
        <f>_xlfn.XLOOKUP(G258,战斗中转!$D$8:$D$19,战斗中转!$J$8:$J$19)</f>
        <v>1</v>
      </c>
      <c r="F258" s="1">
        <f t="shared" si="160"/>
        <v>1</v>
      </c>
      <c r="G258" s="57">
        <f t="shared" si="177"/>
        <v>4</v>
      </c>
      <c r="H258" s="1">
        <f t="shared" ref="H258:J258" si="229">H186</f>
        <v>1</v>
      </c>
      <c r="I258" s="1">
        <f t="shared" si="229"/>
        <v>3</v>
      </c>
      <c r="J258" s="1">
        <f t="shared" si="229"/>
        <v>4</v>
      </c>
      <c r="K258" s="1">
        <f t="shared" si="162"/>
        <v>1</v>
      </c>
      <c r="L258" s="1">
        <f>IF(H258=0,0,_xlfn.XLOOKUP(G258,战斗中转!$D$8:$D$19,战斗中转!$I$8:$I$19))</f>
        <v>0.2</v>
      </c>
      <c r="M258" s="1">
        <f t="shared" si="163"/>
        <v>6004134030</v>
      </c>
      <c r="N258" s="1" t="str">
        <f t="shared" si="164"/>
        <v>EquipmentName604034030</v>
      </c>
      <c r="O258" s="1" t="str">
        <f t="shared" si="165"/>
        <v>EquipmentDesc604034030</v>
      </c>
      <c r="P258" s="63" t="str">
        <f>"SpriteUi/EquipmentIcon/"&amp;"Equip_"&amp;_xlfn.XLOOKUP(J258,战斗中转!$A$8:$A$11,战斗中转!$B$8:$B$11)&amp;"_"&amp;I258*100+ROUNDUP(G258/2,0)*10</f>
        <v>SpriteUi/EquipmentIcon/Equip_Shoes_320</v>
      </c>
      <c r="Q258" s="63">
        <v>1</v>
      </c>
      <c r="R258" s="1" t="str" cm="1">
        <f t="array" ref="R258">_xlfn.XLOOKUP($C258,战斗中转!$E$32:$E$281,_xlfn.XLOOKUP(I258*100+J258,战斗中转!$AD$30:$BY$30*100+战斗中转!$AD$31:$BY$31,战斗中转!$AD$32:$BY$281),"{}")</f>
        <v>{"MagicDef":381.9591,"AtkSpeed":0.0554,"HealInc":0.0406}</v>
      </c>
      <c r="S258" s="1" t="str" cm="1">
        <f t="array" ref="S258">_xlfn.XLOOKUP($C258,经营中转!$E$16:$E$265,_xlfn.XLOOKUP($J258,经营中转!$L$15:$S$15,经营中转!$L$16:$S$265),"{}")</f>
        <v>{"AutoLevelLower":18}</v>
      </c>
    </row>
    <row r="259" spans="1:19" x14ac:dyDescent="0.15">
      <c r="A259" s="1">
        <f t="shared" si="159"/>
        <v>6004211030</v>
      </c>
      <c r="B259" s="57">
        <f t="shared" si="169"/>
        <v>6004211030</v>
      </c>
      <c r="C259" s="27">
        <f>_xlfn.XLOOKUP(G259,战斗中转!$D$8:$D$19,战斗中转!$F$8:$F$19)</f>
        <v>30</v>
      </c>
      <c r="D259" s="1">
        <f>_xlfn.XLOOKUP(G259,战斗中转!$D$8:$D$19,战斗中转!$H$8:$H$19)</f>
        <v>3</v>
      </c>
      <c r="E259" s="1">
        <f>_xlfn.XLOOKUP(G259,战斗中转!$D$8:$D$19,战斗中转!$J$8:$J$19)</f>
        <v>1</v>
      </c>
      <c r="F259" s="1">
        <f t="shared" si="160"/>
        <v>1</v>
      </c>
      <c r="G259" s="57">
        <f t="shared" si="177"/>
        <v>4</v>
      </c>
      <c r="H259" s="1">
        <f t="shared" ref="H259:J259" si="230">H187</f>
        <v>2</v>
      </c>
      <c r="I259" s="1">
        <f t="shared" si="230"/>
        <v>1</v>
      </c>
      <c r="J259" s="1">
        <f t="shared" si="230"/>
        <v>1</v>
      </c>
      <c r="K259" s="1">
        <f t="shared" si="162"/>
        <v>1</v>
      </c>
      <c r="L259" s="1">
        <f>IF(H259=0,0,_xlfn.XLOOKUP(G259,战斗中转!$D$8:$D$19,战斗中转!$I$8:$I$19))</f>
        <v>0.2</v>
      </c>
      <c r="M259" s="1">
        <f t="shared" si="163"/>
        <v>6004211030</v>
      </c>
      <c r="N259" s="1" t="str">
        <f t="shared" si="164"/>
        <v>EquipmentName604011030</v>
      </c>
      <c r="O259" s="1" t="str">
        <f t="shared" si="165"/>
        <v>EquipmentDesc604011030</v>
      </c>
      <c r="P259" s="63" t="str">
        <f>"SpriteUi/EquipmentIcon/"&amp;"Equip_"&amp;_xlfn.XLOOKUP(J259,战斗中转!$A$8:$A$11,战斗中转!$B$8:$B$11)&amp;"_"&amp;I259*100+ROUNDUP(G259/2,0)*10</f>
        <v>SpriteUi/EquipmentIcon/Equip_Weapon_120</v>
      </c>
      <c r="Q259" s="63">
        <v>1</v>
      </c>
      <c r="R259" s="1" t="str" cm="1">
        <f t="array" ref="R259">_xlfn.XLOOKUP($C259,战斗中转!$E$32:$E$281,_xlfn.XLOOKUP(I259*100+J259,战斗中转!$AD$30:$BY$30*100+战斗中转!$AD$31:$BY$31,战斗中转!$AD$32:$BY$281),"{}")</f>
        <v>{"Atk":1176.7427,"Cri":0.3451}</v>
      </c>
      <c r="S259" s="1" t="str" cm="1">
        <f t="array" ref="S259">_xlfn.XLOOKUP($C259,经营中转!$E$16:$E$265,_xlfn.XLOOKUP($J259,经营中转!$L$15:$S$15,经营中转!$L$16:$S$265),"{}")</f>
        <v>{"CardMulti":6.43}</v>
      </c>
    </row>
    <row r="260" spans="1:19" x14ac:dyDescent="0.15">
      <c r="A260" s="1">
        <f t="shared" si="159"/>
        <v>6004212030</v>
      </c>
      <c r="B260" s="57">
        <f t="shared" si="169"/>
        <v>6004212030</v>
      </c>
      <c r="C260" s="27">
        <f>_xlfn.XLOOKUP(G260,战斗中转!$D$8:$D$19,战斗中转!$F$8:$F$19)</f>
        <v>30</v>
      </c>
      <c r="D260" s="1">
        <f>_xlfn.XLOOKUP(G260,战斗中转!$D$8:$D$19,战斗中转!$H$8:$H$19)</f>
        <v>3</v>
      </c>
      <c r="E260" s="1">
        <f>_xlfn.XLOOKUP(G260,战斗中转!$D$8:$D$19,战斗中转!$J$8:$J$19)</f>
        <v>1</v>
      </c>
      <c r="F260" s="1">
        <f t="shared" si="160"/>
        <v>1</v>
      </c>
      <c r="G260" s="57">
        <f t="shared" si="177"/>
        <v>4</v>
      </c>
      <c r="H260" s="1">
        <f t="shared" ref="H260:J260" si="231">H188</f>
        <v>2</v>
      </c>
      <c r="I260" s="1">
        <f t="shared" si="231"/>
        <v>1</v>
      </c>
      <c r="J260" s="1">
        <f t="shared" si="231"/>
        <v>2</v>
      </c>
      <c r="K260" s="1">
        <f t="shared" si="162"/>
        <v>1</v>
      </c>
      <c r="L260" s="1">
        <f>IF(H260=0,0,_xlfn.XLOOKUP(G260,战斗中转!$D$8:$D$19,战斗中转!$I$8:$I$19))</f>
        <v>0.2</v>
      </c>
      <c r="M260" s="1">
        <f t="shared" si="163"/>
        <v>6004212030</v>
      </c>
      <c r="N260" s="1" t="str">
        <f t="shared" si="164"/>
        <v>EquipmentName604012030</v>
      </c>
      <c r="O260" s="1" t="str">
        <f t="shared" si="165"/>
        <v>EquipmentDesc604012030</v>
      </c>
      <c r="P260" s="63" t="str">
        <f>"SpriteUi/EquipmentIcon/"&amp;"Equip_"&amp;_xlfn.XLOOKUP(J260,战斗中转!$A$8:$A$11,战斗中转!$B$8:$B$11)&amp;"_"&amp;I260*100+ROUNDUP(G260/2,0)*10</f>
        <v>SpriteUi/EquipmentIcon/Equip_Head_120</v>
      </c>
      <c r="Q260" s="63">
        <v>1</v>
      </c>
      <c r="R260" s="1" t="str" cm="1">
        <f t="array" ref="R260">_xlfn.XLOOKUP($C260,战斗中转!$E$32:$E$281,_xlfn.XLOOKUP(I260*100+J260,战斗中转!$AD$30:$BY$30*100+战斗中转!$AD$31:$BY$31,战斗中转!$AD$32:$BY$281),"{}")</f>
        <v>{"Hp":8487.9804,"AntiCri":0.1904}</v>
      </c>
      <c r="S260" s="1" t="str" cm="1">
        <f t="array" ref="S260">_xlfn.XLOOKUP($C260,经营中转!$E$16:$E$265,_xlfn.XLOOKUP($J260,经营中转!$L$15:$S$15,经营中转!$L$16:$S$265),"{}")</f>
        <v>{"AutoLevelLower":42}</v>
      </c>
    </row>
    <row r="261" spans="1:19" x14ac:dyDescent="0.15">
      <c r="A261" s="1">
        <f t="shared" si="159"/>
        <v>6004213030</v>
      </c>
      <c r="B261" s="57">
        <f t="shared" si="169"/>
        <v>6004213030</v>
      </c>
      <c r="C261" s="27">
        <f>_xlfn.XLOOKUP(G261,战斗中转!$D$8:$D$19,战斗中转!$F$8:$F$19)</f>
        <v>30</v>
      </c>
      <c r="D261" s="1">
        <f>_xlfn.XLOOKUP(G261,战斗中转!$D$8:$D$19,战斗中转!$H$8:$H$19)</f>
        <v>3</v>
      </c>
      <c r="E261" s="1">
        <f>_xlfn.XLOOKUP(G261,战斗中转!$D$8:$D$19,战斗中转!$J$8:$J$19)</f>
        <v>1</v>
      </c>
      <c r="F261" s="1">
        <f t="shared" si="160"/>
        <v>1</v>
      </c>
      <c r="G261" s="57">
        <f t="shared" si="177"/>
        <v>4</v>
      </c>
      <c r="H261" s="1">
        <f t="shared" ref="H261:J261" si="232">H189</f>
        <v>2</v>
      </c>
      <c r="I261" s="1">
        <f t="shared" si="232"/>
        <v>1</v>
      </c>
      <c r="J261" s="1">
        <f t="shared" si="232"/>
        <v>3</v>
      </c>
      <c r="K261" s="1">
        <f t="shared" si="162"/>
        <v>1</v>
      </c>
      <c r="L261" s="1">
        <f>IF(H261=0,0,_xlfn.XLOOKUP(G261,战斗中转!$D$8:$D$19,战斗中转!$I$8:$I$19))</f>
        <v>0.2</v>
      </c>
      <c r="M261" s="1">
        <f t="shared" si="163"/>
        <v>6004213030</v>
      </c>
      <c r="N261" s="1" t="str">
        <f t="shared" si="164"/>
        <v>EquipmentName604013030</v>
      </c>
      <c r="O261" s="1" t="str">
        <f t="shared" si="165"/>
        <v>EquipmentDesc604013030</v>
      </c>
      <c r="P261" s="63" t="str">
        <f>"SpriteUi/EquipmentIcon/"&amp;"Equip_"&amp;_xlfn.XLOOKUP(J261,战斗中转!$A$8:$A$11,战斗中转!$B$8:$B$11)&amp;"_"&amp;I261*100+ROUNDUP(G261/2,0)*10</f>
        <v>SpriteUi/EquipmentIcon/Equip_Body_120</v>
      </c>
      <c r="Q261" s="63">
        <v>1</v>
      </c>
      <c r="R261" s="1" t="str" cm="1">
        <f t="array" ref="R261">_xlfn.XLOOKUP($C261,战斗中转!$E$32:$E$281,_xlfn.XLOOKUP(I261*100+J261,战斗中转!$AD$30:$BY$30*100+战斗中转!$AD$31:$BY$31,战斗中转!$AD$32:$BY$281),"{}")</f>
        <v>{"PhysDef":366.5264,"SkillSpeed":0.0431}</v>
      </c>
      <c r="S261" s="1" t="str" cm="1">
        <f t="array" ref="S261">_xlfn.XLOOKUP($C261,经营中转!$E$16:$E$265,_xlfn.XLOOKUP($J261,经营中转!$L$15:$S$15,经营中转!$L$16:$S$265),"{}")</f>
        <v>{"CardMulti":2.76}</v>
      </c>
    </row>
    <row r="262" spans="1:19" x14ac:dyDescent="0.15">
      <c r="A262" s="1">
        <f t="shared" si="159"/>
        <v>6004214030</v>
      </c>
      <c r="B262" s="57">
        <f t="shared" si="169"/>
        <v>6004214030</v>
      </c>
      <c r="C262" s="27">
        <f>_xlfn.XLOOKUP(G262,战斗中转!$D$8:$D$19,战斗中转!$F$8:$F$19)</f>
        <v>30</v>
      </c>
      <c r="D262" s="1">
        <f>_xlfn.XLOOKUP(G262,战斗中转!$D$8:$D$19,战斗中转!$H$8:$H$19)</f>
        <v>3</v>
      </c>
      <c r="E262" s="1">
        <f>_xlfn.XLOOKUP(G262,战斗中转!$D$8:$D$19,战斗中转!$J$8:$J$19)</f>
        <v>1</v>
      </c>
      <c r="F262" s="1">
        <f t="shared" si="160"/>
        <v>1</v>
      </c>
      <c r="G262" s="57">
        <f t="shared" si="177"/>
        <v>4</v>
      </c>
      <c r="H262" s="1">
        <f t="shared" ref="H262:J262" si="233">H190</f>
        <v>2</v>
      </c>
      <c r="I262" s="1">
        <f t="shared" si="233"/>
        <v>1</v>
      </c>
      <c r="J262" s="1">
        <f t="shared" si="233"/>
        <v>4</v>
      </c>
      <c r="K262" s="1">
        <f t="shared" si="162"/>
        <v>1</v>
      </c>
      <c r="L262" s="1">
        <f>IF(H262=0,0,_xlfn.XLOOKUP(G262,战斗中转!$D$8:$D$19,战斗中转!$I$8:$I$19))</f>
        <v>0.2</v>
      </c>
      <c r="M262" s="1">
        <f t="shared" si="163"/>
        <v>6004214030</v>
      </c>
      <c r="N262" s="1" t="str">
        <f t="shared" si="164"/>
        <v>EquipmentName604014030</v>
      </c>
      <c r="O262" s="1" t="str">
        <f t="shared" si="165"/>
        <v>EquipmentDesc604014030</v>
      </c>
      <c r="P262" s="63" t="str">
        <f>"SpriteUi/EquipmentIcon/"&amp;"Equip_"&amp;_xlfn.XLOOKUP(J262,战斗中转!$A$8:$A$11,战斗中转!$B$8:$B$11)&amp;"_"&amp;I262*100+ROUNDUP(G262/2,0)*10</f>
        <v>SpriteUi/EquipmentIcon/Equip_Shoes_120</v>
      </c>
      <c r="Q262" s="63">
        <v>1</v>
      </c>
      <c r="R262" s="1" t="str" cm="1">
        <f t="array" ref="R262">_xlfn.XLOOKUP($C262,战斗中转!$E$32:$E$281,_xlfn.XLOOKUP(I262*100+J262,战斗中转!$AD$30:$BY$30*100+战斗中转!$AD$31:$BY$31,战斗中转!$AD$32:$BY$281),"{}")</f>
        <v>{"MagicDef":366.5264,"AtkSpeed":0.0554,"SkillSpeed":0.0431}</v>
      </c>
      <c r="S262" s="1" t="str" cm="1">
        <f t="array" ref="S262">_xlfn.XLOOKUP($C262,经营中转!$E$16:$E$265,_xlfn.XLOOKUP($J262,经营中转!$L$15:$S$15,经营中转!$L$16:$S$265),"{}")</f>
        <v>{"AutoLevelLower":18}</v>
      </c>
    </row>
    <row r="263" spans="1:19" x14ac:dyDescent="0.15">
      <c r="A263" s="1">
        <f t="shared" si="159"/>
        <v>6004221030</v>
      </c>
      <c r="B263" s="57">
        <f t="shared" si="169"/>
        <v>6004221030</v>
      </c>
      <c r="C263" s="27">
        <f>_xlfn.XLOOKUP(G263,战斗中转!$D$8:$D$19,战斗中转!$F$8:$F$19)</f>
        <v>30</v>
      </c>
      <c r="D263" s="1">
        <f>_xlfn.XLOOKUP(G263,战斗中转!$D$8:$D$19,战斗中转!$H$8:$H$19)</f>
        <v>3</v>
      </c>
      <c r="E263" s="1">
        <f>_xlfn.XLOOKUP(G263,战斗中转!$D$8:$D$19,战斗中转!$J$8:$J$19)</f>
        <v>1</v>
      </c>
      <c r="F263" s="1">
        <f t="shared" si="160"/>
        <v>1</v>
      </c>
      <c r="G263" s="57">
        <f t="shared" si="177"/>
        <v>4</v>
      </c>
      <c r="H263" s="1">
        <f t="shared" ref="H263:J263" si="234">H191</f>
        <v>2</v>
      </c>
      <c r="I263" s="1">
        <f t="shared" si="234"/>
        <v>2</v>
      </c>
      <c r="J263" s="1">
        <f t="shared" si="234"/>
        <v>1</v>
      </c>
      <c r="K263" s="1">
        <f t="shared" si="162"/>
        <v>1</v>
      </c>
      <c r="L263" s="1">
        <f>IF(H263=0,0,_xlfn.XLOOKUP(G263,战斗中转!$D$8:$D$19,战斗中转!$I$8:$I$19))</f>
        <v>0.2</v>
      </c>
      <c r="M263" s="1">
        <f t="shared" si="163"/>
        <v>6004221030</v>
      </c>
      <c r="N263" s="1" t="str">
        <f t="shared" si="164"/>
        <v>EquipmentName604021030</v>
      </c>
      <c r="O263" s="1" t="str">
        <f t="shared" si="165"/>
        <v>EquipmentDesc604021030</v>
      </c>
      <c r="P263" s="63" t="str">
        <f>"SpriteUi/EquipmentIcon/"&amp;"Equip_"&amp;_xlfn.XLOOKUP(J263,战斗中转!$A$8:$A$11,战斗中转!$B$8:$B$11)&amp;"_"&amp;I263*100+ROUNDUP(G263/2,0)*10</f>
        <v>SpriteUi/EquipmentIcon/Equip_Weapon_220</v>
      </c>
      <c r="Q263" s="63">
        <v>1</v>
      </c>
      <c r="R263" s="1" t="str" cm="1">
        <f t="array" ref="R263">_xlfn.XLOOKUP($C263,战斗中转!$E$32:$E$281,_xlfn.XLOOKUP(I263*100+J263,战斗中转!$AD$30:$BY$30*100+战斗中转!$AD$31:$BY$31,战斗中转!$AD$32:$BY$281),"{}")</f>
        <v>{"Atk":829.5072,"Cri":0.238}</v>
      </c>
      <c r="S263" s="1" t="str" cm="1">
        <f t="array" ref="S263">_xlfn.XLOOKUP($C263,经营中转!$E$16:$E$265,_xlfn.XLOOKUP($J263,经营中转!$L$15:$S$15,经营中转!$L$16:$S$265),"{}")</f>
        <v>{"CardMulti":6.43}</v>
      </c>
    </row>
    <row r="264" spans="1:19" x14ac:dyDescent="0.15">
      <c r="A264" s="1">
        <f t="shared" si="159"/>
        <v>6004222030</v>
      </c>
      <c r="B264" s="57">
        <f t="shared" si="169"/>
        <v>6004222030</v>
      </c>
      <c r="C264" s="27">
        <f>_xlfn.XLOOKUP(G264,战斗中转!$D$8:$D$19,战斗中转!$F$8:$F$19)</f>
        <v>30</v>
      </c>
      <c r="D264" s="1">
        <f>_xlfn.XLOOKUP(G264,战斗中转!$D$8:$D$19,战斗中转!$H$8:$H$19)</f>
        <v>3</v>
      </c>
      <c r="E264" s="1">
        <f>_xlfn.XLOOKUP(G264,战斗中转!$D$8:$D$19,战斗中转!$J$8:$J$19)</f>
        <v>1</v>
      </c>
      <c r="F264" s="1">
        <f t="shared" si="160"/>
        <v>1</v>
      </c>
      <c r="G264" s="57">
        <f t="shared" si="177"/>
        <v>4</v>
      </c>
      <c r="H264" s="1">
        <f t="shared" ref="H264:J264" si="235">H192</f>
        <v>2</v>
      </c>
      <c r="I264" s="1">
        <f t="shared" si="235"/>
        <v>2</v>
      </c>
      <c r="J264" s="1">
        <f t="shared" si="235"/>
        <v>2</v>
      </c>
      <c r="K264" s="1">
        <f t="shared" si="162"/>
        <v>1</v>
      </c>
      <c r="L264" s="1">
        <f>IF(H264=0,0,_xlfn.XLOOKUP(G264,战斗中转!$D$8:$D$19,战斗中转!$I$8:$I$19))</f>
        <v>0.2</v>
      </c>
      <c r="M264" s="1">
        <f t="shared" si="163"/>
        <v>6004222030</v>
      </c>
      <c r="N264" s="1" t="str">
        <f t="shared" si="164"/>
        <v>EquipmentName604022030</v>
      </c>
      <c r="O264" s="1" t="str">
        <f t="shared" si="165"/>
        <v>EquipmentDesc604022030</v>
      </c>
      <c r="P264" s="63" t="str">
        <f>"SpriteUi/EquipmentIcon/"&amp;"Equip_"&amp;_xlfn.XLOOKUP(J264,战斗中转!$A$8:$A$11,战斗中转!$B$8:$B$11)&amp;"_"&amp;I264*100+ROUNDUP(G264/2,0)*10</f>
        <v>SpriteUi/EquipmentIcon/Equip_Head_220</v>
      </c>
      <c r="Q264" s="63">
        <v>1</v>
      </c>
      <c r="R264" s="1" t="str" cm="1">
        <f t="array" ref="R264">_xlfn.XLOOKUP($C264,战斗中转!$E$32:$E$281,_xlfn.XLOOKUP(I264*100+J264,战斗中转!$AD$30:$BY$30*100+战斗中转!$AD$31:$BY$31,战斗中转!$AD$32:$BY$281),"{}")</f>
        <v>{"Hp":12056.7904,"AntiCri":0.238}</v>
      </c>
      <c r="S264" s="1" t="str" cm="1">
        <f t="array" ref="S264">_xlfn.XLOOKUP($C264,经营中转!$E$16:$E$265,_xlfn.XLOOKUP($J264,经营中转!$L$15:$S$15,经营中转!$L$16:$S$265),"{}")</f>
        <v>{"AutoLevelLower":42}</v>
      </c>
    </row>
    <row r="265" spans="1:19" x14ac:dyDescent="0.15">
      <c r="A265" s="1">
        <f t="shared" si="159"/>
        <v>6004223030</v>
      </c>
      <c r="B265" s="57">
        <f t="shared" si="169"/>
        <v>6004223030</v>
      </c>
      <c r="C265" s="27">
        <f>_xlfn.XLOOKUP(G265,战斗中转!$D$8:$D$19,战斗中转!$F$8:$F$19)</f>
        <v>30</v>
      </c>
      <c r="D265" s="1">
        <f>_xlfn.XLOOKUP(G265,战斗中转!$D$8:$D$19,战斗中转!$H$8:$H$19)</f>
        <v>3</v>
      </c>
      <c r="E265" s="1">
        <f>_xlfn.XLOOKUP(G265,战斗中转!$D$8:$D$19,战斗中转!$J$8:$J$19)</f>
        <v>1</v>
      </c>
      <c r="F265" s="1">
        <f t="shared" si="160"/>
        <v>1</v>
      </c>
      <c r="G265" s="57">
        <f t="shared" si="177"/>
        <v>4</v>
      </c>
      <c r="H265" s="1">
        <f t="shared" ref="H265:J265" si="236">H193</f>
        <v>2</v>
      </c>
      <c r="I265" s="1">
        <f t="shared" si="236"/>
        <v>2</v>
      </c>
      <c r="J265" s="1">
        <f t="shared" si="236"/>
        <v>3</v>
      </c>
      <c r="K265" s="1">
        <f t="shared" si="162"/>
        <v>1</v>
      </c>
      <c r="L265" s="1">
        <f>IF(H265=0,0,_xlfn.XLOOKUP(G265,战斗中转!$D$8:$D$19,战斗中转!$I$8:$I$19))</f>
        <v>0.2</v>
      </c>
      <c r="M265" s="1">
        <f t="shared" si="163"/>
        <v>6004223030</v>
      </c>
      <c r="N265" s="1" t="str">
        <f t="shared" si="164"/>
        <v>EquipmentName604023030</v>
      </c>
      <c r="O265" s="1" t="str">
        <f t="shared" si="165"/>
        <v>EquipmentDesc604023030</v>
      </c>
      <c r="P265" s="63" t="str">
        <f>"SpriteUi/EquipmentIcon/"&amp;"Equip_"&amp;_xlfn.XLOOKUP(J265,战斗中转!$A$8:$A$11,战斗中转!$B$8:$B$11)&amp;"_"&amp;I265*100+ROUNDUP(G265/2,0)*10</f>
        <v>SpriteUi/EquipmentIcon/Equip_Body_220</v>
      </c>
      <c r="Q265" s="63">
        <v>1</v>
      </c>
      <c r="R265" s="1" t="str" cm="1">
        <f t="array" ref="R265">_xlfn.XLOOKUP($C265,战斗中转!$E$32:$E$281,_xlfn.XLOOKUP(I265*100+J265,战斗中转!$AD$30:$BY$30*100+战斗中转!$AD$31:$BY$31,战斗中转!$AD$32:$BY$281),"{}")</f>
        <v>{"PhysDef":424.399,"OnHealInc":0.0406}</v>
      </c>
      <c r="S265" s="1" t="str" cm="1">
        <f t="array" ref="S265">_xlfn.XLOOKUP($C265,经营中转!$E$16:$E$265,_xlfn.XLOOKUP($J265,经营中转!$L$15:$S$15,经营中转!$L$16:$S$265),"{}")</f>
        <v>{"CardMulti":2.76}</v>
      </c>
    </row>
    <row r="266" spans="1:19" x14ac:dyDescent="0.15">
      <c r="A266" s="1">
        <f t="shared" si="159"/>
        <v>6004224030</v>
      </c>
      <c r="B266" s="57">
        <f t="shared" si="169"/>
        <v>6004224030</v>
      </c>
      <c r="C266" s="27">
        <f>_xlfn.XLOOKUP(G266,战斗中转!$D$8:$D$19,战斗中转!$F$8:$F$19)</f>
        <v>30</v>
      </c>
      <c r="D266" s="1">
        <f>_xlfn.XLOOKUP(G266,战斗中转!$D$8:$D$19,战斗中转!$H$8:$H$19)</f>
        <v>3</v>
      </c>
      <c r="E266" s="1">
        <f>_xlfn.XLOOKUP(G266,战斗中转!$D$8:$D$19,战斗中转!$J$8:$J$19)</f>
        <v>1</v>
      </c>
      <c r="F266" s="1">
        <f t="shared" si="160"/>
        <v>1</v>
      </c>
      <c r="G266" s="57">
        <f t="shared" si="177"/>
        <v>4</v>
      </c>
      <c r="H266" s="1">
        <f t="shared" ref="H266:J266" si="237">H194</f>
        <v>2</v>
      </c>
      <c r="I266" s="1">
        <f t="shared" si="237"/>
        <v>2</v>
      </c>
      <c r="J266" s="1">
        <f t="shared" si="237"/>
        <v>4</v>
      </c>
      <c r="K266" s="1">
        <f t="shared" si="162"/>
        <v>1</v>
      </c>
      <c r="L266" s="1">
        <f>IF(H266=0,0,_xlfn.XLOOKUP(G266,战斗中转!$D$8:$D$19,战斗中转!$I$8:$I$19))</f>
        <v>0.2</v>
      </c>
      <c r="M266" s="1">
        <f t="shared" si="163"/>
        <v>6004224030</v>
      </c>
      <c r="N266" s="1" t="str">
        <f t="shared" si="164"/>
        <v>EquipmentName604024030</v>
      </c>
      <c r="O266" s="1" t="str">
        <f t="shared" si="165"/>
        <v>EquipmentDesc604024030</v>
      </c>
      <c r="P266" s="63" t="str">
        <f>"SpriteUi/EquipmentIcon/"&amp;"Equip_"&amp;_xlfn.XLOOKUP(J266,战斗中转!$A$8:$A$11,战斗中转!$B$8:$B$11)&amp;"_"&amp;I266*100+ROUNDUP(G266/2,0)*10</f>
        <v>SpriteUi/EquipmentIcon/Equip_Shoes_220</v>
      </c>
      <c r="Q266" s="63">
        <v>1</v>
      </c>
      <c r="R266" s="1" t="str" cm="1">
        <f t="array" ref="R266">_xlfn.XLOOKUP($C266,战斗中转!$E$32:$E$281,_xlfn.XLOOKUP(I266*100+J266,战斗中转!$AD$30:$BY$30*100+战斗中转!$AD$31:$BY$31,战斗中转!$AD$32:$BY$281),"{}")</f>
        <v>{"MagicDef":424.399,"AtkSpeed":0.0554,"OnHealInc":0.0406}</v>
      </c>
      <c r="S266" s="1" t="str" cm="1">
        <f t="array" ref="S266">_xlfn.XLOOKUP($C266,经营中转!$E$16:$E$265,_xlfn.XLOOKUP($J266,经营中转!$L$15:$S$15,经营中转!$L$16:$S$265),"{}")</f>
        <v>{"AutoLevelLower":18}</v>
      </c>
    </row>
    <row r="267" spans="1:19" x14ac:dyDescent="0.15">
      <c r="A267" s="1">
        <f t="shared" si="159"/>
        <v>6004231030</v>
      </c>
      <c r="B267" s="57">
        <f t="shared" si="169"/>
        <v>6004231030</v>
      </c>
      <c r="C267" s="27">
        <f>_xlfn.XLOOKUP(G267,战斗中转!$D$8:$D$19,战斗中转!$F$8:$F$19)</f>
        <v>30</v>
      </c>
      <c r="D267" s="1">
        <f>_xlfn.XLOOKUP(G267,战斗中转!$D$8:$D$19,战斗中转!$H$8:$H$19)</f>
        <v>3</v>
      </c>
      <c r="E267" s="1">
        <f>_xlfn.XLOOKUP(G267,战斗中转!$D$8:$D$19,战斗中转!$J$8:$J$19)</f>
        <v>1</v>
      </c>
      <c r="F267" s="1">
        <f t="shared" si="160"/>
        <v>1</v>
      </c>
      <c r="G267" s="57">
        <f t="shared" si="177"/>
        <v>4</v>
      </c>
      <c r="H267" s="1">
        <f t="shared" ref="H267:J267" si="238">H195</f>
        <v>2</v>
      </c>
      <c r="I267" s="1">
        <f t="shared" si="238"/>
        <v>3</v>
      </c>
      <c r="J267" s="1">
        <f t="shared" si="238"/>
        <v>1</v>
      </c>
      <c r="K267" s="1">
        <f t="shared" si="162"/>
        <v>1</v>
      </c>
      <c r="L267" s="1">
        <f>IF(H267=0,0,_xlfn.XLOOKUP(G267,战斗中转!$D$8:$D$19,战斗中转!$I$8:$I$19))</f>
        <v>0.2</v>
      </c>
      <c r="M267" s="1">
        <f t="shared" si="163"/>
        <v>6004231030</v>
      </c>
      <c r="N267" s="1" t="str">
        <f t="shared" si="164"/>
        <v>EquipmentName604031030</v>
      </c>
      <c r="O267" s="1" t="str">
        <f t="shared" si="165"/>
        <v>EquipmentDesc604031030</v>
      </c>
      <c r="P267" s="63" t="str">
        <f>"SpriteUi/EquipmentIcon/"&amp;"Equip_"&amp;_xlfn.XLOOKUP(J267,战斗中转!$A$8:$A$11,战斗中转!$B$8:$B$11)&amp;"_"&amp;I267*100+ROUNDUP(G267/2,0)*10</f>
        <v>SpriteUi/EquipmentIcon/Equip_Weapon_320</v>
      </c>
      <c r="Q267" s="63">
        <v>1</v>
      </c>
      <c r="R267" s="1" t="str" cm="1">
        <f t="array" ref="R267">_xlfn.XLOOKUP($C267,战斗中转!$E$32:$E$281,_xlfn.XLOOKUP(I267*100+J267,战斗中转!$AD$30:$BY$30*100+战斗中转!$AD$31:$BY$31,战斗中转!$AD$32:$BY$281),"{}")</f>
        <v>{"Atk":1060.9976,"Cri":0.238}</v>
      </c>
      <c r="S267" s="1" t="str" cm="1">
        <f t="array" ref="S267">_xlfn.XLOOKUP($C267,经营中转!$E$16:$E$265,_xlfn.XLOOKUP($J267,经营中转!$L$15:$S$15,经营中转!$L$16:$S$265),"{}")</f>
        <v>{"CardMulti":6.43}</v>
      </c>
    </row>
    <row r="268" spans="1:19" x14ac:dyDescent="0.15">
      <c r="A268" s="1">
        <f t="shared" si="159"/>
        <v>6004232030</v>
      </c>
      <c r="B268" s="57">
        <f t="shared" si="169"/>
        <v>6004232030</v>
      </c>
      <c r="C268" s="27">
        <f>_xlfn.XLOOKUP(G268,战斗中转!$D$8:$D$19,战斗中转!$F$8:$F$19)</f>
        <v>30</v>
      </c>
      <c r="D268" s="1">
        <f>_xlfn.XLOOKUP(G268,战斗中转!$D$8:$D$19,战斗中转!$H$8:$H$19)</f>
        <v>3</v>
      </c>
      <c r="E268" s="1">
        <f>_xlfn.XLOOKUP(G268,战斗中转!$D$8:$D$19,战斗中转!$J$8:$J$19)</f>
        <v>1</v>
      </c>
      <c r="F268" s="1">
        <f t="shared" si="160"/>
        <v>1</v>
      </c>
      <c r="G268" s="57">
        <f t="shared" si="177"/>
        <v>4</v>
      </c>
      <c r="H268" s="1">
        <f t="shared" ref="H268:J268" si="239">H196</f>
        <v>2</v>
      </c>
      <c r="I268" s="1">
        <f t="shared" si="239"/>
        <v>3</v>
      </c>
      <c r="J268" s="1">
        <f t="shared" si="239"/>
        <v>2</v>
      </c>
      <c r="K268" s="1">
        <f t="shared" si="162"/>
        <v>1</v>
      </c>
      <c r="L268" s="1">
        <f>IF(H268=0,0,_xlfn.XLOOKUP(G268,战斗中转!$D$8:$D$19,战斗中转!$I$8:$I$19))</f>
        <v>0.2</v>
      </c>
      <c r="M268" s="1">
        <f t="shared" si="163"/>
        <v>6004232030</v>
      </c>
      <c r="N268" s="1" t="str">
        <f t="shared" si="164"/>
        <v>EquipmentName604032030</v>
      </c>
      <c r="O268" s="1" t="str">
        <f t="shared" si="165"/>
        <v>EquipmentDesc604032030</v>
      </c>
      <c r="P268" s="63" t="str">
        <f>"SpriteUi/EquipmentIcon/"&amp;"Equip_"&amp;_xlfn.XLOOKUP(J268,战斗中转!$A$8:$A$11,战斗中转!$B$8:$B$11)&amp;"_"&amp;I268*100+ROUNDUP(G268/2,0)*10</f>
        <v>SpriteUi/EquipmentIcon/Equip_Head_320</v>
      </c>
      <c r="Q268" s="63">
        <v>1</v>
      </c>
      <c r="R268" s="1" t="str" cm="1">
        <f t="array" ref="R268">_xlfn.XLOOKUP($C268,战斗中转!$E$32:$E$281,_xlfn.XLOOKUP(I268*100+J268,战斗中转!$AD$30:$BY$30*100+战斗中转!$AD$31:$BY$31,战斗中转!$AD$32:$BY$281),"{}")</f>
        <v>{"Hp":10127.7039,"AntiCri":0.238}</v>
      </c>
      <c r="S268" s="1" t="str" cm="1">
        <f t="array" ref="S268">_xlfn.XLOOKUP($C268,经营中转!$E$16:$E$265,_xlfn.XLOOKUP($J268,经营中转!$L$15:$S$15,经营中转!$L$16:$S$265),"{}")</f>
        <v>{"AutoLevelLower":42}</v>
      </c>
    </row>
    <row r="269" spans="1:19" x14ac:dyDescent="0.15">
      <c r="A269" s="1">
        <f t="shared" si="159"/>
        <v>6004233030</v>
      </c>
      <c r="B269" s="57">
        <f t="shared" si="169"/>
        <v>6004233030</v>
      </c>
      <c r="C269" s="27">
        <f>_xlfn.XLOOKUP(G269,战斗中转!$D$8:$D$19,战斗中转!$F$8:$F$19)</f>
        <v>30</v>
      </c>
      <c r="D269" s="1">
        <f>_xlfn.XLOOKUP(G269,战斗中转!$D$8:$D$19,战斗中转!$H$8:$H$19)</f>
        <v>3</v>
      </c>
      <c r="E269" s="1">
        <f>_xlfn.XLOOKUP(G269,战斗中转!$D$8:$D$19,战斗中转!$J$8:$J$19)</f>
        <v>1</v>
      </c>
      <c r="F269" s="1">
        <f t="shared" si="160"/>
        <v>1</v>
      </c>
      <c r="G269" s="57">
        <f t="shared" si="177"/>
        <v>4</v>
      </c>
      <c r="H269" s="1">
        <f t="shared" ref="H269:J269" si="240">H197</f>
        <v>2</v>
      </c>
      <c r="I269" s="1">
        <f t="shared" si="240"/>
        <v>3</v>
      </c>
      <c r="J269" s="1">
        <f t="shared" si="240"/>
        <v>3</v>
      </c>
      <c r="K269" s="1">
        <f t="shared" si="162"/>
        <v>1</v>
      </c>
      <c r="L269" s="1">
        <f>IF(H269=0,0,_xlfn.XLOOKUP(G269,战斗中转!$D$8:$D$19,战斗中转!$I$8:$I$19))</f>
        <v>0.2</v>
      </c>
      <c r="M269" s="1">
        <f t="shared" si="163"/>
        <v>6004233030</v>
      </c>
      <c r="N269" s="1" t="str">
        <f t="shared" si="164"/>
        <v>EquipmentName604033030</v>
      </c>
      <c r="O269" s="1" t="str">
        <f t="shared" si="165"/>
        <v>EquipmentDesc604033030</v>
      </c>
      <c r="P269" s="63" t="str">
        <f>"SpriteUi/EquipmentIcon/"&amp;"Equip_"&amp;_xlfn.XLOOKUP(J269,战斗中转!$A$8:$A$11,战斗中转!$B$8:$B$11)&amp;"_"&amp;I269*100+ROUNDUP(G269/2,0)*10</f>
        <v>SpriteUi/EquipmentIcon/Equip_Body_320</v>
      </c>
      <c r="Q269" s="63">
        <v>1</v>
      </c>
      <c r="R269" s="1" t="str" cm="1">
        <f t="array" ref="R269">_xlfn.XLOOKUP($C269,战斗中转!$E$32:$E$281,_xlfn.XLOOKUP(I269*100+J269,战斗中转!$AD$30:$BY$30*100+战斗中转!$AD$31:$BY$31,战斗中转!$AD$32:$BY$281),"{}")</f>
        <v>{"PhysDef":374.2428,"HealInc":0.0406}</v>
      </c>
      <c r="S269" s="1" t="str" cm="1">
        <f t="array" ref="S269">_xlfn.XLOOKUP($C269,经营中转!$E$16:$E$265,_xlfn.XLOOKUP($J269,经营中转!$L$15:$S$15,经营中转!$L$16:$S$265),"{}")</f>
        <v>{"CardMulti":2.76}</v>
      </c>
    </row>
    <row r="270" spans="1:19" x14ac:dyDescent="0.15">
      <c r="A270" s="1">
        <f t="shared" si="159"/>
        <v>6004234030</v>
      </c>
      <c r="B270" s="57">
        <f t="shared" si="169"/>
        <v>6004234030</v>
      </c>
      <c r="C270" s="27">
        <f>_xlfn.XLOOKUP(G270,战斗中转!$D$8:$D$19,战斗中转!$F$8:$F$19)</f>
        <v>30</v>
      </c>
      <c r="D270" s="1">
        <f>_xlfn.XLOOKUP(G270,战斗中转!$D$8:$D$19,战斗中转!$H$8:$H$19)</f>
        <v>3</v>
      </c>
      <c r="E270" s="1">
        <f>_xlfn.XLOOKUP(G270,战斗中转!$D$8:$D$19,战斗中转!$J$8:$J$19)</f>
        <v>1</v>
      </c>
      <c r="F270" s="1">
        <f t="shared" si="160"/>
        <v>1</v>
      </c>
      <c r="G270" s="57">
        <f t="shared" si="177"/>
        <v>4</v>
      </c>
      <c r="H270" s="1">
        <f t="shared" ref="H270:J270" si="241">H198</f>
        <v>2</v>
      </c>
      <c r="I270" s="1">
        <f t="shared" si="241"/>
        <v>3</v>
      </c>
      <c r="J270" s="1">
        <f t="shared" si="241"/>
        <v>4</v>
      </c>
      <c r="K270" s="1">
        <f t="shared" si="162"/>
        <v>1</v>
      </c>
      <c r="L270" s="1">
        <f>IF(H270=0,0,_xlfn.XLOOKUP(G270,战斗中转!$D$8:$D$19,战斗中转!$I$8:$I$19))</f>
        <v>0.2</v>
      </c>
      <c r="M270" s="1">
        <f t="shared" si="163"/>
        <v>6004234030</v>
      </c>
      <c r="N270" s="1" t="str">
        <f t="shared" si="164"/>
        <v>EquipmentName604034030</v>
      </c>
      <c r="O270" s="1" t="str">
        <f t="shared" si="165"/>
        <v>EquipmentDesc604034030</v>
      </c>
      <c r="P270" s="63" t="str">
        <f>"SpriteUi/EquipmentIcon/"&amp;"Equip_"&amp;_xlfn.XLOOKUP(J270,战斗中转!$A$8:$A$11,战斗中转!$B$8:$B$11)&amp;"_"&amp;I270*100+ROUNDUP(G270/2,0)*10</f>
        <v>SpriteUi/EquipmentIcon/Equip_Shoes_320</v>
      </c>
      <c r="Q270" s="63">
        <v>1</v>
      </c>
      <c r="R270" s="1" t="str" cm="1">
        <f t="array" ref="R270">_xlfn.XLOOKUP($C270,战斗中转!$E$32:$E$281,_xlfn.XLOOKUP(I270*100+J270,战斗中转!$AD$30:$BY$30*100+战斗中转!$AD$31:$BY$31,战斗中转!$AD$32:$BY$281),"{}")</f>
        <v>{"MagicDef":381.9591,"AtkSpeed":0.0554,"HealInc":0.0406}</v>
      </c>
      <c r="S270" s="1" t="str" cm="1">
        <f t="array" ref="S270">_xlfn.XLOOKUP($C270,经营中转!$E$16:$E$265,_xlfn.XLOOKUP($J270,经营中转!$L$15:$S$15,经营中转!$L$16:$S$265),"{}")</f>
        <v>{"AutoLevelLower":18}</v>
      </c>
    </row>
    <row r="271" spans="1:19" x14ac:dyDescent="0.15">
      <c r="A271" s="1">
        <f t="shared" si="159"/>
        <v>6004311030</v>
      </c>
      <c r="B271" s="57">
        <f t="shared" si="169"/>
        <v>6004311030</v>
      </c>
      <c r="C271" s="27">
        <f>_xlfn.XLOOKUP(G271,战斗中转!$D$8:$D$19,战斗中转!$F$8:$F$19)</f>
        <v>30</v>
      </c>
      <c r="D271" s="1">
        <f>_xlfn.XLOOKUP(G271,战斗中转!$D$8:$D$19,战斗中转!$H$8:$H$19)</f>
        <v>3</v>
      </c>
      <c r="E271" s="1">
        <f>_xlfn.XLOOKUP(G271,战斗中转!$D$8:$D$19,战斗中转!$J$8:$J$19)</f>
        <v>1</v>
      </c>
      <c r="F271" s="1">
        <f t="shared" si="160"/>
        <v>1</v>
      </c>
      <c r="G271" s="57">
        <f t="shared" si="177"/>
        <v>4</v>
      </c>
      <c r="H271" s="1">
        <f t="shared" ref="H271:J271" si="242">H199</f>
        <v>3</v>
      </c>
      <c r="I271" s="1">
        <f t="shared" si="242"/>
        <v>1</v>
      </c>
      <c r="J271" s="1">
        <f t="shared" si="242"/>
        <v>1</v>
      </c>
      <c r="K271" s="1">
        <f t="shared" si="162"/>
        <v>1</v>
      </c>
      <c r="L271" s="1">
        <f>IF(H271=0,0,_xlfn.XLOOKUP(G271,战斗中转!$D$8:$D$19,战斗中转!$I$8:$I$19))</f>
        <v>0.2</v>
      </c>
      <c r="M271" s="1">
        <f t="shared" si="163"/>
        <v>6004311030</v>
      </c>
      <c r="N271" s="1" t="str">
        <f t="shared" si="164"/>
        <v>EquipmentName604011030</v>
      </c>
      <c r="O271" s="1" t="str">
        <f t="shared" si="165"/>
        <v>EquipmentDesc604011030</v>
      </c>
      <c r="P271" s="63" t="str">
        <f>"SpriteUi/EquipmentIcon/"&amp;"Equip_"&amp;_xlfn.XLOOKUP(J271,战斗中转!$A$8:$A$11,战斗中转!$B$8:$B$11)&amp;"_"&amp;I271*100+ROUNDUP(G271/2,0)*10</f>
        <v>SpriteUi/EquipmentIcon/Equip_Weapon_120</v>
      </c>
      <c r="Q271" s="63">
        <v>1</v>
      </c>
      <c r="R271" s="1" t="str" cm="1">
        <f t="array" ref="R271">_xlfn.XLOOKUP($C271,战斗中转!$E$32:$E$281,_xlfn.XLOOKUP(I271*100+J271,战斗中转!$AD$30:$BY$30*100+战斗中转!$AD$31:$BY$31,战斗中转!$AD$32:$BY$281),"{}")</f>
        <v>{"Atk":1176.7427,"Cri":0.3451}</v>
      </c>
      <c r="S271" s="1" t="str" cm="1">
        <f t="array" ref="S271">_xlfn.XLOOKUP($C271,经营中转!$E$16:$E$265,_xlfn.XLOOKUP($J271,经营中转!$L$15:$S$15,经营中转!$L$16:$S$265),"{}")</f>
        <v>{"CardMulti":6.43}</v>
      </c>
    </row>
    <row r="272" spans="1:19" x14ac:dyDescent="0.15">
      <c r="A272" s="1">
        <f t="shared" si="159"/>
        <v>6004312030</v>
      </c>
      <c r="B272" s="57">
        <f t="shared" si="169"/>
        <v>6004312030</v>
      </c>
      <c r="C272" s="27">
        <f>_xlfn.XLOOKUP(G272,战斗中转!$D$8:$D$19,战斗中转!$F$8:$F$19)</f>
        <v>30</v>
      </c>
      <c r="D272" s="1">
        <f>_xlfn.XLOOKUP(G272,战斗中转!$D$8:$D$19,战斗中转!$H$8:$H$19)</f>
        <v>3</v>
      </c>
      <c r="E272" s="1">
        <f>_xlfn.XLOOKUP(G272,战斗中转!$D$8:$D$19,战斗中转!$J$8:$J$19)</f>
        <v>1</v>
      </c>
      <c r="F272" s="1">
        <f t="shared" si="160"/>
        <v>1</v>
      </c>
      <c r="G272" s="57">
        <f t="shared" si="177"/>
        <v>4</v>
      </c>
      <c r="H272" s="1">
        <f t="shared" ref="H272:J272" si="243">H200</f>
        <v>3</v>
      </c>
      <c r="I272" s="1">
        <f t="shared" si="243"/>
        <v>1</v>
      </c>
      <c r="J272" s="1">
        <f t="shared" si="243"/>
        <v>2</v>
      </c>
      <c r="K272" s="1">
        <f t="shared" si="162"/>
        <v>1</v>
      </c>
      <c r="L272" s="1">
        <f>IF(H272=0,0,_xlfn.XLOOKUP(G272,战斗中转!$D$8:$D$19,战斗中转!$I$8:$I$19))</f>
        <v>0.2</v>
      </c>
      <c r="M272" s="1">
        <f t="shared" si="163"/>
        <v>6004312030</v>
      </c>
      <c r="N272" s="1" t="str">
        <f t="shared" si="164"/>
        <v>EquipmentName604012030</v>
      </c>
      <c r="O272" s="1" t="str">
        <f t="shared" si="165"/>
        <v>EquipmentDesc604012030</v>
      </c>
      <c r="P272" s="63" t="str">
        <f>"SpriteUi/EquipmentIcon/"&amp;"Equip_"&amp;_xlfn.XLOOKUP(J272,战斗中转!$A$8:$A$11,战斗中转!$B$8:$B$11)&amp;"_"&amp;I272*100+ROUNDUP(G272/2,0)*10</f>
        <v>SpriteUi/EquipmentIcon/Equip_Head_120</v>
      </c>
      <c r="Q272" s="63">
        <v>1</v>
      </c>
      <c r="R272" s="1" t="str" cm="1">
        <f t="array" ref="R272">_xlfn.XLOOKUP($C272,战斗中转!$E$32:$E$281,_xlfn.XLOOKUP(I272*100+J272,战斗中转!$AD$30:$BY$30*100+战斗中转!$AD$31:$BY$31,战斗中转!$AD$32:$BY$281),"{}")</f>
        <v>{"Hp":8487.9804,"AntiCri":0.1904}</v>
      </c>
      <c r="S272" s="1" t="str" cm="1">
        <f t="array" ref="S272">_xlfn.XLOOKUP($C272,经营中转!$E$16:$E$265,_xlfn.XLOOKUP($J272,经营中转!$L$15:$S$15,经营中转!$L$16:$S$265),"{}")</f>
        <v>{"AutoLevelLower":42}</v>
      </c>
    </row>
    <row r="273" spans="1:19" x14ac:dyDescent="0.15">
      <c r="A273" s="1">
        <f t="shared" si="159"/>
        <v>6004313030</v>
      </c>
      <c r="B273" s="57">
        <f t="shared" si="169"/>
        <v>6004313030</v>
      </c>
      <c r="C273" s="27">
        <f>_xlfn.XLOOKUP(G273,战斗中转!$D$8:$D$19,战斗中转!$F$8:$F$19)</f>
        <v>30</v>
      </c>
      <c r="D273" s="1">
        <f>_xlfn.XLOOKUP(G273,战斗中转!$D$8:$D$19,战斗中转!$H$8:$H$19)</f>
        <v>3</v>
      </c>
      <c r="E273" s="1">
        <f>_xlfn.XLOOKUP(G273,战斗中转!$D$8:$D$19,战斗中转!$J$8:$J$19)</f>
        <v>1</v>
      </c>
      <c r="F273" s="1">
        <f t="shared" si="160"/>
        <v>1</v>
      </c>
      <c r="G273" s="57">
        <f t="shared" si="177"/>
        <v>4</v>
      </c>
      <c r="H273" s="1">
        <f t="shared" ref="H273:J273" si="244">H201</f>
        <v>3</v>
      </c>
      <c r="I273" s="1">
        <f t="shared" si="244"/>
        <v>1</v>
      </c>
      <c r="J273" s="1">
        <f t="shared" si="244"/>
        <v>3</v>
      </c>
      <c r="K273" s="1">
        <f t="shared" si="162"/>
        <v>1</v>
      </c>
      <c r="L273" s="1">
        <f>IF(H273=0,0,_xlfn.XLOOKUP(G273,战斗中转!$D$8:$D$19,战斗中转!$I$8:$I$19))</f>
        <v>0.2</v>
      </c>
      <c r="M273" s="1">
        <f t="shared" si="163"/>
        <v>6004313030</v>
      </c>
      <c r="N273" s="1" t="str">
        <f t="shared" si="164"/>
        <v>EquipmentName604013030</v>
      </c>
      <c r="O273" s="1" t="str">
        <f t="shared" si="165"/>
        <v>EquipmentDesc604013030</v>
      </c>
      <c r="P273" s="63" t="str">
        <f>"SpriteUi/EquipmentIcon/"&amp;"Equip_"&amp;_xlfn.XLOOKUP(J273,战斗中转!$A$8:$A$11,战斗中转!$B$8:$B$11)&amp;"_"&amp;I273*100+ROUNDUP(G273/2,0)*10</f>
        <v>SpriteUi/EquipmentIcon/Equip_Body_120</v>
      </c>
      <c r="Q273" s="63">
        <v>1</v>
      </c>
      <c r="R273" s="1" t="str" cm="1">
        <f t="array" ref="R273">_xlfn.XLOOKUP($C273,战斗中转!$E$32:$E$281,_xlfn.XLOOKUP(I273*100+J273,战斗中转!$AD$30:$BY$30*100+战斗中转!$AD$31:$BY$31,战斗中转!$AD$32:$BY$281),"{}")</f>
        <v>{"PhysDef":366.5264,"SkillSpeed":0.0431}</v>
      </c>
      <c r="S273" s="1" t="str" cm="1">
        <f t="array" ref="S273">_xlfn.XLOOKUP($C273,经营中转!$E$16:$E$265,_xlfn.XLOOKUP($J273,经营中转!$L$15:$S$15,经营中转!$L$16:$S$265),"{}")</f>
        <v>{"CardMulti":2.76}</v>
      </c>
    </row>
    <row r="274" spans="1:19" x14ac:dyDescent="0.15">
      <c r="A274" s="1">
        <f t="shared" si="159"/>
        <v>6004314030</v>
      </c>
      <c r="B274" s="57">
        <f t="shared" si="169"/>
        <v>6004314030</v>
      </c>
      <c r="C274" s="27">
        <f>_xlfn.XLOOKUP(G274,战斗中转!$D$8:$D$19,战斗中转!$F$8:$F$19)</f>
        <v>30</v>
      </c>
      <c r="D274" s="1">
        <f>_xlfn.XLOOKUP(G274,战斗中转!$D$8:$D$19,战斗中转!$H$8:$H$19)</f>
        <v>3</v>
      </c>
      <c r="E274" s="1">
        <f>_xlfn.XLOOKUP(G274,战斗中转!$D$8:$D$19,战斗中转!$J$8:$J$19)</f>
        <v>1</v>
      </c>
      <c r="F274" s="1">
        <f t="shared" si="160"/>
        <v>1</v>
      </c>
      <c r="G274" s="57">
        <f t="shared" si="177"/>
        <v>4</v>
      </c>
      <c r="H274" s="1">
        <f t="shared" ref="H274:J274" si="245">H202</f>
        <v>3</v>
      </c>
      <c r="I274" s="1">
        <f t="shared" si="245"/>
        <v>1</v>
      </c>
      <c r="J274" s="1">
        <f t="shared" si="245"/>
        <v>4</v>
      </c>
      <c r="K274" s="1">
        <f t="shared" si="162"/>
        <v>1</v>
      </c>
      <c r="L274" s="1">
        <f>IF(H274=0,0,_xlfn.XLOOKUP(G274,战斗中转!$D$8:$D$19,战斗中转!$I$8:$I$19))</f>
        <v>0.2</v>
      </c>
      <c r="M274" s="1">
        <f t="shared" si="163"/>
        <v>6004314030</v>
      </c>
      <c r="N274" s="1" t="str">
        <f t="shared" si="164"/>
        <v>EquipmentName604014030</v>
      </c>
      <c r="O274" s="1" t="str">
        <f t="shared" si="165"/>
        <v>EquipmentDesc604014030</v>
      </c>
      <c r="P274" s="63" t="str">
        <f>"SpriteUi/EquipmentIcon/"&amp;"Equip_"&amp;_xlfn.XLOOKUP(J274,战斗中转!$A$8:$A$11,战斗中转!$B$8:$B$11)&amp;"_"&amp;I274*100+ROUNDUP(G274/2,0)*10</f>
        <v>SpriteUi/EquipmentIcon/Equip_Shoes_120</v>
      </c>
      <c r="Q274" s="63">
        <v>1</v>
      </c>
      <c r="R274" s="1" t="str" cm="1">
        <f t="array" ref="R274">_xlfn.XLOOKUP($C274,战斗中转!$E$32:$E$281,_xlfn.XLOOKUP(I274*100+J274,战斗中转!$AD$30:$BY$30*100+战斗中转!$AD$31:$BY$31,战斗中转!$AD$32:$BY$281),"{}")</f>
        <v>{"MagicDef":366.5264,"AtkSpeed":0.0554,"SkillSpeed":0.0431}</v>
      </c>
      <c r="S274" s="1" t="str" cm="1">
        <f t="array" ref="S274">_xlfn.XLOOKUP($C274,经营中转!$E$16:$E$265,_xlfn.XLOOKUP($J274,经营中转!$L$15:$S$15,经营中转!$L$16:$S$265),"{}")</f>
        <v>{"AutoLevelLower":18}</v>
      </c>
    </row>
    <row r="275" spans="1:19" x14ac:dyDescent="0.15">
      <c r="A275" s="1">
        <f t="shared" si="159"/>
        <v>6004321030</v>
      </c>
      <c r="B275" s="57">
        <f t="shared" si="169"/>
        <v>6004321030</v>
      </c>
      <c r="C275" s="27">
        <f>_xlfn.XLOOKUP(G275,战斗中转!$D$8:$D$19,战斗中转!$F$8:$F$19)</f>
        <v>30</v>
      </c>
      <c r="D275" s="1">
        <f>_xlfn.XLOOKUP(G275,战斗中转!$D$8:$D$19,战斗中转!$H$8:$H$19)</f>
        <v>3</v>
      </c>
      <c r="E275" s="1">
        <f>_xlfn.XLOOKUP(G275,战斗中转!$D$8:$D$19,战斗中转!$J$8:$J$19)</f>
        <v>1</v>
      </c>
      <c r="F275" s="1">
        <f t="shared" si="160"/>
        <v>1</v>
      </c>
      <c r="G275" s="57">
        <f t="shared" si="177"/>
        <v>4</v>
      </c>
      <c r="H275" s="1">
        <f t="shared" ref="H275:J275" si="246">H203</f>
        <v>3</v>
      </c>
      <c r="I275" s="1">
        <f t="shared" si="246"/>
        <v>2</v>
      </c>
      <c r="J275" s="1">
        <f t="shared" si="246"/>
        <v>1</v>
      </c>
      <c r="K275" s="1">
        <f t="shared" si="162"/>
        <v>1</v>
      </c>
      <c r="L275" s="1">
        <f>IF(H275=0,0,_xlfn.XLOOKUP(G275,战斗中转!$D$8:$D$19,战斗中转!$I$8:$I$19))</f>
        <v>0.2</v>
      </c>
      <c r="M275" s="1">
        <f t="shared" si="163"/>
        <v>6004321030</v>
      </c>
      <c r="N275" s="1" t="str">
        <f t="shared" si="164"/>
        <v>EquipmentName604021030</v>
      </c>
      <c r="O275" s="1" t="str">
        <f t="shared" si="165"/>
        <v>EquipmentDesc604021030</v>
      </c>
      <c r="P275" s="63" t="str">
        <f>"SpriteUi/EquipmentIcon/"&amp;"Equip_"&amp;_xlfn.XLOOKUP(J275,战斗中转!$A$8:$A$11,战斗中转!$B$8:$B$11)&amp;"_"&amp;I275*100+ROUNDUP(G275/2,0)*10</f>
        <v>SpriteUi/EquipmentIcon/Equip_Weapon_220</v>
      </c>
      <c r="Q275" s="63">
        <v>1</v>
      </c>
      <c r="R275" s="1" t="str" cm="1">
        <f t="array" ref="R275">_xlfn.XLOOKUP($C275,战斗中转!$E$32:$E$281,_xlfn.XLOOKUP(I275*100+J275,战斗中转!$AD$30:$BY$30*100+战斗中转!$AD$31:$BY$31,战斗中转!$AD$32:$BY$281),"{}")</f>
        <v>{"Atk":829.5072,"Cri":0.238}</v>
      </c>
      <c r="S275" s="1" t="str" cm="1">
        <f t="array" ref="S275">_xlfn.XLOOKUP($C275,经营中转!$E$16:$E$265,_xlfn.XLOOKUP($J275,经营中转!$L$15:$S$15,经营中转!$L$16:$S$265),"{}")</f>
        <v>{"CardMulti":6.43}</v>
      </c>
    </row>
    <row r="276" spans="1:19" x14ac:dyDescent="0.15">
      <c r="A276" s="1">
        <f t="shared" si="159"/>
        <v>6004322030</v>
      </c>
      <c r="B276" s="57">
        <f t="shared" ref="B276:B339" si="247">INT(IF(H276=100,60*10^8+G276*10^6+9*10^5+I276*10^4+J276*10^3+C276,60*10^8+G276*10^6+H276*10^5+I276*10^4+J276*10^3+C276))</f>
        <v>6004322030</v>
      </c>
      <c r="C276" s="27">
        <f>_xlfn.XLOOKUP(G276,战斗中转!$D$8:$D$19,战斗中转!$F$8:$F$19)</f>
        <v>30</v>
      </c>
      <c r="D276" s="1">
        <f>_xlfn.XLOOKUP(G276,战斗中转!$D$8:$D$19,战斗中转!$H$8:$H$19)</f>
        <v>3</v>
      </c>
      <c r="E276" s="1">
        <f>_xlfn.XLOOKUP(G276,战斗中转!$D$8:$D$19,战斗中转!$J$8:$J$19)</f>
        <v>1</v>
      </c>
      <c r="F276" s="1">
        <f t="shared" si="160"/>
        <v>1</v>
      </c>
      <c r="G276" s="57">
        <f t="shared" si="177"/>
        <v>4</v>
      </c>
      <c r="H276" s="1">
        <f t="shared" ref="H276:J276" si="248">H204</f>
        <v>3</v>
      </c>
      <c r="I276" s="1">
        <f t="shared" si="248"/>
        <v>2</v>
      </c>
      <c r="J276" s="1">
        <f t="shared" si="248"/>
        <v>2</v>
      </c>
      <c r="K276" s="1">
        <f t="shared" si="162"/>
        <v>1</v>
      </c>
      <c r="L276" s="1">
        <f>IF(H276=0,0,_xlfn.XLOOKUP(G276,战斗中转!$D$8:$D$19,战斗中转!$I$8:$I$19))</f>
        <v>0.2</v>
      </c>
      <c r="M276" s="1">
        <f t="shared" si="163"/>
        <v>6004322030</v>
      </c>
      <c r="N276" s="1" t="str">
        <f t="shared" si="164"/>
        <v>EquipmentName604022030</v>
      </c>
      <c r="O276" s="1" t="str">
        <f t="shared" si="165"/>
        <v>EquipmentDesc604022030</v>
      </c>
      <c r="P276" s="63" t="str">
        <f>"SpriteUi/EquipmentIcon/"&amp;"Equip_"&amp;_xlfn.XLOOKUP(J276,战斗中转!$A$8:$A$11,战斗中转!$B$8:$B$11)&amp;"_"&amp;I276*100+ROUNDUP(G276/2,0)*10</f>
        <v>SpriteUi/EquipmentIcon/Equip_Head_220</v>
      </c>
      <c r="Q276" s="63">
        <v>1</v>
      </c>
      <c r="R276" s="1" t="str" cm="1">
        <f t="array" ref="R276">_xlfn.XLOOKUP($C276,战斗中转!$E$32:$E$281,_xlfn.XLOOKUP(I276*100+J276,战斗中转!$AD$30:$BY$30*100+战斗中转!$AD$31:$BY$31,战斗中转!$AD$32:$BY$281),"{}")</f>
        <v>{"Hp":12056.7904,"AntiCri":0.238}</v>
      </c>
      <c r="S276" s="1" t="str" cm="1">
        <f t="array" ref="S276">_xlfn.XLOOKUP($C276,经营中转!$E$16:$E$265,_xlfn.XLOOKUP($J276,经营中转!$L$15:$S$15,经营中转!$L$16:$S$265),"{}")</f>
        <v>{"AutoLevelLower":42}</v>
      </c>
    </row>
    <row r="277" spans="1:19" x14ac:dyDescent="0.15">
      <c r="A277" s="1">
        <f t="shared" si="159"/>
        <v>6004323030</v>
      </c>
      <c r="B277" s="57">
        <f t="shared" si="247"/>
        <v>6004323030</v>
      </c>
      <c r="C277" s="27">
        <f>_xlfn.XLOOKUP(G277,战斗中转!$D$8:$D$19,战斗中转!$F$8:$F$19)</f>
        <v>30</v>
      </c>
      <c r="D277" s="1">
        <f>_xlfn.XLOOKUP(G277,战斗中转!$D$8:$D$19,战斗中转!$H$8:$H$19)</f>
        <v>3</v>
      </c>
      <c r="E277" s="1">
        <f>_xlfn.XLOOKUP(G277,战斗中转!$D$8:$D$19,战斗中转!$J$8:$J$19)</f>
        <v>1</v>
      </c>
      <c r="F277" s="1">
        <f t="shared" si="160"/>
        <v>1</v>
      </c>
      <c r="G277" s="57">
        <f t="shared" si="177"/>
        <v>4</v>
      </c>
      <c r="H277" s="1">
        <f t="shared" ref="H277:J277" si="249">H205</f>
        <v>3</v>
      </c>
      <c r="I277" s="1">
        <f t="shared" si="249"/>
        <v>2</v>
      </c>
      <c r="J277" s="1">
        <f t="shared" si="249"/>
        <v>3</v>
      </c>
      <c r="K277" s="1">
        <f t="shared" si="162"/>
        <v>1</v>
      </c>
      <c r="L277" s="1">
        <f>IF(H277=0,0,_xlfn.XLOOKUP(G277,战斗中转!$D$8:$D$19,战斗中转!$I$8:$I$19))</f>
        <v>0.2</v>
      </c>
      <c r="M277" s="1">
        <f t="shared" si="163"/>
        <v>6004323030</v>
      </c>
      <c r="N277" s="1" t="str">
        <f t="shared" si="164"/>
        <v>EquipmentName604023030</v>
      </c>
      <c r="O277" s="1" t="str">
        <f t="shared" si="165"/>
        <v>EquipmentDesc604023030</v>
      </c>
      <c r="P277" s="63" t="str">
        <f>"SpriteUi/EquipmentIcon/"&amp;"Equip_"&amp;_xlfn.XLOOKUP(J277,战斗中转!$A$8:$A$11,战斗中转!$B$8:$B$11)&amp;"_"&amp;I277*100+ROUNDUP(G277/2,0)*10</f>
        <v>SpriteUi/EquipmentIcon/Equip_Body_220</v>
      </c>
      <c r="Q277" s="63">
        <v>1</v>
      </c>
      <c r="R277" s="1" t="str" cm="1">
        <f t="array" ref="R277">_xlfn.XLOOKUP($C277,战斗中转!$E$32:$E$281,_xlfn.XLOOKUP(I277*100+J277,战斗中转!$AD$30:$BY$30*100+战斗中转!$AD$31:$BY$31,战斗中转!$AD$32:$BY$281),"{}")</f>
        <v>{"PhysDef":424.399,"OnHealInc":0.0406}</v>
      </c>
      <c r="S277" s="1" t="str" cm="1">
        <f t="array" ref="S277">_xlfn.XLOOKUP($C277,经营中转!$E$16:$E$265,_xlfn.XLOOKUP($J277,经营中转!$L$15:$S$15,经营中转!$L$16:$S$265),"{}")</f>
        <v>{"CardMulti":2.76}</v>
      </c>
    </row>
    <row r="278" spans="1:19" x14ac:dyDescent="0.15">
      <c r="A278" s="1">
        <f t="shared" si="159"/>
        <v>6004324030</v>
      </c>
      <c r="B278" s="57">
        <f t="shared" si="247"/>
        <v>6004324030</v>
      </c>
      <c r="C278" s="27">
        <f>_xlfn.XLOOKUP(G278,战斗中转!$D$8:$D$19,战斗中转!$F$8:$F$19)</f>
        <v>30</v>
      </c>
      <c r="D278" s="1">
        <f>_xlfn.XLOOKUP(G278,战斗中转!$D$8:$D$19,战斗中转!$H$8:$H$19)</f>
        <v>3</v>
      </c>
      <c r="E278" s="1">
        <f>_xlfn.XLOOKUP(G278,战斗中转!$D$8:$D$19,战斗中转!$J$8:$J$19)</f>
        <v>1</v>
      </c>
      <c r="F278" s="1">
        <f t="shared" si="160"/>
        <v>1</v>
      </c>
      <c r="G278" s="57">
        <f t="shared" si="177"/>
        <v>4</v>
      </c>
      <c r="H278" s="1">
        <f t="shared" ref="H278:J278" si="250">H206</f>
        <v>3</v>
      </c>
      <c r="I278" s="1">
        <f t="shared" si="250"/>
        <v>2</v>
      </c>
      <c r="J278" s="1">
        <f t="shared" si="250"/>
        <v>4</v>
      </c>
      <c r="K278" s="1">
        <f t="shared" si="162"/>
        <v>1</v>
      </c>
      <c r="L278" s="1">
        <f>IF(H278=0,0,_xlfn.XLOOKUP(G278,战斗中转!$D$8:$D$19,战斗中转!$I$8:$I$19))</f>
        <v>0.2</v>
      </c>
      <c r="M278" s="1">
        <f t="shared" si="163"/>
        <v>6004324030</v>
      </c>
      <c r="N278" s="1" t="str">
        <f t="shared" si="164"/>
        <v>EquipmentName604024030</v>
      </c>
      <c r="O278" s="1" t="str">
        <f t="shared" si="165"/>
        <v>EquipmentDesc604024030</v>
      </c>
      <c r="P278" s="63" t="str">
        <f>"SpriteUi/EquipmentIcon/"&amp;"Equip_"&amp;_xlfn.XLOOKUP(J278,战斗中转!$A$8:$A$11,战斗中转!$B$8:$B$11)&amp;"_"&amp;I278*100+ROUNDUP(G278/2,0)*10</f>
        <v>SpriteUi/EquipmentIcon/Equip_Shoes_220</v>
      </c>
      <c r="Q278" s="63">
        <v>1</v>
      </c>
      <c r="R278" s="1" t="str" cm="1">
        <f t="array" ref="R278">_xlfn.XLOOKUP($C278,战斗中转!$E$32:$E$281,_xlfn.XLOOKUP(I278*100+J278,战斗中转!$AD$30:$BY$30*100+战斗中转!$AD$31:$BY$31,战斗中转!$AD$32:$BY$281),"{}")</f>
        <v>{"MagicDef":424.399,"AtkSpeed":0.0554,"OnHealInc":0.0406}</v>
      </c>
      <c r="S278" s="1" t="str" cm="1">
        <f t="array" ref="S278">_xlfn.XLOOKUP($C278,经营中转!$E$16:$E$265,_xlfn.XLOOKUP($J278,经营中转!$L$15:$S$15,经营中转!$L$16:$S$265),"{}")</f>
        <v>{"AutoLevelLower":18}</v>
      </c>
    </row>
    <row r="279" spans="1:19" x14ac:dyDescent="0.15">
      <c r="A279" s="1">
        <f t="shared" si="159"/>
        <v>6004331030</v>
      </c>
      <c r="B279" s="57">
        <f t="shared" si="247"/>
        <v>6004331030</v>
      </c>
      <c r="C279" s="27">
        <f>_xlfn.XLOOKUP(G279,战斗中转!$D$8:$D$19,战斗中转!$F$8:$F$19)</f>
        <v>30</v>
      </c>
      <c r="D279" s="1">
        <f>_xlfn.XLOOKUP(G279,战斗中转!$D$8:$D$19,战斗中转!$H$8:$H$19)</f>
        <v>3</v>
      </c>
      <c r="E279" s="1">
        <f>_xlfn.XLOOKUP(G279,战斗中转!$D$8:$D$19,战斗中转!$J$8:$J$19)</f>
        <v>1</v>
      </c>
      <c r="F279" s="1">
        <f t="shared" si="160"/>
        <v>1</v>
      </c>
      <c r="G279" s="57">
        <f t="shared" si="177"/>
        <v>4</v>
      </c>
      <c r="H279" s="1">
        <f t="shared" ref="H279:J279" si="251">H207</f>
        <v>3</v>
      </c>
      <c r="I279" s="1">
        <f t="shared" si="251"/>
        <v>3</v>
      </c>
      <c r="J279" s="1">
        <f t="shared" si="251"/>
        <v>1</v>
      </c>
      <c r="K279" s="1">
        <f t="shared" si="162"/>
        <v>1</v>
      </c>
      <c r="L279" s="1">
        <f>IF(H279=0,0,_xlfn.XLOOKUP(G279,战斗中转!$D$8:$D$19,战斗中转!$I$8:$I$19))</f>
        <v>0.2</v>
      </c>
      <c r="M279" s="1">
        <f t="shared" si="163"/>
        <v>6004331030</v>
      </c>
      <c r="N279" s="1" t="str">
        <f t="shared" si="164"/>
        <v>EquipmentName604031030</v>
      </c>
      <c r="O279" s="1" t="str">
        <f t="shared" si="165"/>
        <v>EquipmentDesc604031030</v>
      </c>
      <c r="P279" s="63" t="str">
        <f>"SpriteUi/EquipmentIcon/"&amp;"Equip_"&amp;_xlfn.XLOOKUP(J279,战斗中转!$A$8:$A$11,战斗中转!$B$8:$B$11)&amp;"_"&amp;I279*100+ROUNDUP(G279/2,0)*10</f>
        <v>SpriteUi/EquipmentIcon/Equip_Weapon_320</v>
      </c>
      <c r="Q279" s="63">
        <v>1</v>
      </c>
      <c r="R279" s="1" t="str" cm="1">
        <f t="array" ref="R279">_xlfn.XLOOKUP($C279,战斗中转!$E$32:$E$281,_xlfn.XLOOKUP(I279*100+J279,战斗中转!$AD$30:$BY$30*100+战斗中转!$AD$31:$BY$31,战斗中转!$AD$32:$BY$281),"{}")</f>
        <v>{"Atk":1060.9976,"Cri":0.238}</v>
      </c>
      <c r="S279" s="1" t="str" cm="1">
        <f t="array" ref="S279">_xlfn.XLOOKUP($C279,经营中转!$E$16:$E$265,_xlfn.XLOOKUP($J279,经营中转!$L$15:$S$15,经营中转!$L$16:$S$265),"{}")</f>
        <v>{"CardMulti":6.43}</v>
      </c>
    </row>
    <row r="280" spans="1:19" x14ac:dyDescent="0.15">
      <c r="A280" s="1">
        <f t="shared" si="159"/>
        <v>6004332030</v>
      </c>
      <c r="B280" s="57">
        <f t="shared" si="247"/>
        <v>6004332030</v>
      </c>
      <c r="C280" s="27">
        <f>_xlfn.XLOOKUP(G280,战斗中转!$D$8:$D$19,战斗中转!$F$8:$F$19)</f>
        <v>30</v>
      </c>
      <c r="D280" s="1">
        <f>_xlfn.XLOOKUP(G280,战斗中转!$D$8:$D$19,战斗中转!$H$8:$H$19)</f>
        <v>3</v>
      </c>
      <c r="E280" s="1">
        <f>_xlfn.XLOOKUP(G280,战斗中转!$D$8:$D$19,战斗中转!$J$8:$J$19)</f>
        <v>1</v>
      </c>
      <c r="F280" s="1">
        <f t="shared" si="160"/>
        <v>1</v>
      </c>
      <c r="G280" s="57">
        <f t="shared" si="177"/>
        <v>4</v>
      </c>
      <c r="H280" s="1">
        <f t="shared" ref="H280:J280" si="252">H208</f>
        <v>3</v>
      </c>
      <c r="I280" s="1">
        <f t="shared" si="252"/>
        <v>3</v>
      </c>
      <c r="J280" s="1">
        <f t="shared" si="252"/>
        <v>2</v>
      </c>
      <c r="K280" s="1">
        <f t="shared" si="162"/>
        <v>1</v>
      </c>
      <c r="L280" s="1">
        <f>IF(H280=0,0,_xlfn.XLOOKUP(G280,战斗中转!$D$8:$D$19,战斗中转!$I$8:$I$19))</f>
        <v>0.2</v>
      </c>
      <c r="M280" s="1">
        <f t="shared" si="163"/>
        <v>6004332030</v>
      </c>
      <c r="N280" s="1" t="str">
        <f t="shared" si="164"/>
        <v>EquipmentName604032030</v>
      </c>
      <c r="O280" s="1" t="str">
        <f t="shared" si="165"/>
        <v>EquipmentDesc604032030</v>
      </c>
      <c r="P280" s="63" t="str">
        <f>"SpriteUi/EquipmentIcon/"&amp;"Equip_"&amp;_xlfn.XLOOKUP(J280,战斗中转!$A$8:$A$11,战斗中转!$B$8:$B$11)&amp;"_"&amp;I280*100+ROUNDUP(G280/2,0)*10</f>
        <v>SpriteUi/EquipmentIcon/Equip_Head_320</v>
      </c>
      <c r="Q280" s="63">
        <v>1</v>
      </c>
      <c r="R280" s="1" t="str" cm="1">
        <f t="array" ref="R280">_xlfn.XLOOKUP($C280,战斗中转!$E$32:$E$281,_xlfn.XLOOKUP(I280*100+J280,战斗中转!$AD$30:$BY$30*100+战斗中转!$AD$31:$BY$31,战斗中转!$AD$32:$BY$281),"{}")</f>
        <v>{"Hp":10127.7039,"AntiCri":0.238}</v>
      </c>
      <c r="S280" s="1" t="str" cm="1">
        <f t="array" ref="S280">_xlfn.XLOOKUP($C280,经营中转!$E$16:$E$265,_xlfn.XLOOKUP($J280,经营中转!$L$15:$S$15,经营中转!$L$16:$S$265),"{}")</f>
        <v>{"AutoLevelLower":42}</v>
      </c>
    </row>
    <row r="281" spans="1:19" x14ac:dyDescent="0.15">
      <c r="A281" s="1">
        <f t="shared" si="159"/>
        <v>6004333030</v>
      </c>
      <c r="B281" s="57">
        <f t="shared" si="247"/>
        <v>6004333030</v>
      </c>
      <c r="C281" s="27">
        <f>_xlfn.XLOOKUP(G281,战斗中转!$D$8:$D$19,战斗中转!$F$8:$F$19)</f>
        <v>30</v>
      </c>
      <c r="D281" s="1">
        <f>_xlfn.XLOOKUP(G281,战斗中转!$D$8:$D$19,战斗中转!$H$8:$H$19)</f>
        <v>3</v>
      </c>
      <c r="E281" s="1">
        <f>_xlfn.XLOOKUP(G281,战斗中转!$D$8:$D$19,战斗中转!$J$8:$J$19)</f>
        <v>1</v>
      </c>
      <c r="F281" s="1">
        <f t="shared" si="160"/>
        <v>1</v>
      </c>
      <c r="G281" s="57">
        <f t="shared" si="177"/>
        <v>4</v>
      </c>
      <c r="H281" s="1">
        <f t="shared" ref="H281:J281" si="253">H209</f>
        <v>3</v>
      </c>
      <c r="I281" s="1">
        <f t="shared" si="253"/>
        <v>3</v>
      </c>
      <c r="J281" s="1">
        <f t="shared" si="253"/>
        <v>3</v>
      </c>
      <c r="K281" s="1">
        <f t="shared" si="162"/>
        <v>1</v>
      </c>
      <c r="L281" s="1">
        <f>IF(H281=0,0,_xlfn.XLOOKUP(G281,战斗中转!$D$8:$D$19,战斗中转!$I$8:$I$19))</f>
        <v>0.2</v>
      </c>
      <c r="M281" s="1">
        <f t="shared" si="163"/>
        <v>6004333030</v>
      </c>
      <c r="N281" s="1" t="str">
        <f t="shared" si="164"/>
        <v>EquipmentName604033030</v>
      </c>
      <c r="O281" s="1" t="str">
        <f t="shared" si="165"/>
        <v>EquipmentDesc604033030</v>
      </c>
      <c r="P281" s="63" t="str">
        <f>"SpriteUi/EquipmentIcon/"&amp;"Equip_"&amp;_xlfn.XLOOKUP(J281,战斗中转!$A$8:$A$11,战斗中转!$B$8:$B$11)&amp;"_"&amp;I281*100+ROUNDUP(G281/2,0)*10</f>
        <v>SpriteUi/EquipmentIcon/Equip_Body_320</v>
      </c>
      <c r="Q281" s="63">
        <v>1</v>
      </c>
      <c r="R281" s="1" t="str" cm="1">
        <f t="array" ref="R281">_xlfn.XLOOKUP($C281,战斗中转!$E$32:$E$281,_xlfn.XLOOKUP(I281*100+J281,战斗中转!$AD$30:$BY$30*100+战斗中转!$AD$31:$BY$31,战斗中转!$AD$32:$BY$281),"{}")</f>
        <v>{"PhysDef":374.2428,"HealInc":0.0406}</v>
      </c>
      <c r="S281" s="1" t="str" cm="1">
        <f t="array" ref="S281">_xlfn.XLOOKUP($C281,经营中转!$E$16:$E$265,_xlfn.XLOOKUP($J281,经营中转!$L$15:$S$15,经营中转!$L$16:$S$265),"{}")</f>
        <v>{"CardMulti":2.76}</v>
      </c>
    </row>
    <row r="282" spans="1:19" x14ac:dyDescent="0.15">
      <c r="A282" s="1">
        <f t="shared" si="159"/>
        <v>6004334030</v>
      </c>
      <c r="B282" s="57">
        <f t="shared" si="247"/>
        <v>6004334030</v>
      </c>
      <c r="C282" s="27">
        <f>_xlfn.XLOOKUP(G282,战斗中转!$D$8:$D$19,战斗中转!$F$8:$F$19)</f>
        <v>30</v>
      </c>
      <c r="D282" s="1">
        <f>_xlfn.XLOOKUP(G282,战斗中转!$D$8:$D$19,战斗中转!$H$8:$H$19)</f>
        <v>3</v>
      </c>
      <c r="E282" s="1">
        <f>_xlfn.XLOOKUP(G282,战斗中转!$D$8:$D$19,战斗中转!$J$8:$J$19)</f>
        <v>1</v>
      </c>
      <c r="F282" s="1">
        <f t="shared" si="160"/>
        <v>1</v>
      </c>
      <c r="G282" s="57">
        <f t="shared" si="177"/>
        <v>4</v>
      </c>
      <c r="H282" s="1">
        <f t="shared" ref="H282:J282" si="254">H210</f>
        <v>3</v>
      </c>
      <c r="I282" s="1">
        <f t="shared" si="254"/>
        <v>3</v>
      </c>
      <c r="J282" s="1">
        <f t="shared" si="254"/>
        <v>4</v>
      </c>
      <c r="K282" s="1">
        <f t="shared" si="162"/>
        <v>1</v>
      </c>
      <c r="L282" s="1">
        <f>IF(H282=0,0,_xlfn.XLOOKUP(G282,战斗中转!$D$8:$D$19,战斗中转!$I$8:$I$19))</f>
        <v>0.2</v>
      </c>
      <c r="M282" s="1">
        <f t="shared" si="163"/>
        <v>6004334030</v>
      </c>
      <c r="N282" s="1" t="str">
        <f t="shared" si="164"/>
        <v>EquipmentName604034030</v>
      </c>
      <c r="O282" s="1" t="str">
        <f t="shared" si="165"/>
        <v>EquipmentDesc604034030</v>
      </c>
      <c r="P282" s="63" t="str">
        <f>"SpriteUi/EquipmentIcon/"&amp;"Equip_"&amp;_xlfn.XLOOKUP(J282,战斗中转!$A$8:$A$11,战斗中转!$B$8:$B$11)&amp;"_"&amp;I282*100+ROUNDUP(G282/2,0)*10</f>
        <v>SpriteUi/EquipmentIcon/Equip_Shoes_320</v>
      </c>
      <c r="Q282" s="63">
        <v>1</v>
      </c>
      <c r="R282" s="1" t="str" cm="1">
        <f t="array" ref="R282">_xlfn.XLOOKUP($C282,战斗中转!$E$32:$E$281,_xlfn.XLOOKUP(I282*100+J282,战斗中转!$AD$30:$BY$30*100+战斗中转!$AD$31:$BY$31,战斗中转!$AD$32:$BY$281),"{}")</f>
        <v>{"MagicDef":381.9591,"AtkSpeed":0.0554,"HealInc":0.0406}</v>
      </c>
      <c r="S282" s="1" t="str" cm="1">
        <f t="array" ref="S282">_xlfn.XLOOKUP($C282,经营中转!$E$16:$E$265,_xlfn.XLOOKUP($J282,经营中转!$L$15:$S$15,经营中转!$L$16:$S$265),"{}")</f>
        <v>{"AutoLevelLower":18}</v>
      </c>
    </row>
    <row r="283" spans="1:19" x14ac:dyDescent="0.15">
      <c r="A283" s="1">
        <f t="shared" si="159"/>
        <v>6004411030</v>
      </c>
      <c r="B283" s="57">
        <f t="shared" si="247"/>
        <v>6004411030</v>
      </c>
      <c r="C283" s="27">
        <f>_xlfn.XLOOKUP(G283,战斗中转!$D$8:$D$19,战斗中转!$F$8:$F$19)</f>
        <v>30</v>
      </c>
      <c r="D283" s="1">
        <f>_xlfn.XLOOKUP(G283,战斗中转!$D$8:$D$19,战斗中转!$H$8:$H$19)</f>
        <v>3</v>
      </c>
      <c r="E283" s="1">
        <f>_xlfn.XLOOKUP(G283,战斗中转!$D$8:$D$19,战斗中转!$J$8:$J$19)</f>
        <v>1</v>
      </c>
      <c r="F283" s="1">
        <f t="shared" si="160"/>
        <v>1</v>
      </c>
      <c r="G283" s="57">
        <f t="shared" ref="G283:G346" si="255">G211+1</f>
        <v>4</v>
      </c>
      <c r="H283" s="1">
        <f t="shared" ref="H283:J283" si="256">H211</f>
        <v>4</v>
      </c>
      <c r="I283" s="1">
        <f t="shared" si="256"/>
        <v>1</v>
      </c>
      <c r="J283" s="1">
        <f t="shared" si="256"/>
        <v>1</v>
      </c>
      <c r="K283" s="1">
        <f t="shared" si="162"/>
        <v>1</v>
      </c>
      <c r="L283" s="1">
        <f>IF(H283=0,0,_xlfn.XLOOKUP(G283,战斗中转!$D$8:$D$19,战斗中转!$I$8:$I$19))</f>
        <v>0.2</v>
      </c>
      <c r="M283" s="1">
        <f t="shared" si="163"/>
        <v>6004411030</v>
      </c>
      <c r="N283" s="1" t="str">
        <f t="shared" si="164"/>
        <v>EquipmentName604011030</v>
      </c>
      <c r="O283" s="1" t="str">
        <f t="shared" si="165"/>
        <v>EquipmentDesc604011030</v>
      </c>
      <c r="P283" s="63" t="str">
        <f>"SpriteUi/EquipmentIcon/"&amp;"Equip_"&amp;_xlfn.XLOOKUP(J283,战斗中转!$A$8:$A$11,战斗中转!$B$8:$B$11)&amp;"_"&amp;I283*100+ROUNDUP(G283/2,0)*10</f>
        <v>SpriteUi/EquipmentIcon/Equip_Weapon_120</v>
      </c>
      <c r="Q283" s="63">
        <v>1</v>
      </c>
      <c r="R283" s="1" t="str" cm="1">
        <f t="array" ref="R283">_xlfn.XLOOKUP($C283,战斗中转!$E$32:$E$281,_xlfn.XLOOKUP(I283*100+J283,战斗中转!$AD$30:$BY$30*100+战斗中转!$AD$31:$BY$31,战斗中转!$AD$32:$BY$281),"{}")</f>
        <v>{"Atk":1176.7427,"Cri":0.3451}</v>
      </c>
      <c r="S283" s="1" t="str" cm="1">
        <f t="array" ref="S283">_xlfn.XLOOKUP($C283,经营中转!$E$16:$E$265,_xlfn.XLOOKUP($J283,经营中转!$L$15:$S$15,经营中转!$L$16:$S$265),"{}")</f>
        <v>{"CardMulti":6.43}</v>
      </c>
    </row>
    <row r="284" spans="1:19" x14ac:dyDescent="0.15">
      <c r="A284" s="1">
        <f t="shared" si="159"/>
        <v>6004412030</v>
      </c>
      <c r="B284" s="57">
        <f t="shared" si="247"/>
        <v>6004412030</v>
      </c>
      <c r="C284" s="27">
        <f>_xlfn.XLOOKUP(G284,战斗中转!$D$8:$D$19,战斗中转!$F$8:$F$19)</f>
        <v>30</v>
      </c>
      <c r="D284" s="1">
        <f>_xlfn.XLOOKUP(G284,战斗中转!$D$8:$D$19,战斗中转!$H$8:$H$19)</f>
        <v>3</v>
      </c>
      <c r="E284" s="1">
        <f>_xlfn.XLOOKUP(G284,战斗中转!$D$8:$D$19,战斗中转!$J$8:$J$19)</f>
        <v>1</v>
      </c>
      <c r="F284" s="1">
        <f t="shared" si="160"/>
        <v>1</v>
      </c>
      <c r="G284" s="57">
        <f t="shared" si="255"/>
        <v>4</v>
      </c>
      <c r="H284" s="1">
        <f t="shared" ref="H284:J284" si="257">H212</f>
        <v>4</v>
      </c>
      <c r="I284" s="1">
        <f t="shared" si="257"/>
        <v>1</v>
      </c>
      <c r="J284" s="1">
        <f t="shared" si="257"/>
        <v>2</v>
      </c>
      <c r="K284" s="1">
        <f t="shared" si="162"/>
        <v>1</v>
      </c>
      <c r="L284" s="1">
        <f>IF(H284=0,0,_xlfn.XLOOKUP(G284,战斗中转!$D$8:$D$19,战斗中转!$I$8:$I$19))</f>
        <v>0.2</v>
      </c>
      <c r="M284" s="1">
        <f t="shared" si="163"/>
        <v>6004412030</v>
      </c>
      <c r="N284" s="1" t="str">
        <f t="shared" si="164"/>
        <v>EquipmentName604012030</v>
      </c>
      <c r="O284" s="1" t="str">
        <f t="shared" si="165"/>
        <v>EquipmentDesc604012030</v>
      </c>
      <c r="P284" s="63" t="str">
        <f>"SpriteUi/EquipmentIcon/"&amp;"Equip_"&amp;_xlfn.XLOOKUP(J284,战斗中转!$A$8:$A$11,战斗中转!$B$8:$B$11)&amp;"_"&amp;I284*100+ROUNDUP(G284/2,0)*10</f>
        <v>SpriteUi/EquipmentIcon/Equip_Head_120</v>
      </c>
      <c r="Q284" s="63">
        <v>1</v>
      </c>
      <c r="R284" s="1" t="str" cm="1">
        <f t="array" ref="R284">_xlfn.XLOOKUP($C284,战斗中转!$E$32:$E$281,_xlfn.XLOOKUP(I284*100+J284,战斗中转!$AD$30:$BY$30*100+战斗中转!$AD$31:$BY$31,战斗中转!$AD$32:$BY$281),"{}")</f>
        <v>{"Hp":8487.9804,"AntiCri":0.1904}</v>
      </c>
      <c r="S284" s="1" t="str" cm="1">
        <f t="array" ref="S284">_xlfn.XLOOKUP($C284,经营中转!$E$16:$E$265,_xlfn.XLOOKUP($J284,经营中转!$L$15:$S$15,经营中转!$L$16:$S$265),"{}")</f>
        <v>{"AutoLevelLower":42}</v>
      </c>
    </row>
    <row r="285" spans="1:19" x14ac:dyDescent="0.15">
      <c r="A285" s="1">
        <f t="shared" si="159"/>
        <v>6004413030</v>
      </c>
      <c r="B285" s="57">
        <f t="shared" si="247"/>
        <v>6004413030</v>
      </c>
      <c r="C285" s="27">
        <f>_xlfn.XLOOKUP(G285,战斗中转!$D$8:$D$19,战斗中转!$F$8:$F$19)</f>
        <v>30</v>
      </c>
      <c r="D285" s="1">
        <f>_xlfn.XLOOKUP(G285,战斗中转!$D$8:$D$19,战斗中转!$H$8:$H$19)</f>
        <v>3</v>
      </c>
      <c r="E285" s="1">
        <f>_xlfn.XLOOKUP(G285,战斗中转!$D$8:$D$19,战斗中转!$J$8:$J$19)</f>
        <v>1</v>
      </c>
      <c r="F285" s="1">
        <f t="shared" si="160"/>
        <v>1</v>
      </c>
      <c r="G285" s="57">
        <f t="shared" si="255"/>
        <v>4</v>
      </c>
      <c r="H285" s="1">
        <f t="shared" ref="H285:J285" si="258">H213</f>
        <v>4</v>
      </c>
      <c r="I285" s="1">
        <f t="shared" si="258"/>
        <v>1</v>
      </c>
      <c r="J285" s="1">
        <f t="shared" si="258"/>
        <v>3</v>
      </c>
      <c r="K285" s="1">
        <f t="shared" si="162"/>
        <v>1</v>
      </c>
      <c r="L285" s="1">
        <f>IF(H285=0,0,_xlfn.XLOOKUP(G285,战斗中转!$D$8:$D$19,战斗中转!$I$8:$I$19))</f>
        <v>0.2</v>
      </c>
      <c r="M285" s="1">
        <f t="shared" si="163"/>
        <v>6004413030</v>
      </c>
      <c r="N285" s="1" t="str">
        <f t="shared" si="164"/>
        <v>EquipmentName604013030</v>
      </c>
      <c r="O285" s="1" t="str">
        <f t="shared" si="165"/>
        <v>EquipmentDesc604013030</v>
      </c>
      <c r="P285" s="63" t="str">
        <f>"SpriteUi/EquipmentIcon/"&amp;"Equip_"&amp;_xlfn.XLOOKUP(J285,战斗中转!$A$8:$A$11,战斗中转!$B$8:$B$11)&amp;"_"&amp;I285*100+ROUNDUP(G285/2,0)*10</f>
        <v>SpriteUi/EquipmentIcon/Equip_Body_120</v>
      </c>
      <c r="Q285" s="63">
        <v>1</v>
      </c>
      <c r="R285" s="1" t="str" cm="1">
        <f t="array" ref="R285">_xlfn.XLOOKUP($C285,战斗中转!$E$32:$E$281,_xlfn.XLOOKUP(I285*100+J285,战斗中转!$AD$30:$BY$30*100+战斗中转!$AD$31:$BY$31,战斗中转!$AD$32:$BY$281),"{}")</f>
        <v>{"PhysDef":366.5264,"SkillSpeed":0.0431}</v>
      </c>
      <c r="S285" s="1" t="str" cm="1">
        <f t="array" ref="S285">_xlfn.XLOOKUP($C285,经营中转!$E$16:$E$265,_xlfn.XLOOKUP($J285,经营中转!$L$15:$S$15,经营中转!$L$16:$S$265),"{}")</f>
        <v>{"CardMulti":2.76}</v>
      </c>
    </row>
    <row r="286" spans="1:19" x14ac:dyDescent="0.15">
      <c r="A286" s="1">
        <f t="shared" si="159"/>
        <v>6004414030</v>
      </c>
      <c r="B286" s="57">
        <f t="shared" si="247"/>
        <v>6004414030</v>
      </c>
      <c r="C286" s="27">
        <f>_xlfn.XLOOKUP(G286,战斗中转!$D$8:$D$19,战斗中转!$F$8:$F$19)</f>
        <v>30</v>
      </c>
      <c r="D286" s="1">
        <f>_xlfn.XLOOKUP(G286,战斗中转!$D$8:$D$19,战斗中转!$H$8:$H$19)</f>
        <v>3</v>
      </c>
      <c r="E286" s="1">
        <f>_xlfn.XLOOKUP(G286,战斗中转!$D$8:$D$19,战斗中转!$J$8:$J$19)</f>
        <v>1</v>
      </c>
      <c r="F286" s="1">
        <f t="shared" si="160"/>
        <v>1</v>
      </c>
      <c r="G286" s="57">
        <f t="shared" si="255"/>
        <v>4</v>
      </c>
      <c r="H286" s="1">
        <f t="shared" ref="H286:J286" si="259">H214</f>
        <v>4</v>
      </c>
      <c r="I286" s="1">
        <f t="shared" si="259"/>
        <v>1</v>
      </c>
      <c r="J286" s="1">
        <f t="shared" si="259"/>
        <v>4</v>
      </c>
      <c r="K286" s="1">
        <f t="shared" si="162"/>
        <v>1</v>
      </c>
      <c r="L286" s="1">
        <f>IF(H286=0,0,_xlfn.XLOOKUP(G286,战斗中转!$D$8:$D$19,战斗中转!$I$8:$I$19))</f>
        <v>0.2</v>
      </c>
      <c r="M286" s="1">
        <f t="shared" si="163"/>
        <v>6004414030</v>
      </c>
      <c r="N286" s="1" t="str">
        <f t="shared" si="164"/>
        <v>EquipmentName604014030</v>
      </c>
      <c r="O286" s="1" t="str">
        <f t="shared" si="165"/>
        <v>EquipmentDesc604014030</v>
      </c>
      <c r="P286" s="63" t="str">
        <f>"SpriteUi/EquipmentIcon/"&amp;"Equip_"&amp;_xlfn.XLOOKUP(J286,战斗中转!$A$8:$A$11,战斗中转!$B$8:$B$11)&amp;"_"&amp;I286*100+ROUNDUP(G286/2,0)*10</f>
        <v>SpriteUi/EquipmentIcon/Equip_Shoes_120</v>
      </c>
      <c r="Q286" s="63">
        <v>1</v>
      </c>
      <c r="R286" s="1" t="str" cm="1">
        <f t="array" ref="R286">_xlfn.XLOOKUP($C286,战斗中转!$E$32:$E$281,_xlfn.XLOOKUP(I286*100+J286,战斗中转!$AD$30:$BY$30*100+战斗中转!$AD$31:$BY$31,战斗中转!$AD$32:$BY$281),"{}")</f>
        <v>{"MagicDef":366.5264,"AtkSpeed":0.0554,"SkillSpeed":0.0431}</v>
      </c>
      <c r="S286" s="1" t="str" cm="1">
        <f t="array" ref="S286">_xlfn.XLOOKUP($C286,经营中转!$E$16:$E$265,_xlfn.XLOOKUP($J286,经营中转!$L$15:$S$15,经营中转!$L$16:$S$265),"{}")</f>
        <v>{"AutoLevelLower":18}</v>
      </c>
    </row>
    <row r="287" spans="1:19" x14ac:dyDescent="0.15">
      <c r="A287" s="1">
        <f t="shared" si="159"/>
        <v>6004421030</v>
      </c>
      <c r="B287" s="57">
        <f t="shared" si="247"/>
        <v>6004421030</v>
      </c>
      <c r="C287" s="27">
        <f>_xlfn.XLOOKUP(G287,战斗中转!$D$8:$D$19,战斗中转!$F$8:$F$19)</f>
        <v>30</v>
      </c>
      <c r="D287" s="1">
        <f>_xlfn.XLOOKUP(G287,战斗中转!$D$8:$D$19,战斗中转!$H$8:$H$19)</f>
        <v>3</v>
      </c>
      <c r="E287" s="1">
        <f>_xlfn.XLOOKUP(G287,战斗中转!$D$8:$D$19,战斗中转!$J$8:$J$19)</f>
        <v>1</v>
      </c>
      <c r="F287" s="1">
        <f t="shared" si="160"/>
        <v>1</v>
      </c>
      <c r="G287" s="57">
        <f t="shared" si="255"/>
        <v>4</v>
      </c>
      <c r="H287" s="1">
        <f t="shared" ref="H287:J287" si="260">H215</f>
        <v>4</v>
      </c>
      <c r="I287" s="1">
        <f t="shared" si="260"/>
        <v>2</v>
      </c>
      <c r="J287" s="1">
        <f t="shared" si="260"/>
        <v>1</v>
      </c>
      <c r="K287" s="1">
        <f t="shared" si="162"/>
        <v>1</v>
      </c>
      <c r="L287" s="1">
        <f>IF(H287=0,0,_xlfn.XLOOKUP(G287,战斗中转!$D$8:$D$19,战斗中转!$I$8:$I$19))</f>
        <v>0.2</v>
      </c>
      <c r="M287" s="1">
        <f t="shared" si="163"/>
        <v>6004421030</v>
      </c>
      <c r="N287" s="1" t="str">
        <f t="shared" si="164"/>
        <v>EquipmentName604021030</v>
      </c>
      <c r="O287" s="1" t="str">
        <f t="shared" si="165"/>
        <v>EquipmentDesc604021030</v>
      </c>
      <c r="P287" s="63" t="str">
        <f>"SpriteUi/EquipmentIcon/"&amp;"Equip_"&amp;_xlfn.XLOOKUP(J287,战斗中转!$A$8:$A$11,战斗中转!$B$8:$B$11)&amp;"_"&amp;I287*100+ROUNDUP(G287/2,0)*10</f>
        <v>SpriteUi/EquipmentIcon/Equip_Weapon_220</v>
      </c>
      <c r="Q287" s="63">
        <v>1</v>
      </c>
      <c r="R287" s="1" t="str" cm="1">
        <f t="array" ref="R287">_xlfn.XLOOKUP($C287,战斗中转!$E$32:$E$281,_xlfn.XLOOKUP(I287*100+J287,战斗中转!$AD$30:$BY$30*100+战斗中转!$AD$31:$BY$31,战斗中转!$AD$32:$BY$281),"{}")</f>
        <v>{"Atk":829.5072,"Cri":0.238}</v>
      </c>
      <c r="S287" s="1" t="str" cm="1">
        <f t="array" ref="S287">_xlfn.XLOOKUP($C287,经营中转!$E$16:$E$265,_xlfn.XLOOKUP($J287,经营中转!$L$15:$S$15,经营中转!$L$16:$S$265),"{}")</f>
        <v>{"CardMulti":6.43}</v>
      </c>
    </row>
    <row r="288" spans="1:19" x14ac:dyDescent="0.15">
      <c r="A288" s="1">
        <f t="shared" si="159"/>
        <v>6004422030</v>
      </c>
      <c r="B288" s="57">
        <f t="shared" si="247"/>
        <v>6004422030</v>
      </c>
      <c r="C288" s="27">
        <f>_xlfn.XLOOKUP(G288,战斗中转!$D$8:$D$19,战斗中转!$F$8:$F$19)</f>
        <v>30</v>
      </c>
      <c r="D288" s="1">
        <f>_xlfn.XLOOKUP(G288,战斗中转!$D$8:$D$19,战斗中转!$H$8:$H$19)</f>
        <v>3</v>
      </c>
      <c r="E288" s="1">
        <f>_xlfn.XLOOKUP(G288,战斗中转!$D$8:$D$19,战斗中转!$J$8:$J$19)</f>
        <v>1</v>
      </c>
      <c r="F288" s="1">
        <f t="shared" si="160"/>
        <v>1</v>
      </c>
      <c r="G288" s="57">
        <f t="shared" si="255"/>
        <v>4</v>
      </c>
      <c r="H288" s="1">
        <f t="shared" ref="H288:J288" si="261">H216</f>
        <v>4</v>
      </c>
      <c r="I288" s="1">
        <f t="shared" si="261"/>
        <v>2</v>
      </c>
      <c r="J288" s="1">
        <f t="shared" si="261"/>
        <v>2</v>
      </c>
      <c r="K288" s="1">
        <f t="shared" si="162"/>
        <v>1</v>
      </c>
      <c r="L288" s="1">
        <f>IF(H288=0,0,_xlfn.XLOOKUP(G288,战斗中转!$D$8:$D$19,战斗中转!$I$8:$I$19))</f>
        <v>0.2</v>
      </c>
      <c r="M288" s="1">
        <f t="shared" si="163"/>
        <v>6004422030</v>
      </c>
      <c r="N288" s="1" t="str">
        <f t="shared" si="164"/>
        <v>EquipmentName604022030</v>
      </c>
      <c r="O288" s="1" t="str">
        <f t="shared" si="165"/>
        <v>EquipmentDesc604022030</v>
      </c>
      <c r="P288" s="63" t="str">
        <f>"SpriteUi/EquipmentIcon/"&amp;"Equip_"&amp;_xlfn.XLOOKUP(J288,战斗中转!$A$8:$A$11,战斗中转!$B$8:$B$11)&amp;"_"&amp;I288*100+ROUNDUP(G288/2,0)*10</f>
        <v>SpriteUi/EquipmentIcon/Equip_Head_220</v>
      </c>
      <c r="Q288" s="63">
        <v>1</v>
      </c>
      <c r="R288" s="1" t="str" cm="1">
        <f t="array" ref="R288">_xlfn.XLOOKUP($C288,战斗中转!$E$32:$E$281,_xlfn.XLOOKUP(I288*100+J288,战斗中转!$AD$30:$BY$30*100+战斗中转!$AD$31:$BY$31,战斗中转!$AD$32:$BY$281),"{}")</f>
        <v>{"Hp":12056.7904,"AntiCri":0.238}</v>
      </c>
      <c r="S288" s="1" t="str" cm="1">
        <f t="array" ref="S288">_xlfn.XLOOKUP($C288,经营中转!$E$16:$E$265,_xlfn.XLOOKUP($J288,经营中转!$L$15:$S$15,经营中转!$L$16:$S$265),"{}")</f>
        <v>{"AutoLevelLower":42}</v>
      </c>
    </row>
    <row r="289" spans="1:19" x14ac:dyDescent="0.15">
      <c r="A289" s="1">
        <f t="shared" si="159"/>
        <v>6004423030</v>
      </c>
      <c r="B289" s="57">
        <f t="shared" si="247"/>
        <v>6004423030</v>
      </c>
      <c r="C289" s="27">
        <f>_xlfn.XLOOKUP(G289,战斗中转!$D$8:$D$19,战斗中转!$F$8:$F$19)</f>
        <v>30</v>
      </c>
      <c r="D289" s="1">
        <f>_xlfn.XLOOKUP(G289,战斗中转!$D$8:$D$19,战斗中转!$H$8:$H$19)</f>
        <v>3</v>
      </c>
      <c r="E289" s="1">
        <f>_xlfn.XLOOKUP(G289,战斗中转!$D$8:$D$19,战斗中转!$J$8:$J$19)</f>
        <v>1</v>
      </c>
      <c r="F289" s="1">
        <f t="shared" si="160"/>
        <v>1</v>
      </c>
      <c r="G289" s="57">
        <f t="shared" si="255"/>
        <v>4</v>
      </c>
      <c r="H289" s="1">
        <f t="shared" ref="H289:J289" si="262">H217</f>
        <v>4</v>
      </c>
      <c r="I289" s="1">
        <f t="shared" si="262"/>
        <v>2</v>
      </c>
      <c r="J289" s="1">
        <f t="shared" si="262"/>
        <v>3</v>
      </c>
      <c r="K289" s="1">
        <f t="shared" si="162"/>
        <v>1</v>
      </c>
      <c r="L289" s="1">
        <f>IF(H289=0,0,_xlfn.XLOOKUP(G289,战斗中转!$D$8:$D$19,战斗中转!$I$8:$I$19))</f>
        <v>0.2</v>
      </c>
      <c r="M289" s="1">
        <f t="shared" si="163"/>
        <v>6004423030</v>
      </c>
      <c r="N289" s="1" t="str">
        <f t="shared" si="164"/>
        <v>EquipmentName604023030</v>
      </c>
      <c r="O289" s="1" t="str">
        <f t="shared" si="165"/>
        <v>EquipmentDesc604023030</v>
      </c>
      <c r="P289" s="63" t="str">
        <f>"SpriteUi/EquipmentIcon/"&amp;"Equip_"&amp;_xlfn.XLOOKUP(J289,战斗中转!$A$8:$A$11,战斗中转!$B$8:$B$11)&amp;"_"&amp;I289*100+ROUNDUP(G289/2,0)*10</f>
        <v>SpriteUi/EquipmentIcon/Equip_Body_220</v>
      </c>
      <c r="Q289" s="63">
        <v>1</v>
      </c>
      <c r="R289" s="1" t="str" cm="1">
        <f t="array" ref="R289">_xlfn.XLOOKUP($C289,战斗中转!$E$32:$E$281,_xlfn.XLOOKUP(I289*100+J289,战斗中转!$AD$30:$BY$30*100+战斗中转!$AD$31:$BY$31,战斗中转!$AD$32:$BY$281),"{}")</f>
        <v>{"PhysDef":424.399,"OnHealInc":0.0406}</v>
      </c>
      <c r="S289" s="1" t="str" cm="1">
        <f t="array" ref="S289">_xlfn.XLOOKUP($C289,经营中转!$E$16:$E$265,_xlfn.XLOOKUP($J289,经营中转!$L$15:$S$15,经营中转!$L$16:$S$265),"{}")</f>
        <v>{"CardMulti":2.76}</v>
      </c>
    </row>
    <row r="290" spans="1:19" x14ac:dyDescent="0.15">
      <c r="A290" s="1">
        <f t="shared" si="159"/>
        <v>6004424030</v>
      </c>
      <c r="B290" s="57">
        <f t="shared" si="247"/>
        <v>6004424030</v>
      </c>
      <c r="C290" s="27">
        <f>_xlfn.XLOOKUP(G290,战斗中转!$D$8:$D$19,战斗中转!$F$8:$F$19)</f>
        <v>30</v>
      </c>
      <c r="D290" s="1">
        <f>_xlfn.XLOOKUP(G290,战斗中转!$D$8:$D$19,战斗中转!$H$8:$H$19)</f>
        <v>3</v>
      </c>
      <c r="E290" s="1">
        <f>_xlfn.XLOOKUP(G290,战斗中转!$D$8:$D$19,战斗中转!$J$8:$J$19)</f>
        <v>1</v>
      </c>
      <c r="F290" s="1">
        <f t="shared" si="160"/>
        <v>1</v>
      </c>
      <c r="G290" s="57">
        <f t="shared" si="255"/>
        <v>4</v>
      </c>
      <c r="H290" s="1">
        <f t="shared" ref="H290:J290" si="263">H218</f>
        <v>4</v>
      </c>
      <c r="I290" s="1">
        <f t="shared" si="263"/>
        <v>2</v>
      </c>
      <c r="J290" s="1">
        <f t="shared" si="263"/>
        <v>4</v>
      </c>
      <c r="K290" s="1">
        <f t="shared" si="162"/>
        <v>1</v>
      </c>
      <c r="L290" s="1">
        <f>IF(H290=0,0,_xlfn.XLOOKUP(G290,战斗中转!$D$8:$D$19,战斗中转!$I$8:$I$19))</f>
        <v>0.2</v>
      </c>
      <c r="M290" s="1">
        <f t="shared" si="163"/>
        <v>6004424030</v>
      </c>
      <c r="N290" s="1" t="str">
        <f t="shared" si="164"/>
        <v>EquipmentName604024030</v>
      </c>
      <c r="O290" s="1" t="str">
        <f t="shared" si="165"/>
        <v>EquipmentDesc604024030</v>
      </c>
      <c r="P290" s="63" t="str">
        <f>"SpriteUi/EquipmentIcon/"&amp;"Equip_"&amp;_xlfn.XLOOKUP(J290,战斗中转!$A$8:$A$11,战斗中转!$B$8:$B$11)&amp;"_"&amp;I290*100+ROUNDUP(G290/2,0)*10</f>
        <v>SpriteUi/EquipmentIcon/Equip_Shoes_220</v>
      </c>
      <c r="Q290" s="63">
        <v>1</v>
      </c>
      <c r="R290" s="1" t="str" cm="1">
        <f t="array" ref="R290">_xlfn.XLOOKUP($C290,战斗中转!$E$32:$E$281,_xlfn.XLOOKUP(I290*100+J290,战斗中转!$AD$30:$BY$30*100+战斗中转!$AD$31:$BY$31,战斗中转!$AD$32:$BY$281),"{}")</f>
        <v>{"MagicDef":424.399,"AtkSpeed":0.0554,"OnHealInc":0.0406}</v>
      </c>
      <c r="S290" s="1" t="str" cm="1">
        <f t="array" ref="S290">_xlfn.XLOOKUP($C290,经营中转!$E$16:$E$265,_xlfn.XLOOKUP($J290,经营中转!$L$15:$S$15,经营中转!$L$16:$S$265),"{}")</f>
        <v>{"AutoLevelLower":18}</v>
      </c>
    </row>
    <row r="291" spans="1:19" x14ac:dyDescent="0.15">
      <c r="A291" s="1">
        <f t="shared" si="159"/>
        <v>6004431030</v>
      </c>
      <c r="B291" s="57">
        <f t="shared" si="247"/>
        <v>6004431030</v>
      </c>
      <c r="C291" s="27">
        <f>_xlfn.XLOOKUP(G291,战斗中转!$D$8:$D$19,战斗中转!$F$8:$F$19)</f>
        <v>30</v>
      </c>
      <c r="D291" s="1">
        <f>_xlfn.XLOOKUP(G291,战斗中转!$D$8:$D$19,战斗中转!$H$8:$H$19)</f>
        <v>3</v>
      </c>
      <c r="E291" s="1">
        <f>_xlfn.XLOOKUP(G291,战斗中转!$D$8:$D$19,战斗中转!$J$8:$J$19)</f>
        <v>1</v>
      </c>
      <c r="F291" s="1">
        <f t="shared" si="160"/>
        <v>1</v>
      </c>
      <c r="G291" s="57">
        <f t="shared" si="255"/>
        <v>4</v>
      </c>
      <c r="H291" s="1">
        <f t="shared" ref="H291:J291" si="264">H219</f>
        <v>4</v>
      </c>
      <c r="I291" s="1">
        <f t="shared" si="264"/>
        <v>3</v>
      </c>
      <c r="J291" s="1">
        <f t="shared" si="264"/>
        <v>1</v>
      </c>
      <c r="K291" s="1">
        <f t="shared" si="162"/>
        <v>1</v>
      </c>
      <c r="L291" s="1">
        <f>IF(H291=0,0,_xlfn.XLOOKUP(G291,战斗中转!$D$8:$D$19,战斗中转!$I$8:$I$19))</f>
        <v>0.2</v>
      </c>
      <c r="M291" s="1">
        <f t="shared" si="163"/>
        <v>6004431030</v>
      </c>
      <c r="N291" s="1" t="str">
        <f t="shared" si="164"/>
        <v>EquipmentName604031030</v>
      </c>
      <c r="O291" s="1" t="str">
        <f t="shared" si="165"/>
        <v>EquipmentDesc604031030</v>
      </c>
      <c r="P291" s="63" t="str">
        <f>"SpriteUi/EquipmentIcon/"&amp;"Equip_"&amp;_xlfn.XLOOKUP(J291,战斗中转!$A$8:$A$11,战斗中转!$B$8:$B$11)&amp;"_"&amp;I291*100+ROUNDUP(G291/2,0)*10</f>
        <v>SpriteUi/EquipmentIcon/Equip_Weapon_320</v>
      </c>
      <c r="Q291" s="63">
        <v>1</v>
      </c>
      <c r="R291" s="1" t="str" cm="1">
        <f t="array" ref="R291">_xlfn.XLOOKUP($C291,战斗中转!$E$32:$E$281,_xlfn.XLOOKUP(I291*100+J291,战斗中转!$AD$30:$BY$30*100+战斗中转!$AD$31:$BY$31,战斗中转!$AD$32:$BY$281),"{}")</f>
        <v>{"Atk":1060.9976,"Cri":0.238}</v>
      </c>
      <c r="S291" s="1" t="str" cm="1">
        <f t="array" ref="S291">_xlfn.XLOOKUP($C291,经营中转!$E$16:$E$265,_xlfn.XLOOKUP($J291,经营中转!$L$15:$S$15,经营中转!$L$16:$S$265),"{}")</f>
        <v>{"CardMulti":6.43}</v>
      </c>
    </row>
    <row r="292" spans="1:19" x14ac:dyDescent="0.15">
      <c r="A292" s="1">
        <f t="shared" si="159"/>
        <v>6004432030</v>
      </c>
      <c r="B292" s="57">
        <f t="shared" si="247"/>
        <v>6004432030</v>
      </c>
      <c r="C292" s="27">
        <f>_xlfn.XLOOKUP(G292,战斗中转!$D$8:$D$19,战斗中转!$F$8:$F$19)</f>
        <v>30</v>
      </c>
      <c r="D292" s="1">
        <f>_xlfn.XLOOKUP(G292,战斗中转!$D$8:$D$19,战斗中转!$H$8:$H$19)</f>
        <v>3</v>
      </c>
      <c r="E292" s="1">
        <f>_xlfn.XLOOKUP(G292,战斗中转!$D$8:$D$19,战斗中转!$J$8:$J$19)</f>
        <v>1</v>
      </c>
      <c r="F292" s="1">
        <f t="shared" si="160"/>
        <v>1</v>
      </c>
      <c r="G292" s="57">
        <f t="shared" si="255"/>
        <v>4</v>
      </c>
      <c r="H292" s="1">
        <f t="shared" ref="H292:J292" si="265">H220</f>
        <v>4</v>
      </c>
      <c r="I292" s="1">
        <f t="shared" si="265"/>
        <v>3</v>
      </c>
      <c r="J292" s="1">
        <f t="shared" si="265"/>
        <v>2</v>
      </c>
      <c r="K292" s="1">
        <f t="shared" si="162"/>
        <v>1</v>
      </c>
      <c r="L292" s="1">
        <f>IF(H292=0,0,_xlfn.XLOOKUP(G292,战斗中转!$D$8:$D$19,战斗中转!$I$8:$I$19))</f>
        <v>0.2</v>
      </c>
      <c r="M292" s="1">
        <f t="shared" si="163"/>
        <v>6004432030</v>
      </c>
      <c r="N292" s="1" t="str">
        <f t="shared" si="164"/>
        <v>EquipmentName604032030</v>
      </c>
      <c r="O292" s="1" t="str">
        <f t="shared" si="165"/>
        <v>EquipmentDesc604032030</v>
      </c>
      <c r="P292" s="63" t="str">
        <f>"SpriteUi/EquipmentIcon/"&amp;"Equip_"&amp;_xlfn.XLOOKUP(J292,战斗中转!$A$8:$A$11,战斗中转!$B$8:$B$11)&amp;"_"&amp;I292*100+ROUNDUP(G292/2,0)*10</f>
        <v>SpriteUi/EquipmentIcon/Equip_Head_320</v>
      </c>
      <c r="Q292" s="63">
        <v>1</v>
      </c>
      <c r="R292" s="1" t="str" cm="1">
        <f t="array" ref="R292">_xlfn.XLOOKUP($C292,战斗中转!$E$32:$E$281,_xlfn.XLOOKUP(I292*100+J292,战斗中转!$AD$30:$BY$30*100+战斗中转!$AD$31:$BY$31,战斗中转!$AD$32:$BY$281),"{}")</f>
        <v>{"Hp":10127.7039,"AntiCri":0.238}</v>
      </c>
      <c r="S292" s="1" t="str" cm="1">
        <f t="array" ref="S292">_xlfn.XLOOKUP($C292,经营中转!$E$16:$E$265,_xlfn.XLOOKUP($J292,经营中转!$L$15:$S$15,经营中转!$L$16:$S$265),"{}")</f>
        <v>{"AutoLevelLower":42}</v>
      </c>
    </row>
    <row r="293" spans="1:19" x14ac:dyDescent="0.15">
      <c r="A293" s="1">
        <f t="shared" si="159"/>
        <v>6004433030</v>
      </c>
      <c r="B293" s="57">
        <f t="shared" si="247"/>
        <v>6004433030</v>
      </c>
      <c r="C293" s="27">
        <f>_xlfn.XLOOKUP(G293,战斗中转!$D$8:$D$19,战斗中转!$F$8:$F$19)</f>
        <v>30</v>
      </c>
      <c r="D293" s="1">
        <f>_xlfn.XLOOKUP(G293,战斗中转!$D$8:$D$19,战斗中转!$H$8:$H$19)</f>
        <v>3</v>
      </c>
      <c r="E293" s="1">
        <f>_xlfn.XLOOKUP(G293,战斗中转!$D$8:$D$19,战斗中转!$J$8:$J$19)</f>
        <v>1</v>
      </c>
      <c r="F293" s="1">
        <f t="shared" si="160"/>
        <v>1</v>
      </c>
      <c r="G293" s="57">
        <f t="shared" si="255"/>
        <v>4</v>
      </c>
      <c r="H293" s="1">
        <f t="shared" ref="H293:J293" si="266">H221</f>
        <v>4</v>
      </c>
      <c r="I293" s="1">
        <f t="shared" si="266"/>
        <v>3</v>
      </c>
      <c r="J293" s="1">
        <f t="shared" si="266"/>
        <v>3</v>
      </c>
      <c r="K293" s="1">
        <f t="shared" si="162"/>
        <v>1</v>
      </c>
      <c r="L293" s="1">
        <f>IF(H293=0,0,_xlfn.XLOOKUP(G293,战斗中转!$D$8:$D$19,战斗中转!$I$8:$I$19))</f>
        <v>0.2</v>
      </c>
      <c r="M293" s="1">
        <f t="shared" si="163"/>
        <v>6004433030</v>
      </c>
      <c r="N293" s="1" t="str">
        <f t="shared" si="164"/>
        <v>EquipmentName604033030</v>
      </c>
      <c r="O293" s="1" t="str">
        <f t="shared" si="165"/>
        <v>EquipmentDesc604033030</v>
      </c>
      <c r="P293" s="63" t="str">
        <f>"SpriteUi/EquipmentIcon/"&amp;"Equip_"&amp;_xlfn.XLOOKUP(J293,战斗中转!$A$8:$A$11,战斗中转!$B$8:$B$11)&amp;"_"&amp;I293*100+ROUNDUP(G293/2,0)*10</f>
        <v>SpriteUi/EquipmentIcon/Equip_Body_320</v>
      </c>
      <c r="Q293" s="63">
        <v>1</v>
      </c>
      <c r="R293" s="1" t="str" cm="1">
        <f t="array" ref="R293">_xlfn.XLOOKUP($C293,战斗中转!$E$32:$E$281,_xlfn.XLOOKUP(I293*100+J293,战斗中转!$AD$30:$BY$30*100+战斗中转!$AD$31:$BY$31,战斗中转!$AD$32:$BY$281),"{}")</f>
        <v>{"PhysDef":374.2428,"HealInc":0.0406}</v>
      </c>
      <c r="S293" s="1" t="str" cm="1">
        <f t="array" ref="S293">_xlfn.XLOOKUP($C293,经营中转!$E$16:$E$265,_xlfn.XLOOKUP($J293,经营中转!$L$15:$S$15,经营中转!$L$16:$S$265),"{}")</f>
        <v>{"CardMulti":2.76}</v>
      </c>
    </row>
    <row r="294" spans="1:19" x14ac:dyDescent="0.15">
      <c r="A294" s="1">
        <f t="shared" si="159"/>
        <v>6004434030</v>
      </c>
      <c r="B294" s="57">
        <f t="shared" si="247"/>
        <v>6004434030</v>
      </c>
      <c r="C294" s="27">
        <f>_xlfn.XLOOKUP(G294,战斗中转!$D$8:$D$19,战斗中转!$F$8:$F$19)</f>
        <v>30</v>
      </c>
      <c r="D294" s="1">
        <f>_xlfn.XLOOKUP(G294,战斗中转!$D$8:$D$19,战斗中转!$H$8:$H$19)</f>
        <v>3</v>
      </c>
      <c r="E294" s="1">
        <f>_xlfn.XLOOKUP(G294,战斗中转!$D$8:$D$19,战斗中转!$J$8:$J$19)</f>
        <v>1</v>
      </c>
      <c r="F294" s="1">
        <f t="shared" si="160"/>
        <v>1</v>
      </c>
      <c r="G294" s="57">
        <f t="shared" si="255"/>
        <v>4</v>
      </c>
      <c r="H294" s="1">
        <f t="shared" ref="H294:J294" si="267">H222</f>
        <v>4</v>
      </c>
      <c r="I294" s="1">
        <f t="shared" si="267"/>
        <v>3</v>
      </c>
      <c r="J294" s="1">
        <f t="shared" si="267"/>
        <v>4</v>
      </c>
      <c r="K294" s="1">
        <f t="shared" si="162"/>
        <v>1</v>
      </c>
      <c r="L294" s="1">
        <f>IF(H294=0,0,_xlfn.XLOOKUP(G294,战斗中转!$D$8:$D$19,战斗中转!$I$8:$I$19))</f>
        <v>0.2</v>
      </c>
      <c r="M294" s="1">
        <f t="shared" si="163"/>
        <v>6004434030</v>
      </c>
      <c r="N294" s="1" t="str">
        <f t="shared" si="164"/>
        <v>EquipmentName604034030</v>
      </c>
      <c r="O294" s="1" t="str">
        <f t="shared" si="165"/>
        <v>EquipmentDesc604034030</v>
      </c>
      <c r="P294" s="63" t="str">
        <f>"SpriteUi/EquipmentIcon/"&amp;"Equip_"&amp;_xlfn.XLOOKUP(J294,战斗中转!$A$8:$A$11,战斗中转!$B$8:$B$11)&amp;"_"&amp;I294*100+ROUNDUP(G294/2,0)*10</f>
        <v>SpriteUi/EquipmentIcon/Equip_Shoes_320</v>
      </c>
      <c r="Q294" s="63">
        <v>1</v>
      </c>
      <c r="R294" s="1" t="str" cm="1">
        <f t="array" ref="R294">_xlfn.XLOOKUP($C294,战斗中转!$E$32:$E$281,_xlfn.XLOOKUP(I294*100+J294,战斗中转!$AD$30:$BY$30*100+战斗中转!$AD$31:$BY$31,战斗中转!$AD$32:$BY$281),"{}")</f>
        <v>{"MagicDef":381.9591,"AtkSpeed":0.0554,"HealInc":0.0406}</v>
      </c>
      <c r="S294" s="1" t="str" cm="1">
        <f t="array" ref="S294">_xlfn.XLOOKUP($C294,经营中转!$E$16:$E$265,_xlfn.XLOOKUP($J294,经营中转!$L$15:$S$15,经营中转!$L$16:$S$265),"{}")</f>
        <v>{"AutoLevelLower":18}</v>
      </c>
    </row>
    <row r="295" spans="1:19" x14ac:dyDescent="0.15">
      <c r="A295" s="1">
        <f t="shared" ref="A295:A306" si="268">B295</f>
        <v>6004911030</v>
      </c>
      <c r="B295" s="57">
        <f t="shared" si="247"/>
        <v>6004911030</v>
      </c>
      <c r="C295" s="27">
        <f>_xlfn.XLOOKUP(G295,战斗中转!$D$8:$D$19,战斗中转!$F$8:$F$19)</f>
        <v>30</v>
      </c>
      <c r="D295" s="1">
        <f>_xlfn.XLOOKUP(G295,战斗中转!$D$8:$D$19,战斗中转!$H$8:$H$19)</f>
        <v>3</v>
      </c>
      <c r="E295" s="1">
        <f>_xlfn.XLOOKUP(G295,战斗中转!$D$8:$D$19,战斗中转!$J$8:$J$19)</f>
        <v>1</v>
      </c>
      <c r="F295" s="1">
        <f t="shared" ref="F295:F306" si="269">IF(D295=0,0,1)</f>
        <v>1</v>
      </c>
      <c r="G295" s="57">
        <f t="shared" si="255"/>
        <v>4</v>
      </c>
      <c r="H295" s="1">
        <f t="shared" ref="H295:J295" si="270">H223</f>
        <v>100</v>
      </c>
      <c r="I295" s="1">
        <f t="shared" si="270"/>
        <v>1</v>
      </c>
      <c r="J295" s="1">
        <f t="shared" si="270"/>
        <v>1</v>
      </c>
      <c r="K295" s="1">
        <f t="shared" ref="K295:K306" si="271">IF(L295=0,0,1)</f>
        <v>1</v>
      </c>
      <c r="L295" s="1">
        <f>IF(H295=0,0,_xlfn.XLOOKUP(G295,战斗中转!$D$8:$D$19,战斗中转!$I$8:$I$19))</f>
        <v>0.2</v>
      </c>
      <c r="M295" s="1">
        <f t="shared" ref="M295:M306" si="272">B295</f>
        <v>6004911030</v>
      </c>
      <c r="N295" s="1" t="str">
        <f t="shared" ref="N295:N306" si="273">"EquipmentName"&amp;"60"&amp;G295*1000000+I295*10000+J295*1000+C295</f>
        <v>EquipmentName604011030</v>
      </c>
      <c r="O295" s="1" t="str">
        <f t="shared" ref="O295:O306" si="274">"EquipmentDesc"&amp;"60"&amp;G295*1000000+I295*10000+J295*1000+C295</f>
        <v>EquipmentDesc604011030</v>
      </c>
      <c r="P295" s="63" t="str">
        <f>"SpriteUi/EquipmentIcon/"&amp;"Equip_"&amp;_xlfn.XLOOKUP(J295,战斗中转!$A$8:$A$11,战斗中转!$B$8:$B$11)&amp;"_"&amp;I295*100+ROUNDUP(G295/2,0)*10</f>
        <v>SpriteUi/EquipmentIcon/Equip_Weapon_120</v>
      </c>
      <c r="Q295" s="63">
        <v>1</v>
      </c>
      <c r="R295" s="1" t="str" cm="1">
        <f t="array" ref="R295">_xlfn.XLOOKUP($C295,战斗中转!$E$32:$E$281,_xlfn.XLOOKUP(I295*100+J295,战斗中转!$AD$30:$BY$30*100+战斗中转!$AD$31:$BY$31,战斗中转!$AD$32:$BY$281),"{}")</f>
        <v>{"Atk":1176.7427,"Cri":0.3451}</v>
      </c>
      <c r="S295" s="1" t="str" cm="1">
        <f t="array" ref="S295">_xlfn.XLOOKUP($C295,经营中转!$E$16:$E$265,_xlfn.XLOOKUP($J295,经营中转!$L$15:$S$15,经营中转!$L$16:$S$265),"{}")</f>
        <v>{"CardMulti":6.43}</v>
      </c>
    </row>
    <row r="296" spans="1:19" x14ac:dyDescent="0.15">
      <c r="A296" s="1">
        <f t="shared" si="268"/>
        <v>6004912030</v>
      </c>
      <c r="B296" s="57">
        <f t="shared" si="247"/>
        <v>6004912030</v>
      </c>
      <c r="C296" s="27">
        <f>_xlfn.XLOOKUP(G296,战斗中转!$D$8:$D$19,战斗中转!$F$8:$F$19)</f>
        <v>30</v>
      </c>
      <c r="D296" s="1">
        <f>_xlfn.XLOOKUP(G296,战斗中转!$D$8:$D$19,战斗中转!$H$8:$H$19)</f>
        <v>3</v>
      </c>
      <c r="E296" s="1">
        <f>_xlfn.XLOOKUP(G296,战斗中转!$D$8:$D$19,战斗中转!$J$8:$J$19)</f>
        <v>1</v>
      </c>
      <c r="F296" s="1">
        <f t="shared" si="269"/>
        <v>1</v>
      </c>
      <c r="G296" s="57">
        <f t="shared" si="255"/>
        <v>4</v>
      </c>
      <c r="H296" s="1">
        <f t="shared" ref="H296:J296" si="275">H224</f>
        <v>100</v>
      </c>
      <c r="I296" s="1">
        <f t="shared" si="275"/>
        <v>1</v>
      </c>
      <c r="J296" s="1">
        <f t="shared" si="275"/>
        <v>2</v>
      </c>
      <c r="K296" s="1">
        <f t="shared" si="271"/>
        <v>1</v>
      </c>
      <c r="L296" s="1">
        <f>IF(H296=0,0,_xlfn.XLOOKUP(G296,战斗中转!$D$8:$D$19,战斗中转!$I$8:$I$19))</f>
        <v>0.2</v>
      </c>
      <c r="M296" s="1">
        <f t="shared" si="272"/>
        <v>6004912030</v>
      </c>
      <c r="N296" s="1" t="str">
        <f t="shared" si="273"/>
        <v>EquipmentName604012030</v>
      </c>
      <c r="O296" s="1" t="str">
        <f t="shared" si="274"/>
        <v>EquipmentDesc604012030</v>
      </c>
      <c r="P296" s="63" t="str">
        <f>"SpriteUi/EquipmentIcon/"&amp;"Equip_"&amp;_xlfn.XLOOKUP(J296,战斗中转!$A$8:$A$11,战斗中转!$B$8:$B$11)&amp;"_"&amp;I296*100+ROUNDUP(G296/2,0)*10</f>
        <v>SpriteUi/EquipmentIcon/Equip_Head_120</v>
      </c>
      <c r="Q296" s="63">
        <v>1</v>
      </c>
      <c r="R296" s="1" t="str" cm="1">
        <f t="array" ref="R296">_xlfn.XLOOKUP($C296,战斗中转!$E$32:$E$281,_xlfn.XLOOKUP(I296*100+J296,战斗中转!$AD$30:$BY$30*100+战斗中转!$AD$31:$BY$31,战斗中转!$AD$32:$BY$281),"{}")</f>
        <v>{"Hp":8487.9804,"AntiCri":0.1904}</v>
      </c>
      <c r="S296" s="1" t="str" cm="1">
        <f t="array" ref="S296">_xlfn.XLOOKUP($C296,经营中转!$E$16:$E$265,_xlfn.XLOOKUP($J296,经营中转!$L$15:$S$15,经营中转!$L$16:$S$265),"{}")</f>
        <v>{"AutoLevelLower":42}</v>
      </c>
    </row>
    <row r="297" spans="1:19" x14ac:dyDescent="0.15">
      <c r="A297" s="1">
        <f t="shared" si="268"/>
        <v>6004913030</v>
      </c>
      <c r="B297" s="57">
        <f t="shared" si="247"/>
        <v>6004913030</v>
      </c>
      <c r="C297" s="27">
        <f>_xlfn.XLOOKUP(G297,战斗中转!$D$8:$D$19,战斗中转!$F$8:$F$19)</f>
        <v>30</v>
      </c>
      <c r="D297" s="1">
        <f>_xlfn.XLOOKUP(G297,战斗中转!$D$8:$D$19,战斗中转!$H$8:$H$19)</f>
        <v>3</v>
      </c>
      <c r="E297" s="1">
        <f>_xlfn.XLOOKUP(G297,战斗中转!$D$8:$D$19,战斗中转!$J$8:$J$19)</f>
        <v>1</v>
      </c>
      <c r="F297" s="1">
        <f t="shared" si="269"/>
        <v>1</v>
      </c>
      <c r="G297" s="57">
        <f t="shared" si="255"/>
        <v>4</v>
      </c>
      <c r="H297" s="1">
        <f t="shared" ref="H297:J297" si="276">H225</f>
        <v>100</v>
      </c>
      <c r="I297" s="1">
        <f t="shared" si="276"/>
        <v>1</v>
      </c>
      <c r="J297" s="1">
        <f t="shared" si="276"/>
        <v>3</v>
      </c>
      <c r="K297" s="1">
        <f t="shared" si="271"/>
        <v>1</v>
      </c>
      <c r="L297" s="1">
        <f>IF(H297=0,0,_xlfn.XLOOKUP(G297,战斗中转!$D$8:$D$19,战斗中转!$I$8:$I$19))</f>
        <v>0.2</v>
      </c>
      <c r="M297" s="1">
        <f t="shared" si="272"/>
        <v>6004913030</v>
      </c>
      <c r="N297" s="1" t="str">
        <f t="shared" si="273"/>
        <v>EquipmentName604013030</v>
      </c>
      <c r="O297" s="1" t="str">
        <f t="shared" si="274"/>
        <v>EquipmentDesc604013030</v>
      </c>
      <c r="P297" s="63" t="str">
        <f>"SpriteUi/EquipmentIcon/"&amp;"Equip_"&amp;_xlfn.XLOOKUP(J297,战斗中转!$A$8:$A$11,战斗中转!$B$8:$B$11)&amp;"_"&amp;I297*100+ROUNDUP(G297/2,0)*10</f>
        <v>SpriteUi/EquipmentIcon/Equip_Body_120</v>
      </c>
      <c r="Q297" s="63">
        <v>1</v>
      </c>
      <c r="R297" s="1" t="str" cm="1">
        <f t="array" ref="R297">_xlfn.XLOOKUP($C297,战斗中转!$E$32:$E$281,_xlfn.XLOOKUP(I297*100+J297,战斗中转!$AD$30:$BY$30*100+战斗中转!$AD$31:$BY$31,战斗中转!$AD$32:$BY$281),"{}")</f>
        <v>{"PhysDef":366.5264,"SkillSpeed":0.0431}</v>
      </c>
      <c r="S297" s="1" t="str" cm="1">
        <f t="array" ref="S297">_xlfn.XLOOKUP($C297,经营中转!$E$16:$E$265,_xlfn.XLOOKUP($J297,经营中转!$L$15:$S$15,经营中转!$L$16:$S$265),"{}")</f>
        <v>{"CardMulti":2.76}</v>
      </c>
    </row>
    <row r="298" spans="1:19" x14ac:dyDescent="0.15">
      <c r="A298" s="1">
        <f t="shared" si="268"/>
        <v>6004914030</v>
      </c>
      <c r="B298" s="57">
        <f t="shared" si="247"/>
        <v>6004914030</v>
      </c>
      <c r="C298" s="27">
        <f>_xlfn.XLOOKUP(G298,战斗中转!$D$8:$D$19,战斗中转!$F$8:$F$19)</f>
        <v>30</v>
      </c>
      <c r="D298" s="1">
        <f>_xlfn.XLOOKUP(G298,战斗中转!$D$8:$D$19,战斗中转!$H$8:$H$19)</f>
        <v>3</v>
      </c>
      <c r="E298" s="1">
        <f>_xlfn.XLOOKUP(G298,战斗中转!$D$8:$D$19,战斗中转!$J$8:$J$19)</f>
        <v>1</v>
      </c>
      <c r="F298" s="1">
        <f t="shared" si="269"/>
        <v>1</v>
      </c>
      <c r="G298" s="57">
        <f t="shared" si="255"/>
        <v>4</v>
      </c>
      <c r="H298" s="1">
        <f t="shared" ref="H298:J298" si="277">H226</f>
        <v>100</v>
      </c>
      <c r="I298" s="1">
        <f t="shared" si="277"/>
        <v>1</v>
      </c>
      <c r="J298" s="1">
        <f t="shared" si="277"/>
        <v>4</v>
      </c>
      <c r="K298" s="1">
        <f t="shared" si="271"/>
        <v>1</v>
      </c>
      <c r="L298" s="1">
        <f>IF(H298=0,0,_xlfn.XLOOKUP(G298,战斗中转!$D$8:$D$19,战斗中转!$I$8:$I$19))</f>
        <v>0.2</v>
      </c>
      <c r="M298" s="1">
        <f t="shared" si="272"/>
        <v>6004914030</v>
      </c>
      <c r="N298" s="1" t="str">
        <f t="shared" si="273"/>
        <v>EquipmentName604014030</v>
      </c>
      <c r="O298" s="1" t="str">
        <f t="shared" si="274"/>
        <v>EquipmentDesc604014030</v>
      </c>
      <c r="P298" s="63" t="str">
        <f>"SpriteUi/EquipmentIcon/"&amp;"Equip_"&amp;_xlfn.XLOOKUP(J298,战斗中转!$A$8:$A$11,战斗中转!$B$8:$B$11)&amp;"_"&amp;I298*100+ROUNDUP(G298/2,0)*10</f>
        <v>SpriteUi/EquipmentIcon/Equip_Shoes_120</v>
      </c>
      <c r="Q298" s="63">
        <v>1</v>
      </c>
      <c r="R298" s="1" t="str" cm="1">
        <f t="array" ref="R298">_xlfn.XLOOKUP($C298,战斗中转!$E$32:$E$281,_xlfn.XLOOKUP(I298*100+J298,战斗中转!$AD$30:$BY$30*100+战斗中转!$AD$31:$BY$31,战斗中转!$AD$32:$BY$281),"{}")</f>
        <v>{"MagicDef":366.5264,"AtkSpeed":0.0554,"SkillSpeed":0.0431}</v>
      </c>
      <c r="S298" s="1" t="str" cm="1">
        <f t="array" ref="S298">_xlfn.XLOOKUP($C298,经营中转!$E$16:$E$265,_xlfn.XLOOKUP($J298,经营中转!$L$15:$S$15,经营中转!$L$16:$S$265),"{}")</f>
        <v>{"AutoLevelLower":18}</v>
      </c>
    </row>
    <row r="299" spans="1:19" x14ac:dyDescent="0.15">
      <c r="A299" s="1">
        <f t="shared" si="268"/>
        <v>6004921030</v>
      </c>
      <c r="B299" s="57">
        <f t="shared" si="247"/>
        <v>6004921030</v>
      </c>
      <c r="C299" s="27">
        <f>_xlfn.XLOOKUP(G299,战斗中转!$D$8:$D$19,战斗中转!$F$8:$F$19)</f>
        <v>30</v>
      </c>
      <c r="D299" s="1">
        <f>_xlfn.XLOOKUP(G299,战斗中转!$D$8:$D$19,战斗中转!$H$8:$H$19)</f>
        <v>3</v>
      </c>
      <c r="E299" s="1">
        <f>_xlfn.XLOOKUP(G299,战斗中转!$D$8:$D$19,战斗中转!$J$8:$J$19)</f>
        <v>1</v>
      </c>
      <c r="F299" s="1">
        <f t="shared" si="269"/>
        <v>1</v>
      </c>
      <c r="G299" s="57">
        <f t="shared" si="255"/>
        <v>4</v>
      </c>
      <c r="H299" s="1">
        <f t="shared" ref="H299:J299" si="278">H227</f>
        <v>100</v>
      </c>
      <c r="I299" s="1">
        <f t="shared" si="278"/>
        <v>2</v>
      </c>
      <c r="J299" s="1">
        <f t="shared" si="278"/>
        <v>1</v>
      </c>
      <c r="K299" s="1">
        <f t="shared" si="271"/>
        <v>1</v>
      </c>
      <c r="L299" s="1">
        <f>IF(H299=0,0,_xlfn.XLOOKUP(G299,战斗中转!$D$8:$D$19,战斗中转!$I$8:$I$19))</f>
        <v>0.2</v>
      </c>
      <c r="M299" s="1">
        <f t="shared" si="272"/>
        <v>6004921030</v>
      </c>
      <c r="N299" s="1" t="str">
        <f t="shared" si="273"/>
        <v>EquipmentName604021030</v>
      </c>
      <c r="O299" s="1" t="str">
        <f t="shared" si="274"/>
        <v>EquipmentDesc604021030</v>
      </c>
      <c r="P299" s="63" t="str">
        <f>"SpriteUi/EquipmentIcon/"&amp;"Equip_"&amp;_xlfn.XLOOKUP(J299,战斗中转!$A$8:$A$11,战斗中转!$B$8:$B$11)&amp;"_"&amp;I299*100+ROUNDUP(G299/2,0)*10</f>
        <v>SpriteUi/EquipmentIcon/Equip_Weapon_220</v>
      </c>
      <c r="Q299" s="63">
        <v>1</v>
      </c>
      <c r="R299" s="1" t="str" cm="1">
        <f t="array" ref="R299">_xlfn.XLOOKUP($C299,战斗中转!$E$32:$E$281,_xlfn.XLOOKUP(I299*100+J299,战斗中转!$AD$30:$BY$30*100+战斗中转!$AD$31:$BY$31,战斗中转!$AD$32:$BY$281),"{}")</f>
        <v>{"Atk":829.5072,"Cri":0.238}</v>
      </c>
      <c r="S299" s="1" t="str" cm="1">
        <f t="array" ref="S299">_xlfn.XLOOKUP($C299,经营中转!$E$16:$E$265,_xlfn.XLOOKUP($J299,经营中转!$L$15:$S$15,经营中转!$L$16:$S$265),"{}")</f>
        <v>{"CardMulti":6.43}</v>
      </c>
    </row>
    <row r="300" spans="1:19" x14ac:dyDescent="0.15">
      <c r="A300" s="1">
        <f t="shared" si="268"/>
        <v>6004922030</v>
      </c>
      <c r="B300" s="57">
        <f t="shared" si="247"/>
        <v>6004922030</v>
      </c>
      <c r="C300" s="27">
        <f>_xlfn.XLOOKUP(G300,战斗中转!$D$8:$D$19,战斗中转!$F$8:$F$19)</f>
        <v>30</v>
      </c>
      <c r="D300" s="1">
        <f>_xlfn.XLOOKUP(G300,战斗中转!$D$8:$D$19,战斗中转!$H$8:$H$19)</f>
        <v>3</v>
      </c>
      <c r="E300" s="1">
        <f>_xlfn.XLOOKUP(G300,战斗中转!$D$8:$D$19,战斗中转!$J$8:$J$19)</f>
        <v>1</v>
      </c>
      <c r="F300" s="1">
        <f t="shared" si="269"/>
        <v>1</v>
      </c>
      <c r="G300" s="57">
        <f t="shared" si="255"/>
        <v>4</v>
      </c>
      <c r="H300" s="1">
        <f t="shared" ref="H300:J300" si="279">H228</f>
        <v>100</v>
      </c>
      <c r="I300" s="1">
        <f t="shared" si="279"/>
        <v>2</v>
      </c>
      <c r="J300" s="1">
        <f t="shared" si="279"/>
        <v>2</v>
      </c>
      <c r="K300" s="1">
        <f t="shared" si="271"/>
        <v>1</v>
      </c>
      <c r="L300" s="1">
        <f>IF(H300=0,0,_xlfn.XLOOKUP(G300,战斗中转!$D$8:$D$19,战斗中转!$I$8:$I$19))</f>
        <v>0.2</v>
      </c>
      <c r="M300" s="1">
        <f t="shared" si="272"/>
        <v>6004922030</v>
      </c>
      <c r="N300" s="1" t="str">
        <f t="shared" si="273"/>
        <v>EquipmentName604022030</v>
      </c>
      <c r="O300" s="1" t="str">
        <f t="shared" si="274"/>
        <v>EquipmentDesc604022030</v>
      </c>
      <c r="P300" s="63" t="str">
        <f>"SpriteUi/EquipmentIcon/"&amp;"Equip_"&amp;_xlfn.XLOOKUP(J300,战斗中转!$A$8:$A$11,战斗中转!$B$8:$B$11)&amp;"_"&amp;I300*100+ROUNDUP(G300/2,0)*10</f>
        <v>SpriteUi/EquipmentIcon/Equip_Head_220</v>
      </c>
      <c r="Q300" s="63">
        <v>1</v>
      </c>
      <c r="R300" s="1" t="str" cm="1">
        <f t="array" ref="R300">_xlfn.XLOOKUP($C300,战斗中转!$E$32:$E$281,_xlfn.XLOOKUP(I300*100+J300,战斗中转!$AD$30:$BY$30*100+战斗中转!$AD$31:$BY$31,战斗中转!$AD$32:$BY$281),"{}")</f>
        <v>{"Hp":12056.7904,"AntiCri":0.238}</v>
      </c>
      <c r="S300" s="1" t="str" cm="1">
        <f t="array" ref="S300">_xlfn.XLOOKUP($C300,经营中转!$E$16:$E$265,_xlfn.XLOOKUP($J300,经营中转!$L$15:$S$15,经营中转!$L$16:$S$265),"{}")</f>
        <v>{"AutoLevelLower":42}</v>
      </c>
    </row>
    <row r="301" spans="1:19" x14ac:dyDescent="0.15">
      <c r="A301" s="1">
        <f t="shared" si="268"/>
        <v>6004923030</v>
      </c>
      <c r="B301" s="57">
        <f t="shared" si="247"/>
        <v>6004923030</v>
      </c>
      <c r="C301" s="27">
        <f>_xlfn.XLOOKUP(G301,战斗中转!$D$8:$D$19,战斗中转!$F$8:$F$19)</f>
        <v>30</v>
      </c>
      <c r="D301" s="1">
        <f>_xlfn.XLOOKUP(G301,战斗中转!$D$8:$D$19,战斗中转!$H$8:$H$19)</f>
        <v>3</v>
      </c>
      <c r="E301" s="1">
        <f>_xlfn.XLOOKUP(G301,战斗中转!$D$8:$D$19,战斗中转!$J$8:$J$19)</f>
        <v>1</v>
      </c>
      <c r="F301" s="1">
        <f t="shared" si="269"/>
        <v>1</v>
      </c>
      <c r="G301" s="57">
        <f t="shared" si="255"/>
        <v>4</v>
      </c>
      <c r="H301" s="1">
        <f t="shared" ref="H301:J301" si="280">H229</f>
        <v>100</v>
      </c>
      <c r="I301" s="1">
        <f t="shared" si="280"/>
        <v>2</v>
      </c>
      <c r="J301" s="1">
        <f t="shared" si="280"/>
        <v>3</v>
      </c>
      <c r="K301" s="1">
        <f t="shared" si="271"/>
        <v>1</v>
      </c>
      <c r="L301" s="1">
        <f>IF(H301=0,0,_xlfn.XLOOKUP(G301,战斗中转!$D$8:$D$19,战斗中转!$I$8:$I$19))</f>
        <v>0.2</v>
      </c>
      <c r="M301" s="1">
        <f t="shared" si="272"/>
        <v>6004923030</v>
      </c>
      <c r="N301" s="1" t="str">
        <f t="shared" si="273"/>
        <v>EquipmentName604023030</v>
      </c>
      <c r="O301" s="1" t="str">
        <f t="shared" si="274"/>
        <v>EquipmentDesc604023030</v>
      </c>
      <c r="P301" s="63" t="str">
        <f>"SpriteUi/EquipmentIcon/"&amp;"Equip_"&amp;_xlfn.XLOOKUP(J301,战斗中转!$A$8:$A$11,战斗中转!$B$8:$B$11)&amp;"_"&amp;I301*100+ROUNDUP(G301/2,0)*10</f>
        <v>SpriteUi/EquipmentIcon/Equip_Body_220</v>
      </c>
      <c r="Q301" s="63">
        <v>1</v>
      </c>
      <c r="R301" s="1" t="str" cm="1">
        <f t="array" ref="R301">_xlfn.XLOOKUP($C301,战斗中转!$E$32:$E$281,_xlfn.XLOOKUP(I301*100+J301,战斗中转!$AD$30:$BY$30*100+战斗中转!$AD$31:$BY$31,战斗中转!$AD$32:$BY$281),"{}")</f>
        <v>{"PhysDef":424.399,"OnHealInc":0.0406}</v>
      </c>
      <c r="S301" s="1" t="str" cm="1">
        <f t="array" ref="S301">_xlfn.XLOOKUP($C301,经营中转!$E$16:$E$265,_xlfn.XLOOKUP($J301,经营中转!$L$15:$S$15,经营中转!$L$16:$S$265),"{}")</f>
        <v>{"CardMulti":2.76}</v>
      </c>
    </row>
    <row r="302" spans="1:19" x14ac:dyDescent="0.15">
      <c r="A302" s="1">
        <f t="shared" si="268"/>
        <v>6004924030</v>
      </c>
      <c r="B302" s="57">
        <f t="shared" si="247"/>
        <v>6004924030</v>
      </c>
      <c r="C302" s="27">
        <f>_xlfn.XLOOKUP(G302,战斗中转!$D$8:$D$19,战斗中转!$F$8:$F$19)</f>
        <v>30</v>
      </c>
      <c r="D302" s="1">
        <f>_xlfn.XLOOKUP(G302,战斗中转!$D$8:$D$19,战斗中转!$H$8:$H$19)</f>
        <v>3</v>
      </c>
      <c r="E302" s="1">
        <f>_xlfn.XLOOKUP(G302,战斗中转!$D$8:$D$19,战斗中转!$J$8:$J$19)</f>
        <v>1</v>
      </c>
      <c r="F302" s="1">
        <f t="shared" si="269"/>
        <v>1</v>
      </c>
      <c r="G302" s="57">
        <f t="shared" si="255"/>
        <v>4</v>
      </c>
      <c r="H302" s="1">
        <f t="shared" ref="H302:J302" si="281">H230</f>
        <v>100</v>
      </c>
      <c r="I302" s="1">
        <f t="shared" si="281"/>
        <v>2</v>
      </c>
      <c r="J302" s="1">
        <f t="shared" si="281"/>
        <v>4</v>
      </c>
      <c r="K302" s="1">
        <f t="shared" si="271"/>
        <v>1</v>
      </c>
      <c r="L302" s="1">
        <f>IF(H302=0,0,_xlfn.XLOOKUP(G302,战斗中转!$D$8:$D$19,战斗中转!$I$8:$I$19))</f>
        <v>0.2</v>
      </c>
      <c r="M302" s="1">
        <f t="shared" si="272"/>
        <v>6004924030</v>
      </c>
      <c r="N302" s="1" t="str">
        <f t="shared" si="273"/>
        <v>EquipmentName604024030</v>
      </c>
      <c r="O302" s="1" t="str">
        <f t="shared" si="274"/>
        <v>EquipmentDesc604024030</v>
      </c>
      <c r="P302" s="63" t="str">
        <f>"SpriteUi/EquipmentIcon/"&amp;"Equip_"&amp;_xlfn.XLOOKUP(J302,战斗中转!$A$8:$A$11,战斗中转!$B$8:$B$11)&amp;"_"&amp;I302*100+ROUNDUP(G302/2,0)*10</f>
        <v>SpriteUi/EquipmentIcon/Equip_Shoes_220</v>
      </c>
      <c r="Q302" s="63">
        <v>1</v>
      </c>
      <c r="R302" s="1" t="str" cm="1">
        <f t="array" ref="R302">_xlfn.XLOOKUP($C302,战斗中转!$E$32:$E$281,_xlfn.XLOOKUP(I302*100+J302,战斗中转!$AD$30:$BY$30*100+战斗中转!$AD$31:$BY$31,战斗中转!$AD$32:$BY$281),"{}")</f>
        <v>{"MagicDef":424.399,"AtkSpeed":0.0554,"OnHealInc":0.0406}</v>
      </c>
      <c r="S302" s="1" t="str" cm="1">
        <f t="array" ref="S302">_xlfn.XLOOKUP($C302,经营中转!$E$16:$E$265,_xlfn.XLOOKUP($J302,经营中转!$L$15:$S$15,经营中转!$L$16:$S$265),"{}")</f>
        <v>{"AutoLevelLower":18}</v>
      </c>
    </row>
    <row r="303" spans="1:19" x14ac:dyDescent="0.15">
      <c r="A303" s="1">
        <f t="shared" si="268"/>
        <v>6004931030</v>
      </c>
      <c r="B303" s="57">
        <f t="shared" si="247"/>
        <v>6004931030</v>
      </c>
      <c r="C303" s="27">
        <f>_xlfn.XLOOKUP(G303,战斗中转!$D$8:$D$19,战斗中转!$F$8:$F$19)</f>
        <v>30</v>
      </c>
      <c r="D303" s="1">
        <f>_xlfn.XLOOKUP(G303,战斗中转!$D$8:$D$19,战斗中转!$H$8:$H$19)</f>
        <v>3</v>
      </c>
      <c r="E303" s="1">
        <f>_xlfn.XLOOKUP(G303,战斗中转!$D$8:$D$19,战斗中转!$J$8:$J$19)</f>
        <v>1</v>
      </c>
      <c r="F303" s="1">
        <f t="shared" si="269"/>
        <v>1</v>
      </c>
      <c r="G303" s="57">
        <f t="shared" si="255"/>
        <v>4</v>
      </c>
      <c r="H303" s="1">
        <f t="shared" ref="H303:J303" si="282">H231</f>
        <v>100</v>
      </c>
      <c r="I303" s="1">
        <f t="shared" si="282"/>
        <v>3</v>
      </c>
      <c r="J303" s="1">
        <f t="shared" si="282"/>
        <v>1</v>
      </c>
      <c r="K303" s="1">
        <f t="shared" si="271"/>
        <v>1</v>
      </c>
      <c r="L303" s="1">
        <f>IF(H303=0,0,_xlfn.XLOOKUP(G303,战斗中转!$D$8:$D$19,战斗中转!$I$8:$I$19))</f>
        <v>0.2</v>
      </c>
      <c r="M303" s="1">
        <f t="shared" si="272"/>
        <v>6004931030</v>
      </c>
      <c r="N303" s="1" t="str">
        <f t="shared" si="273"/>
        <v>EquipmentName604031030</v>
      </c>
      <c r="O303" s="1" t="str">
        <f t="shared" si="274"/>
        <v>EquipmentDesc604031030</v>
      </c>
      <c r="P303" s="63" t="str">
        <f>"SpriteUi/EquipmentIcon/"&amp;"Equip_"&amp;_xlfn.XLOOKUP(J303,战斗中转!$A$8:$A$11,战斗中转!$B$8:$B$11)&amp;"_"&amp;I303*100+ROUNDUP(G303/2,0)*10</f>
        <v>SpriteUi/EquipmentIcon/Equip_Weapon_320</v>
      </c>
      <c r="Q303" s="63">
        <v>1</v>
      </c>
      <c r="R303" s="1" t="str" cm="1">
        <f t="array" ref="R303">_xlfn.XLOOKUP($C303,战斗中转!$E$32:$E$281,_xlfn.XLOOKUP(I303*100+J303,战斗中转!$AD$30:$BY$30*100+战斗中转!$AD$31:$BY$31,战斗中转!$AD$32:$BY$281),"{}")</f>
        <v>{"Atk":1060.9976,"Cri":0.238}</v>
      </c>
      <c r="S303" s="1" t="str" cm="1">
        <f t="array" ref="S303">_xlfn.XLOOKUP($C303,经营中转!$E$16:$E$265,_xlfn.XLOOKUP($J303,经营中转!$L$15:$S$15,经营中转!$L$16:$S$265),"{}")</f>
        <v>{"CardMulti":6.43}</v>
      </c>
    </row>
    <row r="304" spans="1:19" x14ac:dyDescent="0.15">
      <c r="A304" s="1">
        <f t="shared" si="268"/>
        <v>6004932030</v>
      </c>
      <c r="B304" s="57">
        <f t="shared" si="247"/>
        <v>6004932030</v>
      </c>
      <c r="C304" s="27">
        <f>_xlfn.XLOOKUP(G304,战斗中转!$D$8:$D$19,战斗中转!$F$8:$F$19)</f>
        <v>30</v>
      </c>
      <c r="D304" s="1">
        <f>_xlfn.XLOOKUP(G304,战斗中转!$D$8:$D$19,战斗中转!$H$8:$H$19)</f>
        <v>3</v>
      </c>
      <c r="E304" s="1">
        <f>_xlfn.XLOOKUP(G304,战斗中转!$D$8:$D$19,战斗中转!$J$8:$J$19)</f>
        <v>1</v>
      </c>
      <c r="F304" s="1">
        <f t="shared" si="269"/>
        <v>1</v>
      </c>
      <c r="G304" s="57">
        <f t="shared" si="255"/>
        <v>4</v>
      </c>
      <c r="H304" s="1">
        <f t="shared" ref="H304:J304" si="283">H232</f>
        <v>100</v>
      </c>
      <c r="I304" s="1">
        <f t="shared" si="283"/>
        <v>3</v>
      </c>
      <c r="J304" s="1">
        <f t="shared" si="283"/>
        <v>2</v>
      </c>
      <c r="K304" s="1">
        <f t="shared" si="271"/>
        <v>1</v>
      </c>
      <c r="L304" s="1">
        <f>IF(H304=0,0,_xlfn.XLOOKUP(G304,战斗中转!$D$8:$D$19,战斗中转!$I$8:$I$19))</f>
        <v>0.2</v>
      </c>
      <c r="M304" s="1">
        <f t="shared" si="272"/>
        <v>6004932030</v>
      </c>
      <c r="N304" s="1" t="str">
        <f t="shared" si="273"/>
        <v>EquipmentName604032030</v>
      </c>
      <c r="O304" s="1" t="str">
        <f t="shared" si="274"/>
        <v>EquipmentDesc604032030</v>
      </c>
      <c r="P304" s="63" t="str">
        <f>"SpriteUi/EquipmentIcon/"&amp;"Equip_"&amp;_xlfn.XLOOKUP(J304,战斗中转!$A$8:$A$11,战斗中转!$B$8:$B$11)&amp;"_"&amp;I304*100+ROUNDUP(G304/2,0)*10</f>
        <v>SpriteUi/EquipmentIcon/Equip_Head_320</v>
      </c>
      <c r="Q304" s="63">
        <v>1</v>
      </c>
      <c r="R304" s="1" t="str" cm="1">
        <f t="array" ref="R304">_xlfn.XLOOKUP($C304,战斗中转!$E$32:$E$281,_xlfn.XLOOKUP(I304*100+J304,战斗中转!$AD$30:$BY$30*100+战斗中转!$AD$31:$BY$31,战斗中转!$AD$32:$BY$281),"{}")</f>
        <v>{"Hp":10127.7039,"AntiCri":0.238}</v>
      </c>
      <c r="S304" s="1" t="str" cm="1">
        <f t="array" ref="S304">_xlfn.XLOOKUP($C304,经营中转!$E$16:$E$265,_xlfn.XLOOKUP($J304,经营中转!$L$15:$S$15,经营中转!$L$16:$S$265),"{}")</f>
        <v>{"AutoLevelLower":42}</v>
      </c>
    </row>
    <row r="305" spans="1:19" x14ac:dyDescent="0.15">
      <c r="A305" s="1">
        <f t="shared" si="268"/>
        <v>6004933030</v>
      </c>
      <c r="B305" s="57">
        <f t="shared" si="247"/>
        <v>6004933030</v>
      </c>
      <c r="C305" s="27">
        <f>_xlfn.XLOOKUP(G305,战斗中转!$D$8:$D$19,战斗中转!$F$8:$F$19)</f>
        <v>30</v>
      </c>
      <c r="D305" s="1">
        <f>_xlfn.XLOOKUP(G305,战斗中转!$D$8:$D$19,战斗中转!$H$8:$H$19)</f>
        <v>3</v>
      </c>
      <c r="E305" s="1">
        <f>_xlfn.XLOOKUP(G305,战斗中转!$D$8:$D$19,战斗中转!$J$8:$J$19)</f>
        <v>1</v>
      </c>
      <c r="F305" s="1">
        <f t="shared" si="269"/>
        <v>1</v>
      </c>
      <c r="G305" s="57">
        <f t="shared" si="255"/>
        <v>4</v>
      </c>
      <c r="H305" s="1">
        <f t="shared" ref="H305:J305" si="284">H233</f>
        <v>100</v>
      </c>
      <c r="I305" s="1">
        <f t="shared" si="284"/>
        <v>3</v>
      </c>
      <c r="J305" s="1">
        <f t="shared" si="284"/>
        <v>3</v>
      </c>
      <c r="K305" s="1">
        <f t="shared" si="271"/>
        <v>1</v>
      </c>
      <c r="L305" s="1">
        <f>IF(H305=0,0,_xlfn.XLOOKUP(G305,战斗中转!$D$8:$D$19,战斗中转!$I$8:$I$19))</f>
        <v>0.2</v>
      </c>
      <c r="M305" s="1">
        <f t="shared" si="272"/>
        <v>6004933030</v>
      </c>
      <c r="N305" s="1" t="str">
        <f t="shared" si="273"/>
        <v>EquipmentName604033030</v>
      </c>
      <c r="O305" s="1" t="str">
        <f t="shared" si="274"/>
        <v>EquipmentDesc604033030</v>
      </c>
      <c r="P305" s="63" t="str">
        <f>"SpriteUi/EquipmentIcon/"&amp;"Equip_"&amp;_xlfn.XLOOKUP(J305,战斗中转!$A$8:$A$11,战斗中转!$B$8:$B$11)&amp;"_"&amp;I305*100+ROUNDUP(G305/2,0)*10</f>
        <v>SpriteUi/EquipmentIcon/Equip_Body_320</v>
      </c>
      <c r="Q305" s="63">
        <v>1</v>
      </c>
      <c r="R305" s="1" t="str" cm="1">
        <f t="array" ref="R305">_xlfn.XLOOKUP($C305,战斗中转!$E$32:$E$281,_xlfn.XLOOKUP(I305*100+J305,战斗中转!$AD$30:$BY$30*100+战斗中转!$AD$31:$BY$31,战斗中转!$AD$32:$BY$281),"{}")</f>
        <v>{"PhysDef":374.2428,"HealInc":0.0406}</v>
      </c>
      <c r="S305" s="1" t="str" cm="1">
        <f t="array" ref="S305">_xlfn.XLOOKUP($C305,经营中转!$E$16:$E$265,_xlfn.XLOOKUP($J305,经营中转!$L$15:$S$15,经营中转!$L$16:$S$265),"{}")</f>
        <v>{"CardMulti":2.76}</v>
      </c>
    </row>
    <row r="306" spans="1:19" x14ac:dyDescent="0.15">
      <c r="A306" s="1">
        <f t="shared" si="268"/>
        <v>6004934030</v>
      </c>
      <c r="B306" s="57">
        <f t="shared" si="247"/>
        <v>6004934030</v>
      </c>
      <c r="C306" s="27">
        <f>_xlfn.XLOOKUP(G306,战斗中转!$D$8:$D$19,战斗中转!$F$8:$F$19)</f>
        <v>30</v>
      </c>
      <c r="D306" s="1">
        <f>_xlfn.XLOOKUP(G306,战斗中转!$D$8:$D$19,战斗中转!$H$8:$H$19)</f>
        <v>3</v>
      </c>
      <c r="E306" s="1">
        <f>_xlfn.XLOOKUP(G306,战斗中转!$D$8:$D$19,战斗中转!$J$8:$J$19)</f>
        <v>1</v>
      </c>
      <c r="F306" s="1">
        <f t="shared" si="269"/>
        <v>1</v>
      </c>
      <c r="G306" s="57">
        <f t="shared" si="255"/>
        <v>4</v>
      </c>
      <c r="H306" s="1">
        <f t="shared" ref="H306:J306" si="285">H234</f>
        <v>100</v>
      </c>
      <c r="I306" s="1">
        <f t="shared" si="285"/>
        <v>3</v>
      </c>
      <c r="J306" s="1">
        <f t="shared" si="285"/>
        <v>4</v>
      </c>
      <c r="K306" s="1">
        <f t="shared" si="271"/>
        <v>1</v>
      </c>
      <c r="L306" s="1">
        <f>IF(H306=0,0,_xlfn.XLOOKUP(G306,战斗中转!$D$8:$D$19,战斗中转!$I$8:$I$19))</f>
        <v>0.2</v>
      </c>
      <c r="M306" s="1">
        <f t="shared" si="272"/>
        <v>6004934030</v>
      </c>
      <c r="N306" s="1" t="str">
        <f t="shared" si="273"/>
        <v>EquipmentName604034030</v>
      </c>
      <c r="O306" s="1" t="str">
        <f t="shared" si="274"/>
        <v>EquipmentDesc604034030</v>
      </c>
      <c r="P306" s="63" t="str">
        <f>"SpriteUi/EquipmentIcon/"&amp;"Equip_"&amp;_xlfn.XLOOKUP(J306,战斗中转!$A$8:$A$11,战斗中转!$B$8:$B$11)&amp;"_"&amp;I306*100+ROUNDUP(G306/2,0)*10</f>
        <v>SpriteUi/EquipmentIcon/Equip_Shoes_320</v>
      </c>
      <c r="Q306" s="63">
        <v>1</v>
      </c>
      <c r="R306" s="1" t="str" cm="1">
        <f t="array" ref="R306">_xlfn.XLOOKUP($C306,战斗中转!$E$32:$E$281,_xlfn.XLOOKUP(I306*100+J306,战斗中转!$AD$30:$BY$30*100+战斗中转!$AD$31:$BY$31,战斗中转!$AD$32:$BY$281),"{}")</f>
        <v>{"MagicDef":381.9591,"AtkSpeed":0.0554,"HealInc":0.0406}</v>
      </c>
      <c r="S306" s="1" t="str" cm="1">
        <f t="array" ref="S306">_xlfn.XLOOKUP($C306,经营中转!$E$16:$E$265,_xlfn.XLOOKUP($J306,经营中转!$L$15:$S$15,经营中转!$L$16:$S$265),"{}")</f>
        <v>{"AutoLevelLower":18}</v>
      </c>
    </row>
    <row r="307" spans="1:19" x14ac:dyDescent="0.15">
      <c r="A307" s="1">
        <f t="shared" ref="A307:A318" si="286">B307</f>
        <v>6005011045</v>
      </c>
      <c r="B307" s="58">
        <f t="shared" si="247"/>
        <v>6005011045</v>
      </c>
      <c r="C307" s="27">
        <f>_xlfn.XLOOKUP(G307,战斗中转!$D$8:$D$19,战斗中转!$F$8:$F$19)</f>
        <v>45</v>
      </c>
      <c r="D307" s="1">
        <f>_xlfn.XLOOKUP(G307,战斗中转!$D$8:$D$19,战斗中转!$H$8:$H$19)</f>
        <v>5</v>
      </c>
      <c r="E307" s="1">
        <f>_xlfn.XLOOKUP(G307,战斗中转!$D$8:$D$19,战斗中转!$J$8:$J$19)</f>
        <v>0</v>
      </c>
      <c r="F307" s="1">
        <f t="shared" ref="F307:F318" si="287">IF(D307=0,0,1)</f>
        <v>1</v>
      </c>
      <c r="G307" s="58">
        <f t="shared" si="255"/>
        <v>5</v>
      </c>
      <c r="H307" s="1">
        <f t="shared" ref="H307:J307" si="288">H235</f>
        <v>0</v>
      </c>
      <c r="I307" s="1">
        <f t="shared" si="288"/>
        <v>1</v>
      </c>
      <c r="J307" s="1">
        <f t="shared" si="288"/>
        <v>1</v>
      </c>
      <c r="K307" s="1">
        <f t="shared" ref="K307:K318" si="289">IF(L307=0,0,1)</f>
        <v>0</v>
      </c>
      <c r="L307" s="1">
        <f>IF(H307=0,0,_xlfn.XLOOKUP(G307,战斗中转!$D$8:$D$19,战斗中转!$I$8:$I$19))</f>
        <v>0</v>
      </c>
      <c r="M307" s="1">
        <f t="shared" ref="M307:M318" si="290">B307</f>
        <v>6005011045</v>
      </c>
      <c r="N307" s="1" t="str">
        <f t="shared" ref="N307:N318" si="291">"EquipmentName"&amp;"60"&amp;G307*1000000+I307*10000+J307*1000+C307</f>
        <v>EquipmentName605011045</v>
      </c>
      <c r="O307" s="1" t="str">
        <f t="shared" ref="O307:O318" si="292">"EquipmentDesc"&amp;"60"&amp;G307*1000000+I307*10000+J307*1000+C307</f>
        <v>EquipmentDesc605011045</v>
      </c>
      <c r="P307" s="63" t="str">
        <f>"SpriteUi/EquipmentIcon/"&amp;"Equip_"&amp;_xlfn.XLOOKUP(J307,战斗中转!$A$8:$A$11,战斗中转!$B$8:$B$11)&amp;"_"&amp;I307*100+ROUNDUP(G307/2,0)*10</f>
        <v>SpriteUi/EquipmentIcon/Equip_Weapon_130</v>
      </c>
      <c r="Q307" s="63">
        <v>1</v>
      </c>
      <c r="R307" s="1" t="str" cm="1">
        <f t="array" ref="R307">_xlfn.XLOOKUP($C307,战斗中转!$E$32:$E$281,_xlfn.XLOOKUP(I307*100+J307,战斗中转!$AD$30:$BY$30*100+战斗中转!$AD$31:$BY$31,战斗中转!$AD$32:$BY$281),"{}")</f>
        <v>{"Atk":4363.1163,"Cri":0.4669}</v>
      </c>
      <c r="S307" s="1" t="str" cm="1">
        <f t="array" ref="S307">_xlfn.XLOOKUP($C307,经营中转!$E$16:$E$265,_xlfn.XLOOKUP($J307,经营中转!$L$15:$S$15,经营中转!$L$16:$S$265),"{}")</f>
        <v>{"CardMulti":9.11}</v>
      </c>
    </row>
    <row r="308" spans="1:19" x14ac:dyDescent="0.15">
      <c r="A308" s="1">
        <f t="shared" si="286"/>
        <v>6005012045</v>
      </c>
      <c r="B308" s="58">
        <f t="shared" si="247"/>
        <v>6005012045</v>
      </c>
      <c r="C308" s="27">
        <f>_xlfn.XLOOKUP(G308,战斗中转!$D$8:$D$19,战斗中转!$F$8:$F$19)</f>
        <v>45</v>
      </c>
      <c r="D308" s="1">
        <f>_xlfn.XLOOKUP(G308,战斗中转!$D$8:$D$19,战斗中转!$H$8:$H$19)</f>
        <v>5</v>
      </c>
      <c r="E308" s="1">
        <f>_xlfn.XLOOKUP(G308,战斗中转!$D$8:$D$19,战斗中转!$J$8:$J$19)</f>
        <v>0</v>
      </c>
      <c r="F308" s="1">
        <f t="shared" si="287"/>
        <v>1</v>
      </c>
      <c r="G308" s="58">
        <f t="shared" si="255"/>
        <v>5</v>
      </c>
      <c r="H308" s="1">
        <f t="shared" ref="H308:J308" si="293">H236</f>
        <v>0</v>
      </c>
      <c r="I308" s="1">
        <f t="shared" si="293"/>
        <v>1</v>
      </c>
      <c r="J308" s="1">
        <f t="shared" si="293"/>
        <v>2</v>
      </c>
      <c r="K308" s="1">
        <f t="shared" si="289"/>
        <v>0</v>
      </c>
      <c r="L308" s="1">
        <f>IF(H308=0,0,_xlfn.XLOOKUP(G308,战斗中转!$D$8:$D$19,战斗中转!$I$8:$I$19))</f>
        <v>0</v>
      </c>
      <c r="M308" s="1">
        <f t="shared" si="290"/>
        <v>6005012045</v>
      </c>
      <c r="N308" s="1" t="str">
        <f t="shared" si="291"/>
        <v>EquipmentName605012045</v>
      </c>
      <c r="O308" s="1" t="str">
        <f t="shared" si="292"/>
        <v>EquipmentDesc605012045</v>
      </c>
      <c r="P308" s="63" t="str">
        <f>"SpriteUi/EquipmentIcon/"&amp;"Equip_"&amp;_xlfn.XLOOKUP(J308,战斗中转!$A$8:$A$11,战斗中转!$B$8:$B$11)&amp;"_"&amp;I308*100+ROUNDUP(G308/2,0)*10</f>
        <v>SpriteUi/EquipmentIcon/Equip_Head_130</v>
      </c>
      <c r="Q308" s="63">
        <v>1</v>
      </c>
      <c r="R308" s="1" t="str" cm="1">
        <f t="array" ref="R308">_xlfn.XLOOKUP($C308,战斗中转!$E$32:$E$281,_xlfn.XLOOKUP(I308*100+J308,战斗中转!$AD$30:$BY$30*100+战斗中转!$AD$31:$BY$31,战斗中转!$AD$32:$BY$281),"{}")</f>
        <v>{"Hp":31471.6583,"AntiCri":0.2576}</v>
      </c>
      <c r="S308" s="1" t="str" cm="1">
        <f t="array" ref="S308">_xlfn.XLOOKUP($C308,经营中转!$E$16:$E$265,_xlfn.XLOOKUP($J308,经营中转!$L$15:$S$15,经营中转!$L$16:$S$265),"{}")</f>
        <v>{"AutoLevelLower":64}</v>
      </c>
    </row>
    <row r="309" spans="1:19" x14ac:dyDescent="0.15">
      <c r="A309" s="1">
        <f t="shared" si="286"/>
        <v>6005013045</v>
      </c>
      <c r="B309" s="58">
        <f t="shared" si="247"/>
        <v>6005013045</v>
      </c>
      <c r="C309" s="27">
        <f>_xlfn.XLOOKUP(G309,战斗中转!$D$8:$D$19,战斗中转!$F$8:$F$19)</f>
        <v>45</v>
      </c>
      <c r="D309" s="1">
        <f>_xlfn.XLOOKUP(G309,战斗中转!$D$8:$D$19,战斗中转!$H$8:$H$19)</f>
        <v>5</v>
      </c>
      <c r="E309" s="1">
        <f>_xlfn.XLOOKUP(G309,战斗中转!$D$8:$D$19,战斗中转!$J$8:$J$19)</f>
        <v>0</v>
      </c>
      <c r="F309" s="1">
        <f t="shared" si="287"/>
        <v>1</v>
      </c>
      <c r="G309" s="58">
        <f t="shared" si="255"/>
        <v>5</v>
      </c>
      <c r="H309" s="1">
        <f t="shared" ref="H309:J309" si="294">H237</f>
        <v>0</v>
      </c>
      <c r="I309" s="1">
        <f t="shared" si="294"/>
        <v>1</v>
      </c>
      <c r="J309" s="1">
        <f t="shared" si="294"/>
        <v>3</v>
      </c>
      <c r="K309" s="1">
        <f t="shared" si="289"/>
        <v>0</v>
      </c>
      <c r="L309" s="1">
        <f>IF(H309=0,0,_xlfn.XLOOKUP(G309,战斗中转!$D$8:$D$19,战斗中转!$I$8:$I$19))</f>
        <v>0</v>
      </c>
      <c r="M309" s="1">
        <f t="shared" si="290"/>
        <v>6005013045</v>
      </c>
      <c r="N309" s="1" t="str">
        <f t="shared" si="291"/>
        <v>EquipmentName605013045</v>
      </c>
      <c r="O309" s="1" t="str">
        <f t="shared" si="292"/>
        <v>EquipmentDesc605013045</v>
      </c>
      <c r="P309" s="63" t="str">
        <f>"SpriteUi/EquipmentIcon/"&amp;"Equip_"&amp;_xlfn.XLOOKUP(J309,战斗中转!$A$8:$A$11,战斗中转!$B$8:$B$11)&amp;"_"&amp;I309*100+ROUNDUP(G309/2,0)*10</f>
        <v>SpriteUi/EquipmentIcon/Equip_Body_130</v>
      </c>
      <c r="Q309" s="63">
        <v>1</v>
      </c>
      <c r="R309" s="1" t="str" cm="1">
        <f t="array" ref="R309">_xlfn.XLOOKUP($C309,战斗中转!$E$32:$E$281,_xlfn.XLOOKUP(I309*100+J309,战斗中转!$AD$30:$BY$30*100+战斗中转!$AD$31:$BY$31,战斗中转!$AD$32:$BY$281),"{}")</f>
        <v>{"PhysDef":1359.0034,"SkillSpeed":0.0588}</v>
      </c>
      <c r="S309" s="1" t="str" cm="1">
        <f t="array" ref="S309">_xlfn.XLOOKUP($C309,经营中转!$E$16:$E$265,_xlfn.XLOOKUP($J309,经营中转!$L$15:$S$15,经营中转!$L$16:$S$265),"{}")</f>
        <v>{"CardMulti":3.9}</v>
      </c>
    </row>
    <row r="310" spans="1:19" x14ac:dyDescent="0.15">
      <c r="A310" s="1">
        <f t="shared" si="286"/>
        <v>6005014045</v>
      </c>
      <c r="B310" s="58">
        <f t="shared" si="247"/>
        <v>6005014045</v>
      </c>
      <c r="C310" s="27">
        <f>_xlfn.XLOOKUP(G310,战斗中转!$D$8:$D$19,战斗中转!$F$8:$F$19)</f>
        <v>45</v>
      </c>
      <c r="D310" s="1">
        <f>_xlfn.XLOOKUP(G310,战斗中转!$D$8:$D$19,战斗中转!$H$8:$H$19)</f>
        <v>5</v>
      </c>
      <c r="E310" s="1">
        <f>_xlfn.XLOOKUP(G310,战斗中转!$D$8:$D$19,战斗中转!$J$8:$J$19)</f>
        <v>0</v>
      </c>
      <c r="F310" s="1">
        <f t="shared" si="287"/>
        <v>1</v>
      </c>
      <c r="G310" s="58">
        <f t="shared" si="255"/>
        <v>5</v>
      </c>
      <c r="H310" s="1">
        <f t="shared" ref="H310:J310" si="295">H238</f>
        <v>0</v>
      </c>
      <c r="I310" s="1">
        <f t="shared" si="295"/>
        <v>1</v>
      </c>
      <c r="J310" s="1">
        <f t="shared" si="295"/>
        <v>4</v>
      </c>
      <c r="K310" s="1">
        <f t="shared" si="289"/>
        <v>0</v>
      </c>
      <c r="L310" s="1">
        <f>IF(H310=0,0,_xlfn.XLOOKUP(G310,战斗中转!$D$8:$D$19,战斗中转!$I$8:$I$19))</f>
        <v>0</v>
      </c>
      <c r="M310" s="1">
        <f t="shared" si="290"/>
        <v>6005014045</v>
      </c>
      <c r="N310" s="1" t="str">
        <f t="shared" si="291"/>
        <v>EquipmentName605014045</v>
      </c>
      <c r="O310" s="1" t="str">
        <f t="shared" si="292"/>
        <v>EquipmentDesc605014045</v>
      </c>
      <c r="P310" s="63" t="str">
        <f>"SpriteUi/EquipmentIcon/"&amp;"Equip_"&amp;_xlfn.XLOOKUP(J310,战斗中转!$A$8:$A$11,战斗中转!$B$8:$B$11)&amp;"_"&amp;I310*100+ROUNDUP(G310/2,0)*10</f>
        <v>SpriteUi/EquipmentIcon/Equip_Shoes_130</v>
      </c>
      <c r="Q310" s="63">
        <v>1</v>
      </c>
      <c r="R310" s="1" t="str" cm="1">
        <f t="array" ref="R310">_xlfn.XLOOKUP($C310,战斗中转!$E$32:$E$281,_xlfn.XLOOKUP(I310*100+J310,战斗中转!$AD$30:$BY$30*100+战斗中转!$AD$31:$BY$31,战斗中转!$AD$32:$BY$281),"{}")</f>
        <v>{"MagicDef":1359.0034,"AtkSpeed":0.0756,"SkillSpeed":0.0588}</v>
      </c>
      <c r="S310" s="1" t="str" cm="1">
        <f t="array" ref="S310">_xlfn.XLOOKUP($C310,经营中转!$E$16:$E$265,_xlfn.XLOOKUP($J310,经营中转!$L$15:$S$15,经营中转!$L$16:$S$265),"{}")</f>
        <v>{"AutoLevelLower":28}</v>
      </c>
    </row>
    <row r="311" spans="1:19" x14ac:dyDescent="0.15">
      <c r="A311" s="1">
        <f t="shared" si="286"/>
        <v>6005021045</v>
      </c>
      <c r="B311" s="58">
        <f t="shared" si="247"/>
        <v>6005021045</v>
      </c>
      <c r="C311" s="27">
        <f>_xlfn.XLOOKUP(G311,战斗中转!$D$8:$D$19,战斗中转!$F$8:$F$19)</f>
        <v>45</v>
      </c>
      <c r="D311" s="1">
        <f>_xlfn.XLOOKUP(G311,战斗中转!$D$8:$D$19,战斗中转!$H$8:$H$19)</f>
        <v>5</v>
      </c>
      <c r="E311" s="1">
        <f>_xlfn.XLOOKUP(G311,战斗中转!$D$8:$D$19,战斗中转!$J$8:$J$19)</f>
        <v>0</v>
      </c>
      <c r="F311" s="1">
        <f t="shared" si="287"/>
        <v>1</v>
      </c>
      <c r="G311" s="58">
        <f t="shared" si="255"/>
        <v>5</v>
      </c>
      <c r="H311" s="1">
        <f t="shared" ref="H311:J311" si="296">H239</f>
        <v>0</v>
      </c>
      <c r="I311" s="1">
        <f t="shared" si="296"/>
        <v>2</v>
      </c>
      <c r="J311" s="1">
        <f t="shared" si="296"/>
        <v>1</v>
      </c>
      <c r="K311" s="1">
        <f t="shared" si="289"/>
        <v>0</v>
      </c>
      <c r="L311" s="1">
        <f>IF(H311=0,0,_xlfn.XLOOKUP(G311,战斗中转!$D$8:$D$19,战斗中转!$I$8:$I$19))</f>
        <v>0</v>
      </c>
      <c r="M311" s="1">
        <f t="shared" si="290"/>
        <v>6005021045</v>
      </c>
      <c r="N311" s="1" t="str">
        <f t="shared" si="291"/>
        <v>EquipmentName605021045</v>
      </c>
      <c r="O311" s="1" t="str">
        <f t="shared" si="292"/>
        <v>EquipmentDesc605021045</v>
      </c>
      <c r="P311" s="63" t="str">
        <f>"SpriteUi/EquipmentIcon/"&amp;"Equip_"&amp;_xlfn.XLOOKUP(J311,战斗中转!$A$8:$A$11,战斗中转!$B$8:$B$11)&amp;"_"&amp;I311*100+ROUNDUP(G311/2,0)*10</f>
        <v>SpriteUi/EquipmentIcon/Equip_Weapon_230</v>
      </c>
      <c r="Q311" s="63">
        <v>1</v>
      </c>
      <c r="R311" s="1" t="str" cm="1">
        <f t="array" ref="R311">_xlfn.XLOOKUP($C311,战斗中转!$E$32:$E$281,_xlfn.XLOOKUP(I311*100+J311,战斗中转!$AD$30:$BY$30*100+战斗中转!$AD$31:$BY$31,战斗中转!$AD$32:$BY$281),"{}")</f>
        <v>{"Atk":3075.6393,"Cri":0.322}</v>
      </c>
      <c r="S311" s="1" t="str" cm="1">
        <f t="array" ref="S311">_xlfn.XLOOKUP($C311,经营中转!$E$16:$E$265,_xlfn.XLOOKUP($J311,经营中转!$L$15:$S$15,经营中转!$L$16:$S$265),"{}")</f>
        <v>{"CardMulti":9.11}</v>
      </c>
    </row>
    <row r="312" spans="1:19" x14ac:dyDescent="0.15">
      <c r="A312" s="1">
        <f t="shared" si="286"/>
        <v>6005022045</v>
      </c>
      <c r="B312" s="58">
        <f t="shared" si="247"/>
        <v>6005022045</v>
      </c>
      <c r="C312" s="27">
        <f>_xlfn.XLOOKUP(G312,战斗中转!$D$8:$D$19,战斗中转!$F$8:$F$19)</f>
        <v>45</v>
      </c>
      <c r="D312" s="1">
        <f>_xlfn.XLOOKUP(G312,战斗中转!$D$8:$D$19,战斗中转!$H$8:$H$19)</f>
        <v>5</v>
      </c>
      <c r="E312" s="1">
        <f>_xlfn.XLOOKUP(G312,战斗中转!$D$8:$D$19,战斗中转!$J$8:$J$19)</f>
        <v>0</v>
      </c>
      <c r="F312" s="1">
        <f t="shared" si="287"/>
        <v>1</v>
      </c>
      <c r="G312" s="58">
        <f t="shared" si="255"/>
        <v>5</v>
      </c>
      <c r="H312" s="1">
        <f t="shared" ref="H312:J312" si="297">H240</f>
        <v>0</v>
      </c>
      <c r="I312" s="1">
        <f t="shared" si="297"/>
        <v>2</v>
      </c>
      <c r="J312" s="1">
        <f t="shared" si="297"/>
        <v>2</v>
      </c>
      <c r="K312" s="1">
        <f t="shared" si="289"/>
        <v>0</v>
      </c>
      <c r="L312" s="1">
        <f>IF(H312=0,0,_xlfn.XLOOKUP(G312,战斗中转!$D$8:$D$19,战斗中转!$I$8:$I$19))</f>
        <v>0</v>
      </c>
      <c r="M312" s="1">
        <f t="shared" si="290"/>
        <v>6005022045</v>
      </c>
      <c r="N312" s="1" t="str">
        <f t="shared" si="291"/>
        <v>EquipmentName605022045</v>
      </c>
      <c r="O312" s="1" t="str">
        <f t="shared" si="292"/>
        <v>EquipmentDesc605022045</v>
      </c>
      <c r="P312" s="63" t="str">
        <f>"SpriteUi/EquipmentIcon/"&amp;"Equip_"&amp;_xlfn.XLOOKUP(J312,战斗中转!$A$8:$A$11,战斗中转!$B$8:$B$11)&amp;"_"&amp;I312*100+ROUNDUP(G312/2,0)*10</f>
        <v>SpriteUi/EquipmentIcon/Equip_Head_230</v>
      </c>
      <c r="Q312" s="63">
        <v>1</v>
      </c>
      <c r="R312" s="1" t="str" cm="1">
        <f t="array" ref="R312">_xlfn.XLOOKUP($C312,战斗中转!$E$32:$E$281,_xlfn.XLOOKUP(I312*100+J312,战斗中转!$AD$30:$BY$30*100+战斗中转!$AD$31:$BY$31,战斗中转!$AD$32:$BY$281),"{}")</f>
        <v>{"Hp":44704.0601,"AntiCri":0.322}</v>
      </c>
      <c r="S312" s="1" t="str" cm="1">
        <f t="array" ref="S312">_xlfn.XLOOKUP($C312,经营中转!$E$16:$E$265,_xlfn.XLOOKUP($J312,经营中转!$L$15:$S$15,经营中转!$L$16:$S$265),"{}")</f>
        <v>{"AutoLevelLower":64}</v>
      </c>
    </row>
    <row r="313" spans="1:19" x14ac:dyDescent="0.15">
      <c r="A313" s="1">
        <f t="shared" si="286"/>
        <v>6005023045</v>
      </c>
      <c r="B313" s="58">
        <f t="shared" si="247"/>
        <v>6005023045</v>
      </c>
      <c r="C313" s="27">
        <f>_xlfn.XLOOKUP(G313,战斗中转!$D$8:$D$19,战斗中转!$F$8:$F$19)</f>
        <v>45</v>
      </c>
      <c r="D313" s="1">
        <f>_xlfn.XLOOKUP(G313,战斗中转!$D$8:$D$19,战斗中转!$H$8:$H$19)</f>
        <v>5</v>
      </c>
      <c r="E313" s="1">
        <f>_xlfn.XLOOKUP(G313,战斗中转!$D$8:$D$19,战斗中转!$J$8:$J$19)</f>
        <v>0</v>
      </c>
      <c r="F313" s="1">
        <f t="shared" si="287"/>
        <v>1</v>
      </c>
      <c r="G313" s="58">
        <f t="shared" si="255"/>
        <v>5</v>
      </c>
      <c r="H313" s="1">
        <f t="shared" ref="H313:J313" si="298">H241</f>
        <v>0</v>
      </c>
      <c r="I313" s="1">
        <f t="shared" si="298"/>
        <v>2</v>
      </c>
      <c r="J313" s="1">
        <f t="shared" si="298"/>
        <v>3</v>
      </c>
      <c r="K313" s="1">
        <f t="shared" si="289"/>
        <v>0</v>
      </c>
      <c r="L313" s="1">
        <f>IF(H313=0,0,_xlfn.XLOOKUP(G313,战斗中转!$D$8:$D$19,战斗中转!$I$8:$I$19))</f>
        <v>0</v>
      </c>
      <c r="M313" s="1">
        <f t="shared" si="290"/>
        <v>6005023045</v>
      </c>
      <c r="N313" s="1" t="str">
        <f t="shared" si="291"/>
        <v>EquipmentName605023045</v>
      </c>
      <c r="O313" s="1" t="str">
        <f t="shared" si="292"/>
        <v>EquipmentDesc605023045</v>
      </c>
      <c r="P313" s="63" t="str">
        <f>"SpriteUi/EquipmentIcon/"&amp;"Equip_"&amp;_xlfn.XLOOKUP(J313,战斗中转!$A$8:$A$11,战斗中转!$B$8:$B$11)&amp;"_"&amp;I313*100+ROUNDUP(G313/2,0)*10</f>
        <v>SpriteUi/EquipmentIcon/Equip_Body_230</v>
      </c>
      <c r="Q313" s="63">
        <v>1</v>
      </c>
      <c r="R313" s="1" t="str" cm="1">
        <f t="array" ref="R313">_xlfn.XLOOKUP($C313,战斗中转!$E$32:$E$281,_xlfn.XLOOKUP(I313*100+J313,战斗中转!$AD$30:$BY$30*100+战斗中转!$AD$31:$BY$31,战斗中转!$AD$32:$BY$281),"{}")</f>
        <v>{"PhysDef":1573.5829,"OnHealInc":0.0554}</v>
      </c>
      <c r="S313" s="1" t="str" cm="1">
        <f t="array" ref="S313">_xlfn.XLOOKUP($C313,经营中转!$E$16:$E$265,_xlfn.XLOOKUP($J313,经营中转!$L$15:$S$15,经营中转!$L$16:$S$265),"{}")</f>
        <v>{"CardMulti":3.9}</v>
      </c>
    </row>
    <row r="314" spans="1:19" x14ac:dyDescent="0.15">
      <c r="A314" s="1">
        <f t="shared" si="286"/>
        <v>6005024045</v>
      </c>
      <c r="B314" s="58">
        <f t="shared" si="247"/>
        <v>6005024045</v>
      </c>
      <c r="C314" s="27">
        <f>_xlfn.XLOOKUP(G314,战斗中转!$D$8:$D$19,战斗中转!$F$8:$F$19)</f>
        <v>45</v>
      </c>
      <c r="D314" s="1">
        <f>_xlfn.XLOOKUP(G314,战斗中转!$D$8:$D$19,战斗中转!$H$8:$H$19)</f>
        <v>5</v>
      </c>
      <c r="E314" s="1">
        <f>_xlfn.XLOOKUP(G314,战斗中转!$D$8:$D$19,战斗中转!$J$8:$J$19)</f>
        <v>0</v>
      </c>
      <c r="F314" s="1">
        <f t="shared" si="287"/>
        <v>1</v>
      </c>
      <c r="G314" s="58">
        <f t="shared" si="255"/>
        <v>5</v>
      </c>
      <c r="H314" s="1">
        <f t="shared" ref="H314:J314" si="299">H242</f>
        <v>0</v>
      </c>
      <c r="I314" s="1">
        <f t="shared" si="299"/>
        <v>2</v>
      </c>
      <c r="J314" s="1">
        <f t="shared" si="299"/>
        <v>4</v>
      </c>
      <c r="K314" s="1">
        <f t="shared" si="289"/>
        <v>0</v>
      </c>
      <c r="L314" s="1">
        <f>IF(H314=0,0,_xlfn.XLOOKUP(G314,战斗中转!$D$8:$D$19,战斗中转!$I$8:$I$19))</f>
        <v>0</v>
      </c>
      <c r="M314" s="1">
        <f t="shared" si="290"/>
        <v>6005024045</v>
      </c>
      <c r="N314" s="1" t="str">
        <f t="shared" si="291"/>
        <v>EquipmentName605024045</v>
      </c>
      <c r="O314" s="1" t="str">
        <f t="shared" si="292"/>
        <v>EquipmentDesc605024045</v>
      </c>
      <c r="P314" s="63" t="str">
        <f>"SpriteUi/EquipmentIcon/"&amp;"Equip_"&amp;_xlfn.XLOOKUP(J314,战斗中转!$A$8:$A$11,战斗中转!$B$8:$B$11)&amp;"_"&amp;I314*100+ROUNDUP(G314/2,0)*10</f>
        <v>SpriteUi/EquipmentIcon/Equip_Shoes_230</v>
      </c>
      <c r="Q314" s="63">
        <v>1</v>
      </c>
      <c r="R314" s="1" t="str" cm="1">
        <f t="array" ref="R314">_xlfn.XLOOKUP($C314,战斗中转!$E$32:$E$281,_xlfn.XLOOKUP(I314*100+J314,战斗中转!$AD$30:$BY$30*100+战斗中转!$AD$31:$BY$31,战斗中转!$AD$32:$BY$281),"{}")</f>
        <v>{"MagicDef":1573.5829,"AtkSpeed":0.0756,"OnHealInc":0.0554}</v>
      </c>
      <c r="S314" s="1" t="str" cm="1">
        <f t="array" ref="S314">_xlfn.XLOOKUP($C314,经营中转!$E$16:$E$265,_xlfn.XLOOKUP($J314,经营中转!$L$15:$S$15,经营中转!$L$16:$S$265),"{}")</f>
        <v>{"AutoLevelLower":28}</v>
      </c>
    </row>
    <row r="315" spans="1:19" x14ac:dyDescent="0.15">
      <c r="A315" s="1">
        <f t="shared" si="286"/>
        <v>6005031045</v>
      </c>
      <c r="B315" s="58">
        <f t="shared" si="247"/>
        <v>6005031045</v>
      </c>
      <c r="C315" s="27">
        <f>_xlfn.XLOOKUP(G315,战斗中转!$D$8:$D$19,战斗中转!$F$8:$F$19)</f>
        <v>45</v>
      </c>
      <c r="D315" s="1">
        <f>_xlfn.XLOOKUP(G315,战斗中转!$D$8:$D$19,战斗中转!$H$8:$H$19)</f>
        <v>5</v>
      </c>
      <c r="E315" s="1">
        <f>_xlfn.XLOOKUP(G315,战斗中转!$D$8:$D$19,战斗中转!$J$8:$J$19)</f>
        <v>0</v>
      </c>
      <c r="F315" s="1">
        <f t="shared" si="287"/>
        <v>1</v>
      </c>
      <c r="G315" s="58">
        <f t="shared" si="255"/>
        <v>5</v>
      </c>
      <c r="H315" s="1">
        <f t="shared" ref="H315:J315" si="300">H243</f>
        <v>0</v>
      </c>
      <c r="I315" s="1">
        <f t="shared" si="300"/>
        <v>3</v>
      </c>
      <c r="J315" s="1">
        <f t="shared" si="300"/>
        <v>1</v>
      </c>
      <c r="K315" s="1">
        <f t="shared" si="289"/>
        <v>0</v>
      </c>
      <c r="L315" s="1">
        <f>IF(H315=0,0,_xlfn.XLOOKUP(G315,战斗中转!$D$8:$D$19,战斗中转!$I$8:$I$19))</f>
        <v>0</v>
      </c>
      <c r="M315" s="1">
        <f t="shared" si="290"/>
        <v>6005031045</v>
      </c>
      <c r="N315" s="1" t="str">
        <f t="shared" si="291"/>
        <v>EquipmentName605031045</v>
      </c>
      <c r="O315" s="1" t="str">
        <f t="shared" si="292"/>
        <v>EquipmentDesc605031045</v>
      </c>
      <c r="P315" s="63" t="str">
        <f>"SpriteUi/EquipmentIcon/"&amp;"Equip_"&amp;_xlfn.XLOOKUP(J315,战斗中转!$A$8:$A$11,战斗中转!$B$8:$B$11)&amp;"_"&amp;I315*100+ROUNDUP(G315/2,0)*10</f>
        <v>SpriteUi/EquipmentIcon/Equip_Weapon_330</v>
      </c>
      <c r="Q315" s="63">
        <v>1</v>
      </c>
      <c r="R315" s="1" t="str" cm="1">
        <f t="array" ref="R315">_xlfn.XLOOKUP($C315,战斗中转!$E$32:$E$281,_xlfn.XLOOKUP(I315*100+J315,战斗中转!$AD$30:$BY$30*100+战斗中转!$AD$31:$BY$31,战斗中转!$AD$32:$BY$281),"{}")</f>
        <v>{"Atk":3933.9573,"Cri":0.322}</v>
      </c>
      <c r="S315" s="1" t="str" cm="1">
        <f t="array" ref="S315">_xlfn.XLOOKUP($C315,经营中转!$E$16:$E$265,_xlfn.XLOOKUP($J315,经营中转!$L$15:$S$15,经营中转!$L$16:$S$265),"{}")</f>
        <v>{"CardMulti":9.11}</v>
      </c>
    </row>
    <row r="316" spans="1:19" x14ac:dyDescent="0.15">
      <c r="A316" s="1">
        <f t="shared" si="286"/>
        <v>6005032045</v>
      </c>
      <c r="B316" s="58">
        <f t="shared" si="247"/>
        <v>6005032045</v>
      </c>
      <c r="C316" s="27">
        <f>_xlfn.XLOOKUP(G316,战斗中转!$D$8:$D$19,战斗中转!$F$8:$F$19)</f>
        <v>45</v>
      </c>
      <c r="D316" s="1">
        <f>_xlfn.XLOOKUP(G316,战斗中转!$D$8:$D$19,战斗中转!$H$8:$H$19)</f>
        <v>5</v>
      </c>
      <c r="E316" s="1">
        <f>_xlfn.XLOOKUP(G316,战斗中转!$D$8:$D$19,战斗中转!$J$8:$J$19)</f>
        <v>0</v>
      </c>
      <c r="F316" s="1">
        <f t="shared" si="287"/>
        <v>1</v>
      </c>
      <c r="G316" s="58">
        <f t="shared" si="255"/>
        <v>5</v>
      </c>
      <c r="H316" s="1">
        <f t="shared" ref="H316:J316" si="301">H244</f>
        <v>0</v>
      </c>
      <c r="I316" s="1">
        <f t="shared" si="301"/>
        <v>3</v>
      </c>
      <c r="J316" s="1">
        <f t="shared" si="301"/>
        <v>2</v>
      </c>
      <c r="K316" s="1">
        <f t="shared" si="289"/>
        <v>0</v>
      </c>
      <c r="L316" s="1">
        <f>IF(H316=0,0,_xlfn.XLOOKUP(G316,战斗中转!$D$8:$D$19,战斗中转!$I$8:$I$19))</f>
        <v>0</v>
      </c>
      <c r="M316" s="1">
        <f t="shared" si="290"/>
        <v>6005032045</v>
      </c>
      <c r="N316" s="1" t="str">
        <f t="shared" si="291"/>
        <v>EquipmentName605032045</v>
      </c>
      <c r="O316" s="1" t="str">
        <f t="shared" si="292"/>
        <v>EquipmentDesc605032045</v>
      </c>
      <c r="P316" s="63" t="str">
        <f>"SpriteUi/EquipmentIcon/"&amp;"Equip_"&amp;_xlfn.XLOOKUP(J316,战斗中转!$A$8:$A$11,战斗中转!$B$8:$B$11)&amp;"_"&amp;I316*100+ROUNDUP(G316/2,0)*10</f>
        <v>SpriteUi/EquipmentIcon/Equip_Head_330</v>
      </c>
      <c r="Q316" s="63">
        <v>1</v>
      </c>
      <c r="R316" s="1" t="str" cm="1">
        <f t="array" ref="R316">_xlfn.XLOOKUP($C316,战斗中转!$E$32:$E$281,_xlfn.XLOOKUP(I316*100+J316,战斗中转!$AD$30:$BY$30*100+战斗中转!$AD$31:$BY$31,战斗中转!$AD$32:$BY$281),"{}")</f>
        <v>{"Hp":37551.4104999999,"AntiCri":0.322}</v>
      </c>
      <c r="S316" s="1" t="str" cm="1">
        <f t="array" ref="S316">_xlfn.XLOOKUP($C316,经营中转!$E$16:$E$265,_xlfn.XLOOKUP($J316,经营中转!$L$15:$S$15,经营中转!$L$16:$S$265),"{}")</f>
        <v>{"AutoLevelLower":64}</v>
      </c>
    </row>
    <row r="317" spans="1:19" x14ac:dyDescent="0.15">
      <c r="A317" s="1">
        <f t="shared" si="286"/>
        <v>6005033045</v>
      </c>
      <c r="B317" s="58">
        <f t="shared" si="247"/>
        <v>6005033045</v>
      </c>
      <c r="C317" s="27">
        <f>_xlfn.XLOOKUP(G317,战斗中转!$D$8:$D$19,战斗中转!$F$8:$F$19)</f>
        <v>45</v>
      </c>
      <c r="D317" s="1">
        <f>_xlfn.XLOOKUP(G317,战斗中转!$D$8:$D$19,战斗中转!$H$8:$H$19)</f>
        <v>5</v>
      </c>
      <c r="E317" s="1">
        <f>_xlfn.XLOOKUP(G317,战斗中转!$D$8:$D$19,战斗中转!$J$8:$J$19)</f>
        <v>0</v>
      </c>
      <c r="F317" s="1">
        <f t="shared" si="287"/>
        <v>1</v>
      </c>
      <c r="G317" s="58">
        <f t="shared" si="255"/>
        <v>5</v>
      </c>
      <c r="H317" s="1">
        <f t="shared" ref="H317:J317" si="302">H245</f>
        <v>0</v>
      </c>
      <c r="I317" s="1">
        <f t="shared" si="302"/>
        <v>3</v>
      </c>
      <c r="J317" s="1">
        <f t="shared" si="302"/>
        <v>3</v>
      </c>
      <c r="K317" s="1">
        <f t="shared" si="289"/>
        <v>0</v>
      </c>
      <c r="L317" s="1">
        <f>IF(H317=0,0,_xlfn.XLOOKUP(G317,战斗中转!$D$8:$D$19,战斗中转!$I$8:$I$19))</f>
        <v>0</v>
      </c>
      <c r="M317" s="1">
        <f t="shared" si="290"/>
        <v>6005033045</v>
      </c>
      <c r="N317" s="1" t="str">
        <f t="shared" si="291"/>
        <v>EquipmentName605033045</v>
      </c>
      <c r="O317" s="1" t="str">
        <f t="shared" si="292"/>
        <v>EquipmentDesc605033045</v>
      </c>
      <c r="P317" s="63" t="str">
        <f>"SpriteUi/EquipmentIcon/"&amp;"Equip_"&amp;_xlfn.XLOOKUP(J317,战斗中转!$A$8:$A$11,战斗中转!$B$8:$B$11)&amp;"_"&amp;I317*100+ROUNDUP(G317/2,0)*10</f>
        <v>SpriteUi/EquipmentIcon/Equip_Body_330</v>
      </c>
      <c r="Q317" s="63">
        <v>1</v>
      </c>
      <c r="R317" s="1" t="str" cm="1">
        <f t="array" ref="R317">_xlfn.XLOOKUP($C317,战斗中转!$E$32:$E$281,_xlfn.XLOOKUP(I317*100+J317,战斗中转!$AD$30:$BY$30*100+战斗中转!$AD$31:$BY$31,战斗中转!$AD$32:$BY$281),"{}")</f>
        <v>{"PhysDef":1387.614,"HealInc":0.0554}</v>
      </c>
      <c r="S317" s="1" t="str" cm="1">
        <f t="array" ref="S317">_xlfn.XLOOKUP($C317,经营中转!$E$16:$E$265,_xlfn.XLOOKUP($J317,经营中转!$L$15:$S$15,经营中转!$L$16:$S$265),"{}")</f>
        <v>{"CardMulti":3.9}</v>
      </c>
    </row>
    <row r="318" spans="1:19" x14ac:dyDescent="0.15">
      <c r="A318" s="1">
        <f t="shared" si="286"/>
        <v>6005034045</v>
      </c>
      <c r="B318" s="58">
        <f t="shared" si="247"/>
        <v>6005034045</v>
      </c>
      <c r="C318" s="27">
        <f>_xlfn.XLOOKUP(G318,战斗中转!$D$8:$D$19,战斗中转!$F$8:$F$19)</f>
        <v>45</v>
      </c>
      <c r="D318" s="1">
        <f>_xlfn.XLOOKUP(G318,战斗中转!$D$8:$D$19,战斗中转!$H$8:$H$19)</f>
        <v>5</v>
      </c>
      <c r="E318" s="1">
        <f>_xlfn.XLOOKUP(G318,战斗中转!$D$8:$D$19,战斗中转!$J$8:$J$19)</f>
        <v>0</v>
      </c>
      <c r="F318" s="1">
        <f t="shared" si="287"/>
        <v>1</v>
      </c>
      <c r="G318" s="58">
        <f t="shared" si="255"/>
        <v>5</v>
      </c>
      <c r="H318" s="1">
        <f t="shared" ref="H318:J318" si="303">H246</f>
        <v>0</v>
      </c>
      <c r="I318" s="1">
        <f t="shared" si="303"/>
        <v>3</v>
      </c>
      <c r="J318" s="1">
        <f t="shared" si="303"/>
        <v>4</v>
      </c>
      <c r="K318" s="1">
        <f t="shared" si="289"/>
        <v>0</v>
      </c>
      <c r="L318" s="1">
        <f>IF(H318=0,0,_xlfn.XLOOKUP(G318,战斗中转!$D$8:$D$19,战斗中转!$I$8:$I$19))</f>
        <v>0</v>
      </c>
      <c r="M318" s="1">
        <f t="shared" si="290"/>
        <v>6005034045</v>
      </c>
      <c r="N318" s="1" t="str">
        <f t="shared" si="291"/>
        <v>EquipmentName605034045</v>
      </c>
      <c r="O318" s="1" t="str">
        <f t="shared" si="292"/>
        <v>EquipmentDesc605034045</v>
      </c>
      <c r="P318" s="63" t="str">
        <f>"SpriteUi/EquipmentIcon/"&amp;"Equip_"&amp;_xlfn.XLOOKUP(J318,战斗中转!$A$8:$A$11,战斗中转!$B$8:$B$11)&amp;"_"&amp;I318*100+ROUNDUP(G318/2,0)*10</f>
        <v>SpriteUi/EquipmentIcon/Equip_Shoes_330</v>
      </c>
      <c r="Q318" s="63">
        <v>1</v>
      </c>
      <c r="R318" s="1" t="str" cm="1">
        <f t="array" ref="R318">_xlfn.XLOOKUP($C318,战斗中转!$E$32:$E$281,_xlfn.XLOOKUP(I318*100+J318,战斗中转!$AD$30:$BY$30*100+战斗中转!$AD$31:$BY$31,战斗中转!$AD$32:$BY$281),"{}")</f>
        <v>{"MagicDef":1416.2246,"AtkSpeed":0.0756,"HealInc":0.0554}</v>
      </c>
      <c r="S318" s="1" t="str" cm="1">
        <f t="array" ref="S318">_xlfn.XLOOKUP($C318,经营中转!$E$16:$E$265,_xlfn.XLOOKUP($J318,经营中转!$L$15:$S$15,经营中转!$L$16:$S$265),"{}")</f>
        <v>{"AutoLevelLower":28}</v>
      </c>
    </row>
    <row r="319" spans="1:19" x14ac:dyDescent="0.15">
      <c r="A319" s="1">
        <f t="shared" si="159"/>
        <v>6005111045</v>
      </c>
      <c r="B319" s="58">
        <f t="shared" si="247"/>
        <v>6005111045</v>
      </c>
      <c r="C319" s="27">
        <f>_xlfn.XLOOKUP(G319,战斗中转!$D$8:$D$19,战斗中转!$F$8:$F$19)</f>
        <v>45</v>
      </c>
      <c r="D319" s="1">
        <f>_xlfn.XLOOKUP(G319,战斗中转!$D$8:$D$19,战斗中转!$H$8:$H$19)</f>
        <v>5</v>
      </c>
      <c r="E319" s="1">
        <f>_xlfn.XLOOKUP(G319,战斗中转!$D$8:$D$19,战斗中转!$J$8:$J$19)</f>
        <v>0</v>
      </c>
      <c r="F319" s="1">
        <f t="shared" si="160"/>
        <v>1</v>
      </c>
      <c r="G319" s="58">
        <f t="shared" si="255"/>
        <v>5</v>
      </c>
      <c r="H319" s="1">
        <f t="shared" ref="H319:J319" si="304">H247</f>
        <v>1</v>
      </c>
      <c r="I319" s="1">
        <f t="shared" si="304"/>
        <v>1</v>
      </c>
      <c r="J319" s="1">
        <f t="shared" si="304"/>
        <v>1</v>
      </c>
      <c r="K319" s="1">
        <f t="shared" si="162"/>
        <v>1</v>
      </c>
      <c r="L319" s="1">
        <f>IF(H319=0,0,_xlfn.XLOOKUP(G319,战斗中转!$D$8:$D$19,战斗中转!$I$8:$I$19))</f>
        <v>0.3</v>
      </c>
      <c r="M319" s="1">
        <f t="shared" si="163"/>
        <v>6005111045</v>
      </c>
      <c r="N319" s="1" t="str">
        <f t="shared" si="164"/>
        <v>EquipmentName605011045</v>
      </c>
      <c r="O319" s="1" t="str">
        <f t="shared" si="165"/>
        <v>EquipmentDesc605011045</v>
      </c>
      <c r="P319" s="63" t="str">
        <f>"SpriteUi/EquipmentIcon/"&amp;"Equip_"&amp;_xlfn.XLOOKUP(J319,战斗中转!$A$8:$A$11,战斗中转!$B$8:$B$11)&amp;"_"&amp;I319*100+ROUNDUP(G319/2,0)*10</f>
        <v>SpriteUi/EquipmentIcon/Equip_Weapon_130</v>
      </c>
      <c r="Q319" s="63">
        <v>1</v>
      </c>
      <c r="R319" s="1" t="str" cm="1">
        <f t="array" ref="R319">_xlfn.XLOOKUP($C319,战斗中转!$E$32:$E$281,_xlfn.XLOOKUP(I319*100+J319,战斗中转!$AD$30:$BY$30*100+战斗中转!$AD$31:$BY$31,战斗中转!$AD$32:$BY$281),"{}")</f>
        <v>{"Atk":4363.1163,"Cri":0.4669}</v>
      </c>
      <c r="S319" s="1" t="str" cm="1">
        <f t="array" ref="S319">_xlfn.XLOOKUP($C319,经营中转!$E$16:$E$265,_xlfn.XLOOKUP($J319,经营中转!$L$15:$S$15,经营中转!$L$16:$S$265),"{}")</f>
        <v>{"CardMulti":9.11}</v>
      </c>
    </row>
    <row r="320" spans="1:19" x14ac:dyDescent="0.15">
      <c r="A320" s="1">
        <f t="shared" ref="A320:A390" si="305">B320</f>
        <v>6005112045</v>
      </c>
      <c r="B320" s="58">
        <f t="shared" si="247"/>
        <v>6005112045</v>
      </c>
      <c r="C320" s="27">
        <f>_xlfn.XLOOKUP(G320,战斗中转!$D$8:$D$19,战斗中转!$F$8:$F$19)</f>
        <v>45</v>
      </c>
      <c r="D320" s="1">
        <f>_xlfn.XLOOKUP(G320,战斗中转!$D$8:$D$19,战斗中转!$H$8:$H$19)</f>
        <v>5</v>
      </c>
      <c r="E320" s="1">
        <f>_xlfn.XLOOKUP(G320,战斗中转!$D$8:$D$19,战斗中转!$J$8:$J$19)</f>
        <v>0</v>
      </c>
      <c r="F320" s="1">
        <f t="shared" ref="F320:F407" si="306">IF(D320=0,0,1)</f>
        <v>1</v>
      </c>
      <c r="G320" s="58">
        <f t="shared" si="255"/>
        <v>5</v>
      </c>
      <c r="H320" s="1">
        <f t="shared" ref="H320:J320" si="307">H248</f>
        <v>1</v>
      </c>
      <c r="I320" s="1">
        <f t="shared" si="307"/>
        <v>1</v>
      </c>
      <c r="J320" s="1">
        <f t="shared" si="307"/>
        <v>2</v>
      </c>
      <c r="K320" s="1">
        <f t="shared" ref="K320:K698" si="308">IF(L320=0,0,1)</f>
        <v>1</v>
      </c>
      <c r="L320" s="1">
        <f>IF(H320=0,0,_xlfn.XLOOKUP(G320,战斗中转!$D$8:$D$19,战斗中转!$I$8:$I$19))</f>
        <v>0.3</v>
      </c>
      <c r="M320" s="1">
        <f t="shared" ref="M320:M391" si="309">B320</f>
        <v>6005112045</v>
      </c>
      <c r="N320" s="1" t="str">
        <f t="shared" ref="N320:N407" si="310">"EquipmentName"&amp;"60"&amp;G320*1000000+I320*10000+J320*1000+C320</f>
        <v>EquipmentName605012045</v>
      </c>
      <c r="O320" s="1" t="str">
        <f t="shared" ref="O320:O407" si="311">"EquipmentDesc"&amp;"60"&amp;G320*1000000+I320*10000+J320*1000+C320</f>
        <v>EquipmentDesc605012045</v>
      </c>
      <c r="P320" s="63" t="str">
        <f>"SpriteUi/EquipmentIcon/"&amp;"Equip_"&amp;_xlfn.XLOOKUP(J320,战斗中转!$A$8:$A$11,战斗中转!$B$8:$B$11)&amp;"_"&amp;I320*100+ROUNDUP(G320/2,0)*10</f>
        <v>SpriteUi/EquipmentIcon/Equip_Head_130</v>
      </c>
      <c r="Q320" s="63">
        <v>1</v>
      </c>
      <c r="R320" s="1" t="str" cm="1">
        <f t="array" ref="R320">_xlfn.XLOOKUP($C320,战斗中转!$E$32:$E$281,_xlfn.XLOOKUP(I320*100+J320,战斗中转!$AD$30:$BY$30*100+战斗中转!$AD$31:$BY$31,战斗中转!$AD$32:$BY$281),"{}")</f>
        <v>{"Hp":31471.6583,"AntiCri":0.2576}</v>
      </c>
      <c r="S320" s="1" t="str" cm="1">
        <f t="array" ref="S320">_xlfn.XLOOKUP($C320,经营中转!$E$16:$E$265,_xlfn.XLOOKUP($J320,经营中转!$L$15:$S$15,经营中转!$L$16:$S$265),"{}")</f>
        <v>{"AutoLevelLower":64}</v>
      </c>
    </row>
    <row r="321" spans="1:19" x14ac:dyDescent="0.15">
      <c r="A321" s="1">
        <f t="shared" si="305"/>
        <v>6005113045</v>
      </c>
      <c r="B321" s="58">
        <f t="shared" si="247"/>
        <v>6005113045</v>
      </c>
      <c r="C321" s="27">
        <f>_xlfn.XLOOKUP(G321,战斗中转!$D$8:$D$19,战斗中转!$F$8:$F$19)</f>
        <v>45</v>
      </c>
      <c r="D321" s="1">
        <f>_xlfn.XLOOKUP(G321,战斗中转!$D$8:$D$19,战斗中转!$H$8:$H$19)</f>
        <v>5</v>
      </c>
      <c r="E321" s="1">
        <f>_xlfn.XLOOKUP(G321,战斗中转!$D$8:$D$19,战斗中转!$J$8:$J$19)</f>
        <v>0</v>
      </c>
      <c r="F321" s="1">
        <f t="shared" si="306"/>
        <v>1</v>
      </c>
      <c r="G321" s="58">
        <f t="shared" si="255"/>
        <v>5</v>
      </c>
      <c r="H321" s="1">
        <f t="shared" ref="H321:J321" si="312">H249</f>
        <v>1</v>
      </c>
      <c r="I321" s="1">
        <f t="shared" si="312"/>
        <v>1</v>
      </c>
      <c r="J321" s="1">
        <f t="shared" si="312"/>
        <v>3</v>
      </c>
      <c r="K321" s="1">
        <f t="shared" si="308"/>
        <v>1</v>
      </c>
      <c r="L321" s="1">
        <f>IF(H321=0,0,_xlfn.XLOOKUP(G321,战斗中转!$D$8:$D$19,战斗中转!$I$8:$I$19))</f>
        <v>0.3</v>
      </c>
      <c r="M321" s="1">
        <f t="shared" si="309"/>
        <v>6005113045</v>
      </c>
      <c r="N321" s="1" t="str">
        <f t="shared" si="310"/>
        <v>EquipmentName605013045</v>
      </c>
      <c r="O321" s="1" t="str">
        <f t="shared" si="311"/>
        <v>EquipmentDesc605013045</v>
      </c>
      <c r="P321" s="63" t="str">
        <f>"SpriteUi/EquipmentIcon/"&amp;"Equip_"&amp;_xlfn.XLOOKUP(J321,战斗中转!$A$8:$A$11,战斗中转!$B$8:$B$11)&amp;"_"&amp;I321*100+ROUNDUP(G321/2,0)*10</f>
        <v>SpriteUi/EquipmentIcon/Equip_Body_130</v>
      </c>
      <c r="Q321" s="63">
        <v>1</v>
      </c>
      <c r="R321" s="1" t="str" cm="1">
        <f t="array" ref="R321">_xlfn.XLOOKUP($C321,战斗中转!$E$32:$E$281,_xlfn.XLOOKUP(I321*100+J321,战斗中转!$AD$30:$BY$30*100+战斗中转!$AD$31:$BY$31,战斗中转!$AD$32:$BY$281),"{}")</f>
        <v>{"PhysDef":1359.0034,"SkillSpeed":0.0588}</v>
      </c>
      <c r="S321" s="1" t="str" cm="1">
        <f t="array" ref="S321">_xlfn.XLOOKUP($C321,经营中转!$E$16:$E$265,_xlfn.XLOOKUP($J321,经营中转!$L$15:$S$15,经营中转!$L$16:$S$265),"{}")</f>
        <v>{"CardMulti":3.9}</v>
      </c>
    </row>
    <row r="322" spans="1:19" x14ac:dyDescent="0.15">
      <c r="A322" s="1">
        <f t="shared" si="305"/>
        <v>6005114045</v>
      </c>
      <c r="B322" s="58">
        <f t="shared" si="247"/>
        <v>6005114045</v>
      </c>
      <c r="C322" s="27">
        <f>_xlfn.XLOOKUP(G322,战斗中转!$D$8:$D$19,战斗中转!$F$8:$F$19)</f>
        <v>45</v>
      </c>
      <c r="D322" s="1">
        <f>_xlfn.XLOOKUP(G322,战斗中转!$D$8:$D$19,战斗中转!$H$8:$H$19)</f>
        <v>5</v>
      </c>
      <c r="E322" s="1">
        <f>_xlfn.XLOOKUP(G322,战斗中转!$D$8:$D$19,战斗中转!$J$8:$J$19)</f>
        <v>0</v>
      </c>
      <c r="F322" s="1">
        <f t="shared" si="306"/>
        <v>1</v>
      </c>
      <c r="G322" s="58">
        <f t="shared" si="255"/>
        <v>5</v>
      </c>
      <c r="H322" s="1">
        <f t="shared" ref="H322:J322" si="313">H250</f>
        <v>1</v>
      </c>
      <c r="I322" s="1">
        <f t="shared" si="313"/>
        <v>1</v>
      </c>
      <c r="J322" s="1">
        <f t="shared" si="313"/>
        <v>4</v>
      </c>
      <c r="K322" s="1">
        <f t="shared" si="308"/>
        <v>1</v>
      </c>
      <c r="L322" s="1">
        <f>IF(H322=0,0,_xlfn.XLOOKUP(G322,战斗中转!$D$8:$D$19,战斗中转!$I$8:$I$19))</f>
        <v>0.3</v>
      </c>
      <c r="M322" s="1">
        <f t="shared" si="309"/>
        <v>6005114045</v>
      </c>
      <c r="N322" s="1" t="str">
        <f t="shared" si="310"/>
        <v>EquipmentName605014045</v>
      </c>
      <c r="O322" s="1" t="str">
        <f t="shared" si="311"/>
        <v>EquipmentDesc605014045</v>
      </c>
      <c r="P322" s="63" t="str">
        <f>"SpriteUi/EquipmentIcon/"&amp;"Equip_"&amp;_xlfn.XLOOKUP(J322,战斗中转!$A$8:$A$11,战斗中转!$B$8:$B$11)&amp;"_"&amp;I322*100+ROUNDUP(G322/2,0)*10</f>
        <v>SpriteUi/EquipmentIcon/Equip_Shoes_130</v>
      </c>
      <c r="Q322" s="63">
        <v>1</v>
      </c>
      <c r="R322" s="1" t="str" cm="1">
        <f t="array" ref="R322">_xlfn.XLOOKUP($C322,战斗中转!$E$32:$E$281,_xlfn.XLOOKUP(I322*100+J322,战斗中转!$AD$30:$BY$30*100+战斗中转!$AD$31:$BY$31,战斗中转!$AD$32:$BY$281),"{}")</f>
        <v>{"MagicDef":1359.0034,"AtkSpeed":0.0756,"SkillSpeed":0.0588}</v>
      </c>
      <c r="S322" s="1" t="str" cm="1">
        <f t="array" ref="S322">_xlfn.XLOOKUP($C322,经营中转!$E$16:$E$265,_xlfn.XLOOKUP($J322,经营中转!$L$15:$S$15,经营中转!$L$16:$S$265),"{}")</f>
        <v>{"AutoLevelLower":28}</v>
      </c>
    </row>
    <row r="323" spans="1:19" x14ac:dyDescent="0.15">
      <c r="A323" s="1">
        <f t="shared" si="305"/>
        <v>6005121045</v>
      </c>
      <c r="B323" s="58">
        <f t="shared" si="247"/>
        <v>6005121045</v>
      </c>
      <c r="C323" s="27">
        <f>_xlfn.XLOOKUP(G323,战斗中转!$D$8:$D$19,战斗中转!$F$8:$F$19)</f>
        <v>45</v>
      </c>
      <c r="D323" s="1">
        <f>_xlfn.XLOOKUP(G323,战斗中转!$D$8:$D$19,战斗中转!$H$8:$H$19)</f>
        <v>5</v>
      </c>
      <c r="E323" s="1">
        <f>_xlfn.XLOOKUP(G323,战斗中转!$D$8:$D$19,战斗中转!$J$8:$J$19)</f>
        <v>0</v>
      </c>
      <c r="F323" s="1">
        <f t="shared" si="306"/>
        <v>1</v>
      </c>
      <c r="G323" s="58">
        <f t="shared" si="255"/>
        <v>5</v>
      </c>
      <c r="H323" s="1">
        <f t="shared" ref="H323:J323" si="314">H251</f>
        <v>1</v>
      </c>
      <c r="I323" s="1">
        <f t="shared" si="314"/>
        <v>2</v>
      </c>
      <c r="J323" s="1">
        <f t="shared" si="314"/>
        <v>1</v>
      </c>
      <c r="K323" s="1">
        <f t="shared" si="308"/>
        <v>1</v>
      </c>
      <c r="L323" s="1">
        <f>IF(H323=0,0,_xlfn.XLOOKUP(G323,战斗中转!$D$8:$D$19,战斗中转!$I$8:$I$19))</f>
        <v>0.3</v>
      </c>
      <c r="M323" s="1">
        <f t="shared" si="309"/>
        <v>6005121045</v>
      </c>
      <c r="N323" s="1" t="str">
        <f t="shared" si="310"/>
        <v>EquipmentName605021045</v>
      </c>
      <c r="O323" s="1" t="str">
        <f t="shared" si="311"/>
        <v>EquipmentDesc605021045</v>
      </c>
      <c r="P323" s="63" t="str">
        <f>"SpriteUi/EquipmentIcon/"&amp;"Equip_"&amp;_xlfn.XLOOKUP(J323,战斗中转!$A$8:$A$11,战斗中转!$B$8:$B$11)&amp;"_"&amp;I323*100+ROUNDUP(G323/2,0)*10</f>
        <v>SpriteUi/EquipmentIcon/Equip_Weapon_230</v>
      </c>
      <c r="Q323" s="63">
        <v>1</v>
      </c>
      <c r="R323" s="1" t="str" cm="1">
        <f t="array" ref="R323">_xlfn.XLOOKUP($C323,战斗中转!$E$32:$E$281,_xlfn.XLOOKUP(I323*100+J323,战斗中转!$AD$30:$BY$30*100+战斗中转!$AD$31:$BY$31,战斗中转!$AD$32:$BY$281),"{}")</f>
        <v>{"Atk":3075.6393,"Cri":0.322}</v>
      </c>
      <c r="S323" s="1" t="str" cm="1">
        <f t="array" ref="S323">_xlfn.XLOOKUP($C323,经营中转!$E$16:$E$265,_xlfn.XLOOKUP($J323,经营中转!$L$15:$S$15,经营中转!$L$16:$S$265),"{}")</f>
        <v>{"CardMulti":9.11}</v>
      </c>
    </row>
    <row r="324" spans="1:19" x14ac:dyDescent="0.15">
      <c r="A324" s="1">
        <f t="shared" si="305"/>
        <v>6005122045</v>
      </c>
      <c r="B324" s="58">
        <f t="shared" si="247"/>
        <v>6005122045</v>
      </c>
      <c r="C324" s="27">
        <f>_xlfn.XLOOKUP(G324,战斗中转!$D$8:$D$19,战斗中转!$F$8:$F$19)</f>
        <v>45</v>
      </c>
      <c r="D324" s="1">
        <f>_xlfn.XLOOKUP(G324,战斗中转!$D$8:$D$19,战斗中转!$H$8:$H$19)</f>
        <v>5</v>
      </c>
      <c r="E324" s="1">
        <f>_xlfn.XLOOKUP(G324,战斗中转!$D$8:$D$19,战斗中转!$J$8:$J$19)</f>
        <v>0</v>
      </c>
      <c r="F324" s="1">
        <f t="shared" si="306"/>
        <v>1</v>
      </c>
      <c r="G324" s="58">
        <f t="shared" si="255"/>
        <v>5</v>
      </c>
      <c r="H324" s="1">
        <f t="shared" ref="H324:J324" si="315">H252</f>
        <v>1</v>
      </c>
      <c r="I324" s="1">
        <f t="shared" si="315"/>
        <v>2</v>
      </c>
      <c r="J324" s="1">
        <f t="shared" si="315"/>
        <v>2</v>
      </c>
      <c r="K324" s="1">
        <f t="shared" si="308"/>
        <v>1</v>
      </c>
      <c r="L324" s="1">
        <f>IF(H324=0,0,_xlfn.XLOOKUP(G324,战斗中转!$D$8:$D$19,战斗中转!$I$8:$I$19))</f>
        <v>0.3</v>
      </c>
      <c r="M324" s="1">
        <f t="shared" si="309"/>
        <v>6005122045</v>
      </c>
      <c r="N324" s="1" t="str">
        <f t="shared" si="310"/>
        <v>EquipmentName605022045</v>
      </c>
      <c r="O324" s="1" t="str">
        <f t="shared" si="311"/>
        <v>EquipmentDesc605022045</v>
      </c>
      <c r="P324" s="63" t="str">
        <f>"SpriteUi/EquipmentIcon/"&amp;"Equip_"&amp;_xlfn.XLOOKUP(J324,战斗中转!$A$8:$A$11,战斗中转!$B$8:$B$11)&amp;"_"&amp;I324*100+ROUNDUP(G324/2,0)*10</f>
        <v>SpriteUi/EquipmentIcon/Equip_Head_230</v>
      </c>
      <c r="Q324" s="63">
        <v>1</v>
      </c>
      <c r="R324" s="1" t="str" cm="1">
        <f t="array" ref="R324">_xlfn.XLOOKUP($C324,战斗中转!$E$32:$E$281,_xlfn.XLOOKUP(I324*100+J324,战斗中转!$AD$30:$BY$30*100+战斗中转!$AD$31:$BY$31,战斗中转!$AD$32:$BY$281),"{}")</f>
        <v>{"Hp":44704.0601,"AntiCri":0.322}</v>
      </c>
      <c r="S324" s="1" t="str" cm="1">
        <f t="array" ref="S324">_xlfn.XLOOKUP($C324,经营中转!$E$16:$E$265,_xlfn.XLOOKUP($J324,经营中转!$L$15:$S$15,经营中转!$L$16:$S$265),"{}")</f>
        <v>{"AutoLevelLower":64}</v>
      </c>
    </row>
    <row r="325" spans="1:19" x14ac:dyDescent="0.15">
      <c r="A325" s="1">
        <f t="shared" si="305"/>
        <v>6005123045</v>
      </c>
      <c r="B325" s="58">
        <f t="shared" si="247"/>
        <v>6005123045</v>
      </c>
      <c r="C325" s="27">
        <f>_xlfn.XLOOKUP(G325,战斗中转!$D$8:$D$19,战斗中转!$F$8:$F$19)</f>
        <v>45</v>
      </c>
      <c r="D325" s="1">
        <f>_xlfn.XLOOKUP(G325,战斗中转!$D$8:$D$19,战斗中转!$H$8:$H$19)</f>
        <v>5</v>
      </c>
      <c r="E325" s="1">
        <f>_xlfn.XLOOKUP(G325,战斗中转!$D$8:$D$19,战斗中转!$J$8:$J$19)</f>
        <v>0</v>
      </c>
      <c r="F325" s="1">
        <f t="shared" si="306"/>
        <v>1</v>
      </c>
      <c r="G325" s="58">
        <f t="shared" si="255"/>
        <v>5</v>
      </c>
      <c r="H325" s="1">
        <f t="shared" ref="H325:J325" si="316">H253</f>
        <v>1</v>
      </c>
      <c r="I325" s="1">
        <f t="shared" si="316"/>
        <v>2</v>
      </c>
      <c r="J325" s="1">
        <f t="shared" si="316"/>
        <v>3</v>
      </c>
      <c r="K325" s="1">
        <f t="shared" si="308"/>
        <v>1</v>
      </c>
      <c r="L325" s="1">
        <f>IF(H325=0,0,_xlfn.XLOOKUP(G325,战斗中转!$D$8:$D$19,战斗中转!$I$8:$I$19))</f>
        <v>0.3</v>
      </c>
      <c r="M325" s="1">
        <f t="shared" si="309"/>
        <v>6005123045</v>
      </c>
      <c r="N325" s="1" t="str">
        <f t="shared" si="310"/>
        <v>EquipmentName605023045</v>
      </c>
      <c r="O325" s="1" t="str">
        <f t="shared" si="311"/>
        <v>EquipmentDesc605023045</v>
      </c>
      <c r="P325" s="63" t="str">
        <f>"SpriteUi/EquipmentIcon/"&amp;"Equip_"&amp;_xlfn.XLOOKUP(J325,战斗中转!$A$8:$A$11,战斗中转!$B$8:$B$11)&amp;"_"&amp;I325*100+ROUNDUP(G325/2,0)*10</f>
        <v>SpriteUi/EquipmentIcon/Equip_Body_230</v>
      </c>
      <c r="Q325" s="63">
        <v>1</v>
      </c>
      <c r="R325" s="1" t="str" cm="1">
        <f t="array" ref="R325">_xlfn.XLOOKUP($C325,战斗中转!$E$32:$E$281,_xlfn.XLOOKUP(I325*100+J325,战斗中转!$AD$30:$BY$30*100+战斗中转!$AD$31:$BY$31,战斗中转!$AD$32:$BY$281),"{}")</f>
        <v>{"PhysDef":1573.5829,"OnHealInc":0.0554}</v>
      </c>
      <c r="S325" s="1" t="str" cm="1">
        <f t="array" ref="S325">_xlfn.XLOOKUP($C325,经营中转!$E$16:$E$265,_xlfn.XLOOKUP($J325,经营中转!$L$15:$S$15,经营中转!$L$16:$S$265),"{}")</f>
        <v>{"CardMulti":3.9}</v>
      </c>
    </row>
    <row r="326" spans="1:19" x14ac:dyDescent="0.15">
      <c r="A326" s="1">
        <f t="shared" si="305"/>
        <v>6005124045</v>
      </c>
      <c r="B326" s="58">
        <f t="shared" si="247"/>
        <v>6005124045</v>
      </c>
      <c r="C326" s="27">
        <f>_xlfn.XLOOKUP(G326,战斗中转!$D$8:$D$19,战斗中转!$F$8:$F$19)</f>
        <v>45</v>
      </c>
      <c r="D326" s="1">
        <f>_xlfn.XLOOKUP(G326,战斗中转!$D$8:$D$19,战斗中转!$H$8:$H$19)</f>
        <v>5</v>
      </c>
      <c r="E326" s="1">
        <f>_xlfn.XLOOKUP(G326,战斗中转!$D$8:$D$19,战斗中转!$J$8:$J$19)</f>
        <v>0</v>
      </c>
      <c r="F326" s="1">
        <f t="shared" si="306"/>
        <v>1</v>
      </c>
      <c r="G326" s="58">
        <f t="shared" si="255"/>
        <v>5</v>
      </c>
      <c r="H326" s="1">
        <f t="shared" ref="H326:J326" si="317">H254</f>
        <v>1</v>
      </c>
      <c r="I326" s="1">
        <f t="shared" si="317"/>
        <v>2</v>
      </c>
      <c r="J326" s="1">
        <f t="shared" si="317"/>
        <v>4</v>
      </c>
      <c r="K326" s="1">
        <f t="shared" si="308"/>
        <v>1</v>
      </c>
      <c r="L326" s="1">
        <f>IF(H326=0,0,_xlfn.XLOOKUP(G326,战斗中转!$D$8:$D$19,战斗中转!$I$8:$I$19))</f>
        <v>0.3</v>
      </c>
      <c r="M326" s="1">
        <f t="shared" si="309"/>
        <v>6005124045</v>
      </c>
      <c r="N326" s="1" t="str">
        <f t="shared" si="310"/>
        <v>EquipmentName605024045</v>
      </c>
      <c r="O326" s="1" t="str">
        <f t="shared" si="311"/>
        <v>EquipmentDesc605024045</v>
      </c>
      <c r="P326" s="63" t="str">
        <f>"SpriteUi/EquipmentIcon/"&amp;"Equip_"&amp;_xlfn.XLOOKUP(J326,战斗中转!$A$8:$A$11,战斗中转!$B$8:$B$11)&amp;"_"&amp;I326*100+ROUNDUP(G326/2,0)*10</f>
        <v>SpriteUi/EquipmentIcon/Equip_Shoes_230</v>
      </c>
      <c r="Q326" s="63">
        <v>1</v>
      </c>
      <c r="R326" s="1" t="str" cm="1">
        <f t="array" ref="R326">_xlfn.XLOOKUP($C326,战斗中转!$E$32:$E$281,_xlfn.XLOOKUP(I326*100+J326,战斗中转!$AD$30:$BY$30*100+战斗中转!$AD$31:$BY$31,战斗中转!$AD$32:$BY$281),"{}")</f>
        <v>{"MagicDef":1573.5829,"AtkSpeed":0.0756,"OnHealInc":0.0554}</v>
      </c>
      <c r="S326" s="1" t="str" cm="1">
        <f t="array" ref="S326">_xlfn.XLOOKUP($C326,经营中转!$E$16:$E$265,_xlfn.XLOOKUP($J326,经营中转!$L$15:$S$15,经营中转!$L$16:$S$265),"{}")</f>
        <v>{"AutoLevelLower":28}</v>
      </c>
    </row>
    <row r="327" spans="1:19" x14ac:dyDescent="0.15">
      <c r="A327" s="1">
        <f t="shared" si="305"/>
        <v>6005131045</v>
      </c>
      <c r="B327" s="58">
        <f t="shared" si="247"/>
        <v>6005131045</v>
      </c>
      <c r="C327" s="27">
        <f>_xlfn.XLOOKUP(G327,战斗中转!$D$8:$D$19,战斗中转!$F$8:$F$19)</f>
        <v>45</v>
      </c>
      <c r="D327" s="1">
        <f>_xlfn.XLOOKUP(G327,战斗中转!$D$8:$D$19,战斗中转!$H$8:$H$19)</f>
        <v>5</v>
      </c>
      <c r="E327" s="1">
        <f>_xlfn.XLOOKUP(G327,战斗中转!$D$8:$D$19,战斗中转!$J$8:$J$19)</f>
        <v>0</v>
      </c>
      <c r="F327" s="1">
        <f t="shared" si="306"/>
        <v>1</v>
      </c>
      <c r="G327" s="58">
        <f t="shared" si="255"/>
        <v>5</v>
      </c>
      <c r="H327" s="1">
        <f t="shared" ref="H327:J327" si="318">H255</f>
        <v>1</v>
      </c>
      <c r="I327" s="1">
        <f t="shared" si="318"/>
        <v>3</v>
      </c>
      <c r="J327" s="1">
        <f t="shared" si="318"/>
        <v>1</v>
      </c>
      <c r="K327" s="1">
        <f t="shared" si="308"/>
        <v>1</v>
      </c>
      <c r="L327" s="1">
        <f>IF(H327=0,0,_xlfn.XLOOKUP(G327,战斗中转!$D$8:$D$19,战斗中转!$I$8:$I$19))</f>
        <v>0.3</v>
      </c>
      <c r="M327" s="1">
        <f t="shared" si="309"/>
        <v>6005131045</v>
      </c>
      <c r="N327" s="1" t="str">
        <f t="shared" si="310"/>
        <v>EquipmentName605031045</v>
      </c>
      <c r="O327" s="1" t="str">
        <f t="shared" si="311"/>
        <v>EquipmentDesc605031045</v>
      </c>
      <c r="P327" s="63" t="str">
        <f>"SpriteUi/EquipmentIcon/"&amp;"Equip_"&amp;_xlfn.XLOOKUP(J327,战斗中转!$A$8:$A$11,战斗中转!$B$8:$B$11)&amp;"_"&amp;I327*100+ROUNDUP(G327/2,0)*10</f>
        <v>SpriteUi/EquipmentIcon/Equip_Weapon_330</v>
      </c>
      <c r="Q327" s="63">
        <v>1</v>
      </c>
      <c r="R327" s="1" t="str" cm="1">
        <f t="array" ref="R327">_xlfn.XLOOKUP($C327,战斗中转!$E$32:$E$281,_xlfn.XLOOKUP(I327*100+J327,战斗中转!$AD$30:$BY$30*100+战斗中转!$AD$31:$BY$31,战斗中转!$AD$32:$BY$281),"{}")</f>
        <v>{"Atk":3933.9573,"Cri":0.322}</v>
      </c>
      <c r="S327" s="1" t="str" cm="1">
        <f t="array" ref="S327">_xlfn.XLOOKUP($C327,经营中转!$E$16:$E$265,_xlfn.XLOOKUP($J327,经营中转!$L$15:$S$15,经营中转!$L$16:$S$265),"{}")</f>
        <v>{"CardMulti":9.11}</v>
      </c>
    </row>
    <row r="328" spans="1:19" x14ac:dyDescent="0.15">
      <c r="A328" s="1">
        <f t="shared" si="305"/>
        <v>6005132045</v>
      </c>
      <c r="B328" s="58">
        <f t="shared" si="247"/>
        <v>6005132045</v>
      </c>
      <c r="C328" s="27">
        <f>_xlfn.XLOOKUP(G328,战斗中转!$D$8:$D$19,战斗中转!$F$8:$F$19)</f>
        <v>45</v>
      </c>
      <c r="D328" s="1">
        <f>_xlfn.XLOOKUP(G328,战斗中转!$D$8:$D$19,战斗中转!$H$8:$H$19)</f>
        <v>5</v>
      </c>
      <c r="E328" s="1">
        <f>_xlfn.XLOOKUP(G328,战斗中转!$D$8:$D$19,战斗中转!$J$8:$J$19)</f>
        <v>0</v>
      </c>
      <c r="F328" s="1">
        <f t="shared" si="306"/>
        <v>1</v>
      </c>
      <c r="G328" s="58">
        <f t="shared" si="255"/>
        <v>5</v>
      </c>
      <c r="H328" s="1">
        <f t="shared" ref="H328:J328" si="319">H256</f>
        <v>1</v>
      </c>
      <c r="I328" s="1">
        <f t="shared" si="319"/>
        <v>3</v>
      </c>
      <c r="J328" s="1">
        <f t="shared" si="319"/>
        <v>2</v>
      </c>
      <c r="K328" s="1">
        <f t="shared" si="308"/>
        <v>1</v>
      </c>
      <c r="L328" s="1">
        <f>IF(H328=0,0,_xlfn.XLOOKUP(G328,战斗中转!$D$8:$D$19,战斗中转!$I$8:$I$19))</f>
        <v>0.3</v>
      </c>
      <c r="M328" s="1">
        <f t="shared" si="309"/>
        <v>6005132045</v>
      </c>
      <c r="N328" s="1" t="str">
        <f t="shared" si="310"/>
        <v>EquipmentName605032045</v>
      </c>
      <c r="O328" s="1" t="str">
        <f t="shared" si="311"/>
        <v>EquipmentDesc605032045</v>
      </c>
      <c r="P328" s="63" t="str">
        <f>"SpriteUi/EquipmentIcon/"&amp;"Equip_"&amp;_xlfn.XLOOKUP(J328,战斗中转!$A$8:$A$11,战斗中转!$B$8:$B$11)&amp;"_"&amp;I328*100+ROUNDUP(G328/2,0)*10</f>
        <v>SpriteUi/EquipmentIcon/Equip_Head_330</v>
      </c>
      <c r="Q328" s="63">
        <v>1</v>
      </c>
      <c r="R328" s="1" t="str" cm="1">
        <f t="array" ref="R328">_xlfn.XLOOKUP($C328,战斗中转!$E$32:$E$281,_xlfn.XLOOKUP(I328*100+J328,战斗中转!$AD$30:$BY$30*100+战斗中转!$AD$31:$BY$31,战斗中转!$AD$32:$BY$281),"{}")</f>
        <v>{"Hp":37551.4104999999,"AntiCri":0.322}</v>
      </c>
      <c r="S328" s="1" t="str" cm="1">
        <f t="array" ref="S328">_xlfn.XLOOKUP($C328,经营中转!$E$16:$E$265,_xlfn.XLOOKUP($J328,经营中转!$L$15:$S$15,经营中转!$L$16:$S$265),"{}")</f>
        <v>{"AutoLevelLower":64}</v>
      </c>
    </row>
    <row r="329" spans="1:19" x14ac:dyDescent="0.15">
      <c r="A329" s="1">
        <f t="shared" si="305"/>
        <v>6005133045</v>
      </c>
      <c r="B329" s="58">
        <f t="shared" si="247"/>
        <v>6005133045</v>
      </c>
      <c r="C329" s="27">
        <f>_xlfn.XLOOKUP(G329,战斗中转!$D$8:$D$19,战斗中转!$F$8:$F$19)</f>
        <v>45</v>
      </c>
      <c r="D329" s="1">
        <f>_xlfn.XLOOKUP(G329,战斗中转!$D$8:$D$19,战斗中转!$H$8:$H$19)</f>
        <v>5</v>
      </c>
      <c r="E329" s="1">
        <f>_xlfn.XLOOKUP(G329,战斗中转!$D$8:$D$19,战斗中转!$J$8:$J$19)</f>
        <v>0</v>
      </c>
      <c r="F329" s="1">
        <f t="shared" si="306"/>
        <v>1</v>
      </c>
      <c r="G329" s="58">
        <f t="shared" si="255"/>
        <v>5</v>
      </c>
      <c r="H329" s="1">
        <f t="shared" ref="H329:J329" si="320">H257</f>
        <v>1</v>
      </c>
      <c r="I329" s="1">
        <f t="shared" si="320"/>
        <v>3</v>
      </c>
      <c r="J329" s="1">
        <f t="shared" si="320"/>
        <v>3</v>
      </c>
      <c r="K329" s="1">
        <f t="shared" si="308"/>
        <v>1</v>
      </c>
      <c r="L329" s="1">
        <f>IF(H329=0,0,_xlfn.XLOOKUP(G329,战斗中转!$D$8:$D$19,战斗中转!$I$8:$I$19))</f>
        <v>0.3</v>
      </c>
      <c r="M329" s="1">
        <f t="shared" si="309"/>
        <v>6005133045</v>
      </c>
      <c r="N329" s="1" t="str">
        <f t="shared" si="310"/>
        <v>EquipmentName605033045</v>
      </c>
      <c r="O329" s="1" t="str">
        <f t="shared" si="311"/>
        <v>EquipmentDesc605033045</v>
      </c>
      <c r="P329" s="63" t="str">
        <f>"SpriteUi/EquipmentIcon/"&amp;"Equip_"&amp;_xlfn.XLOOKUP(J329,战斗中转!$A$8:$A$11,战斗中转!$B$8:$B$11)&amp;"_"&amp;I329*100+ROUNDUP(G329/2,0)*10</f>
        <v>SpriteUi/EquipmentIcon/Equip_Body_330</v>
      </c>
      <c r="Q329" s="63">
        <v>1</v>
      </c>
      <c r="R329" s="1" t="str" cm="1">
        <f t="array" ref="R329">_xlfn.XLOOKUP($C329,战斗中转!$E$32:$E$281,_xlfn.XLOOKUP(I329*100+J329,战斗中转!$AD$30:$BY$30*100+战斗中转!$AD$31:$BY$31,战斗中转!$AD$32:$BY$281),"{}")</f>
        <v>{"PhysDef":1387.614,"HealInc":0.0554}</v>
      </c>
      <c r="S329" s="1" t="str" cm="1">
        <f t="array" ref="S329">_xlfn.XLOOKUP($C329,经营中转!$E$16:$E$265,_xlfn.XLOOKUP($J329,经营中转!$L$15:$S$15,经营中转!$L$16:$S$265),"{}")</f>
        <v>{"CardMulti":3.9}</v>
      </c>
    </row>
    <row r="330" spans="1:19" x14ac:dyDescent="0.15">
      <c r="A330" s="1">
        <f t="shared" si="305"/>
        <v>6005134045</v>
      </c>
      <c r="B330" s="58">
        <f t="shared" si="247"/>
        <v>6005134045</v>
      </c>
      <c r="C330" s="27">
        <f>_xlfn.XLOOKUP(G330,战斗中转!$D$8:$D$19,战斗中转!$F$8:$F$19)</f>
        <v>45</v>
      </c>
      <c r="D330" s="1">
        <f>_xlfn.XLOOKUP(G330,战斗中转!$D$8:$D$19,战斗中转!$H$8:$H$19)</f>
        <v>5</v>
      </c>
      <c r="E330" s="1">
        <f>_xlfn.XLOOKUP(G330,战斗中转!$D$8:$D$19,战斗中转!$J$8:$J$19)</f>
        <v>0</v>
      </c>
      <c r="F330" s="1">
        <f t="shared" si="306"/>
        <v>1</v>
      </c>
      <c r="G330" s="58">
        <f t="shared" si="255"/>
        <v>5</v>
      </c>
      <c r="H330" s="1">
        <f t="shared" ref="H330:J330" si="321">H258</f>
        <v>1</v>
      </c>
      <c r="I330" s="1">
        <f t="shared" si="321"/>
        <v>3</v>
      </c>
      <c r="J330" s="1">
        <f t="shared" si="321"/>
        <v>4</v>
      </c>
      <c r="K330" s="1">
        <f t="shared" si="308"/>
        <v>1</v>
      </c>
      <c r="L330" s="1">
        <f>IF(H330=0,0,_xlfn.XLOOKUP(G330,战斗中转!$D$8:$D$19,战斗中转!$I$8:$I$19))</f>
        <v>0.3</v>
      </c>
      <c r="M330" s="1">
        <f t="shared" si="309"/>
        <v>6005134045</v>
      </c>
      <c r="N330" s="1" t="str">
        <f t="shared" si="310"/>
        <v>EquipmentName605034045</v>
      </c>
      <c r="O330" s="1" t="str">
        <f t="shared" si="311"/>
        <v>EquipmentDesc605034045</v>
      </c>
      <c r="P330" s="63" t="str">
        <f>"SpriteUi/EquipmentIcon/"&amp;"Equip_"&amp;_xlfn.XLOOKUP(J330,战斗中转!$A$8:$A$11,战斗中转!$B$8:$B$11)&amp;"_"&amp;I330*100+ROUNDUP(G330/2,0)*10</f>
        <v>SpriteUi/EquipmentIcon/Equip_Shoes_330</v>
      </c>
      <c r="Q330" s="63">
        <v>1</v>
      </c>
      <c r="R330" s="1" t="str" cm="1">
        <f t="array" ref="R330">_xlfn.XLOOKUP($C330,战斗中转!$E$32:$E$281,_xlfn.XLOOKUP(I330*100+J330,战斗中转!$AD$30:$BY$30*100+战斗中转!$AD$31:$BY$31,战斗中转!$AD$32:$BY$281),"{}")</f>
        <v>{"MagicDef":1416.2246,"AtkSpeed":0.0756,"HealInc":0.0554}</v>
      </c>
      <c r="S330" s="1" t="str" cm="1">
        <f t="array" ref="S330">_xlfn.XLOOKUP($C330,经营中转!$E$16:$E$265,_xlfn.XLOOKUP($J330,经营中转!$L$15:$S$15,经营中转!$L$16:$S$265),"{}")</f>
        <v>{"AutoLevelLower":28}</v>
      </c>
    </row>
    <row r="331" spans="1:19" x14ac:dyDescent="0.15">
      <c r="A331" s="1">
        <f t="shared" si="305"/>
        <v>6005211045</v>
      </c>
      <c r="B331" s="58">
        <f t="shared" si="247"/>
        <v>6005211045</v>
      </c>
      <c r="C331" s="27">
        <f>_xlfn.XLOOKUP(G331,战斗中转!$D$8:$D$19,战斗中转!$F$8:$F$19)</f>
        <v>45</v>
      </c>
      <c r="D331" s="1">
        <f>_xlfn.XLOOKUP(G331,战斗中转!$D$8:$D$19,战斗中转!$H$8:$H$19)</f>
        <v>5</v>
      </c>
      <c r="E331" s="1">
        <f>_xlfn.XLOOKUP(G331,战斗中转!$D$8:$D$19,战斗中转!$J$8:$J$19)</f>
        <v>0</v>
      </c>
      <c r="F331" s="1">
        <f t="shared" si="306"/>
        <v>1</v>
      </c>
      <c r="G331" s="58">
        <f t="shared" si="255"/>
        <v>5</v>
      </c>
      <c r="H331" s="1">
        <f t="shared" ref="H331:J331" si="322">H259</f>
        <v>2</v>
      </c>
      <c r="I331" s="1">
        <f t="shared" si="322"/>
        <v>1</v>
      </c>
      <c r="J331" s="1">
        <f t="shared" si="322"/>
        <v>1</v>
      </c>
      <c r="K331" s="1">
        <f t="shared" si="308"/>
        <v>1</v>
      </c>
      <c r="L331" s="1">
        <f>IF(H331=0,0,_xlfn.XLOOKUP(G331,战斗中转!$D$8:$D$19,战斗中转!$I$8:$I$19))</f>
        <v>0.3</v>
      </c>
      <c r="M331" s="1">
        <f t="shared" si="309"/>
        <v>6005211045</v>
      </c>
      <c r="N331" s="1" t="str">
        <f t="shared" si="310"/>
        <v>EquipmentName605011045</v>
      </c>
      <c r="O331" s="1" t="str">
        <f t="shared" si="311"/>
        <v>EquipmentDesc605011045</v>
      </c>
      <c r="P331" s="63" t="str">
        <f>"SpriteUi/EquipmentIcon/"&amp;"Equip_"&amp;_xlfn.XLOOKUP(J331,战斗中转!$A$8:$A$11,战斗中转!$B$8:$B$11)&amp;"_"&amp;I331*100+ROUNDUP(G331/2,0)*10</f>
        <v>SpriteUi/EquipmentIcon/Equip_Weapon_130</v>
      </c>
      <c r="Q331" s="63">
        <v>1</v>
      </c>
      <c r="R331" s="1" t="str" cm="1">
        <f t="array" ref="R331">_xlfn.XLOOKUP($C331,战斗中转!$E$32:$E$281,_xlfn.XLOOKUP(I331*100+J331,战斗中转!$AD$30:$BY$30*100+战斗中转!$AD$31:$BY$31,战斗中转!$AD$32:$BY$281),"{}")</f>
        <v>{"Atk":4363.1163,"Cri":0.4669}</v>
      </c>
      <c r="S331" s="1" t="str" cm="1">
        <f t="array" ref="S331">_xlfn.XLOOKUP($C331,经营中转!$E$16:$E$265,_xlfn.XLOOKUP($J331,经营中转!$L$15:$S$15,经营中转!$L$16:$S$265),"{}")</f>
        <v>{"CardMulti":9.11}</v>
      </c>
    </row>
    <row r="332" spans="1:19" x14ac:dyDescent="0.15">
      <c r="A332" s="1">
        <f t="shared" si="305"/>
        <v>6005212045</v>
      </c>
      <c r="B332" s="58">
        <f t="shared" si="247"/>
        <v>6005212045</v>
      </c>
      <c r="C332" s="27">
        <f>_xlfn.XLOOKUP(G332,战斗中转!$D$8:$D$19,战斗中转!$F$8:$F$19)</f>
        <v>45</v>
      </c>
      <c r="D332" s="1">
        <f>_xlfn.XLOOKUP(G332,战斗中转!$D$8:$D$19,战斗中转!$H$8:$H$19)</f>
        <v>5</v>
      </c>
      <c r="E332" s="1">
        <f>_xlfn.XLOOKUP(G332,战斗中转!$D$8:$D$19,战斗中转!$J$8:$J$19)</f>
        <v>0</v>
      </c>
      <c r="F332" s="1">
        <f t="shared" si="306"/>
        <v>1</v>
      </c>
      <c r="G332" s="58">
        <f t="shared" si="255"/>
        <v>5</v>
      </c>
      <c r="H332" s="1">
        <f t="shared" ref="H332:J332" si="323">H260</f>
        <v>2</v>
      </c>
      <c r="I332" s="1">
        <f t="shared" si="323"/>
        <v>1</v>
      </c>
      <c r="J332" s="1">
        <f t="shared" si="323"/>
        <v>2</v>
      </c>
      <c r="K332" s="1">
        <f t="shared" si="308"/>
        <v>1</v>
      </c>
      <c r="L332" s="1">
        <f>IF(H332=0,0,_xlfn.XLOOKUP(G332,战斗中转!$D$8:$D$19,战斗中转!$I$8:$I$19))</f>
        <v>0.3</v>
      </c>
      <c r="M332" s="1">
        <f t="shared" si="309"/>
        <v>6005212045</v>
      </c>
      <c r="N332" s="1" t="str">
        <f t="shared" si="310"/>
        <v>EquipmentName605012045</v>
      </c>
      <c r="O332" s="1" t="str">
        <f t="shared" si="311"/>
        <v>EquipmentDesc605012045</v>
      </c>
      <c r="P332" s="63" t="str">
        <f>"SpriteUi/EquipmentIcon/"&amp;"Equip_"&amp;_xlfn.XLOOKUP(J332,战斗中转!$A$8:$A$11,战斗中转!$B$8:$B$11)&amp;"_"&amp;I332*100+ROUNDUP(G332/2,0)*10</f>
        <v>SpriteUi/EquipmentIcon/Equip_Head_130</v>
      </c>
      <c r="Q332" s="63">
        <v>1</v>
      </c>
      <c r="R332" s="1" t="str" cm="1">
        <f t="array" ref="R332">_xlfn.XLOOKUP($C332,战斗中转!$E$32:$E$281,_xlfn.XLOOKUP(I332*100+J332,战斗中转!$AD$30:$BY$30*100+战斗中转!$AD$31:$BY$31,战斗中转!$AD$32:$BY$281),"{}")</f>
        <v>{"Hp":31471.6583,"AntiCri":0.2576}</v>
      </c>
      <c r="S332" s="1" t="str" cm="1">
        <f t="array" ref="S332">_xlfn.XLOOKUP($C332,经营中转!$E$16:$E$265,_xlfn.XLOOKUP($J332,经营中转!$L$15:$S$15,经营中转!$L$16:$S$265),"{}")</f>
        <v>{"AutoLevelLower":64}</v>
      </c>
    </row>
    <row r="333" spans="1:19" x14ac:dyDescent="0.15">
      <c r="A333" s="1">
        <f t="shared" si="305"/>
        <v>6005213045</v>
      </c>
      <c r="B333" s="58">
        <f t="shared" si="247"/>
        <v>6005213045</v>
      </c>
      <c r="C333" s="27">
        <f>_xlfn.XLOOKUP(G333,战斗中转!$D$8:$D$19,战斗中转!$F$8:$F$19)</f>
        <v>45</v>
      </c>
      <c r="D333" s="1">
        <f>_xlfn.XLOOKUP(G333,战斗中转!$D$8:$D$19,战斗中转!$H$8:$H$19)</f>
        <v>5</v>
      </c>
      <c r="E333" s="1">
        <f>_xlfn.XLOOKUP(G333,战斗中转!$D$8:$D$19,战斗中转!$J$8:$J$19)</f>
        <v>0</v>
      </c>
      <c r="F333" s="1">
        <f t="shared" si="306"/>
        <v>1</v>
      </c>
      <c r="G333" s="58">
        <f t="shared" si="255"/>
        <v>5</v>
      </c>
      <c r="H333" s="1">
        <f t="shared" ref="H333:J333" si="324">H261</f>
        <v>2</v>
      </c>
      <c r="I333" s="1">
        <f t="shared" si="324"/>
        <v>1</v>
      </c>
      <c r="J333" s="1">
        <f t="shared" si="324"/>
        <v>3</v>
      </c>
      <c r="K333" s="1">
        <f t="shared" si="308"/>
        <v>1</v>
      </c>
      <c r="L333" s="1">
        <f>IF(H333=0,0,_xlfn.XLOOKUP(G333,战斗中转!$D$8:$D$19,战斗中转!$I$8:$I$19))</f>
        <v>0.3</v>
      </c>
      <c r="M333" s="1">
        <f t="shared" si="309"/>
        <v>6005213045</v>
      </c>
      <c r="N333" s="1" t="str">
        <f t="shared" si="310"/>
        <v>EquipmentName605013045</v>
      </c>
      <c r="O333" s="1" t="str">
        <f t="shared" si="311"/>
        <v>EquipmentDesc605013045</v>
      </c>
      <c r="P333" s="63" t="str">
        <f>"SpriteUi/EquipmentIcon/"&amp;"Equip_"&amp;_xlfn.XLOOKUP(J333,战斗中转!$A$8:$A$11,战斗中转!$B$8:$B$11)&amp;"_"&amp;I333*100+ROUNDUP(G333/2,0)*10</f>
        <v>SpriteUi/EquipmentIcon/Equip_Body_130</v>
      </c>
      <c r="Q333" s="63">
        <v>1</v>
      </c>
      <c r="R333" s="1" t="str" cm="1">
        <f t="array" ref="R333">_xlfn.XLOOKUP($C333,战斗中转!$E$32:$E$281,_xlfn.XLOOKUP(I333*100+J333,战斗中转!$AD$30:$BY$30*100+战斗中转!$AD$31:$BY$31,战斗中转!$AD$32:$BY$281),"{}")</f>
        <v>{"PhysDef":1359.0034,"SkillSpeed":0.0588}</v>
      </c>
      <c r="S333" s="1" t="str" cm="1">
        <f t="array" ref="S333">_xlfn.XLOOKUP($C333,经营中转!$E$16:$E$265,_xlfn.XLOOKUP($J333,经营中转!$L$15:$S$15,经营中转!$L$16:$S$265),"{}")</f>
        <v>{"CardMulti":3.9}</v>
      </c>
    </row>
    <row r="334" spans="1:19" x14ac:dyDescent="0.15">
      <c r="A334" s="1">
        <f t="shared" si="305"/>
        <v>6005214045</v>
      </c>
      <c r="B334" s="58">
        <f t="shared" si="247"/>
        <v>6005214045</v>
      </c>
      <c r="C334" s="27">
        <f>_xlfn.XLOOKUP(G334,战斗中转!$D$8:$D$19,战斗中转!$F$8:$F$19)</f>
        <v>45</v>
      </c>
      <c r="D334" s="1">
        <f>_xlfn.XLOOKUP(G334,战斗中转!$D$8:$D$19,战斗中转!$H$8:$H$19)</f>
        <v>5</v>
      </c>
      <c r="E334" s="1">
        <f>_xlfn.XLOOKUP(G334,战斗中转!$D$8:$D$19,战斗中转!$J$8:$J$19)</f>
        <v>0</v>
      </c>
      <c r="F334" s="1">
        <f t="shared" si="306"/>
        <v>1</v>
      </c>
      <c r="G334" s="58">
        <f t="shared" si="255"/>
        <v>5</v>
      </c>
      <c r="H334" s="1">
        <f t="shared" ref="H334:J334" si="325">H262</f>
        <v>2</v>
      </c>
      <c r="I334" s="1">
        <f t="shared" si="325"/>
        <v>1</v>
      </c>
      <c r="J334" s="1">
        <f t="shared" si="325"/>
        <v>4</v>
      </c>
      <c r="K334" s="1">
        <f t="shared" si="308"/>
        <v>1</v>
      </c>
      <c r="L334" s="1">
        <f>IF(H334=0,0,_xlfn.XLOOKUP(G334,战斗中转!$D$8:$D$19,战斗中转!$I$8:$I$19))</f>
        <v>0.3</v>
      </c>
      <c r="M334" s="1">
        <f t="shared" si="309"/>
        <v>6005214045</v>
      </c>
      <c r="N334" s="1" t="str">
        <f t="shared" si="310"/>
        <v>EquipmentName605014045</v>
      </c>
      <c r="O334" s="1" t="str">
        <f t="shared" si="311"/>
        <v>EquipmentDesc605014045</v>
      </c>
      <c r="P334" s="63" t="str">
        <f>"SpriteUi/EquipmentIcon/"&amp;"Equip_"&amp;_xlfn.XLOOKUP(J334,战斗中转!$A$8:$A$11,战斗中转!$B$8:$B$11)&amp;"_"&amp;I334*100+ROUNDUP(G334/2,0)*10</f>
        <v>SpriteUi/EquipmentIcon/Equip_Shoes_130</v>
      </c>
      <c r="Q334" s="63">
        <v>1</v>
      </c>
      <c r="R334" s="1" t="str" cm="1">
        <f t="array" ref="R334">_xlfn.XLOOKUP($C334,战斗中转!$E$32:$E$281,_xlfn.XLOOKUP(I334*100+J334,战斗中转!$AD$30:$BY$30*100+战斗中转!$AD$31:$BY$31,战斗中转!$AD$32:$BY$281),"{}")</f>
        <v>{"MagicDef":1359.0034,"AtkSpeed":0.0756,"SkillSpeed":0.0588}</v>
      </c>
      <c r="S334" s="1" t="str" cm="1">
        <f t="array" ref="S334">_xlfn.XLOOKUP($C334,经营中转!$E$16:$E$265,_xlfn.XLOOKUP($J334,经营中转!$L$15:$S$15,经营中转!$L$16:$S$265),"{}")</f>
        <v>{"AutoLevelLower":28}</v>
      </c>
    </row>
    <row r="335" spans="1:19" x14ac:dyDescent="0.15">
      <c r="A335" s="1">
        <f t="shared" si="305"/>
        <v>6005221045</v>
      </c>
      <c r="B335" s="58">
        <f t="shared" si="247"/>
        <v>6005221045</v>
      </c>
      <c r="C335" s="27">
        <f>_xlfn.XLOOKUP(G335,战斗中转!$D$8:$D$19,战斗中转!$F$8:$F$19)</f>
        <v>45</v>
      </c>
      <c r="D335" s="1">
        <f>_xlfn.XLOOKUP(G335,战斗中转!$D$8:$D$19,战斗中转!$H$8:$H$19)</f>
        <v>5</v>
      </c>
      <c r="E335" s="1">
        <f>_xlfn.XLOOKUP(G335,战斗中转!$D$8:$D$19,战斗中转!$J$8:$J$19)</f>
        <v>0</v>
      </c>
      <c r="F335" s="1">
        <f t="shared" si="306"/>
        <v>1</v>
      </c>
      <c r="G335" s="58">
        <f t="shared" si="255"/>
        <v>5</v>
      </c>
      <c r="H335" s="1">
        <f t="shared" ref="H335:J335" si="326">H263</f>
        <v>2</v>
      </c>
      <c r="I335" s="1">
        <f t="shared" si="326"/>
        <v>2</v>
      </c>
      <c r="J335" s="1">
        <f t="shared" si="326"/>
        <v>1</v>
      </c>
      <c r="K335" s="1">
        <f t="shared" si="308"/>
        <v>1</v>
      </c>
      <c r="L335" s="1">
        <f>IF(H335=0,0,_xlfn.XLOOKUP(G335,战斗中转!$D$8:$D$19,战斗中转!$I$8:$I$19))</f>
        <v>0.3</v>
      </c>
      <c r="M335" s="1">
        <f t="shared" si="309"/>
        <v>6005221045</v>
      </c>
      <c r="N335" s="1" t="str">
        <f t="shared" si="310"/>
        <v>EquipmentName605021045</v>
      </c>
      <c r="O335" s="1" t="str">
        <f t="shared" si="311"/>
        <v>EquipmentDesc605021045</v>
      </c>
      <c r="P335" s="63" t="str">
        <f>"SpriteUi/EquipmentIcon/"&amp;"Equip_"&amp;_xlfn.XLOOKUP(J335,战斗中转!$A$8:$A$11,战斗中转!$B$8:$B$11)&amp;"_"&amp;I335*100+ROUNDUP(G335/2,0)*10</f>
        <v>SpriteUi/EquipmentIcon/Equip_Weapon_230</v>
      </c>
      <c r="Q335" s="63">
        <v>1</v>
      </c>
      <c r="R335" s="1" t="str" cm="1">
        <f t="array" ref="R335">_xlfn.XLOOKUP($C335,战斗中转!$E$32:$E$281,_xlfn.XLOOKUP(I335*100+J335,战斗中转!$AD$30:$BY$30*100+战斗中转!$AD$31:$BY$31,战斗中转!$AD$32:$BY$281),"{}")</f>
        <v>{"Atk":3075.6393,"Cri":0.322}</v>
      </c>
      <c r="S335" s="1" t="str" cm="1">
        <f t="array" ref="S335">_xlfn.XLOOKUP($C335,经营中转!$E$16:$E$265,_xlfn.XLOOKUP($J335,经营中转!$L$15:$S$15,经营中转!$L$16:$S$265),"{}")</f>
        <v>{"CardMulti":9.11}</v>
      </c>
    </row>
    <row r="336" spans="1:19" x14ac:dyDescent="0.15">
      <c r="A336" s="1">
        <f t="shared" si="305"/>
        <v>6005222045</v>
      </c>
      <c r="B336" s="58">
        <f t="shared" si="247"/>
        <v>6005222045</v>
      </c>
      <c r="C336" s="27">
        <f>_xlfn.XLOOKUP(G336,战斗中转!$D$8:$D$19,战斗中转!$F$8:$F$19)</f>
        <v>45</v>
      </c>
      <c r="D336" s="1">
        <f>_xlfn.XLOOKUP(G336,战斗中转!$D$8:$D$19,战斗中转!$H$8:$H$19)</f>
        <v>5</v>
      </c>
      <c r="E336" s="1">
        <f>_xlfn.XLOOKUP(G336,战斗中转!$D$8:$D$19,战斗中转!$J$8:$J$19)</f>
        <v>0</v>
      </c>
      <c r="F336" s="1">
        <f t="shared" si="306"/>
        <v>1</v>
      </c>
      <c r="G336" s="58">
        <f t="shared" si="255"/>
        <v>5</v>
      </c>
      <c r="H336" s="1">
        <f t="shared" ref="H336:J336" si="327">H264</f>
        <v>2</v>
      </c>
      <c r="I336" s="1">
        <f t="shared" si="327"/>
        <v>2</v>
      </c>
      <c r="J336" s="1">
        <f t="shared" si="327"/>
        <v>2</v>
      </c>
      <c r="K336" s="1">
        <f t="shared" si="308"/>
        <v>1</v>
      </c>
      <c r="L336" s="1">
        <f>IF(H336=0,0,_xlfn.XLOOKUP(G336,战斗中转!$D$8:$D$19,战斗中转!$I$8:$I$19))</f>
        <v>0.3</v>
      </c>
      <c r="M336" s="1">
        <f t="shared" si="309"/>
        <v>6005222045</v>
      </c>
      <c r="N336" s="1" t="str">
        <f t="shared" si="310"/>
        <v>EquipmentName605022045</v>
      </c>
      <c r="O336" s="1" t="str">
        <f t="shared" si="311"/>
        <v>EquipmentDesc605022045</v>
      </c>
      <c r="P336" s="63" t="str">
        <f>"SpriteUi/EquipmentIcon/"&amp;"Equip_"&amp;_xlfn.XLOOKUP(J336,战斗中转!$A$8:$A$11,战斗中转!$B$8:$B$11)&amp;"_"&amp;I336*100+ROUNDUP(G336/2,0)*10</f>
        <v>SpriteUi/EquipmentIcon/Equip_Head_230</v>
      </c>
      <c r="Q336" s="63">
        <v>1</v>
      </c>
      <c r="R336" s="1" t="str" cm="1">
        <f t="array" ref="R336">_xlfn.XLOOKUP($C336,战斗中转!$E$32:$E$281,_xlfn.XLOOKUP(I336*100+J336,战斗中转!$AD$30:$BY$30*100+战斗中转!$AD$31:$BY$31,战斗中转!$AD$32:$BY$281),"{}")</f>
        <v>{"Hp":44704.0601,"AntiCri":0.322}</v>
      </c>
      <c r="S336" s="1" t="str" cm="1">
        <f t="array" ref="S336">_xlfn.XLOOKUP($C336,经营中转!$E$16:$E$265,_xlfn.XLOOKUP($J336,经营中转!$L$15:$S$15,经营中转!$L$16:$S$265),"{}")</f>
        <v>{"AutoLevelLower":64}</v>
      </c>
    </row>
    <row r="337" spans="1:19" x14ac:dyDescent="0.15">
      <c r="A337" s="1">
        <f t="shared" si="305"/>
        <v>6005223045</v>
      </c>
      <c r="B337" s="58">
        <f t="shared" si="247"/>
        <v>6005223045</v>
      </c>
      <c r="C337" s="27">
        <f>_xlfn.XLOOKUP(G337,战斗中转!$D$8:$D$19,战斗中转!$F$8:$F$19)</f>
        <v>45</v>
      </c>
      <c r="D337" s="1">
        <f>_xlfn.XLOOKUP(G337,战斗中转!$D$8:$D$19,战斗中转!$H$8:$H$19)</f>
        <v>5</v>
      </c>
      <c r="E337" s="1">
        <f>_xlfn.XLOOKUP(G337,战斗中转!$D$8:$D$19,战斗中转!$J$8:$J$19)</f>
        <v>0</v>
      </c>
      <c r="F337" s="1">
        <f t="shared" si="306"/>
        <v>1</v>
      </c>
      <c r="G337" s="58">
        <f t="shared" si="255"/>
        <v>5</v>
      </c>
      <c r="H337" s="1">
        <f t="shared" ref="H337:J337" si="328">H265</f>
        <v>2</v>
      </c>
      <c r="I337" s="1">
        <f t="shared" si="328"/>
        <v>2</v>
      </c>
      <c r="J337" s="1">
        <f t="shared" si="328"/>
        <v>3</v>
      </c>
      <c r="K337" s="1">
        <f t="shared" si="308"/>
        <v>1</v>
      </c>
      <c r="L337" s="1">
        <f>IF(H337=0,0,_xlfn.XLOOKUP(G337,战斗中转!$D$8:$D$19,战斗中转!$I$8:$I$19))</f>
        <v>0.3</v>
      </c>
      <c r="M337" s="1">
        <f t="shared" si="309"/>
        <v>6005223045</v>
      </c>
      <c r="N337" s="1" t="str">
        <f t="shared" si="310"/>
        <v>EquipmentName605023045</v>
      </c>
      <c r="O337" s="1" t="str">
        <f t="shared" si="311"/>
        <v>EquipmentDesc605023045</v>
      </c>
      <c r="P337" s="63" t="str">
        <f>"SpriteUi/EquipmentIcon/"&amp;"Equip_"&amp;_xlfn.XLOOKUP(J337,战斗中转!$A$8:$A$11,战斗中转!$B$8:$B$11)&amp;"_"&amp;I337*100+ROUNDUP(G337/2,0)*10</f>
        <v>SpriteUi/EquipmentIcon/Equip_Body_230</v>
      </c>
      <c r="Q337" s="63">
        <v>1</v>
      </c>
      <c r="R337" s="1" t="str" cm="1">
        <f t="array" ref="R337">_xlfn.XLOOKUP($C337,战斗中转!$E$32:$E$281,_xlfn.XLOOKUP(I337*100+J337,战斗中转!$AD$30:$BY$30*100+战斗中转!$AD$31:$BY$31,战斗中转!$AD$32:$BY$281),"{}")</f>
        <v>{"PhysDef":1573.5829,"OnHealInc":0.0554}</v>
      </c>
      <c r="S337" s="1" t="str" cm="1">
        <f t="array" ref="S337">_xlfn.XLOOKUP($C337,经营中转!$E$16:$E$265,_xlfn.XLOOKUP($J337,经营中转!$L$15:$S$15,经营中转!$L$16:$S$265),"{}")</f>
        <v>{"CardMulti":3.9}</v>
      </c>
    </row>
    <row r="338" spans="1:19" x14ac:dyDescent="0.15">
      <c r="A338" s="1">
        <f t="shared" si="305"/>
        <v>6005224045</v>
      </c>
      <c r="B338" s="58">
        <f t="shared" si="247"/>
        <v>6005224045</v>
      </c>
      <c r="C338" s="27">
        <f>_xlfn.XLOOKUP(G338,战斗中转!$D$8:$D$19,战斗中转!$F$8:$F$19)</f>
        <v>45</v>
      </c>
      <c r="D338" s="1">
        <f>_xlfn.XLOOKUP(G338,战斗中转!$D$8:$D$19,战斗中转!$H$8:$H$19)</f>
        <v>5</v>
      </c>
      <c r="E338" s="1">
        <f>_xlfn.XLOOKUP(G338,战斗中转!$D$8:$D$19,战斗中转!$J$8:$J$19)</f>
        <v>0</v>
      </c>
      <c r="F338" s="1">
        <f t="shared" si="306"/>
        <v>1</v>
      </c>
      <c r="G338" s="58">
        <f t="shared" si="255"/>
        <v>5</v>
      </c>
      <c r="H338" s="1">
        <f t="shared" ref="H338:J338" si="329">H266</f>
        <v>2</v>
      </c>
      <c r="I338" s="1">
        <f t="shared" si="329"/>
        <v>2</v>
      </c>
      <c r="J338" s="1">
        <f t="shared" si="329"/>
        <v>4</v>
      </c>
      <c r="K338" s="1">
        <f t="shared" si="308"/>
        <v>1</v>
      </c>
      <c r="L338" s="1">
        <f>IF(H338=0,0,_xlfn.XLOOKUP(G338,战斗中转!$D$8:$D$19,战斗中转!$I$8:$I$19))</f>
        <v>0.3</v>
      </c>
      <c r="M338" s="1">
        <f t="shared" si="309"/>
        <v>6005224045</v>
      </c>
      <c r="N338" s="1" t="str">
        <f t="shared" si="310"/>
        <v>EquipmentName605024045</v>
      </c>
      <c r="O338" s="1" t="str">
        <f t="shared" si="311"/>
        <v>EquipmentDesc605024045</v>
      </c>
      <c r="P338" s="63" t="str">
        <f>"SpriteUi/EquipmentIcon/"&amp;"Equip_"&amp;_xlfn.XLOOKUP(J338,战斗中转!$A$8:$A$11,战斗中转!$B$8:$B$11)&amp;"_"&amp;I338*100+ROUNDUP(G338/2,0)*10</f>
        <v>SpriteUi/EquipmentIcon/Equip_Shoes_230</v>
      </c>
      <c r="Q338" s="63">
        <v>1</v>
      </c>
      <c r="R338" s="1" t="str" cm="1">
        <f t="array" ref="R338">_xlfn.XLOOKUP($C338,战斗中转!$E$32:$E$281,_xlfn.XLOOKUP(I338*100+J338,战斗中转!$AD$30:$BY$30*100+战斗中转!$AD$31:$BY$31,战斗中转!$AD$32:$BY$281),"{}")</f>
        <v>{"MagicDef":1573.5829,"AtkSpeed":0.0756,"OnHealInc":0.0554}</v>
      </c>
      <c r="S338" s="1" t="str" cm="1">
        <f t="array" ref="S338">_xlfn.XLOOKUP($C338,经营中转!$E$16:$E$265,_xlfn.XLOOKUP($J338,经营中转!$L$15:$S$15,经营中转!$L$16:$S$265),"{}")</f>
        <v>{"AutoLevelLower":28}</v>
      </c>
    </row>
    <row r="339" spans="1:19" x14ac:dyDescent="0.15">
      <c r="A339" s="1">
        <f t="shared" si="305"/>
        <v>6005231045</v>
      </c>
      <c r="B339" s="58">
        <f t="shared" si="247"/>
        <v>6005231045</v>
      </c>
      <c r="C339" s="27">
        <f>_xlfn.XLOOKUP(G339,战斗中转!$D$8:$D$19,战斗中转!$F$8:$F$19)</f>
        <v>45</v>
      </c>
      <c r="D339" s="1">
        <f>_xlfn.XLOOKUP(G339,战斗中转!$D$8:$D$19,战斗中转!$H$8:$H$19)</f>
        <v>5</v>
      </c>
      <c r="E339" s="1">
        <f>_xlfn.XLOOKUP(G339,战斗中转!$D$8:$D$19,战斗中转!$J$8:$J$19)</f>
        <v>0</v>
      </c>
      <c r="F339" s="1">
        <f t="shared" si="306"/>
        <v>1</v>
      </c>
      <c r="G339" s="58">
        <f t="shared" si="255"/>
        <v>5</v>
      </c>
      <c r="H339" s="1">
        <f t="shared" ref="H339:J339" si="330">H267</f>
        <v>2</v>
      </c>
      <c r="I339" s="1">
        <f t="shared" si="330"/>
        <v>3</v>
      </c>
      <c r="J339" s="1">
        <f t="shared" si="330"/>
        <v>1</v>
      </c>
      <c r="K339" s="1">
        <f t="shared" si="308"/>
        <v>1</v>
      </c>
      <c r="L339" s="1">
        <f>IF(H339=0,0,_xlfn.XLOOKUP(G339,战斗中转!$D$8:$D$19,战斗中转!$I$8:$I$19))</f>
        <v>0.3</v>
      </c>
      <c r="M339" s="1">
        <f t="shared" si="309"/>
        <v>6005231045</v>
      </c>
      <c r="N339" s="1" t="str">
        <f t="shared" si="310"/>
        <v>EquipmentName605031045</v>
      </c>
      <c r="O339" s="1" t="str">
        <f t="shared" si="311"/>
        <v>EquipmentDesc605031045</v>
      </c>
      <c r="P339" s="63" t="str">
        <f>"SpriteUi/EquipmentIcon/"&amp;"Equip_"&amp;_xlfn.XLOOKUP(J339,战斗中转!$A$8:$A$11,战斗中转!$B$8:$B$11)&amp;"_"&amp;I339*100+ROUNDUP(G339/2,0)*10</f>
        <v>SpriteUi/EquipmentIcon/Equip_Weapon_330</v>
      </c>
      <c r="Q339" s="63">
        <v>1</v>
      </c>
      <c r="R339" s="1" t="str" cm="1">
        <f t="array" ref="R339">_xlfn.XLOOKUP($C339,战斗中转!$E$32:$E$281,_xlfn.XLOOKUP(I339*100+J339,战斗中转!$AD$30:$BY$30*100+战斗中转!$AD$31:$BY$31,战斗中转!$AD$32:$BY$281),"{}")</f>
        <v>{"Atk":3933.9573,"Cri":0.322}</v>
      </c>
      <c r="S339" s="1" t="str" cm="1">
        <f t="array" ref="S339">_xlfn.XLOOKUP($C339,经营中转!$E$16:$E$265,_xlfn.XLOOKUP($J339,经营中转!$L$15:$S$15,经营中转!$L$16:$S$265),"{}")</f>
        <v>{"CardMulti":9.11}</v>
      </c>
    </row>
    <row r="340" spans="1:19" x14ac:dyDescent="0.15">
      <c r="A340" s="1">
        <f t="shared" si="305"/>
        <v>6005232045</v>
      </c>
      <c r="B340" s="58">
        <f t="shared" ref="B340:B403" si="331">INT(IF(H340=100,60*10^8+G340*10^6+9*10^5+I340*10^4+J340*10^3+C340,60*10^8+G340*10^6+H340*10^5+I340*10^4+J340*10^3+C340))</f>
        <v>6005232045</v>
      </c>
      <c r="C340" s="27">
        <f>_xlfn.XLOOKUP(G340,战斗中转!$D$8:$D$19,战斗中转!$F$8:$F$19)</f>
        <v>45</v>
      </c>
      <c r="D340" s="1">
        <f>_xlfn.XLOOKUP(G340,战斗中转!$D$8:$D$19,战斗中转!$H$8:$H$19)</f>
        <v>5</v>
      </c>
      <c r="E340" s="1">
        <f>_xlfn.XLOOKUP(G340,战斗中转!$D$8:$D$19,战斗中转!$J$8:$J$19)</f>
        <v>0</v>
      </c>
      <c r="F340" s="1">
        <f t="shared" si="306"/>
        <v>1</v>
      </c>
      <c r="G340" s="58">
        <f t="shared" si="255"/>
        <v>5</v>
      </c>
      <c r="H340" s="1">
        <f t="shared" ref="H340:J340" si="332">H268</f>
        <v>2</v>
      </c>
      <c r="I340" s="1">
        <f t="shared" si="332"/>
        <v>3</v>
      </c>
      <c r="J340" s="1">
        <f t="shared" si="332"/>
        <v>2</v>
      </c>
      <c r="K340" s="1">
        <f t="shared" si="308"/>
        <v>1</v>
      </c>
      <c r="L340" s="1">
        <f>IF(H340=0,0,_xlfn.XLOOKUP(G340,战斗中转!$D$8:$D$19,战斗中转!$I$8:$I$19))</f>
        <v>0.3</v>
      </c>
      <c r="M340" s="1">
        <f t="shared" si="309"/>
        <v>6005232045</v>
      </c>
      <c r="N340" s="1" t="str">
        <f t="shared" si="310"/>
        <v>EquipmentName605032045</v>
      </c>
      <c r="O340" s="1" t="str">
        <f t="shared" si="311"/>
        <v>EquipmentDesc605032045</v>
      </c>
      <c r="P340" s="63" t="str">
        <f>"SpriteUi/EquipmentIcon/"&amp;"Equip_"&amp;_xlfn.XLOOKUP(J340,战斗中转!$A$8:$A$11,战斗中转!$B$8:$B$11)&amp;"_"&amp;I340*100+ROUNDUP(G340/2,0)*10</f>
        <v>SpriteUi/EquipmentIcon/Equip_Head_330</v>
      </c>
      <c r="Q340" s="63">
        <v>1</v>
      </c>
      <c r="R340" s="1" t="str" cm="1">
        <f t="array" ref="R340">_xlfn.XLOOKUP($C340,战斗中转!$E$32:$E$281,_xlfn.XLOOKUP(I340*100+J340,战斗中转!$AD$30:$BY$30*100+战斗中转!$AD$31:$BY$31,战斗中转!$AD$32:$BY$281),"{}")</f>
        <v>{"Hp":37551.4104999999,"AntiCri":0.322}</v>
      </c>
      <c r="S340" s="1" t="str" cm="1">
        <f t="array" ref="S340">_xlfn.XLOOKUP($C340,经营中转!$E$16:$E$265,_xlfn.XLOOKUP($J340,经营中转!$L$15:$S$15,经营中转!$L$16:$S$265),"{}")</f>
        <v>{"AutoLevelLower":64}</v>
      </c>
    </row>
    <row r="341" spans="1:19" x14ac:dyDescent="0.15">
      <c r="A341" s="1">
        <f t="shared" si="305"/>
        <v>6005233045</v>
      </c>
      <c r="B341" s="58">
        <f t="shared" si="331"/>
        <v>6005233045</v>
      </c>
      <c r="C341" s="27">
        <f>_xlfn.XLOOKUP(G341,战斗中转!$D$8:$D$19,战斗中转!$F$8:$F$19)</f>
        <v>45</v>
      </c>
      <c r="D341" s="1">
        <f>_xlfn.XLOOKUP(G341,战斗中转!$D$8:$D$19,战斗中转!$H$8:$H$19)</f>
        <v>5</v>
      </c>
      <c r="E341" s="1">
        <f>_xlfn.XLOOKUP(G341,战斗中转!$D$8:$D$19,战斗中转!$J$8:$J$19)</f>
        <v>0</v>
      </c>
      <c r="F341" s="1">
        <f t="shared" si="306"/>
        <v>1</v>
      </c>
      <c r="G341" s="58">
        <f t="shared" si="255"/>
        <v>5</v>
      </c>
      <c r="H341" s="1">
        <f t="shared" ref="H341:J341" si="333">H269</f>
        <v>2</v>
      </c>
      <c r="I341" s="1">
        <f t="shared" si="333"/>
        <v>3</v>
      </c>
      <c r="J341" s="1">
        <f t="shared" si="333"/>
        <v>3</v>
      </c>
      <c r="K341" s="1">
        <f t="shared" si="308"/>
        <v>1</v>
      </c>
      <c r="L341" s="1">
        <f>IF(H341=0,0,_xlfn.XLOOKUP(G341,战斗中转!$D$8:$D$19,战斗中转!$I$8:$I$19))</f>
        <v>0.3</v>
      </c>
      <c r="M341" s="1">
        <f t="shared" si="309"/>
        <v>6005233045</v>
      </c>
      <c r="N341" s="1" t="str">
        <f t="shared" si="310"/>
        <v>EquipmentName605033045</v>
      </c>
      <c r="O341" s="1" t="str">
        <f t="shared" si="311"/>
        <v>EquipmentDesc605033045</v>
      </c>
      <c r="P341" s="63" t="str">
        <f>"SpriteUi/EquipmentIcon/"&amp;"Equip_"&amp;_xlfn.XLOOKUP(J341,战斗中转!$A$8:$A$11,战斗中转!$B$8:$B$11)&amp;"_"&amp;I341*100+ROUNDUP(G341/2,0)*10</f>
        <v>SpriteUi/EquipmentIcon/Equip_Body_330</v>
      </c>
      <c r="Q341" s="63">
        <v>1</v>
      </c>
      <c r="R341" s="1" t="str" cm="1">
        <f t="array" ref="R341">_xlfn.XLOOKUP($C341,战斗中转!$E$32:$E$281,_xlfn.XLOOKUP(I341*100+J341,战斗中转!$AD$30:$BY$30*100+战斗中转!$AD$31:$BY$31,战斗中转!$AD$32:$BY$281),"{}")</f>
        <v>{"PhysDef":1387.614,"HealInc":0.0554}</v>
      </c>
      <c r="S341" s="1" t="str" cm="1">
        <f t="array" ref="S341">_xlfn.XLOOKUP($C341,经营中转!$E$16:$E$265,_xlfn.XLOOKUP($J341,经营中转!$L$15:$S$15,经营中转!$L$16:$S$265),"{}")</f>
        <v>{"CardMulti":3.9}</v>
      </c>
    </row>
    <row r="342" spans="1:19" x14ac:dyDescent="0.15">
      <c r="A342" s="1">
        <f t="shared" si="305"/>
        <v>6005234045</v>
      </c>
      <c r="B342" s="58">
        <f t="shared" si="331"/>
        <v>6005234045</v>
      </c>
      <c r="C342" s="27">
        <f>_xlfn.XLOOKUP(G342,战斗中转!$D$8:$D$19,战斗中转!$F$8:$F$19)</f>
        <v>45</v>
      </c>
      <c r="D342" s="1">
        <f>_xlfn.XLOOKUP(G342,战斗中转!$D$8:$D$19,战斗中转!$H$8:$H$19)</f>
        <v>5</v>
      </c>
      <c r="E342" s="1">
        <f>_xlfn.XLOOKUP(G342,战斗中转!$D$8:$D$19,战斗中转!$J$8:$J$19)</f>
        <v>0</v>
      </c>
      <c r="F342" s="1">
        <f t="shared" si="306"/>
        <v>1</v>
      </c>
      <c r="G342" s="58">
        <f t="shared" si="255"/>
        <v>5</v>
      </c>
      <c r="H342" s="1">
        <f t="shared" ref="H342:J342" si="334">H270</f>
        <v>2</v>
      </c>
      <c r="I342" s="1">
        <f t="shared" si="334"/>
        <v>3</v>
      </c>
      <c r="J342" s="1">
        <f t="shared" si="334"/>
        <v>4</v>
      </c>
      <c r="K342" s="1">
        <f t="shared" si="308"/>
        <v>1</v>
      </c>
      <c r="L342" s="1">
        <f>IF(H342=0,0,_xlfn.XLOOKUP(G342,战斗中转!$D$8:$D$19,战斗中转!$I$8:$I$19))</f>
        <v>0.3</v>
      </c>
      <c r="M342" s="1">
        <f t="shared" si="309"/>
        <v>6005234045</v>
      </c>
      <c r="N342" s="1" t="str">
        <f t="shared" si="310"/>
        <v>EquipmentName605034045</v>
      </c>
      <c r="O342" s="1" t="str">
        <f t="shared" si="311"/>
        <v>EquipmentDesc605034045</v>
      </c>
      <c r="P342" s="63" t="str">
        <f>"SpriteUi/EquipmentIcon/"&amp;"Equip_"&amp;_xlfn.XLOOKUP(J342,战斗中转!$A$8:$A$11,战斗中转!$B$8:$B$11)&amp;"_"&amp;I342*100+ROUNDUP(G342/2,0)*10</f>
        <v>SpriteUi/EquipmentIcon/Equip_Shoes_330</v>
      </c>
      <c r="Q342" s="63">
        <v>1</v>
      </c>
      <c r="R342" s="1" t="str" cm="1">
        <f t="array" ref="R342">_xlfn.XLOOKUP($C342,战斗中转!$E$32:$E$281,_xlfn.XLOOKUP(I342*100+J342,战斗中转!$AD$30:$BY$30*100+战斗中转!$AD$31:$BY$31,战斗中转!$AD$32:$BY$281),"{}")</f>
        <v>{"MagicDef":1416.2246,"AtkSpeed":0.0756,"HealInc":0.0554}</v>
      </c>
      <c r="S342" s="1" t="str" cm="1">
        <f t="array" ref="S342">_xlfn.XLOOKUP($C342,经营中转!$E$16:$E$265,_xlfn.XLOOKUP($J342,经营中转!$L$15:$S$15,经营中转!$L$16:$S$265),"{}")</f>
        <v>{"AutoLevelLower":28}</v>
      </c>
    </row>
    <row r="343" spans="1:19" x14ac:dyDescent="0.15">
      <c r="A343" s="1">
        <f t="shared" si="305"/>
        <v>6005311045</v>
      </c>
      <c r="B343" s="58">
        <f t="shared" si="331"/>
        <v>6005311045</v>
      </c>
      <c r="C343" s="27">
        <f>_xlfn.XLOOKUP(G343,战斗中转!$D$8:$D$19,战斗中转!$F$8:$F$19)</f>
        <v>45</v>
      </c>
      <c r="D343" s="1">
        <f>_xlfn.XLOOKUP(G343,战斗中转!$D$8:$D$19,战斗中转!$H$8:$H$19)</f>
        <v>5</v>
      </c>
      <c r="E343" s="1">
        <f>_xlfn.XLOOKUP(G343,战斗中转!$D$8:$D$19,战斗中转!$J$8:$J$19)</f>
        <v>0</v>
      </c>
      <c r="F343" s="1">
        <f t="shared" si="306"/>
        <v>1</v>
      </c>
      <c r="G343" s="58">
        <f t="shared" si="255"/>
        <v>5</v>
      </c>
      <c r="H343" s="1">
        <f t="shared" ref="H343:J343" si="335">H271</f>
        <v>3</v>
      </c>
      <c r="I343" s="1">
        <f t="shared" si="335"/>
        <v>1</v>
      </c>
      <c r="J343" s="1">
        <f t="shared" si="335"/>
        <v>1</v>
      </c>
      <c r="K343" s="1">
        <f t="shared" si="308"/>
        <v>1</v>
      </c>
      <c r="L343" s="1">
        <f>IF(H343=0,0,_xlfn.XLOOKUP(G343,战斗中转!$D$8:$D$19,战斗中转!$I$8:$I$19))</f>
        <v>0.3</v>
      </c>
      <c r="M343" s="1">
        <f t="shared" si="309"/>
        <v>6005311045</v>
      </c>
      <c r="N343" s="1" t="str">
        <f t="shared" si="310"/>
        <v>EquipmentName605011045</v>
      </c>
      <c r="O343" s="1" t="str">
        <f t="shared" si="311"/>
        <v>EquipmentDesc605011045</v>
      </c>
      <c r="P343" s="63" t="str">
        <f>"SpriteUi/EquipmentIcon/"&amp;"Equip_"&amp;_xlfn.XLOOKUP(J343,战斗中转!$A$8:$A$11,战斗中转!$B$8:$B$11)&amp;"_"&amp;I343*100+ROUNDUP(G343/2,0)*10</f>
        <v>SpriteUi/EquipmentIcon/Equip_Weapon_130</v>
      </c>
      <c r="Q343" s="63">
        <v>1</v>
      </c>
      <c r="R343" s="1" t="str" cm="1">
        <f t="array" ref="R343">_xlfn.XLOOKUP($C343,战斗中转!$E$32:$E$281,_xlfn.XLOOKUP(I343*100+J343,战斗中转!$AD$30:$BY$30*100+战斗中转!$AD$31:$BY$31,战斗中转!$AD$32:$BY$281),"{}")</f>
        <v>{"Atk":4363.1163,"Cri":0.4669}</v>
      </c>
      <c r="S343" s="1" t="str" cm="1">
        <f t="array" ref="S343">_xlfn.XLOOKUP($C343,经营中转!$E$16:$E$265,_xlfn.XLOOKUP($J343,经营中转!$L$15:$S$15,经营中转!$L$16:$S$265),"{}")</f>
        <v>{"CardMulti":9.11}</v>
      </c>
    </row>
    <row r="344" spans="1:19" x14ac:dyDescent="0.15">
      <c r="A344" s="1">
        <f t="shared" si="305"/>
        <v>6005312045</v>
      </c>
      <c r="B344" s="58">
        <f t="shared" si="331"/>
        <v>6005312045</v>
      </c>
      <c r="C344" s="27">
        <f>_xlfn.XLOOKUP(G344,战斗中转!$D$8:$D$19,战斗中转!$F$8:$F$19)</f>
        <v>45</v>
      </c>
      <c r="D344" s="1">
        <f>_xlfn.XLOOKUP(G344,战斗中转!$D$8:$D$19,战斗中转!$H$8:$H$19)</f>
        <v>5</v>
      </c>
      <c r="E344" s="1">
        <f>_xlfn.XLOOKUP(G344,战斗中转!$D$8:$D$19,战斗中转!$J$8:$J$19)</f>
        <v>0</v>
      </c>
      <c r="F344" s="1">
        <f t="shared" si="306"/>
        <v>1</v>
      </c>
      <c r="G344" s="58">
        <f t="shared" si="255"/>
        <v>5</v>
      </c>
      <c r="H344" s="1">
        <f t="shared" ref="H344:J344" si="336">H272</f>
        <v>3</v>
      </c>
      <c r="I344" s="1">
        <f t="shared" si="336"/>
        <v>1</v>
      </c>
      <c r="J344" s="1">
        <f t="shared" si="336"/>
        <v>2</v>
      </c>
      <c r="K344" s="1">
        <f t="shared" si="308"/>
        <v>1</v>
      </c>
      <c r="L344" s="1">
        <f>IF(H344=0,0,_xlfn.XLOOKUP(G344,战斗中转!$D$8:$D$19,战斗中转!$I$8:$I$19))</f>
        <v>0.3</v>
      </c>
      <c r="M344" s="1">
        <f t="shared" si="309"/>
        <v>6005312045</v>
      </c>
      <c r="N344" s="1" t="str">
        <f t="shared" si="310"/>
        <v>EquipmentName605012045</v>
      </c>
      <c r="O344" s="1" t="str">
        <f t="shared" si="311"/>
        <v>EquipmentDesc605012045</v>
      </c>
      <c r="P344" s="63" t="str">
        <f>"SpriteUi/EquipmentIcon/"&amp;"Equip_"&amp;_xlfn.XLOOKUP(J344,战斗中转!$A$8:$A$11,战斗中转!$B$8:$B$11)&amp;"_"&amp;I344*100+ROUNDUP(G344/2,0)*10</f>
        <v>SpriteUi/EquipmentIcon/Equip_Head_130</v>
      </c>
      <c r="Q344" s="63">
        <v>1</v>
      </c>
      <c r="R344" s="1" t="str" cm="1">
        <f t="array" ref="R344">_xlfn.XLOOKUP($C344,战斗中转!$E$32:$E$281,_xlfn.XLOOKUP(I344*100+J344,战斗中转!$AD$30:$BY$30*100+战斗中转!$AD$31:$BY$31,战斗中转!$AD$32:$BY$281),"{}")</f>
        <v>{"Hp":31471.6583,"AntiCri":0.2576}</v>
      </c>
      <c r="S344" s="1" t="str" cm="1">
        <f t="array" ref="S344">_xlfn.XLOOKUP($C344,经营中转!$E$16:$E$265,_xlfn.XLOOKUP($J344,经营中转!$L$15:$S$15,经营中转!$L$16:$S$265),"{}")</f>
        <v>{"AutoLevelLower":64}</v>
      </c>
    </row>
    <row r="345" spans="1:19" x14ac:dyDescent="0.15">
      <c r="A345" s="1">
        <f t="shared" si="305"/>
        <v>6005313045</v>
      </c>
      <c r="B345" s="58">
        <f t="shared" si="331"/>
        <v>6005313045</v>
      </c>
      <c r="C345" s="27">
        <f>_xlfn.XLOOKUP(G345,战斗中转!$D$8:$D$19,战斗中转!$F$8:$F$19)</f>
        <v>45</v>
      </c>
      <c r="D345" s="1">
        <f>_xlfn.XLOOKUP(G345,战斗中转!$D$8:$D$19,战斗中转!$H$8:$H$19)</f>
        <v>5</v>
      </c>
      <c r="E345" s="1">
        <f>_xlfn.XLOOKUP(G345,战斗中转!$D$8:$D$19,战斗中转!$J$8:$J$19)</f>
        <v>0</v>
      </c>
      <c r="F345" s="1">
        <f t="shared" si="306"/>
        <v>1</v>
      </c>
      <c r="G345" s="58">
        <f t="shared" si="255"/>
        <v>5</v>
      </c>
      <c r="H345" s="1">
        <f t="shared" ref="H345:J345" si="337">H273</f>
        <v>3</v>
      </c>
      <c r="I345" s="1">
        <f t="shared" si="337"/>
        <v>1</v>
      </c>
      <c r="J345" s="1">
        <f t="shared" si="337"/>
        <v>3</v>
      </c>
      <c r="K345" s="1">
        <f t="shared" si="308"/>
        <v>1</v>
      </c>
      <c r="L345" s="1">
        <f>IF(H345=0,0,_xlfn.XLOOKUP(G345,战斗中转!$D$8:$D$19,战斗中转!$I$8:$I$19))</f>
        <v>0.3</v>
      </c>
      <c r="M345" s="1">
        <f t="shared" si="309"/>
        <v>6005313045</v>
      </c>
      <c r="N345" s="1" t="str">
        <f t="shared" si="310"/>
        <v>EquipmentName605013045</v>
      </c>
      <c r="O345" s="1" t="str">
        <f t="shared" si="311"/>
        <v>EquipmentDesc605013045</v>
      </c>
      <c r="P345" s="63" t="str">
        <f>"SpriteUi/EquipmentIcon/"&amp;"Equip_"&amp;_xlfn.XLOOKUP(J345,战斗中转!$A$8:$A$11,战斗中转!$B$8:$B$11)&amp;"_"&amp;I345*100+ROUNDUP(G345/2,0)*10</f>
        <v>SpriteUi/EquipmentIcon/Equip_Body_130</v>
      </c>
      <c r="Q345" s="63">
        <v>1</v>
      </c>
      <c r="R345" s="1" t="str" cm="1">
        <f t="array" ref="R345">_xlfn.XLOOKUP($C345,战斗中转!$E$32:$E$281,_xlfn.XLOOKUP(I345*100+J345,战斗中转!$AD$30:$BY$30*100+战斗中转!$AD$31:$BY$31,战斗中转!$AD$32:$BY$281),"{}")</f>
        <v>{"PhysDef":1359.0034,"SkillSpeed":0.0588}</v>
      </c>
      <c r="S345" s="1" t="str" cm="1">
        <f t="array" ref="S345">_xlfn.XLOOKUP($C345,经营中转!$E$16:$E$265,_xlfn.XLOOKUP($J345,经营中转!$L$15:$S$15,经营中转!$L$16:$S$265),"{}")</f>
        <v>{"CardMulti":3.9}</v>
      </c>
    </row>
    <row r="346" spans="1:19" x14ac:dyDescent="0.15">
      <c r="A346" s="1">
        <f t="shared" si="305"/>
        <v>6005314045</v>
      </c>
      <c r="B346" s="58">
        <f t="shared" si="331"/>
        <v>6005314045</v>
      </c>
      <c r="C346" s="27">
        <f>_xlfn.XLOOKUP(G346,战斗中转!$D$8:$D$19,战斗中转!$F$8:$F$19)</f>
        <v>45</v>
      </c>
      <c r="D346" s="1">
        <f>_xlfn.XLOOKUP(G346,战斗中转!$D$8:$D$19,战斗中转!$H$8:$H$19)</f>
        <v>5</v>
      </c>
      <c r="E346" s="1">
        <f>_xlfn.XLOOKUP(G346,战斗中转!$D$8:$D$19,战斗中转!$J$8:$J$19)</f>
        <v>0</v>
      </c>
      <c r="F346" s="1">
        <f t="shared" si="306"/>
        <v>1</v>
      </c>
      <c r="G346" s="58">
        <f t="shared" si="255"/>
        <v>5</v>
      </c>
      <c r="H346" s="1">
        <f t="shared" ref="H346:J346" si="338">H274</f>
        <v>3</v>
      </c>
      <c r="I346" s="1">
        <f t="shared" si="338"/>
        <v>1</v>
      </c>
      <c r="J346" s="1">
        <f t="shared" si="338"/>
        <v>4</v>
      </c>
      <c r="K346" s="1">
        <f t="shared" si="308"/>
        <v>1</v>
      </c>
      <c r="L346" s="1">
        <f>IF(H346=0,0,_xlfn.XLOOKUP(G346,战斗中转!$D$8:$D$19,战斗中转!$I$8:$I$19))</f>
        <v>0.3</v>
      </c>
      <c r="M346" s="1">
        <f t="shared" si="309"/>
        <v>6005314045</v>
      </c>
      <c r="N346" s="1" t="str">
        <f t="shared" si="310"/>
        <v>EquipmentName605014045</v>
      </c>
      <c r="O346" s="1" t="str">
        <f t="shared" si="311"/>
        <v>EquipmentDesc605014045</v>
      </c>
      <c r="P346" s="63" t="str">
        <f>"SpriteUi/EquipmentIcon/"&amp;"Equip_"&amp;_xlfn.XLOOKUP(J346,战斗中转!$A$8:$A$11,战斗中转!$B$8:$B$11)&amp;"_"&amp;I346*100+ROUNDUP(G346/2,0)*10</f>
        <v>SpriteUi/EquipmentIcon/Equip_Shoes_130</v>
      </c>
      <c r="Q346" s="63">
        <v>1</v>
      </c>
      <c r="R346" s="1" t="str" cm="1">
        <f t="array" ref="R346">_xlfn.XLOOKUP($C346,战斗中转!$E$32:$E$281,_xlfn.XLOOKUP(I346*100+J346,战斗中转!$AD$30:$BY$30*100+战斗中转!$AD$31:$BY$31,战斗中转!$AD$32:$BY$281),"{}")</f>
        <v>{"MagicDef":1359.0034,"AtkSpeed":0.0756,"SkillSpeed":0.0588}</v>
      </c>
      <c r="S346" s="1" t="str" cm="1">
        <f t="array" ref="S346">_xlfn.XLOOKUP($C346,经营中转!$E$16:$E$265,_xlfn.XLOOKUP($J346,经营中转!$L$15:$S$15,经营中转!$L$16:$S$265),"{}")</f>
        <v>{"AutoLevelLower":28}</v>
      </c>
    </row>
    <row r="347" spans="1:19" x14ac:dyDescent="0.15">
      <c r="A347" s="1">
        <f t="shared" si="305"/>
        <v>6005321045</v>
      </c>
      <c r="B347" s="58">
        <f t="shared" si="331"/>
        <v>6005321045</v>
      </c>
      <c r="C347" s="27">
        <f>_xlfn.XLOOKUP(G347,战斗中转!$D$8:$D$19,战斗中转!$F$8:$F$19)</f>
        <v>45</v>
      </c>
      <c r="D347" s="1">
        <f>_xlfn.XLOOKUP(G347,战斗中转!$D$8:$D$19,战斗中转!$H$8:$H$19)</f>
        <v>5</v>
      </c>
      <c r="E347" s="1">
        <f>_xlfn.XLOOKUP(G347,战斗中转!$D$8:$D$19,战斗中转!$J$8:$J$19)</f>
        <v>0</v>
      </c>
      <c r="F347" s="1">
        <f t="shared" si="306"/>
        <v>1</v>
      </c>
      <c r="G347" s="58">
        <f t="shared" ref="G347:G410" si="339">G275+1</f>
        <v>5</v>
      </c>
      <c r="H347" s="1">
        <f t="shared" ref="H347:J347" si="340">H275</f>
        <v>3</v>
      </c>
      <c r="I347" s="1">
        <f t="shared" si="340"/>
        <v>2</v>
      </c>
      <c r="J347" s="1">
        <f t="shared" si="340"/>
        <v>1</v>
      </c>
      <c r="K347" s="1">
        <f t="shared" si="308"/>
        <v>1</v>
      </c>
      <c r="L347" s="1">
        <f>IF(H347=0,0,_xlfn.XLOOKUP(G347,战斗中转!$D$8:$D$19,战斗中转!$I$8:$I$19))</f>
        <v>0.3</v>
      </c>
      <c r="M347" s="1">
        <f t="shared" si="309"/>
        <v>6005321045</v>
      </c>
      <c r="N347" s="1" t="str">
        <f t="shared" si="310"/>
        <v>EquipmentName605021045</v>
      </c>
      <c r="O347" s="1" t="str">
        <f t="shared" si="311"/>
        <v>EquipmentDesc605021045</v>
      </c>
      <c r="P347" s="63" t="str">
        <f>"SpriteUi/EquipmentIcon/"&amp;"Equip_"&amp;_xlfn.XLOOKUP(J347,战斗中转!$A$8:$A$11,战斗中转!$B$8:$B$11)&amp;"_"&amp;I347*100+ROUNDUP(G347/2,0)*10</f>
        <v>SpriteUi/EquipmentIcon/Equip_Weapon_230</v>
      </c>
      <c r="Q347" s="63">
        <v>1</v>
      </c>
      <c r="R347" s="1" t="str" cm="1">
        <f t="array" ref="R347">_xlfn.XLOOKUP($C347,战斗中转!$E$32:$E$281,_xlfn.XLOOKUP(I347*100+J347,战斗中转!$AD$30:$BY$30*100+战斗中转!$AD$31:$BY$31,战斗中转!$AD$32:$BY$281),"{}")</f>
        <v>{"Atk":3075.6393,"Cri":0.322}</v>
      </c>
      <c r="S347" s="1" t="str" cm="1">
        <f t="array" ref="S347">_xlfn.XLOOKUP($C347,经营中转!$E$16:$E$265,_xlfn.XLOOKUP($J347,经营中转!$L$15:$S$15,经营中转!$L$16:$S$265),"{}")</f>
        <v>{"CardMulti":9.11}</v>
      </c>
    </row>
    <row r="348" spans="1:19" x14ac:dyDescent="0.15">
      <c r="A348" s="1">
        <f t="shared" si="305"/>
        <v>6005322045</v>
      </c>
      <c r="B348" s="58">
        <f t="shared" si="331"/>
        <v>6005322045</v>
      </c>
      <c r="C348" s="27">
        <f>_xlfn.XLOOKUP(G348,战斗中转!$D$8:$D$19,战斗中转!$F$8:$F$19)</f>
        <v>45</v>
      </c>
      <c r="D348" s="1">
        <f>_xlfn.XLOOKUP(G348,战斗中转!$D$8:$D$19,战斗中转!$H$8:$H$19)</f>
        <v>5</v>
      </c>
      <c r="E348" s="1">
        <f>_xlfn.XLOOKUP(G348,战斗中转!$D$8:$D$19,战斗中转!$J$8:$J$19)</f>
        <v>0</v>
      </c>
      <c r="F348" s="1">
        <f t="shared" si="306"/>
        <v>1</v>
      </c>
      <c r="G348" s="58">
        <f t="shared" si="339"/>
        <v>5</v>
      </c>
      <c r="H348" s="1">
        <f t="shared" ref="H348:J348" si="341">H276</f>
        <v>3</v>
      </c>
      <c r="I348" s="1">
        <f t="shared" si="341"/>
        <v>2</v>
      </c>
      <c r="J348" s="1">
        <f t="shared" si="341"/>
        <v>2</v>
      </c>
      <c r="K348" s="1">
        <f t="shared" si="308"/>
        <v>1</v>
      </c>
      <c r="L348" s="1">
        <f>IF(H348=0,0,_xlfn.XLOOKUP(G348,战斗中转!$D$8:$D$19,战斗中转!$I$8:$I$19))</f>
        <v>0.3</v>
      </c>
      <c r="M348" s="1">
        <f t="shared" si="309"/>
        <v>6005322045</v>
      </c>
      <c r="N348" s="1" t="str">
        <f t="shared" si="310"/>
        <v>EquipmentName605022045</v>
      </c>
      <c r="O348" s="1" t="str">
        <f t="shared" si="311"/>
        <v>EquipmentDesc605022045</v>
      </c>
      <c r="P348" s="63" t="str">
        <f>"SpriteUi/EquipmentIcon/"&amp;"Equip_"&amp;_xlfn.XLOOKUP(J348,战斗中转!$A$8:$A$11,战斗中转!$B$8:$B$11)&amp;"_"&amp;I348*100+ROUNDUP(G348/2,0)*10</f>
        <v>SpriteUi/EquipmentIcon/Equip_Head_230</v>
      </c>
      <c r="Q348" s="63">
        <v>1</v>
      </c>
      <c r="R348" s="1" t="str" cm="1">
        <f t="array" ref="R348">_xlfn.XLOOKUP($C348,战斗中转!$E$32:$E$281,_xlfn.XLOOKUP(I348*100+J348,战斗中转!$AD$30:$BY$30*100+战斗中转!$AD$31:$BY$31,战斗中转!$AD$32:$BY$281),"{}")</f>
        <v>{"Hp":44704.0601,"AntiCri":0.322}</v>
      </c>
      <c r="S348" s="1" t="str" cm="1">
        <f t="array" ref="S348">_xlfn.XLOOKUP($C348,经营中转!$E$16:$E$265,_xlfn.XLOOKUP($J348,经营中转!$L$15:$S$15,经营中转!$L$16:$S$265),"{}")</f>
        <v>{"AutoLevelLower":64}</v>
      </c>
    </row>
    <row r="349" spans="1:19" x14ac:dyDescent="0.15">
      <c r="A349" s="1">
        <f t="shared" si="305"/>
        <v>6005323045</v>
      </c>
      <c r="B349" s="58">
        <f t="shared" si="331"/>
        <v>6005323045</v>
      </c>
      <c r="C349" s="27">
        <f>_xlfn.XLOOKUP(G349,战斗中转!$D$8:$D$19,战斗中转!$F$8:$F$19)</f>
        <v>45</v>
      </c>
      <c r="D349" s="1">
        <f>_xlfn.XLOOKUP(G349,战斗中转!$D$8:$D$19,战斗中转!$H$8:$H$19)</f>
        <v>5</v>
      </c>
      <c r="E349" s="1">
        <f>_xlfn.XLOOKUP(G349,战斗中转!$D$8:$D$19,战斗中转!$J$8:$J$19)</f>
        <v>0</v>
      </c>
      <c r="F349" s="1">
        <f t="shared" si="306"/>
        <v>1</v>
      </c>
      <c r="G349" s="58">
        <f t="shared" si="339"/>
        <v>5</v>
      </c>
      <c r="H349" s="1">
        <f t="shared" ref="H349:J349" si="342">H277</f>
        <v>3</v>
      </c>
      <c r="I349" s="1">
        <f t="shared" si="342"/>
        <v>2</v>
      </c>
      <c r="J349" s="1">
        <f t="shared" si="342"/>
        <v>3</v>
      </c>
      <c r="K349" s="1">
        <f t="shared" si="308"/>
        <v>1</v>
      </c>
      <c r="L349" s="1">
        <f>IF(H349=0,0,_xlfn.XLOOKUP(G349,战斗中转!$D$8:$D$19,战斗中转!$I$8:$I$19))</f>
        <v>0.3</v>
      </c>
      <c r="M349" s="1">
        <f t="shared" si="309"/>
        <v>6005323045</v>
      </c>
      <c r="N349" s="1" t="str">
        <f t="shared" si="310"/>
        <v>EquipmentName605023045</v>
      </c>
      <c r="O349" s="1" t="str">
        <f t="shared" si="311"/>
        <v>EquipmentDesc605023045</v>
      </c>
      <c r="P349" s="63" t="str">
        <f>"SpriteUi/EquipmentIcon/"&amp;"Equip_"&amp;_xlfn.XLOOKUP(J349,战斗中转!$A$8:$A$11,战斗中转!$B$8:$B$11)&amp;"_"&amp;I349*100+ROUNDUP(G349/2,0)*10</f>
        <v>SpriteUi/EquipmentIcon/Equip_Body_230</v>
      </c>
      <c r="Q349" s="63">
        <v>1</v>
      </c>
      <c r="R349" s="1" t="str" cm="1">
        <f t="array" ref="R349">_xlfn.XLOOKUP($C349,战斗中转!$E$32:$E$281,_xlfn.XLOOKUP(I349*100+J349,战斗中转!$AD$30:$BY$30*100+战斗中转!$AD$31:$BY$31,战斗中转!$AD$32:$BY$281),"{}")</f>
        <v>{"PhysDef":1573.5829,"OnHealInc":0.0554}</v>
      </c>
      <c r="S349" s="1" t="str" cm="1">
        <f t="array" ref="S349">_xlfn.XLOOKUP($C349,经营中转!$E$16:$E$265,_xlfn.XLOOKUP($J349,经营中转!$L$15:$S$15,经营中转!$L$16:$S$265),"{}")</f>
        <v>{"CardMulti":3.9}</v>
      </c>
    </row>
    <row r="350" spans="1:19" x14ac:dyDescent="0.15">
      <c r="A350" s="1">
        <f t="shared" si="305"/>
        <v>6005324045</v>
      </c>
      <c r="B350" s="58">
        <f t="shared" si="331"/>
        <v>6005324045</v>
      </c>
      <c r="C350" s="27">
        <f>_xlfn.XLOOKUP(G350,战斗中转!$D$8:$D$19,战斗中转!$F$8:$F$19)</f>
        <v>45</v>
      </c>
      <c r="D350" s="1">
        <f>_xlfn.XLOOKUP(G350,战斗中转!$D$8:$D$19,战斗中转!$H$8:$H$19)</f>
        <v>5</v>
      </c>
      <c r="E350" s="1">
        <f>_xlfn.XLOOKUP(G350,战斗中转!$D$8:$D$19,战斗中转!$J$8:$J$19)</f>
        <v>0</v>
      </c>
      <c r="F350" s="1">
        <f t="shared" si="306"/>
        <v>1</v>
      </c>
      <c r="G350" s="58">
        <f t="shared" si="339"/>
        <v>5</v>
      </c>
      <c r="H350" s="1">
        <f t="shared" ref="H350:J350" si="343">H278</f>
        <v>3</v>
      </c>
      <c r="I350" s="1">
        <f t="shared" si="343"/>
        <v>2</v>
      </c>
      <c r="J350" s="1">
        <f t="shared" si="343"/>
        <v>4</v>
      </c>
      <c r="K350" s="1">
        <f t="shared" si="308"/>
        <v>1</v>
      </c>
      <c r="L350" s="1">
        <f>IF(H350=0,0,_xlfn.XLOOKUP(G350,战斗中转!$D$8:$D$19,战斗中转!$I$8:$I$19))</f>
        <v>0.3</v>
      </c>
      <c r="M350" s="1">
        <f t="shared" si="309"/>
        <v>6005324045</v>
      </c>
      <c r="N350" s="1" t="str">
        <f t="shared" si="310"/>
        <v>EquipmentName605024045</v>
      </c>
      <c r="O350" s="1" t="str">
        <f t="shared" si="311"/>
        <v>EquipmentDesc605024045</v>
      </c>
      <c r="P350" s="63" t="str">
        <f>"SpriteUi/EquipmentIcon/"&amp;"Equip_"&amp;_xlfn.XLOOKUP(J350,战斗中转!$A$8:$A$11,战斗中转!$B$8:$B$11)&amp;"_"&amp;I350*100+ROUNDUP(G350/2,0)*10</f>
        <v>SpriteUi/EquipmentIcon/Equip_Shoes_230</v>
      </c>
      <c r="Q350" s="63">
        <v>1</v>
      </c>
      <c r="R350" s="1" t="str" cm="1">
        <f t="array" ref="R350">_xlfn.XLOOKUP($C350,战斗中转!$E$32:$E$281,_xlfn.XLOOKUP(I350*100+J350,战斗中转!$AD$30:$BY$30*100+战斗中转!$AD$31:$BY$31,战斗中转!$AD$32:$BY$281),"{}")</f>
        <v>{"MagicDef":1573.5829,"AtkSpeed":0.0756,"OnHealInc":0.0554}</v>
      </c>
      <c r="S350" s="1" t="str" cm="1">
        <f t="array" ref="S350">_xlfn.XLOOKUP($C350,经营中转!$E$16:$E$265,_xlfn.XLOOKUP($J350,经营中转!$L$15:$S$15,经营中转!$L$16:$S$265),"{}")</f>
        <v>{"AutoLevelLower":28}</v>
      </c>
    </row>
    <row r="351" spans="1:19" x14ac:dyDescent="0.15">
      <c r="A351" s="1">
        <f t="shared" si="305"/>
        <v>6005331045</v>
      </c>
      <c r="B351" s="58">
        <f t="shared" si="331"/>
        <v>6005331045</v>
      </c>
      <c r="C351" s="27">
        <f>_xlfn.XLOOKUP(G351,战斗中转!$D$8:$D$19,战斗中转!$F$8:$F$19)</f>
        <v>45</v>
      </c>
      <c r="D351" s="1">
        <f>_xlfn.XLOOKUP(G351,战斗中转!$D$8:$D$19,战斗中转!$H$8:$H$19)</f>
        <v>5</v>
      </c>
      <c r="E351" s="1">
        <f>_xlfn.XLOOKUP(G351,战斗中转!$D$8:$D$19,战斗中转!$J$8:$J$19)</f>
        <v>0</v>
      </c>
      <c r="F351" s="1">
        <f t="shared" si="306"/>
        <v>1</v>
      </c>
      <c r="G351" s="58">
        <f t="shared" si="339"/>
        <v>5</v>
      </c>
      <c r="H351" s="1">
        <f t="shared" ref="H351:J351" si="344">H279</f>
        <v>3</v>
      </c>
      <c r="I351" s="1">
        <f t="shared" si="344"/>
        <v>3</v>
      </c>
      <c r="J351" s="1">
        <f t="shared" si="344"/>
        <v>1</v>
      </c>
      <c r="K351" s="1">
        <f t="shared" si="308"/>
        <v>1</v>
      </c>
      <c r="L351" s="1">
        <f>IF(H351=0,0,_xlfn.XLOOKUP(G351,战斗中转!$D$8:$D$19,战斗中转!$I$8:$I$19))</f>
        <v>0.3</v>
      </c>
      <c r="M351" s="1">
        <f t="shared" si="309"/>
        <v>6005331045</v>
      </c>
      <c r="N351" s="1" t="str">
        <f t="shared" si="310"/>
        <v>EquipmentName605031045</v>
      </c>
      <c r="O351" s="1" t="str">
        <f t="shared" si="311"/>
        <v>EquipmentDesc605031045</v>
      </c>
      <c r="P351" s="63" t="str">
        <f>"SpriteUi/EquipmentIcon/"&amp;"Equip_"&amp;_xlfn.XLOOKUP(J351,战斗中转!$A$8:$A$11,战斗中转!$B$8:$B$11)&amp;"_"&amp;I351*100+ROUNDUP(G351/2,0)*10</f>
        <v>SpriteUi/EquipmentIcon/Equip_Weapon_330</v>
      </c>
      <c r="Q351" s="63">
        <v>1</v>
      </c>
      <c r="R351" s="1" t="str" cm="1">
        <f t="array" ref="R351">_xlfn.XLOOKUP($C351,战斗中转!$E$32:$E$281,_xlfn.XLOOKUP(I351*100+J351,战斗中转!$AD$30:$BY$30*100+战斗中转!$AD$31:$BY$31,战斗中转!$AD$32:$BY$281),"{}")</f>
        <v>{"Atk":3933.9573,"Cri":0.322}</v>
      </c>
      <c r="S351" s="1" t="str" cm="1">
        <f t="array" ref="S351">_xlfn.XLOOKUP($C351,经营中转!$E$16:$E$265,_xlfn.XLOOKUP($J351,经营中转!$L$15:$S$15,经营中转!$L$16:$S$265),"{}")</f>
        <v>{"CardMulti":9.11}</v>
      </c>
    </row>
    <row r="352" spans="1:19" x14ac:dyDescent="0.15">
      <c r="A352" s="1">
        <f t="shared" si="305"/>
        <v>6005332045</v>
      </c>
      <c r="B352" s="58">
        <f t="shared" si="331"/>
        <v>6005332045</v>
      </c>
      <c r="C352" s="27">
        <f>_xlfn.XLOOKUP(G352,战斗中转!$D$8:$D$19,战斗中转!$F$8:$F$19)</f>
        <v>45</v>
      </c>
      <c r="D352" s="1">
        <f>_xlfn.XLOOKUP(G352,战斗中转!$D$8:$D$19,战斗中转!$H$8:$H$19)</f>
        <v>5</v>
      </c>
      <c r="E352" s="1">
        <f>_xlfn.XLOOKUP(G352,战斗中转!$D$8:$D$19,战斗中转!$J$8:$J$19)</f>
        <v>0</v>
      </c>
      <c r="F352" s="1">
        <f t="shared" si="306"/>
        <v>1</v>
      </c>
      <c r="G352" s="58">
        <f t="shared" si="339"/>
        <v>5</v>
      </c>
      <c r="H352" s="1">
        <f t="shared" ref="H352:J352" si="345">H280</f>
        <v>3</v>
      </c>
      <c r="I352" s="1">
        <f t="shared" si="345"/>
        <v>3</v>
      </c>
      <c r="J352" s="1">
        <f t="shared" si="345"/>
        <v>2</v>
      </c>
      <c r="K352" s="1">
        <f t="shared" si="308"/>
        <v>1</v>
      </c>
      <c r="L352" s="1">
        <f>IF(H352=0,0,_xlfn.XLOOKUP(G352,战斗中转!$D$8:$D$19,战斗中转!$I$8:$I$19))</f>
        <v>0.3</v>
      </c>
      <c r="M352" s="1">
        <f t="shared" si="309"/>
        <v>6005332045</v>
      </c>
      <c r="N352" s="1" t="str">
        <f t="shared" si="310"/>
        <v>EquipmentName605032045</v>
      </c>
      <c r="O352" s="1" t="str">
        <f t="shared" si="311"/>
        <v>EquipmentDesc605032045</v>
      </c>
      <c r="P352" s="63" t="str">
        <f>"SpriteUi/EquipmentIcon/"&amp;"Equip_"&amp;_xlfn.XLOOKUP(J352,战斗中转!$A$8:$A$11,战斗中转!$B$8:$B$11)&amp;"_"&amp;I352*100+ROUNDUP(G352/2,0)*10</f>
        <v>SpriteUi/EquipmentIcon/Equip_Head_330</v>
      </c>
      <c r="Q352" s="63">
        <v>1</v>
      </c>
      <c r="R352" s="1" t="str" cm="1">
        <f t="array" ref="R352">_xlfn.XLOOKUP($C352,战斗中转!$E$32:$E$281,_xlfn.XLOOKUP(I352*100+J352,战斗中转!$AD$30:$BY$30*100+战斗中转!$AD$31:$BY$31,战斗中转!$AD$32:$BY$281),"{}")</f>
        <v>{"Hp":37551.4104999999,"AntiCri":0.322}</v>
      </c>
      <c r="S352" s="1" t="str" cm="1">
        <f t="array" ref="S352">_xlfn.XLOOKUP($C352,经营中转!$E$16:$E$265,_xlfn.XLOOKUP($J352,经营中转!$L$15:$S$15,经营中转!$L$16:$S$265),"{}")</f>
        <v>{"AutoLevelLower":64}</v>
      </c>
    </row>
    <row r="353" spans="1:19" x14ac:dyDescent="0.15">
      <c r="A353" s="1">
        <f t="shared" si="305"/>
        <v>6005333045</v>
      </c>
      <c r="B353" s="58">
        <f t="shared" si="331"/>
        <v>6005333045</v>
      </c>
      <c r="C353" s="27">
        <f>_xlfn.XLOOKUP(G353,战斗中转!$D$8:$D$19,战斗中转!$F$8:$F$19)</f>
        <v>45</v>
      </c>
      <c r="D353" s="1">
        <f>_xlfn.XLOOKUP(G353,战斗中转!$D$8:$D$19,战斗中转!$H$8:$H$19)</f>
        <v>5</v>
      </c>
      <c r="E353" s="1">
        <f>_xlfn.XLOOKUP(G353,战斗中转!$D$8:$D$19,战斗中转!$J$8:$J$19)</f>
        <v>0</v>
      </c>
      <c r="F353" s="1">
        <f t="shared" si="306"/>
        <v>1</v>
      </c>
      <c r="G353" s="58">
        <f t="shared" si="339"/>
        <v>5</v>
      </c>
      <c r="H353" s="1">
        <f t="shared" ref="H353:J353" si="346">H281</f>
        <v>3</v>
      </c>
      <c r="I353" s="1">
        <f t="shared" si="346"/>
        <v>3</v>
      </c>
      <c r="J353" s="1">
        <f t="shared" si="346"/>
        <v>3</v>
      </c>
      <c r="K353" s="1">
        <f t="shared" si="308"/>
        <v>1</v>
      </c>
      <c r="L353" s="1">
        <f>IF(H353=0,0,_xlfn.XLOOKUP(G353,战斗中转!$D$8:$D$19,战斗中转!$I$8:$I$19))</f>
        <v>0.3</v>
      </c>
      <c r="M353" s="1">
        <f t="shared" si="309"/>
        <v>6005333045</v>
      </c>
      <c r="N353" s="1" t="str">
        <f t="shared" si="310"/>
        <v>EquipmentName605033045</v>
      </c>
      <c r="O353" s="1" t="str">
        <f t="shared" si="311"/>
        <v>EquipmentDesc605033045</v>
      </c>
      <c r="P353" s="63" t="str">
        <f>"SpriteUi/EquipmentIcon/"&amp;"Equip_"&amp;_xlfn.XLOOKUP(J353,战斗中转!$A$8:$A$11,战斗中转!$B$8:$B$11)&amp;"_"&amp;I353*100+ROUNDUP(G353/2,0)*10</f>
        <v>SpriteUi/EquipmentIcon/Equip_Body_330</v>
      </c>
      <c r="Q353" s="63">
        <v>1</v>
      </c>
      <c r="R353" s="1" t="str" cm="1">
        <f t="array" ref="R353">_xlfn.XLOOKUP($C353,战斗中转!$E$32:$E$281,_xlfn.XLOOKUP(I353*100+J353,战斗中转!$AD$30:$BY$30*100+战斗中转!$AD$31:$BY$31,战斗中转!$AD$32:$BY$281),"{}")</f>
        <v>{"PhysDef":1387.614,"HealInc":0.0554}</v>
      </c>
      <c r="S353" s="1" t="str" cm="1">
        <f t="array" ref="S353">_xlfn.XLOOKUP($C353,经营中转!$E$16:$E$265,_xlfn.XLOOKUP($J353,经营中转!$L$15:$S$15,经营中转!$L$16:$S$265),"{}")</f>
        <v>{"CardMulti":3.9}</v>
      </c>
    </row>
    <row r="354" spans="1:19" x14ac:dyDescent="0.15">
      <c r="A354" s="1">
        <f t="shared" si="305"/>
        <v>6005334045</v>
      </c>
      <c r="B354" s="58">
        <f t="shared" si="331"/>
        <v>6005334045</v>
      </c>
      <c r="C354" s="27">
        <f>_xlfn.XLOOKUP(G354,战斗中转!$D$8:$D$19,战斗中转!$F$8:$F$19)</f>
        <v>45</v>
      </c>
      <c r="D354" s="1">
        <f>_xlfn.XLOOKUP(G354,战斗中转!$D$8:$D$19,战斗中转!$H$8:$H$19)</f>
        <v>5</v>
      </c>
      <c r="E354" s="1">
        <f>_xlfn.XLOOKUP(G354,战斗中转!$D$8:$D$19,战斗中转!$J$8:$J$19)</f>
        <v>0</v>
      </c>
      <c r="F354" s="1">
        <f t="shared" si="306"/>
        <v>1</v>
      </c>
      <c r="G354" s="58">
        <f t="shared" si="339"/>
        <v>5</v>
      </c>
      <c r="H354" s="1">
        <f t="shared" ref="H354:J354" si="347">H282</f>
        <v>3</v>
      </c>
      <c r="I354" s="1">
        <f t="shared" si="347"/>
        <v>3</v>
      </c>
      <c r="J354" s="1">
        <f t="shared" si="347"/>
        <v>4</v>
      </c>
      <c r="K354" s="1">
        <f t="shared" si="308"/>
        <v>1</v>
      </c>
      <c r="L354" s="1">
        <f>IF(H354=0,0,_xlfn.XLOOKUP(G354,战斗中转!$D$8:$D$19,战斗中转!$I$8:$I$19))</f>
        <v>0.3</v>
      </c>
      <c r="M354" s="1">
        <f t="shared" si="309"/>
        <v>6005334045</v>
      </c>
      <c r="N354" s="1" t="str">
        <f t="shared" si="310"/>
        <v>EquipmentName605034045</v>
      </c>
      <c r="O354" s="1" t="str">
        <f t="shared" si="311"/>
        <v>EquipmentDesc605034045</v>
      </c>
      <c r="P354" s="63" t="str">
        <f>"SpriteUi/EquipmentIcon/"&amp;"Equip_"&amp;_xlfn.XLOOKUP(J354,战斗中转!$A$8:$A$11,战斗中转!$B$8:$B$11)&amp;"_"&amp;I354*100+ROUNDUP(G354/2,0)*10</f>
        <v>SpriteUi/EquipmentIcon/Equip_Shoes_330</v>
      </c>
      <c r="Q354" s="63">
        <v>1</v>
      </c>
      <c r="R354" s="1" t="str" cm="1">
        <f t="array" ref="R354">_xlfn.XLOOKUP($C354,战斗中转!$E$32:$E$281,_xlfn.XLOOKUP(I354*100+J354,战斗中转!$AD$30:$BY$30*100+战斗中转!$AD$31:$BY$31,战斗中转!$AD$32:$BY$281),"{}")</f>
        <v>{"MagicDef":1416.2246,"AtkSpeed":0.0756,"HealInc":0.0554}</v>
      </c>
      <c r="S354" s="1" t="str" cm="1">
        <f t="array" ref="S354">_xlfn.XLOOKUP($C354,经营中转!$E$16:$E$265,_xlfn.XLOOKUP($J354,经营中转!$L$15:$S$15,经营中转!$L$16:$S$265),"{}")</f>
        <v>{"AutoLevelLower":28}</v>
      </c>
    </row>
    <row r="355" spans="1:19" x14ac:dyDescent="0.15">
      <c r="A355" s="1">
        <f t="shared" si="305"/>
        <v>6005411045</v>
      </c>
      <c r="B355" s="58">
        <f t="shared" si="331"/>
        <v>6005411045</v>
      </c>
      <c r="C355" s="27">
        <f>_xlfn.XLOOKUP(G355,战斗中转!$D$8:$D$19,战斗中转!$F$8:$F$19)</f>
        <v>45</v>
      </c>
      <c r="D355" s="1">
        <f>_xlfn.XLOOKUP(G355,战斗中转!$D$8:$D$19,战斗中转!$H$8:$H$19)</f>
        <v>5</v>
      </c>
      <c r="E355" s="1">
        <f>_xlfn.XLOOKUP(G355,战斗中转!$D$8:$D$19,战斗中转!$J$8:$J$19)</f>
        <v>0</v>
      </c>
      <c r="F355" s="1">
        <f t="shared" si="306"/>
        <v>1</v>
      </c>
      <c r="G355" s="58">
        <f t="shared" si="339"/>
        <v>5</v>
      </c>
      <c r="H355" s="1">
        <f t="shared" ref="H355:J355" si="348">H283</f>
        <v>4</v>
      </c>
      <c r="I355" s="1">
        <f t="shared" si="348"/>
        <v>1</v>
      </c>
      <c r="J355" s="1">
        <f t="shared" si="348"/>
        <v>1</v>
      </c>
      <c r="K355" s="1">
        <f t="shared" si="308"/>
        <v>1</v>
      </c>
      <c r="L355" s="1">
        <f>IF(H355=0,0,_xlfn.XLOOKUP(G355,战斗中转!$D$8:$D$19,战斗中转!$I$8:$I$19))</f>
        <v>0.3</v>
      </c>
      <c r="M355" s="1">
        <f t="shared" si="309"/>
        <v>6005411045</v>
      </c>
      <c r="N355" s="1" t="str">
        <f t="shared" si="310"/>
        <v>EquipmentName605011045</v>
      </c>
      <c r="O355" s="1" t="str">
        <f t="shared" si="311"/>
        <v>EquipmentDesc605011045</v>
      </c>
      <c r="P355" s="63" t="str">
        <f>"SpriteUi/EquipmentIcon/"&amp;"Equip_"&amp;_xlfn.XLOOKUP(J355,战斗中转!$A$8:$A$11,战斗中转!$B$8:$B$11)&amp;"_"&amp;I355*100+ROUNDUP(G355/2,0)*10</f>
        <v>SpriteUi/EquipmentIcon/Equip_Weapon_130</v>
      </c>
      <c r="Q355" s="63">
        <v>1</v>
      </c>
      <c r="R355" s="1" t="str" cm="1">
        <f t="array" ref="R355">_xlfn.XLOOKUP($C355,战斗中转!$E$32:$E$281,_xlfn.XLOOKUP(I355*100+J355,战斗中转!$AD$30:$BY$30*100+战斗中转!$AD$31:$BY$31,战斗中转!$AD$32:$BY$281),"{}")</f>
        <v>{"Atk":4363.1163,"Cri":0.4669}</v>
      </c>
      <c r="S355" s="1" t="str" cm="1">
        <f t="array" ref="S355">_xlfn.XLOOKUP($C355,经营中转!$E$16:$E$265,_xlfn.XLOOKUP($J355,经营中转!$L$15:$S$15,经营中转!$L$16:$S$265),"{}")</f>
        <v>{"CardMulti":9.11}</v>
      </c>
    </row>
    <row r="356" spans="1:19" x14ac:dyDescent="0.15">
      <c r="A356" s="1">
        <f t="shared" si="305"/>
        <v>6005412045</v>
      </c>
      <c r="B356" s="58">
        <f t="shared" si="331"/>
        <v>6005412045</v>
      </c>
      <c r="C356" s="27">
        <f>_xlfn.XLOOKUP(G356,战斗中转!$D$8:$D$19,战斗中转!$F$8:$F$19)</f>
        <v>45</v>
      </c>
      <c r="D356" s="1">
        <f>_xlfn.XLOOKUP(G356,战斗中转!$D$8:$D$19,战斗中转!$H$8:$H$19)</f>
        <v>5</v>
      </c>
      <c r="E356" s="1">
        <f>_xlfn.XLOOKUP(G356,战斗中转!$D$8:$D$19,战斗中转!$J$8:$J$19)</f>
        <v>0</v>
      </c>
      <c r="F356" s="1">
        <f t="shared" si="306"/>
        <v>1</v>
      </c>
      <c r="G356" s="58">
        <f t="shared" si="339"/>
        <v>5</v>
      </c>
      <c r="H356" s="1">
        <f t="shared" ref="H356:J356" si="349">H284</f>
        <v>4</v>
      </c>
      <c r="I356" s="1">
        <f t="shared" si="349"/>
        <v>1</v>
      </c>
      <c r="J356" s="1">
        <f t="shared" si="349"/>
        <v>2</v>
      </c>
      <c r="K356" s="1">
        <f t="shared" si="308"/>
        <v>1</v>
      </c>
      <c r="L356" s="1">
        <f>IF(H356=0,0,_xlfn.XLOOKUP(G356,战斗中转!$D$8:$D$19,战斗中转!$I$8:$I$19))</f>
        <v>0.3</v>
      </c>
      <c r="M356" s="1">
        <f t="shared" si="309"/>
        <v>6005412045</v>
      </c>
      <c r="N356" s="1" t="str">
        <f t="shared" si="310"/>
        <v>EquipmentName605012045</v>
      </c>
      <c r="O356" s="1" t="str">
        <f t="shared" si="311"/>
        <v>EquipmentDesc605012045</v>
      </c>
      <c r="P356" s="63" t="str">
        <f>"SpriteUi/EquipmentIcon/"&amp;"Equip_"&amp;_xlfn.XLOOKUP(J356,战斗中转!$A$8:$A$11,战斗中转!$B$8:$B$11)&amp;"_"&amp;I356*100+ROUNDUP(G356/2,0)*10</f>
        <v>SpriteUi/EquipmentIcon/Equip_Head_130</v>
      </c>
      <c r="Q356" s="63">
        <v>1</v>
      </c>
      <c r="R356" s="1" t="str" cm="1">
        <f t="array" ref="R356">_xlfn.XLOOKUP($C356,战斗中转!$E$32:$E$281,_xlfn.XLOOKUP(I356*100+J356,战斗中转!$AD$30:$BY$30*100+战斗中转!$AD$31:$BY$31,战斗中转!$AD$32:$BY$281),"{}")</f>
        <v>{"Hp":31471.6583,"AntiCri":0.2576}</v>
      </c>
      <c r="S356" s="1" t="str" cm="1">
        <f t="array" ref="S356">_xlfn.XLOOKUP($C356,经营中转!$E$16:$E$265,_xlfn.XLOOKUP($J356,经营中转!$L$15:$S$15,经营中转!$L$16:$S$265),"{}")</f>
        <v>{"AutoLevelLower":64}</v>
      </c>
    </row>
    <row r="357" spans="1:19" x14ac:dyDescent="0.15">
      <c r="A357" s="1">
        <f t="shared" si="305"/>
        <v>6005413045</v>
      </c>
      <c r="B357" s="58">
        <f t="shared" si="331"/>
        <v>6005413045</v>
      </c>
      <c r="C357" s="27">
        <f>_xlfn.XLOOKUP(G357,战斗中转!$D$8:$D$19,战斗中转!$F$8:$F$19)</f>
        <v>45</v>
      </c>
      <c r="D357" s="1">
        <f>_xlfn.XLOOKUP(G357,战斗中转!$D$8:$D$19,战斗中转!$H$8:$H$19)</f>
        <v>5</v>
      </c>
      <c r="E357" s="1">
        <f>_xlfn.XLOOKUP(G357,战斗中转!$D$8:$D$19,战斗中转!$J$8:$J$19)</f>
        <v>0</v>
      </c>
      <c r="F357" s="1">
        <f t="shared" si="306"/>
        <v>1</v>
      </c>
      <c r="G357" s="58">
        <f t="shared" si="339"/>
        <v>5</v>
      </c>
      <c r="H357" s="1">
        <f t="shared" ref="H357:J357" si="350">H285</f>
        <v>4</v>
      </c>
      <c r="I357" s="1">
        <f t="shared" si="350"/>
        <v>1</v>
      </c>
      <c r="J357" s="1">
        <f t="shared" si="350"/>
        <v>3</v>
      </c>
      <c r="K357" s="1">
        <f t="shared" si="308"/>
        <v>1</v>
      </c>
      <c r="L357" s="1">
        <f>IF(H357=0,0,_xlfn.XLOOKUP(G357,战斗中转!$D$8:$D$19,战斗中转!$I$8:$I$19))</f>
        <v>0.3</v>
      </c>
      <c r="M357" s="1">
        <f t="shared" si="309"/>
        <v>6005413045</v>
      </c>
      <c r="N357" s="1" t="str">
        <f t="shared" si="310"/>
        <v>EquipmentName605013045</v>
      </c>
      <c r="O357" s="1" t="str">
        <f t="shared" si="311"/>
        <v>EquipmentDesc605013045</v>
      </c>
      <c r="P357" s="63" t="str">
        <f>"SpriteUi/EquipmentIcon/"&amp;"Equip_"&amp;_xlfn.XLOOKUP(J357,战斗中转!$A$8:$A$11,战斗中转!$B$8:$B$11)&amp;"_"&amp;I357*100+ROUNDUP(G357/2,0)*10</f>
        <v>SpriteUi/EquipmentIcon/Equip_Body_130</v>
      </c>
      <c r="Q357" s="63">
        <v>1</v>
      </c>
      <c r="R357" s="1" t="str" cm="1">
        <f t="array" ref="R357">_xlfn.XLOOKUP($C357,战斗中转!$E$32:$E$281,_xlfn.XLOOKUP(I357*100+J357,战斗中转!$AD$30:$BY$30*100+战斗中转!$AD$31:$BY$31,战斗中转!$AD$32:$BY$281),"{}")</f>
        <v>{"PhysDef":1359.0034,"SkillSpeed":0.0588}</v>
      </c>
      <c r="S357" s="1" t="str" cm="1">
        <f t="array" ref="S357">_xlfn.XLOOKUP($C357,经营中转!$E$16:$E$265,_xlfn.XLOOKUP($J357,经营中转!$L$15:$S$15,经营中转!$L$16:$S$265),"{}")</f>
        <v>{"CardMulti":3.9}</v>
      </c>
    </row>
    <row r="358" spans="1:19" x14ac:dyDescent="0.15">
      <c r="A358" s="1">
        <f t="shared" si="305"/>
        <v>6005414045</v>
      </c>
      <c r="B358" s="58">
        <f t="shared" si="331"/>
        <v>6005414045</v>
      </c>
      <c r="C358" s="27">
        <f>_xlfn.XLOOKUP(G358,战斗中转!$D$8:$D$19,战斗中转!$F$8:$F$19)</f>
        <v>45</v>
      </c>
      <c r="D358" s="1">
        <f>_xlfn.XLOOKUP(G358,战斗中转!$D$8:$D$19,战斗中转!$H$8:$H$19)</f>
        <v>5</v>
      </c>
      <c r="E358" s="1">
        <f>_xlfn.XLOOKUP(G358,战斗中转!$D$8:$D$19,战斗中转!$J$8:$J$19)</f>
        <v>0</v>
      </c>
      <c r="F358" s="1">
        <f t="shared" si="306"/>
        <v>1</v>
      </c>
      <c r="G358" s="58">
        <f t="shared" si="339"/>
        <v>5</v>
      </c>
      <c r="H358" s="1">
        <f t="shared" ref="H358:J358" si="351">H286</f>
        <v>4</v>
      </c>
      <c r="I358" s="1">
        <f t="shared" si="351"/>
        <v>1</v>
      </c>
      <c r="J358" s="1">
        <f t="shared" si="351"/>
        <v>4</v>
      </c>
      <c r="K358" s="1">
        <f t="shared" si="308"/>
        <v>1</v>
      </c>
      <c r="L358" s="1">
        <f>IF(H358=0,0,_xlfn.XLOOKUP(G358,战斗中转!$D$8:$D$19,战斗中转!$I$8:$I$19))</f>
        <v>0.3</v>
      </c>
      <c r="M358" s="1">
        <f t="shared" si="309"/>
        <v>6005414045</v>
      </c>
      <c r="N358" s="1" t="str">
        <f t="shared" si="310"/>
        <v>EquipmentName605014045</v>
      </c>
      <c r="O358" s="1" t="str">
        <f t="shared" si="311"/>
        <v>EquipmentDesc605014045</v>
      </c>
      <c r="P358" s="63" t="str">
        <f>"SpriteUi/EquipmentIcon/"&amp;"Equip_"&amp;_xlfn.XLOOKUP(J358,战斗中转!$A$8:$A$11,战斗中转!$B$8:$B$11)&amp;"_"&amp;I358*100+ROUNDUP(G358/2,0)*10</f>
        <v>SpriteUi/EquipmentIcon/Equip_Shoes_130</v>
      </c>
      <c r="Q358" s="63">
        <v>1</v>
      </c>
      <c r="R358" s="1" t="str" cm="1">
        <f t="array" ref="R358">_xlfn.XLOOKUP($C358,战斗中转!$E$32:$E$281,_xlfn.XLOOKUP(I358*100+J358,战斗中转!$AD$30:$BY$30*100+战斗中转!$AD$31:$BY$31,战斗中转!$AD$32:$BY$281),"{}")</f>
        <v>{"MagicDef":1359.0034,"AtkSpeed":0.0756,"SkillSpeed":0.0588}</v>
      </c>
      <c r="S358" s="1" t="str" cm="1">
        <f t="array" ref="S358">_xlfn.XLOOKUP($C358,经营中转!$E$16:$E$265,_xlfn.XLOOKUP($J358,经营中转!$L$15:$S$15,经营中转!$L$16:$S$265),"{}")</f>
        <v>{"AutoLevelLower":28}</v>
      </c>
    </row>
    <row r="359" spans="1:19" x14ac:dyDescent="0.15">
      <c r="A359" s="1">
        <f t="shared" si="305"/>
        <v>6005421045</v>
      </c>
      <c r="B359" s="58">
        <f t="shared" si="331"/>
        <v>6005421045</v>
      </c>
      <c r="C359" s="27">
        <f>_xlfn.XLOOKUP(G359,战斗中转!$D$8:$D$19,战斗中转!$F$8:$F$19)</f>
        <v>45</v>
      </c>
      <c r="D359" s="1">
        <f>_xlfn.XLOOKUP(G359,战斗中转!$D$8:$D$19,战斗中转!$H$8:$H$19)</f>
        <v>5</v>
      </c>
      <c r="E359" s="1">
        <f>_xlfn.XLOOKUP(G359,战斗中转!$D$8:$D$19,战斗中转!$J$8:$J$19)</f>
        <v>0</v>
      </c>
      <c r="F359" s="1">
        <f t="shared" si="306"/>
        <v>1</v>
      </c>
      <c r="G359" s="58">
        <f t="shared" si="339"/>
        <v>5</v>
      </c>
      <c r="H359" s="1">
        <f t="shared" ref="H359:J359" si="352">H287</f>
        <v>4</v>
      </c>
      <c r="I359" s="1">
        <f t="shared" si="352"/>
        <v>2</v>
      </c>
      <c r="J359" s="1">
        <f t="shared" si="352"/>
        <v>1</v>
      </c>
      <c r="K359" s="1">
        <f t="shared" si="308"/>
        <v>1</v>
      </c>
      <c r="L359" s="1">
        <f>IF(H359=0,0,_xlfn.XLOOKUP(G359,战斗中转!$D$8:$D$19,战斗中转!$I$8:$I$19))</f>
        <v>0.3</v>
      </c>
      <c r="M359" s="1">
        <f t="shared" si="309"/>
        <v>6005421045</v>
      </c>
      <c r="N359" s="1" t="str">
        <f t="shared" si="310"/>
        <v>EquipmentName605021045</v>
      </c>
      <c r="O359" s="1" t="str">
        <f t="shared" si="311"/>
        <v>EquipmentDesc605021045</v>
      </c>
      <c r="P359" s="63" t="str">
        <f>"SpriteUi/EquipmentIcon/"&amp;"Equip_"&amp;_xlfn.XLOOKUP(J359,战斗中转!$A$8:$A$11,战斗中转!$B$8:$B$11)&amp;"_"&amp;I359*100+ROUNDUP(G359/2,0)*10</f>
        <v>SpriteUi/EquipmentIcon/Equip_Weapon_230</v>
      </c>
      <c r="Q359" s="63">
        <v>1</v>
      </c>
      <c r="R359" s="1" t="str" cm="1">
        <f t="array" ref="R359">_xlfn.XLOOKUP($C359,战斗中转!$E$32:$E$281,_xlfn.XLOOKUP(I359*100+J359,战斗中转!$AD$30:$BY$30*100+战斗中转!$AD$31:$BY$31,战斗中转!$AD$32:$BY$281),"{}")</f>
        <v>{"Atk":3075.6393,"Cri":0.322}</v>
      </c>
      <c r="S359" s="1" t="str" cm="1">
        <f t="array" ref="S359">_xlfn.XLOOKUP($C359,经营中转!$E$16:$E$265,_xlfn.XLOOKUP($J359,经营中转!$L$15:$S$15,经营中转!$L$16:$S$265),"{}")</f>
        <v>{"CardMulti":9.11}</v>
      </c>
    </row>
    <row r="360" spans="1:19" x14ac:dyDescent="0.15">
      <c r="A360" s="1">
        <f t="shared" si="305"/>
        <v>6005422045</v>
      </c>
      <c r="B360" s="58">
        <f t="shared" si="331"/>
        <v>6005422045</v>
      </c>
      <c r="C360" s="27">
        <f>_xlfn.XLOOKUP(G360,战斗中转!$D$8:$D$19,战斗中转!$F$8:$F$19)</f>
        <v>45</v>
      </c>
      <c r="D360" s="1">
        <f>_xlfn.XLOOKUP(G360,战斗中转!$D$8:$D$19,战斗中转!$H$8:$H$19)</f>
        <v>5</v>
      </c>
      <c r="E360" s="1">
        <f>_xlfn.XLOOKUP(G360,战斗中转!$D$8:$D$19,战斗中转!$J$8:$J$19)</f>
        <v>0</v>
      </c>
      <c r="F360" s="1">
        <f t="shared" si="306"/>
        <v>1</v>
      </c>
      <c r="G360" s="58">
        <f t="shared" si="339"/>
        <v>5</v>
      </c>
      <c r="H360" s="1">
        <f t="shared" ref="H360:J360" si="353">H288</f>
        <v>4</v>
      </c>
      <c r="I360" s="1">
        <f t="shared" si="353"/>
        <v>2</v>
      </c>
      <c r="J360" s="1">
        <f t="shared" si="353"/>
        <v>2</v>
      </c>
      <c r="K360" s="1">
        <f t="shared" si="308"/>
        <v>1</v>
      </c>
      <c r="L360" s="1">
        <f>IF(H360=0,0,_xlfn.XLOOKUP(G360,战斗中转!$D$8:$D$19,战斗中转!$I$8:$I$19))</f>
        <v>0.3</v>
      </c>
      <c r="M360" s="1">
        <f t="shared" si="309"/>
        <v>6005422045</v>
      </c>
      <c r="N360" s="1" t="str">
        <f t="shared" si="310"/>
        <v>EquipmentName605022045</v>
      </c>
      <c r="O360" s="1" t="str">
        <f t="shared" si="311"/>
        <v>EquipmentDesc605022045</v>
      </c>
      <c r="P360" s="63" t="str">
        <f>"SpriteUi/EquipmentIcon/"&amp;"Equip_"&amp;_xlfn.XLOOKUP(J360,战斗中转!$A$8:$A$11,战斗中转!$B$8:$B$11)&amp;"_"&amp;I360*100+ROUNDUP(G360/2,0)*10</f>
        <v>SpriteUi/EquipmentIcon/Equip_Head_230</v>
      </c>
      <c r="Q360" s="63">
        <v>1</v>
      </c>
      <c r="R360" s="1" t="str" cm="1">
        <f t="array" ref="R360">_xlfn.XLOOKUP($C360,战斗中转!$E$32:$E$281,_xlfn.XLOOKUP(I360*100+J360,战斗中转!$AD$30:$BY$30*100+战斗中转!$AD$31:$BY$31,战斗中转!$AD$32:$BY$281),"{}")</f>
        <v>{"Hp":44704.0601,"AntiCri":0.322}</v>
      </c>
      <c r="S360" s="1" t="str" cm="1">
        <f t="array" ref="S360">_xlfn.XLOOKUP($C360,经营中转!$E$16:$E$265,_xlfn.XLOOKUP($J360,经营中转!$L$15:$S$15,经营中转!$L$16:$S$265),"{}")</f>
        <v>{"AutoLevelLower":64}</v>
      </c>
    </row>
    <row r="361" spans="1:19" x14ac:dyDescent="0.15">
      <c r="A361" s="1">
        <f t="shared" si="305"/>
        <v>6005423045</v>
      </c>
      <c r="B361" s="58">
        <f t="shared" si="331"/>
        <v>6005423045</v>
      </c>
      <c r="C361" s="27">
        <f>_xlfn.XLOOKUP(G361,战斗中转!$D$8:$D$19,战斗中转!$F$8:$F$19)</f>
        <v>45</v>
      </c>
      <c r="D361" s="1">
        <f>_xlfn.XLOOKUP(G361,战斗中转!$D$8:$D$19,战斗中转!$H$8:$H$19)</f>
        <v>5</v>
      </c>
      <c r="E361" s="1">
        <f>_xlfn.XLOOKUP(G361,战斗中转!$D$8:$D$19,战斗中转!$J$8:$J$19)</f>
        <v>0</v>
      </c>
      <c r="F361" s="1">
        <f t="shared" si="306"/>
        <v>1</v>
      </c>
      <c r="G361" s="58">
        <f t="shared" si="339"/>
        <v>5</v>
      </c>
      <c r="H361" s="1">
        <f t="shared" ref="H361:J361" si="354">H289</f>
        <v>4</v>
      </c>
      <c r="I361" s="1">
        <f t="shared" si="354"/>
        <v>2</v>
      </c>
      <c r="J361" s="1">
        <f t="shared" si="354"/>
        <v>3</v>
      </c>
      <c r="K361" s="1">
        <f t="shared" si="308"/>
        <v>1</v>
      </c>
      <c r="L361" s="1">
        <f>IF(H361=0,0,_xlfn.XLOOKUP(G361,战斗中转!$D$8:$D$19,战斗中转!$I$8:$I$19))</f>
        <v>0.3</v>
      </c>
      <c r="M361" s="1">
        <f t="shared" si="309"/>
        <v>6005423045</v>
      </c>
      <c r="N361" s="1" t="str">
        <f t="shared" si="310"/>
        <v>EquipmentName605023045</v>
      </c>
      <c r="O361" s="1" t="str">
        <f t="shared" si="311"/>
        <v>EquipmentDesc605023045</v>
      </c>
      <c r="P361" s="63" t="str">
        <f>"SpriteUi/EquipmentIcon/"&amp;"Equip_"&amp;_xlfn.XLOOKUP(J361,战斗中转!$A$8:$A$11,战斗中转!$B$8:$B$11)&amp;"_"&amp;I361*100+ROUNDUP(G361/2,0)*10</f>
        <v>SpriteUi/EquipmentIcon/Equip_Body_230</v>
      </c>
      <c r="Q361" s="63">
        <v>1</v>
      </c>
      <c r="R361" s="1" t="str" cm="1">
        <f t="array" ref="R361">_xlfn.XLOOKUP($C361,战斗中转!$E$32:$E$281,_xlfn.XLOOKUP(I361*100+J361,战斗中转!$AD$30:$BY$30*100+战斗中转!$AD$31:$BY$31,战斗中转!$AD$32:$BY$281),"{}")</f>
        <v>{"PhysDef":1573.5829,"OnHealInc":0.0554}</v>
      </c>
      <c r="S361" s="1" t="str" cm="1">
        <f t="array" ref="S361">_xlfn.XLOOKUP($C361,经营中转!$E$16:$E$265,_xlfn.XLOOKUP($J361,经营中转!$L$15:$S$15,经营中转!$L$16:$S$265),"{}")</f>
        <v>{"CardMulti":3.9}</v>
      </c>
    </row>
    <row r="362" spans="1:19" x14ac:dyDescent="0.15">
      <c r="A362" s="1">
        <f t="shared" si="305"/>
        <v>6005424045</v>
      </c>
      <c r="B362" s="58">
        <f t="shared" si="331"/>
        <v>6005424045</v>
      </c>
      <c r="C362" s="27">
        <f>_xlfn.XLOOKUP(G362,战斗中转!$D$8:$D$19,战斗中转!$F$8:$F$19)</f>
        <v>45</v>
      </c>
      <c r="D362" s="1">
        <f>_xlfn.XLOOKUP(G362,战斗中转!$D$8:$D$19,战斗中转!$H$8:$H$19)</f>
        <v>5</v>
      </c>
      <c r="E362" s="1">
        <f>_xlfn.XLOOKUP(G362,战斗中转!$D$8:$D$19,战斗中转!$J$8:$J$19)</f>
        <v>0</v>
      </c>
      <c r="F362" s="1">
        <f t="shared" si="306"/>
        <v>1</v>
      </c>
      <c r="G362" s="58">
        <f t="shared" si="339"/>
        <v>5</v>
      </c>
      <c r="H362" s="1">
        <f t="shared" ref="H362:J362" si="355">H290</f>
        <v>4</v>
      </c>
      <c r="I362" s="1">
        <f t="shared" si="355"/>
        <v>2</v>
      </c>
      <c r="J362" s="1">
        <f t="shared" si="355"/>
        <v>4</v>
      </c>
      <c r="K362" s="1">
        <f t="shared" si="308"/>
        <v>1</v>
      </c>
      <c r="L362" s="1">
        <f>IF(H362=0,0,_xlfn.XLOOKUP(G362,战斗中转!$D$8:$D$19,战斗中转!$I$8:$I$19))</f>
        <v>0.3</v>
      </c>
      <c r="M362" s="1">
        <f t="shared" si="309"/>
        <v>6005424045</v>
      </c>
      <c r="N362" s="1" t="str">
        <f t="shared" si="310"/>
        <v>EquipmentName605024045</v>
      </c>
      <c r="O362" s="1" t="str">
        <f t="shared" si="311"/>
        <v>EquipmentDesc605024045</v>
      </c>
      <c r="P362" s="63" t="str">
        <f>"SpriteUi/EquipmentIcon/"&amp;"Equip_"&amp;_xlfn.XLOOKUP(J362,战斗中转!$A$8:$A$11,战斗中转!$B$8:$B$11)&amp;"_"&amp;I362*100+ROUNDUP(G362/2,0)*10</f>
        <v>SpriteUi/EquipmentIcon/Equip_Shoes_230</v>
      </c>
      <c r="Q362" s="63">
        <v>1</v>
      </c>
      <c r="R362" s="1" t="str" cm="1">
        <f t="array" ref="R362">_xlfn.XLOOKUP($C362,战斗中转!$E$32:$E$281,_xlfn.XLOOKUP(I362*100+J362,战斗中转!$AD$30:$BY$30*100+战斗中转!$AD$31:$BY$31,战斗中转!$AD$32:$BY$281),"{}")</f>
        <v>{"MagicDef":1573.5829,"AtkSpeed":0.0756,"OnHealInc":0.0554}</v>
      </c>
      <c r="S362" s="1" t="str" cm="1">
        <f t="array" ref="S362">_xlfn.XLOOKUP($C362,经营中转!$E$16:$E$265,_xlfn.XLOOKUP($J362,经营中转!$L$15:$S$15,经营中转!$L$16:$S$265),"{}")</f>
        <v>{"AutoLevelLower":28}</v>
      </c>
    </row>
    <row r="363" spans="1:19" x14ac:dyDescent="0.15">
      <c r="A363" s="1">
        <f t="shared" si="305"/>
        <v>6005431045</v>
      </c>
      <c r="B363" s="58">
        <f t="shared" si="331"/>
        <v>6005431045</v>
      </c>
      <c r="C363" s="27">
        <f>_xlfn.XLOOKUP(G363,战斗中转!$D$8:$D$19,战斗中转!$F$8:$F$19)</f>
        <v>45</v>
      </c>
      <c r="D363" s="1">
        <f>_xlfn.XLOOKUP(G363,战斗中转!$D$8:$D$19,战斗中转!$H$8:$H$19)</f>
        <v>5</v>
      </c>
      <c r="E363" s="1">
        <f>_xlfn.XLOOKUP(G363,战斗中转!$D$8:$D$19,战斗中转!$J$8:$J$19)</f>
        <v>0</v>
      </c>
      <c r="F363" s="1">
        <f t="shared" si="306"/>
        <v>1</v>
      </c>
      <c r="G363" s="58">
        <f t="shared" si="339"/>
        <v>5</v>
      </c>
      <c r="H363" s="1">
        <f t="shared" ref="H363:J363" si="356">H291</f>
        <v>4</v>
      </c>
      <c r="I363" s="1">
        <f t="shared" si="356"/>
        <v>3</v>
      </c>
      <c r="J363" s="1">
        <f t="shared" si="356"/>
        <v>1</v>
      </c>
      <c r="K363" s="1">
        <f t="shared" si="308"/>
        <v>1</v>
      </c>
      <c r="L363" s="1">
        <f>IF(H363=0,0,_xlfn.XLOOKUP(G363,战斗中转!$D$8:$D$19,战斗中转!$I$8:$I$19))</f>
        <v>0.3</v>
      </c>
      <c r="M363" s="1">
        <f t="shared" si="309"/>
        <v>6005431045</v>
      </c>
      <c r="N363" s="1" t="str">
        <f t="shared" si="310"/>
        <v>EquipmentName605031045</v>
      </c>
      <c r="O363" s="1" t="str">
        <f t="shared" si="311"/>
        <v>EquipmentDesc605031045</v>
      </c>
      <c r="P363" s="63" t="str">
        <f>"SpriteUi/EquipmentIcon/"&amp;"Equip_"&amp;_xlfn.XLOOKUP(J363,战斗中转!$A$8:$A$11,战斗中转!$B$8:$B$11)&amp;"_"&amp;I363*100+ROUNDUP(G363/2,0)*10</f>
        <v>SpriteUi/EquipmentIcon/Equip_Weapon_330</v>
      </c>
      <c r="Q363" s="63">
        <v>1</v>
      </c>
      <c r="R363" s="1" t="str" cm="1">
        <f t="array" ref="R363">_xlfn.XLOOKUP($C363,战斗中转!$E$32:$E$281,_xlfn.XLOOKUP(I363*100+J363,战斗中转!$AD$30:$BY$30*100+战斗中转!$AD$31:$BY$31,战斗中转!$AD$32:$BY$281),"{}")</f>
        <v>{"Atk":3933.9573,"Cri":0.322}</v>
      </c>
      <c r="S363" s="1" t="str" cm="1">
        <f t="array" ref="S363">_xlfn.XLOOKUP($C363,经营中转!$E$16:$E$265,_xlfn.XLOOKUP($J363,经营中转!$L$15:$S$15,经营中转!$L$16:$S$265),"{}")</f>
        <v>{"CardMulti":9.11}</v>
      </c>
    </row>
    <row r="364" spans="1:19" x14ac:dyDescent="0.15">
      <c r="A364" s="1">
        <f t="shared" si="305"/>
        <v>6005432045</v>
      </c>
      <c r="B364" s="58">
        <f t="shared" si="331"/>
        <v>6005432045</v>
      </c>
      <c r="C364" s="27">
        <f>_xlfn.XLOOKUP(G364,战斗中转!$D$8:$D$19,战斗中转!$F$8:$F$19)</f>
        <v>45</v>
      </c>
      <c r="D364" s="1">
        <f>_xlfn.XLOOKUP(G364,战斗中转!$D$8:$D$19,战斗中转!$H$8:$H$19)</f>
        <v>5</v>
      </c>
      <c r="E364" s="1">
        <f>_xlfn.XLOOKUP(G364,战斗中转!$D$8:$D$19,战斗中转!$J$8:$J$19)</f>
        <v>0</v>
      </c>
      <c r="F364" s="1">
        <f t="shared" si="306"/>
        <v>1</v>
      </c>
      <c r="G364" s="58">
        <f t="shared" si="339"/>
        <v>5</v>
      </c>
      <c r="H364" s="1">
        <f t="shared" ref="H364:J364" si="357">H292</f>
        <v>4</v>
      </c>
      <c r="I364" s="1">
        <f t="shared" si="357"/>
        <v>3</v>
      </c>
      <c r="J364" s="1">
        <f t="shared" si="357"/>
        <v>2</v>
      </c>
      <c r="K364" s="1">
        <f t="shared" si="308"/>
        <v>1</v>
      </c>
      <c r="L364" s="1">
        <f>IF(H364=0,0,_xlfn.XLOOKUP(G364,战斗中转!$D$8:$D$19,战斗中转!$I$8:$I$19))</f>
        <v>0.3</v>
      </c>
      <c r="M364" s="1">
        <f t="shared" si="309"/>
        <v>6005432045</v>
      </c>
      <c r="N364" s="1" t="str">
        <f t="shared" si="310"/>
        <v>EquipmentName605032045</v>
      </c>
      <c r="O364" s="1" t="str">
        <f t="shared" si="311"/>
        <v>EquipmentDesc605032045</v>
      </c>
      <c r="P364" s="63" t="str">
        <f>"SpriteUi/EquipmentIcon/"&amp;"Equip_"&amp;_xlfn.XLOOKUP(J364,战斗中转!$A$8:$A$11,战斗中转!$B$8:$B$11)&amp;"_"&amp;I364*100+ROUNDUP(G364/2,0)*10</f>
        <v>SpriteUi/EquipmentIcon/Equip_Head_330</v>
      </c>
      <c r="Q364" s="63">
        <v>1</v>
      </c>
      <c r="R364" s="1" t="str" cm="1">
        <f t="array" ref="R364">_xlfn.XLOOKUP($C364,战斗中转!$E$32:$E$281,_xlfn.XLOOKUP(I364*100+J364,战斗中转!$AD$30:$BY$30*100+战斗中转!$AD$31:$BY$31,战斗中转!$AD$32:$BY$281),"{}")</f>
        <v>{"Hp":37551.4104999999,"AntiCri":0.322}</v>
      </c>
      <c r="S364" s="1" t="str" cm="1">
        <f t="array" ref="S364">_xlfn.XLOOKUP($C364,经营中转!$E$16:$E$265,_xlfn.XLOOKUP($J364,经营中转!$L$15:$S$15,经营中转!$L$16:$S$265),"{}")</f>
        <v>{"AutoLevelLower":64}</v>
      </c>
    </row>
    <row r="365" spans="1:19" x14ac:dyDescent="0.15">
      <c r="A365" s="1">
        <f t="shared" si="305"/>
        <v>6005433045</v>
      </c>
      <c r="B365" s="58">
        <f t="shared" si="331"/>
        <v>6005433045</v>
      </c>
      <c r="C365" s="27">
        <f>_xlfn.XLOOKUP(G365,战斗中转!$D$8:$D$19,战斗中转!$F$8:$F$19)</f>
        <v>45</v>
      </c>
      <c r="D365" s="1">
        <f>_xlfn.XLOOKUP(G365,战斗中转!$D$8:$D$19,战斗中转!$H$8:$H$19)</f>
        <v>5</v>
      </c>
      <c r="E365" s="1">
        <f>_xlfn.XLOOKUP(G365,战斗中转!$D$8:$D$19,战斗中转!$J$8:$J$19)</f>
        <v>0</v>
      </c>
      <c r="F365" s="1">
        <f t="shared" si="306"/>
        <v>1</v>
      </c>
      <c r="G365" s="58">
        <f t="shared" si="339"/>
        <v>5</v>
      </c>
      <c r="H365" s="1">
        <f t="shared" ref="H365:J365" si="358">H293</f>
        <v>4</v>
      </c>
      <c r="I365" s="1">
        <f t="shared" si="358"/>
        <v>3</v>
      </c>
      <c r="J365" s="1">
        <f t="shared" si="358"/>
        <v>3</v>
      </c>
      <c r="K365" s="1">
        <f t="shared" si="308"/>
        <v>1</v>
      </c>
      <c r="L365" s="1">
        <f>IF(H365=0,0,_xlfn.XLOOKUP(G365,战斗中转!$D$8:$D$19,战斗中转!$I$8:$I$19))</f>
        <v>0.3</v>
      </c>
      <c r="M365" s="1">
        <f t="shared" si="309"/>
        <v>6005433045</v>
      </c>
      <c r="N365" s="1" t="str">
        <f t="shared" si="310"/>
        <v>EquipmentName605033045</v>
      </c>
      <c r="O365" s="1" t="str">
        <f t="shared" si="311"/>
        <v>EquipmentDesc605033045</v>
      </c>
      <c r="P365" s="63" t="str">
        <f>"SpriteUi/EquipmentIcon/"&amp;"Equip_"&amp;_xlfn.XLOOKUP(J365,战斗中转!$A$8:$A$11,战斗中转!$B$8:$B$11)&amp;"_"&amp;I365*100+ROUNDUP(G365/2,0)*10</f>
        <v>SpriteUi/EquipmentIcon/Equip_Body_330</v>
      </c>
      <c r="Q365" s="63">
        <v>1</v>
      </c>
      <c r="R365" s="1" t="str" cm="1">
        <f t="array" ref="R365">_xlfn.XLOOKUP($C365,战斗中转!$E$32:$E$281,_xlfn.XLOOKUP(I365*100+J365,战斗中转!$AD$30:$BY$30*100+战斗中转!$AD$31:$BY$31,战斗中转!$AD$32:$BY$281),"{}")</f>
        <v>{"PhysDef":1387.614,"HealInc":0.0554}</v>
      </c>
      <c r="S365" s="1" t="str" cm="1">
        <f t="array" ref="S365">_xlfn.XLOOKUP($C365,经营中转!$E$16:$E$265,_xlfn.XLOOKUP($J365,经营中转!$L$15:$S$15,经营中转!$L$16:$S$265),"{}")</f>
        <v>{"CardMulti":3.9}</v>
      </c>
    </row>
    <row r="366" spans="1:19" x14ac:dyDescent="0.15">
      <c r="A366" s="1">
        <f t="shared" si="305"/>
        <v>6005434045</v>
      </c>
      <c r="B366" s="58">
        <f t="shared" si="331"/>
        <v>6005434045</v>
      </c>
      <c r="C366" s="27">
        <f>_xlfn.XLOOKUP(G366,战斗中转!$D$8:$D$19,战斗中转!$F$8:$F$19)</f>
        <v>45</v>
      </c>
      <c r="D366" s="1">
        <f>_xlfn.XLOOKUP(G366,战斗中转!$D$8:$D$19,战斗中转!$H$8:$H$19)</f>
        <v>5</v>
      </c>
      <c r="E366" s="1">
        <f>_xlfn.XLOOKUP(G366,战斗中转!$D$8:$D$19,战斗中转!$J$8:$J$19)</f>
        <v>0</v>
      </c>
      <c r="F366" s="1">
        <f t="shared" si="306"/>
        <v>1</v>
      </c>
      <c r="G366" s="58">
        <f t="shared" si="339"/>
        <v>5</v>
      </c>
      <c r="H366" s="1">
        <f t="shared" ref="H366:J366" si="359">H294</f>
        <v>4</v>
      </c>
      <c r="I366" s="1">
        <f t="shared" si="359"/>
        <v>3</v>
      </c>
      <c r="J366" s="1">
        <f t="shared" si="359"/>
        <v>4</v>
      </c>
      <c r="K366" s="1">
        <f t="shared" si="308"/>
        <v>1</v>
      </c>
      <c r="L366" s="1">
        <f>IF(H366=0,0,_xlfn.XLOOKUP(G366,战斗中转!$D$8:$D$19,战斗中转!$I$8:$I$19))</f>
        <v>0.3</v>
      </c>
      <c r="M366" s="1">
        <f t="shared" si="309"/>
        <v>6005434045</v>
      </c>
      <c r="N366" s="1" t="str">
        <f t="shared" si="310"/>
        <v>EquipmentName605034045</v>
      </c>
      <c r="O366" s="1" t="str">
        <f t="shared" si="311"/>
        <v>EquipmentDesc605034045</v>
      </c>
      <c r="P366" s="63" t="str">
        <f>"SpriteUi/EquipmentIcon/"&amp;"Equip_"&amp;_xlfn.XLOOKUP(J366,战斗中转!$A$8:$A$11,战斗中转!$B$8:$B$11)&amp;"_"&amp;I366*100+ROUNDUP(G366/2,0)*10</f>
        <v>SpriteUi/EquipmentIcon/Equip_Shoes_330</v>
      </c>
      <c r="Q366" s="63">
        <v>1</v>
      </c>
      <c r="R366" s="1" t="str" cm="1">
        <f t="array" ref="R366">_xlfn.XLOOKUP($C366,战斗中转!$E$32:$E$281,_xlfn.XLOOKUP(I366*100+J366,战斗中转!$AD$30:$BY$30*100+战斗中转!$AD$31:$BY$31,战斗中转!$AD$32:$BY$281),"{}")</f>
        <v>{"MagicDef":1416.2246,"AtkSpeed":0.0756,"HealInc":0.0554}</v>
      </c>
      <c r="S366" s="1" t="str" cm="1">
        <f t="array" ref="S366">_xlfn.XLOOKUP($C366,经营中转!$E$16:$E$265,_xlfn.XLOOKUP($J366,经营中转!$L$15:$S$15,经营中转!$L$16:$S$265),"{}")</f>
        <v>{"AutoLevelLower":28}</v>
      </c>
    </row>
    <row r="367" spans="1:19" x14ac:dyDescent="0.15">
      <c r="A367" s="1">
        <f t="shared" ref="A367:A378" si="360">B367</f>
        <v>6005911045</v>
      </c>
      <c r="B367" s="58">
        <f t="shared" si="331"/>
        <v>6005911045</v>
      </c>
      <c r="C367" s="27">
        <f>_xlfn.XLOOKUP(G367,战斗中转!$D$8:$D$19,战斗中转!$F$8:$F$19)</f>
        <v>45</v>
      </c>
      <c r="D367" s="1">
        <f>_xlfn.XLOOKUP(G367,战斗中转!$D$8:$D$19,战斗中转!$H$8:$H$19)</f>
        <v>5</v>
      </c>
      <c r="E367" s="1">
        <f>_xlfn.XLOOKUP(G367,战斗中转!$D$8:$D$19,战斗中转!$J$8:$J$19)</f>
        <v>0</v>
      </c>
      <c r="F367" s="1">
        <f t="shared" ref="F367:F378" si="361">IF(D367=0,0,1)</f>
        <v>1</v>
      </c>
      <c r="G367" s="58">
        <f t="shared" si="339"/>
        <v>5</v>
      </c>
      <c r="H367" s="1">
        <f t="shared" ref="H367:J367" si="362">H295</f>
        <v>100</v>
      </c>
      <c r="I367" s="1">
        <f t="shared" si="362"/>
        <v>1</v>
      </c>
      <c r="J367" s="1">
        <f t="shared" si="362"/>
        <v>1</v>
      </c>
      <c r="K367" s="1">
        <f t="shared" ref="K367:K378" si="363">IF(L367=0,0,1)</f>
        <v>1</v>
      </c>
      <c r="L367" s="1">
        <f>IF(H367=0,0,_xlfn.XLOOKUP(G367,战斗中转!$D$8:$D$19,战斗中转!$I$8:$I$19))</f>
        <v>0.3</v>
      </c>
      <c r="M367" s="1">
        <f t="shared" ref="M367:M378" si="364">B367</f>
        <v>6005911045</v>
      </c>
      <c r="N367" s="1" t="str">
        <f t="shared" ref="N367:N378" si="365">"EquipmentName"&amp;"60"&amp;G367*1000000+I367*10000+J367*1000+C367</f>
        <v>EquipmentName605011045</v>
      </c>
      <c r="O367" s="1" t="str">
        <f t="shared" ref="O367:O378" si="366">"EquipmentDesc"&amp;"60"&amp;G367*1000000+I367*10000+J367*1000+C367</f>
        <v>EquipmentDesc605011045</v>
      </c>
      <c r="P367" s="63" t="str">
        <f>"SpriteUi/EquipmentIcon/"&amp;"Equip_"&amp;_xlfn.XLOOKUP(J367,战斗中转!$A$8:$A$11,战斗中转!$B$8:$B$11)&amp;"_"&amp;I367*100+ROUNDUP(G367/2,0)*10</f>
        <v>SpriteUi/EquipmentIcon/Equip_Weapon_130</v>
      </c>
      <c r="Q367" s="63">
        <v>1</v>
      </c>
      <c r="R367" s="1" t="str" cm="1">
        <f t="array" ref="R367">_xlfn.XLOOKUP($C367,战斗中转!$E$32:$E$281,_xlfn.XLOOKUP(I367*100+J367,战斗中转!$AD$30:$BY$30*100+战斗中转!$AD$31:$BY$31,战斗中转!$AD$32:$BY$281),"{}")</f>
        <v>{"Atk":4363.1163,"Cri":0.4669}</v>
      </c>
      <c r="S367" s="1" t="str" cm="1">
        <f t="array" ref="S367">_xlfn.XLOOKUP($C367,经营中转!$E$16:$E$265,_xlfn.XLOOKUP($J367,经营中转!$L$15:$S$15,经营中转!$L$16:$S$265),"{}")</f>
        <v>{"CardMulti":9.11}</v>
      </c>
    </row>
    <row r="368" spans="1:19" x14ac:dyDescent="0.15">
      <c r="A368" s="1">
        <f t="shared" si="360"/>
        <v>6005912045</v>
      </c>
      <c r="B368" s="58">
        <f t="shared" si="331"/>
        <v>6005912045</v>
      </c>
      <c r="C368" s="27">
        <f>_xlfn.XLOOKUP(G368,战斗中转!$D$8:$D$19,战斗中转!$F$8:$F$19)</f>
        <v>45</v>
      </c>
      <c r="D368" s="1">
        <f>_xlfn.XLOOKUP(G368,战斗中转!$D$8:$D$19,战斗中转!$H$8:$H$19)</f>
        <v>5</v>
      </c>
      <c r="E368" s="1">
        <f>_xlfn.XLOOKUP(G368,战斗中转!$D$8:$D$19,战斗中转!$J$8:$J$19)</f>
        <v>0</v>
      </c>
      <c r="F368" s="1">
        <f t="shared" si="361"/>
        <v>1</v>
      </c>
      <c r="G368" s="58">
        <f t="shared" si="339"/>
        <v>5</v>
      </c>
      <c r="H368" s="1">
        <f t="shared" ref="H368:J368" si="367">H296</f>
        <v>100</v>
      </c>
      <c r="I368" s="1">
        <f t="shared" si="367"/>
        <v>1</v>
      </c>
      <c r="J368" s="1">
        <f t="shared" si="367"/>
        <v>2</v>
      </c>
      <c r="K368" s="1">
        <f t="shared" si="363"/>
        <v>1</v>
      </c>
      <c r="L368" s="1">
        <f>IF(H368=0,0,_xlfn.XLOOKUP(G368,战斗中转!$D$8:$D$19,战斗中转!$I$8:$I$19))</f>
        <v>0.3</v>
      </c>
      <c r="M368" s="1">
        <f t="shared" si="364"/>
        <v>6005912045</v>
      </c>
      <c r="N368" s="1" t="str">
        <f t="shared" si="365"/>
        <v>EquipmentName605012045</v>
      </c>
      <c r="O368" s="1" t="str">
        <f t="shared" si="366"/>
        <v>EquipmentDesc605012045</v>
      </c>
      <c r="P368" s="63" t="str">
        <f>"SpriteUi/EquipmentIcon/"&amp;"Equip_"&amp;_xlfn.XLOOKUP(J368,战斗中转!$A$8:$A$11,战斗中转!$B$8:$B$11)&amp;"_"&amp;I368*100+ROUNDUP(G368/2,0)*10</f>
        <v>SpriteUi/EquipmentIcon/Equip_Head_130</v>
      </c>
      <c r="Q368" s="63">
        <v>1</v>
      </c>
      <c r="R368" s="1" t="str" cm="1">
        <f t="array" ref="R368">_xlfn.XLOOKUP($C368,战斗中转!$E$32:$E$281,_xlfn.XLOOKUP(I368*100+J368,战斗中转!$AD$30:$BY$30*100+战斗中转!$AD$31:$BY$31,战斗中转!$AD$32:$BY$281),"{}")</f>
        <v>{"Hp":31471.6583,"AntiCri":0.2576}</v>
      </c>
      <c r="S368" s="1" t="str" cm="1">
        <f t="array" ref="S368">_xlfn.XLOOKUP($C368,经营中转!$E$16:$E$265,_xlfn.XLOOKUP($J368,经营中转!$L$15:$S$15,经营中转!$L$16:$S$265),"{}")</f>
        <v>{"AutoLevelLower":64}</v>
      </c>
    </row>
    <row r="369" spans="1:19" x14ac:dyDescent="0.15">
      <c r="A369" s="1">
        <f t="shared" si="360"/>
        <v>6005913045</v>
      </c>
      <c r="B369" s="58">
        <f t="shared" si="331"/>
        <v>6005913045</v>
      </c>
      <c r="C369" s="27">
        <f>_xlfn.XLOOKUP(G369,战斗中转!$D$8:$D$19,战斗中转!$F$8:$F$19)</f>
        <v>45</v>
      </c>
      <c r="D369" s="1">
        <f>_xlfn.XLOOKUP(G369,战斗中转!$D$8:$D$19,战斗中转!$H$8:$H$19)</f>
        <v>5</v>
      </c>
      <c r="E369" s="1">
        <f>_xlfn.XLOOKUP(G369,战斗中转!$D$8:$D$19,战斗中转!$J$8:$J$19)</f>
        <v>0</v>
      </c>
      <c r="F369" s="1">
        <f t="shared" si="361"/>
        <v>1</v>
      </c>
      <c r="G369" s="58">
        <f t="shared" si="339"/>
        <v>5</v>
      </c>
      <c r="H369" s="1">
        <f t="shared" ref="H369:J369" si="368">H297</f>
        <v>100</v>
      </c>
      <c r="I369" s="1">
        <f t="shared" si="368"/>
        <v>1</v>
      </c>
      <c r="J369" s="1">
        <f t="shared" si="368"/>
        <v>3</v>
      </c>
      <c r="K369" s="1">
        <f t="shared" si="363"/>
        <v>1</v>
      </c>
      <c r="L369" s="1">
        <f>IF(H369=0,0,_xlfn.XLOOKUP(G369,战斗中转!$D$8:$D$19,战斗中转!$I$8:$I$19))</f>
        <v>0.3</v>
      </c>
      <c r="M369" s="1">
        <f t="shared" si="364"/>
        <v>6005913045</v>
      </c>
      <c r="N369" s="1" t="str">
        <f t="shared" si="365"/>
        <v>EquipmentName605013045</v>
      </c>
      <c r="O369" s="1" t="str">
        <f t="shared" si="366"/>
        <v>EquipmentDesc605013045</v>
      </c>
      <c r="P369" s="63" t="str">
        <f>"SpriteUi/EquipmentIcon/"&amp;"Equip_"&amp;_xlfn.XLOOKUP(J369,战斗中转!$A$8:$A$11,战斗中转!$B$8:$B$11)&amp;"_"&amp;I369*100+ROUNDUP(G369/2,0)*10</f>
        <v>SpriteUi/EquipmentIcon/Equip_Body_130</v>
      </c>
      <c r="Q369" s="63">
        <v>1</v>
      </c>
      <c r="R369" s="1" t="str" cm="1">
        <f t="array" ref="R369">_xlfn.XLOOKUP($C369,战斗中转!$E$32:$E$281,_xlfn.XLOOKUP(I369*100+J369,战斗中转!$AD$30:$BY$30*100+战斗中转!$AD$31:$BY$31,战斗中转!$AD$32:$BY$281),"{}")</f>
        <v>{"PhysDef":1359.0034,"SkillSpeed":0.0588}</v>
      </c>
      <c r="S369" s="1" t="str" cm="1">
        <f t="array" ref="S369">_xlfn.XLOOKUP($C369,经营中转!$E$16:$E$265,_xlfn.XLOOKUP($J369,经营中转!$L$15:$S$15,经营中转!$L$16:$S$265),"{}")</f>
        <v>{"CardMulti":3.9}</v>
      </c>
    </row>
    <row r="370" spans="1:19" x14ac:dyDescent="0.15">
      <c r="A370" s="1">
        <f t="shared" si="360"/>
        <v>6005914045</v>
      </c>
      <c r="B370" s="58">
        <f t="shared" si="331"/>
        <v>6005914045</v>
      </c>
      <c r="C370" s="27">
        <f>_xlfn.XLOOKUP(G370,战斗中转!$D$8:$D$19,战斗中转!$F$8:$F$19)</f>
        <v>45</v>
      </c>
      <c r="D370" s="1">
        <f>_xlfn.XLOOKUP(G370,战斗中转!$D$8:$D$19,战斗中转!$H$8:$H$19)</f>
        <v>5</v>
      </c>
      <c r="E370" s="1">
        <f>_xlfn.XLOOKUP(G370,战斗中转!$D$8:$D$19,战斗中转!$J$8:$J$19)</f>
        <v>0</v>
      </c>
      <c r="F370" s="1">
        <f t="shared" si="361"/>
        <v>1</v>
      </c>
      <c r="G370" s="58">
        <f t="shared" si="339"/>
        <v>5</v>
      </c>
      <c r="H370" s="1">
        <f t="shared" ref="H370:J370" si="369">H298</f>
        <v>100</v>
      </c>
      <c r="I370" s="1">
        <f t="shared" si="369"/>
        <v>1</v>
      </c>
      <c r="J370" s="1">
        <f t="shared" si="369"/>
        <v>4</v>
      </c>
      <c r="K370" s="1">
        <f t="shared" si="363"/>
        <v>1</v>
      </c>
      <c r="L370" s="1">
        <f>IF(H370=0,0,_xlfn.XLOOKUP(G370,战斗中转!$D$8:$D$19,战斗中转!$I$8:$I$19))</f>
        <v>0.3</v>
      </c>
      <c r="M370" s="1">
        <f t="shared" si="364"/>
        <v>6005914045</v>
      </c>
      <c r="N370" s="1" t="str">
        <f t="shared" si="365"/>
        <v>EquipmentName605014045</v>
      </c>
      <c r="O370" s="1" t="str">
        <f t="shared" si="366"/>
        <v>EquipmentDesc605014045</v>
      </c>
      <c r="P370" s="63" t="str">
        <f>"SpriteUi/EquipmentIcon/"&amp;"Equip_"&amp;_xlfn.XLOOKUP(J370,战斗中转!$A$8:$A$11,战斗中转!$B$8:$B$11)&amp;"_"&amp;I370*100+ROUNDUP(G370/2,0)*10</f>
        <v>SpriteUi/EquipmentIcon/Equip_Shoes_130</v>
      </c>
      <c r="Q370" s="63">
        <v>1</v>
      </c>
      <c r="R370" s="1" t="str" cm="1">
        <f t="array" ref="R370">_xlfn.XLOOKUP($C370,战斗中转!$E$32:$E$281,_xlfn.XLOOKUP(I370*100+J370,战斗中转!$AD$30:$BY$30*100+战斗中转!$AD$31:$BY$31,战斗中转!$AD$32:$BY$281),"{}")</f>
        <v>{"MagicDef":1359.0034,"AtkSpeed":0.0756,"SkillSpeed":0.0588}</v>
      </c>
      <c r="S370" s="1" t="str" cm="1">
        <f t="array" ref="S370">_xlfn.XLOOKUP($C370,经营中转!$E$16:$E$265,_xlfn.XLOOKUP($J370,经营中转!$L$15:$S$15,经营中转!$L$16:$S$265),"{}")</f>
        <v>{"AutoLevelLower":28}</v>
      </c>
    </row>
    <row r="371" spans="1:19" x14ac:dyDescent="0.15">
      <c r="A371" s="1">
        <f t="shared" si="360"/>
        <v>6005921045</v>
      </c>
      <c r="B371" s="58">
        <f t="shared" si="331"/>
        <v>6005921045</v>
      </c>
      <c r="C371" s="27">
        <f>_xlfn.XLOOKUP(G371,战斗中转!$D$8:$D$19,战斗中转!$F$8:$F$19)</f>
        <v>45</v>
      </c>
      <c r="D371" s="1">
        <f>_xlfn.XLOOKUP(G371,战斗中转!$D$8:$D$19,战斗中转!$H$8:$H$19)</f>
        <v>5</v>
      </c>
      <c r="E371" s="1">
        <f>_xlfn.XLOOKUP(G371,战斗中转!$D$8:$D$19,战斗中转!$J$8:$J$19)</f>
        <v>0</v>
      </c>
      <c r="F371" s="1">
        <f t="shared" si="361"/>
        <v>1</v>
      </c>
      <c r="G371" s="58">
        <f t="shared" si="339"/>
        <v>5</v>
      </c>
      <c r="H371" s="1">
        <f t="shared" ref="H371:J371" si="370">H299</f>
        <v>100</v>
      </c>
      <c r="I371" s="1">
        <f t="shared" si="370"/>
        <v>2</v>
      </c>
      <c r="J371" s="1">
        <f t="shared" si="370"/>
        <v>1</v>
      </c>
      <c r="K371" s="1">
        <f t="shared" si="363"/>
        <v>1</v>
      </c>
      <c r="L371" s="1">
        <f>IF(H371=0,0,_xlfn.XLOOKUP(G371,战斗中转!$D$8:$D$19,战斗中转!$I$8:$I$19))</f>
        <v>0.3</v>
      </c>
      <c r="M371" s="1">
        <f t="shared" si="364"/>
        <v>6005921045</v>
      </c>
      <c r="N371" s="1" t="str">
        <f t="shared" si="365"/>
        <v>EquipmentName605021045</v>
      </c>
      <c r="O371" s="1" t="str">
        <f t="shared" si="366"/>
        <v>EquipmentDesc605021045</v>
      </c>
      <c r="P371" s="63" t="str">
        <f>"SpriteUi/EquipmentIcon/"&amp;"Equip_"&amp;_xlfn.XLOOKUP(J371,战斗中转!$A$8:$A$11,战斗中转!$B$8:$B$11)&amp;"_"&amp;I371*100+ROUNDUP(G371/2,0)*10</f>
        <v>SpriteUi/EquipmentIcon/Equip_Weapon_230</v>
      </c>
      <c r="Q371" s="63">
        <v>1</v>
      </c>
      <c r="R371" s="1" t="str" cm="1">
        <f t="array" ref="R371">_xlfn.XLOOKUP($C371,战斗中转!$E$32:$E$281,_xlfn.XLOOKUP(I371*100+J371,战斗中转!$AD$30:$BY$30*100+战斗中转!$AD$31:$BY$31,战斗中转!$AD$32:$BY$281),"{}")</f>
        <v>{"Atk":3075.6393,"Cri":0.322}</v>
      </c>
      <c r="S371" s="1" t="str" cm="1">
        <f t="array" ref="S371">_xlfn.XLOOKUP($C371,经营中转!$E$16:$E$265,_xlfn.XLOOKUP($J371,经营中转!$L$15:$S$15,经营中转!$L$16:$S$265),"{}")</f>
        <v>{"CardMulti":9.11}</v>
      </c>
    </row>
    <row r="372" spans="1:19" x14ac:dyDescent="0.15">
      <c r="A372" s="1">
        <f t="shared" si="360"/>
        <v>6005922045</v>
      </c>
      <c r="B372" s="58">
        <f t="shared" si="331"/>
        <v>6005922045</v>
      </c>
      <c r="C372" s="27">
        <f>_xlfn.XLOOKUP(G372,战斗中转!$D$8:$D$19,战斗中转!$F$8:$F$19)</f>
        <v>45</v>
      </c>
      <c r="D372" s="1">
        <f>_xlfn.XLOOKUP(G372,战斗中转!$D$8:$D$19,战斗中转!$H$8:$H$19)</f>
        <v>5</v>
      </c>
      <c r="E372" s="1">
        <f>_xlfn.XLOOKUP(G372,战斗中转!$D$8:$D$19,战斗中转!$J$8:$J$19)</f>
        <v>0</v>
      </c>
      <c r="F372" s="1">
        <f t="shared" si="361"/>
        <v>1</v>
      </c>
      <c r="G372" s="58">
        <f t="shared" si="339"/>
        <v>5</v>
      </c>
      <c r="H372" s="1">
        <f t="shared" ref="H372:J372" si="371">H300</f>
        <v>100</v>
      </c>
      <c r="I372" s="1">
        <f t="shared" si="371"/>
        <v>2</v>
      </c>
      <c r="J372" s="1">
        <f t="shared" si="371"/>
        <v>2</v>
      </c>
      <c r="K372" s="1">
        <f t="shared" si="363"/>
        <v>1</v>
      </c>
      <c r="L372" s="1">
        <f>IF(H372=0,0,_xlfn.XLOOKUP(G372,战斗中转!$D$8:$D$19,战斗中转!$I$8:$I$19))</f>
        <v>0.3</v>
      </c>
      <c r="M372" s="1">
        <f t="shared" si="364"/>
        <v>6005922045</v>
      </c>
      <c r="N372" s="1" t="str">
        <f t="shared" si="365"/>
        <v>EquipmentName605022045</v>
      </c>
      <c r="O372" s="1" t="str">
        <f t="shared" si="366"/>
        <v>EquipmentDesc605022045</v>
      </c>
      <c r="P372" s="63" t="str">
        <f>"SpriteUi/EquipmentIcon/"&amp;"Equip_"&amp;_xlfn.XLOOKUP(J372,战斗中转!$A$8:$A$11,战斗中转!$B$8:$B$11)&amp;"_"&amp;I372*100+ROUNDUP(G372/2,0)*10</f>
        <v>SpriteUi/EquipmentIcon/Equip_Head_230</v>
      </c>
      <c r="Q372" s="63">
        <v>1</v>
      </c>
      <c r="R372" s="1" t="str" cm="1">
        <f t="array" ref="R372">_xlfn.XLOOKUP($C372,战斗中转!$E$32:$E$281,_xlfn.XLOOKUP(I372*100+J372,战斗中转!$AD$30:$BY$30*100+战斗中转!$AD$31:$BY$31,战斗中转!$AD$32:$BY$281),"{}")</f>
        <v>{"Hp":44704.0601,"AntiCri":0.322}</v>
      </c>
      <c r="S372" s="1" t="str" cm="1">
        <f t="array" ref="S372">_xlfn.XLOOKUP($C372,经营中转!$E$16:$E$265,_xlfn.XLOOKUP($J372,经营中转!$L$15:$S$15,经营中转!$L$16:$S$265),"{}")</f>
        <v>{"AutoLevelLower":64}</v>
      </c>
    </row>
    <row r="373" spans="1:19" x14ac:dyDescent="0.15">
      <c r="A373" s="1">
        <f t="shared" si="360"/>
        <v>6005923045</v>
      </c>
      <c r="B373" s="58">
        <f t="shared" si="331"/>
        <v>6005923045</v>
      </c>
      <c r="C373" s="27">
        <f>_xlfn.XLOOKUP(G373,战斗中转!$D$8:$D$19,战斗中转!$F$8:$F$19)</f>
        <v>45</v>
      </c>
      <c r="D373" s="1">
        <f>_xlfn.XLOOKUP(G373,战斗中转!$D$8:$D$19,战斗中转!$H$8:$H$19)</f>
        <v>5</v>
      </c>
      <c r="E373" s="1">
        <f>_xlfn.XLOOKUP(G373,战斗中转!$D$8:$D$19,战斗中转!$J$8:$J$19)</f>
        <v>0</v>
      </c>
      <c r="F373" s="1">
        <f t="shared" si="361"/>
        <v>1</v>
      </c>
      <c r="G373" s="58">
        <f t="shared" si="339"/>
        <v>5</v>
      </c>
      <c r="H373" s="1">
        <f t="shared" ref="H373:J373" si="372">H301</f>
        <v>100</v>
      </c>
      <c r="I373" s="1">
        <f t="shared" si="372"/>
        <v>2</v>
      </c>
      <c r="J373" s="1">
        <f t="shared" si="372"/>
        <v>3</v>
      </c>
      <c r="K373" s="1">
        <f t="shared" si="363"/>
        <v>1</v>
      </c>
      <c r="L373" s="1">
        <f>IF(H373=0,0,_xlfn.XLOOKUP(G373,战斗中转!$D$8:$D$19,战斗中转!$I$8:$I$19))</f>
        <v>0.3</v>
      </c>
      <c r="M373" s="1">
        <f t="shared" si="364"/>
        <v>6005923045</v>
      </c>
      <c r="N373" s="1" t="str">
        <f t="shared" si="365"/>
        <v>EquipmentName605023045</v>
      </c>
      <c r="O373" s="1" t="str">
        <f t="shared" si="366"/>
        <v>EquipmentDesc605023045</v>
      </c>
      <c r="P373" s="63" t="str">
        <f>"SpriteUi/EquipmentIcon/"&amp;"Equip_"&amp;_xlfn.XLOOKUP(J373,战斗中转!$A$8:$A$11,战斗中转!$B$8:$B$11)&amp;"_"&amp;I373*100+ROUNDUP(G373/2,0)*10</f>
        <v>SpriteUi/EquipmentIcon/Equip_Body_230</v>
      </c>
      <c r="Q373" s="63">
        <v>1</v>
      </c>
      <c r="R373" s="1" t="str" cm="1">
        <f t="array" ref="R373">_xlfn.XLOOKUP($C373,战斗中转!$E$32:$E$281,_xlfn.XLOOKUP(I373*100+J373,战斗中转!$AD$30:$BY$30*100+战斗中转!$AD$31:$BY$31,战斗中转!$AD$32:$BY$281),"{}")</f>
        <v>{"PhysDef":1573.5829,"OnHealInc":0.0554}</v>
      </c>
      <c r="S373" s="1" t="str" cm="1">
        <f t="array" ref="S373">_xlfn.XLOOKUP($C373,经营中转!$E$16:$E$265,_xlfn.XLOOKUP($J373,经营中转!$L$15:$S$15,经营中转!$L$16:$S$265),"{}")</f>
        <v>{"CardMulti":3.9}</v>
      </c>
    </row>
    <row r="374" spans="1:19" x14ac:dyDescent="0.15">
      <c r="A374" s="1">
        <f t="shared" si="360"/>
        <v>6005924045</v>
      </c>
      <c r="B374" s="58">
        <f t="shared" si="331"/>
        <v>6005924045</v>
      </c>
      <c r="C374" s="27">
        <f>_xlfn.XLOOKUP(G374,战斗中转!$D$8:$D$19,战斗中转!$F$8:$F$19)</f>
        <v>45</v>
      </c>
      <c r="D374" s="1">
        <f>_xlfn.XLOOKUP(G374,战斗中转!$D$8:$D$19,战斗中转!$H$8:$H$19)</f>
        <v>5</v>
      </c>
      <c r="E374" s="1">
        <f>_xlfn.XLOOKUP(G374,战斗中转!$D$8:$D$19,战斗中转!$J$8:$J$19)</f>
        <v>0</v>
      </c>
      <c r="F374" s="1">
        <f t="shared" si="361"/>
        <v>1</v>
      </c>
      <c r="G374" s="58">
        <f t="shared" si="339"/>
        <v>5</v>
      </c>
      <c r="H374" s="1">
        <f t="shared" ref="H374:J374" si="373">H302</f>
        <v>100</v>
      </c>
      <c r="I374" s="1">
        <f t="shared" si="373"/>
        <v>2</v>
      </c>
      <c r="J374" s="1">
        <f t="shared" si="373"/>
        <v>4</v>
      </c>
      <c r="K374" s="1">
        <f t="shared" si="363"/>
        <v>1</v>
      </c>
      <c r="L374" s="1">
        <f>IF(H374=0,0,_xlfn.XLOOKUP(G374,战斗中转!$D$8:$D$19,战斗中转!$I$8:$I$19))</f>
        <v>0.3</v>
      </c>
      <c r="M374" s="1">
        <f t="shared" si="364"/>
        <v>6005924045</v>
      </c>
      <c r="N374" s="1" t="str">
        <f t="shared" si="365"/>
        <v>EquipmentName605024045</v>
      </c>
      <c r="O374" s="1" t="str">
        <f t="shared" si="366"/>
        <v>EquipmentDesc605024045</v>
      </c>
      <c r="P374" s="63" t="str">
        <f>"SpriteUi/EquipmentIcon/"&amp;"Equip_"&amp;_xlfn.XLOOKUP(J374,战斗中转!$A$8:$A$11,战斗中转!$B$8:$B$11)&amp;"_"&amp;I374*100+ROUNDUP(G374/2,0)*10</f>
        <v>SpriteUi/EquipmentIcon/Equip_Shoes_230</v>
      </c>
      <c r="Q374" s="63">
        <v>1</v>
      </c>
      <c r="R374" s="1" t="str" cm="1">
        <f t="array" ref="R374">_xlfn.XLOOKUP($C374,战斗中转!$E$32:$E$281,_xlfn.XLOOKUP(I374*100+J374,战斗中转!$AD$30:$BY$30*100+战斗中转!$AD$31:$BY$31,战斗中转!$AD$32:$BY$281),"{}")</f>
        <v>{"MagicDef":1573.5829,"AtkSpeed":0.0756,"OnHealInc":0.0554}</v>
      </c>
      <c r="S374" s="1" t="str" cm="1">
        <f t="array" ref="S374">_xlfn.XLOOKUP($C374,经营中转!$E$16:$E$265,_xlfn.XLOOKUP($J374,经营中转!$L$15:$S$15,经营中转!$L$16:$S$265),"{}")</f>
        <v>{"AutoLevelLower":28}</v>
      </c>
    </row>
    <row r="375" spans="1:19" x14ac:dyDescent="0.15">
      <c r="A375" s="1">
        <f t="shared" si="360"/>
        <v>6005931045</v>
      </c>
      <c r="B375" s="58">
        <f t="shared" si="331"/>
        <v>6005931045</v>
      </c>
      <c r="C375" s="27">
        <f>_xlfn.XLOOKUP(G375,战斗中转!$D$8:$D$19,战斗中转!$F$8:$F$19)</f>
        <v>45</v>
      </c>
      <c r="D375" s="1">
        <f>_xlfn.XLOOKUP(G375,战斗中转!$D$8:$D$19,战斗中转!$H$8:$H$19)</f>
        <v>5</v>
      </c>
      <c r="E375" s="1">
        <f>_xlfn.XLOOKUP(G375,战斗中转!$D$8:$D$19,战斗中转!$J$8:$J$19)</f>
        <v>0</v>
      </c>
      <c r="F375" s="1">
        <f t="shared" si="361"/>
        <v>1</v>
      </c>
      <c r="G375" s="58">
        <f t="shared" si="339"/>
        <v>5</v>
      </c>
      <c r="H375" s="1">
        <f t="shared" ref="H375:J375" si="374">H303</f>
        <v>100</v>
      </c>
      <c r="I375" s="1">
        <f t="shared" si="374"/>
        <v>3</v>
      </c>
      <c r="J375" s="1">
        <f t="shared" si="374"/>
        <v>1</v>
      </c>
      <c r="K375" s="1">
        <f t="shared" si="363"/>
        <v>1</v>
      </c>
      <c r="L375" s="1">
        <f>IF(H375=0,0,_xlfn.XLOOKUP(G375,战斗中转!$D$8:$D$19,战斗中转!$I$8:$I$19))</f>
        <v>0.3</v>
      </c>
      <c r="M375" s="1">
        <f t="shared" si="364"/>
        <v>6005931045</v>
      </c>
      <c r="N375" s="1" t="str">
        <f t="shared" si="365"/>
        <v>EquipmentName605031045</v>
      </c>
      <c r="O375" s="1" t="str">
        <f t="shared" si="366"/>
        <v>EquipmentDesc605031045</v>
      </c>
      <c r="P375" s="63" t="str">
        <f>"SpriteUi/EquipmentIcon/"&amp;"Equip_"&amp;_xlfn.XLOOKUP(J375,战斗中转!$A$8:$A$11,战斗中转!$B$8:$B$11)&amp;"_"&amp;I375*100+ROUNDUP(G375/2,0)*10</f>
        <v>SpriteUi/EquipmentIcon/Equip_Weapon_330</v>
      </c>
      <c r="Q375" s="63">
        <v>1</v>
      </c>
      <c r="R375" s="1" t="str" cm="1">
        <f t="array" ref="R375">_xlfn.XLOOKUP($C375,战斗中转!$E$32:$E$281,_xlfn.XLOOKUP(I375*100+J375,战斗中转!$AD$30:$BY$30*100+战斗中转!$AD$31:$BY$31,战斗中转!$AD$32:$BY$281),"{}")</f>
        <v>{"Atk":3933.9573,"Cri":0.322}</v>
      </c>
      <c r="S375" s="1" t="str" cm="1">
        <f t="array" ref="S375">_xlfn.XLOOKUP($C375,经营中转!$E$16:$E$265,_xlfn.XLOOKUP($J375,经营中转!$L$15:$S$15,经营中转!$L$16:$S$265),"{}")</f>
        <v>{"CardMulti":9.11}</v>
      </c>
    </row>
    <row r="376" spans="1:19" x14ac:dyDescent="0.15">
      <c r="A376" s="1">
        <f t="shared" si="360"/>
        <v>6005932045</v>
      </c>
      <c r="B376" s="58">
        <f t="shared" si="331"/>
        <v>6005932045</v>
      </c>
      <c r="C376" s="27">
        <f>_xlfn.XLOOKUP(G376,战斗中转!$D$8:$D$19,战斗中转!$F$8:$F$19)</f>
        <v>45</v>
      </c>
      <c r="D376" s="1">
        <f>_xlfn.XLOOKUP(G376,战斗中转!$D$8:$D$19,战斗中转!$H$8:$H$19)</f>
        <v>5</v>
      </c>
      <c r="E376" s="1">
        <f>_xlfn.XLOOKUP(G376,战斗中转!$D$8:$D$19,战斗中转!$J$8:$J$19)</f>
        <v>0</v>
      </c>
      <c r="F376" s="1">
        <f t="shared" si="361"/>
        <v>1</v>
      </c>
      <c r="G376" s="58">
        <f t="shared" si="339"/>
        <v>5</v>
      </c>
      <c r="H376" s="1">
        <f t="shared" ref="H376:J376" si="375">H304</f>
        <v>100</v>
      </c>
      <c r="I376" s="1">
        <f t="shared" si="375"/>
        <v>3</v>
      </c>
      <c r="J376" s="1">
        <f t="shared" si="375"/>
        <v>2</v>
      </c>
      <c r="K376" s="1">
        <f t="shared" si="363"/>
        <v>1</v>
      </c>
      <c r="L376" s="1">
        <f>IF(H376=0,0,_xlfn.XLOOKUP(G376,战斗中转!$D$8:$D$19,战斗中转!$I$8:$I$19))</f>
        <v>0.3</v>
      </c>
      <c r="M376" s="1">
        <f t="shared" si="364"/>
        <v>6005932045</v>
      </c>
      <c r="N376" s="1" t="str">
        <f t="shared" si="365"/>
        <v>EquipmentName605032045</v>
      </c>
      <c r="O376" s="1" t="str">
        <f t="shared" si="366"/>
        <v>EquipmentDesc605032045</v>
      </c>
      <c r="P376" s="63" t="str">
        <f>"SpriteUi/EquipmentIcon/"&amp;"Equip_"&amp;_xlfn.XLOOKUP(J376,战斗中转!$A$8:$A$11,战斗中转!$B$8:$B$11)&amp;"_"&amp;I376*100+ROUNDUP(G376/2,0)*10</f>
        <v>SpriteUi/EquipmentIcon/Equip_Head_330</v>
      </c>
      <c r="Q376" s="63">
        <v>1</v>
      </c>
      <c r="R376" s="1" t="str" cm="1">
        <f t="array" ref="R376">_xlfn.XLOOKUP($C376,战斗中转!$E$32:$E$281,_xlfn.XLOOKUP(I376*100+J376,战斗中转!$AD$30:$BY$30*100+战斗中转!$AD$31:$BY$31,战斗中转!$AD$32:$BY$281),"{}")</f>
        <v>{"Hp":37551.4104999999,"AntiCri":0.322}</v>
      </c>
      <c r="S376" s="1" t="str" cm="1">
        <f t="array" ref="S376">_xlfn.XLOOKUP($C376,经营中转!$E$16:$E$265,_xlfn.XLOOKUP($J376,经营中转!$L$15:$S$15,经营中转!$L$16:$S$265),"{}")</f>
        <v>{"AutoLevelLower":64}</v>
      </c>
    </row>
    <row r="377" spans="1:19" x14ac:dyDescent="0.15">
      <c r="A377" s="1">
        <f t="shared" si="360"/>
        <v>6005933045</v>
      </c>
      <c r="B377" s="58">
        <f t="shared" si="331"/>
        <v>6005933045</v>
      </c>
      <c r="C377" s="27">
        <f>_xlfn.XLOOKUP(G377,战斗中转!$D$8:$D$19,战斗中转!$F$8:$F$19)</f>
        <v>45</v>
      </c>
      <c r="D377" s="1">
        <f>_xlfn.XLOOKUP(G377,战斗中转!$D$8:$D$19,战斗中转!$H$8:$H$19)</f>
        <v>5</v>
      </c>
      <c r="E377" s="1">
        <f>_xlfn.XLOOKUP(G377,战斗中转!$D$8:$D$19,战斗中转!$J$8:$J$19)</f>
        <v>0</v>
      </c>
      <c r="F377" s="1">
        <f t="shared" si="361"/>
        <v>1</v>
      </c>
      <c r="G377" s="58">
        <f t="shared" si="339"/>
        <v>5</v>
      </c>
      <c r="H377" s="1">
        <f t="shared" ref="H377:J377" si="376">H305</f>
        <v>100</v>
      </c>
      <c r="I377" s="1">
        <f t="shared" si="376"/>
        <v>3</v>
      </c>
      <c r="J377" s="1">
        <f t="shared" si="376"/>
        <v>3</v>
      </c>
      <c r="K377" s="1">
        <f t="shared" si="363"/>
        <v>1</v>
      </c>
      <c r="L377" s="1">
        <f>IF(H377=0,0,_xlfn.XLOOKUP(G377,战斗中转!$D$8:$D$19,战斗中转!$I$8:$I$19))</f>
        <v>0.3</v>
      </c>
      <c r="M377" s="1">
        <f t="shared" si="364"/>
        <v>6005933045</v>
      </c>
      <c r="N377" s="1" t="str">
        <f t="shared" si="365"/>
        <v>EquipmentName605033045</v>
      </c>
      <c r="O377" s="1" t="str">
        <f t="shared" si="366"/>
        <v>EquipmentDesc605033045</v>
      </c>
      <c r="P377" s="63" t="str">
        <f>"SpriteUi/EquipmentIcon/"&amp;"Equip_"&amp;_xlfn.XLOOKUP(J377,战斗中转!$A$8:$A$11,战斗中转!$B$8:$B$11)&amp;"_"&amp;I377*100+ROUNDUP(G377/2,0)*10</f>
        <v>SpriteUi/EquipmentIcon/Equip_Body_330</v>
      </c>
      <c r="Q377" s="63">
        <v>1</v>
      </c>
      <c r="R377" s="1" t="str" cm="1">
        <f t="array" ref="R377">_xlfn.XLOOKUP($C377,战斗中转!$E$32:$E$281,_xlfn.XLOOKUP(I377*100+J377,战斗中转!$AD$30:$BY$30*100+战斗中转!$AD$31:$BY$31,战斗中转!$AD$32:$BY$281),"{}")</f>
        <v>{"PhysDef":1387.614,"HealInc":0.0554}</v>
      </c>
      <c r="S377" s="1" t="str" cm="1">
        <f t="array" ref="S377">_xlfn.XLOOKUP($C377,经营中转!$E$16:$E$265,_xlfn.XLOOKUP($J377,经营中转!$L$15:$S$15,经营中转!$L$16:$S$265),"{}")</f>
        <v>{"CardMulti":3.9}</v>
      </c>
    </row>
    <row r="378" spans="1:19" x14ac:dyDescent="0.15">
      <c r="A378" s="1">
        <f t="shared" si="360"/>
        <v>6005934045</v>
      </c>
      <c r="B378" s="58">
        <f t="shared" si="331"/>
        <v>6005934045</v>
      </c>
      <c r="C378" s="27">
        <f>_xlfn.XLOOKUP(G378,战斗中转!$D$8:$D$19,战斗中转!$F$8:$F$19)</f>
        <v>45</v>
      </c>
      <c r="D378" s="1">
        <f>_xlfn.XLOOKUP(G378,战斗中转!$D$8:$D$19,战斗中转!$H$8:$H$19)</f>
        <v>5</v>
      </c>
      <c r="E378" s="1">
        <f>_xlfn.XLOOKUP(G378,战斗中转!$D$8:$D$19,战斗中转!$J$8:$J$19)</f>
        <v>0</v>
      </c>
      <c r="F378" s="1">
        <f t="shared" si="361"/>
        <v>1</v>
      </c>
      <c r="G378" s="58">
        <f t="shared" si="339"/>
        <v>5</v>
      </c>
      <c r="H378" s="1">
        <f t="shared" ref="H378:J378" si="377">H306</f>
        <v>100</v>
      </c>
      <c r="I378" s="1">
        <f t="shared" si="377"/>
        <v>3</v>
      </c>
      <c r="J378" s="1">
        <f t="shared" si="377"/>
        <v>4</v>
      </c>
      <c r="K378" s="1">
        <f t="shared" si="363"/>
        <v>1</v>
      </c>
      <c r="L378" s="1">
        <f>IF(H378=0,0,_xlfn.XLOOKUP(G378,战斗中转!$D$8:$D$19,战斗中转!$I$8:$I$19))</f>
        <v>0.3</v>
      </c>
      <c r="M378" s="1">
        <f t="shared" si="364"/>
        <v>6005934045</v>
      </c>
      <c r="N378" s="1" t="str">
        <f t="shared" si="365"/>
        <v>EquipmentName605034045</v>
      </c>
      <c r="O378" s="1" t="str">
        <f t="shared" si="366"/>
        <v>EquipmentDesc605034045</v>
      </c>
      <c r="P378" s="63" t="str">
        <f>"SpriteUi/EquipmentIcon/"&amp;"Equip_"&amp;_xlfn.XLOOKUP(J378,战斗中转!$A$8:$A$11,战斗中转!$B$8:$B$11)&amp;"_"&amp;I378*100+ROUNDUP(G378/2,0)*10</f>
        <v>SpriteUi/EquipmentIcon/Equip_Shoes_330</v>
      </c>
      <c r="Q378" s="63">
        <v>1</v>
      </c>
      <c r="R378" s="1" t="str" cm="1">
        <f t="array" ref="R378">_xlfn.XLOOKUP($C378,战斗中转!$E$32:$E$281,_xlfn.XLOOKUP(I378*100+J378,战斗中转!$AD$30:$BY$30*100+战斗中转!$AD$31:$BY$31,战斗中转!$AD$32:$BY$281),"{}")</f>
        <v>{"MagicDef":1416.2246,"AtkSpeed":0.0756,"HealInc":0.0554}</v>
      </c>
      <c r="S378" s="1" t="str" cm="1">
        <f t="array" ref="S378">_xlfn.XLOOKUP($C378,经营中转!$E$16:$E$265,_xlfn.XLOOKUP($J378,经营中转!$L$15:$S$15,经营中转!$L$16:$S$265),"{}")</f>
        <v>{"AutoLevelLower":28}</v>
      </c>
    </row>
    <row r="379" spans="1:19" x14ac:dyDescent="0.15">
      <c r="A379" s="1">
        <f t="shared" si="305"/>
        <v>6006011060</v>
      </c>
      <c r="B379" s="58">
        <f t="shared" si="331"/>
        <v>6006011060</v>
      </c>
      <c r="C379" s="27">
        <f>_xlfn.XLOOKUP(G379,战斗中转!$D$8:$D$19,战斗中转!$F$8:$F$19)</f>
        <v>60</v>
      </c>
      <c r="D379" s="1">
        <f>_xlfn.XLOOKUP(G379,战斗中转!$D$8:$D$19,战斗中转!$H$8:$H$19)</f>
        <v>5</v>
      </c>
      <c r="E379" s="1">
        <f>_xlfn.XLOOKUP(G379,战斗中转!$D$8:$D$19,战斗中转!$J$8:$J$19)</f>
        <v>0</v>
      </c>
      <c r="F379" s="1">
        <f t="shared" ref="F379:F390" si="378">IF(D379=0,0,1)</f>
        <v>1</v>
      </c>
      <c r="G379" s="58">
        <f t="shared" si="339"/>
        <v>6</v>
      </c>
      <c r="H379" s="1">
        <f t="shared" ref="H379:J379" si="379">H307</f>
        <v>0</v>
      </c>
      <c r="I379" s="1">
        <f t="shared" si="379"/>
        <v>1</v>
      </c>
      <c r="J379" s="1">
        <f t="shared" si="379"/>
        <v>1</v>
      </c>
      <c r="K379" s="1">
        <f t="shared" ref="K379:K390" si="380">IF(L379=0,0,1)</f>
        <v>0</v>
      </c>
      <c r="L379" s="1">
        <f>IF(H379=0,0,_xlfn.XLOOKUP(G379,战斗中转!$D$8:$D$19,战斗中转!$I$8:$I$19))</f>
        <v>0</v>
      </c>
      <c r="M379" s="1">
        <f t="shared" ref="M379:M390" si="381">B379</f>
        <v>6006011060</v>
      </c>
      <c r="N379" s="1" t="str">
        <f t="shared" ref="N379:N390" si="382">"EquipmentName"&amp;"60"&amp;G379*1000000+I379*10000+J379*1000+C379</f>
        <v>EquipmentName606011060</v>
      </c>
      <c r="O379" s="1" t="str">
        <f t="shared" ref="O379:O390" si="383">"EquipmentDesc"&amp;"60"&amp;G379*1000000+I379*10000+J379*1000+C379</f>
        <v>EquipmentDesc606011060</v>
      </c>
      <c r="P379" s="63" t="str">
        <f>"SpriteUi/EquipmentIcon/"&amp;"Equip_"&amp;_xlfn.XLOOKUP(J379,战斗中转!$A$8:$A$11,战斗中转!$B$8:$B$11)&amp;"_"&amp;I379*100+ROUNDUP(G379/2,0)*10</f>
        <v>SpriteUi/EquipmentIcon/Equip_Weapon_130</v>
      </c>
      <c r="Q379" s="63">
        <v>1</v>
      </c>
      <c r="R379" s="1" t="str" cm="1">
        <f t="array" ref="R379">_xlfn.XLOOKUP($C379,战斗中转!$E$32:$E$281,_xlfn.XLOOKUP(I379*100+J379,战斗中转!$AD$30:$BY$30*100+战斗中转!$AD$31:$BY$31,战斗中转!$AD$32:$BY$281),"{}")</f>
        <v>{"Atk":10590.6661,"Cri":0.5989}</v>
      </c>
      <c r="S379" s="1" t="str" cm="1">
        <f t="array" ref="S379">_xlfn.XLOOKUP($C379,经营中转!$E$16:$E$265,_xlfn.XLOOKUP($J379,经营中转!$L$15:$S$15,经营中转!$L$16:$S$265),"{}")</f>
        <v>{"CardMulti":11.81}</v>
      </c>
    </row>
    <row r="380" spans="1:19" x14ac:dyDescent="0.15">
      <c r="A380" s="1">
        <f t="shared" si="305"/>
        <v>6006012060</v>
      </c>
      <c r="B380" s="58">
        <f t="shared" si="331"/>
        <v>6006012060</v>
      </c>
      <c r="C380" s="27">
        <f>_xlfn.XLOOKUP(G380,战斗中转!$D$8:$D$19,战斗中转!$F$8:$F$19)</f>
        <v>60</v>
      </c>
      <c r="D380" s="1">
        <f>_xlfn.XLOOKUP(G380,战斗中转!$D$8:$D$19,战斗中转!$H$8:$H$19)</f>
        <v>5</v>
      </c>
      <c r="E380" s="1">
        <f>_xlfn.XLOOKUP(G380,战斗中转!$D$8:$D$19,战斗中转!$J$8:$J$19)</f>
        <v>0</v>
      </c>
      <c r="F380" s="1">
        <f t="shared" si="378"/>
        <v>1</v>
      </c>
      <c r="G380" s="58">
        <f t="shared" si="339"/>
        <v>6</v>
      </c>
      <c r="H380" s="1">
        <f t="shared" ref="H380:J380" si="384">H308</f>
        <v>0</v>
      </c>
      <c r="I380" s="1">
        <f t="shared" si="384"/>
        <v>1</v>
      </c>
      <c r="J380" s="1">
        <f t="shared" si="384"/>
        <v>2</v>
      </c>
      <c r="K380" s="1">
        <f t="shared" si="380"/>
        <v>0</v>
      </c>
      <c r="L380" s="1">
        <f>IF(H380=0,0,_xlfn.XLOOKUP(G380,战斗中转!$D$8:$D$19,战斗中转!$I$8:$I$19))</f>
        <v>0</v>
      </c>
      <c r="M380" s="1">
        <f t="shared" si="381"/>
        <v>6006012060</v>
      </c>
      <c r="N380" s="1" t="str">
        <f t="shared" si="382"/>
        <v>EquipmentName606012060</v>
      </c>
      <c r="O380" s="1" t="str">
        <f t="shared" si="383"/>
        <v>EquipmentDesc606012060</v>
      </c>
      <c r="P380" s="63" t="str">
        <f>"SpriteUi/EquipmentIcon/"&amp;"Equip_"&amp;_xlfn.XLOOKUP(J380,战斗中转!$A$8:$A$11,战斗中转!$B$8:$B$11)&amp;"_"&amp;I380*100+ROUNDUP(G380/2,0)*10</f>
        <v>SpriteUi/EquipmentIcon/Equip_Head_130</v>
      </c>
      <c r="Q380" s="63">
        <v>1</v>
      </c>
      <c r="R380" s="1" t="str" cm="1">
        <f t="array" ref="R380">_xlfn.XLOOKUP($C380,战斗中转!$E$32:$E$281,_xlfn.XLOOKUP(I380*100+J380,战斗中转!$AD$30:$BY$30*100+战斗中转!$AD$31:$BY$31,战斗中转!$AD$32:$BY$281),"{}")</f>
        <v>{"Hp":76391.6901,"AntiCri":0.3304}</v>
      </c>
      <c r="S380" s="1" t="str" cm="1">
        <f t="array" ref="S380">_xlfn.XLOOKUP($C380,经营中转!$E$16:$E$265,_xlfn.XLOOKUP($J380,经营中转!$L$15:$S$15,经营中转!$L$16:$S$265),"{}")</f>
        <v>{"AutoLevelLower":84}</v>
      </c>
    </row>
    <row r="381" spans="1:19" x14ac:dyDescent="0.15">
      <c r="A381" s="1">
        <f t="shared" si="305"/>
        <v>6006013060</v>
      </c>
      <c r="B381" s="58">
        <f t="shared" si="331"/>
        <v>6006013060</v>
      </c>
      <c r="C381" s="27">
        <f>_xlfn.XLOOKUP(G381,战斗中转!$D$8:$D$19,战斗中转!$F$8:$F$19)</f>
        <v>60</v>
      </c>
      <c r="D381" s="1">
        <f>_xlfn.XLOOKUP(G381,战斗中转!$D$8:$D$19,战斗中转!$H$8:$H$19)</f>
        <v>5</v>
      </c>
      <c r="E381" s="1">
        <f>_xlfn.XLOOKUP(G381,战斗中转!$D$8:$D$19,战斗中转!$J$8:$J$19)</f>
        <v>0</v>
      </c>
      <c r="F381" s="1">
        <f t="shared" si="378"/>
        <v>1</v>
      </c>
      <c r="G381" s="58">
        <f t="shared" si="339"/>
        <v>6</v>
      </c>
      <c r="H381" s="1">
        <f t="shared" ref="H381:J381" si="385">H309</f>
        <v>0</v>
      </c>
      <c r="I381" s="1">
        <f t="shared" si="385"/>
        <v>1</v>
      </c>
      <c r="J381" s="1">
        <f t="shared" si="385"/>
        <v>3</v>
      </c>
      <c r="K381" s="1">
        <f t="shared" si="380"/>
        <v>0</v>
      </c>
      <c r="L381" s="1">
        <f>IF(H381=0,0,_xlfn.XLOOKUP(G381,战斗中转!$D$8:$D$19,战斗中转!$I$8:$I$19))</f>
        <v>0</v>
      </c>
      <c r="M381" s="1">
        <f t="shared" si="381"/>
        <v>6006013060</v>
      </c>
      <c r="N381" s="1" t="str">
        <f t="shared" si="382"/>
        <v>EquipmentName606013060</v>
      </c>
      <c r="O381" s="1" t="str">
        <f t="shared" si="383"/>
        <v>EquipmentDesc606013060</v>
      </c>
      <c r="P381" s="63" t="str">
        <f>"SpriteUi/EquipmentIcon/"&amp;"Equip_"&amp;_xlfn.XLOOKUP(J381,战斗中转!$A$8:$A$11,战斗中转!$B$8:$B$11)&amp;"_"&amp;I381*100+ROUNDUP(G381/2,0)*10</f>
        <v>SpriteUi/EquipmentIcon/Equip_Body_130</v>
      </c>
      <c r="Q381" s="63">
        <v>1</v>
      </c>
      <c r="R381" s="1" t="str" cm="1">
        <f t="array" ref="R381">_xlfn.XLOOKUP($C381,战斗中转!$E$32:$E$281,_xlfn.XLOOKUP(I381*100+J381,战斗中转!$AD$30:$BY$30*100+战斗中转!$AD$31:$BY$31,战斗中转!$AD$32:$BY$281),"{}")</f>
        <v>{"PhysDef":3298.7321,"SkillSpeed":0.0798}</v>
      </c>
      <c r="S381" s="1" t="str" cm="1">
        <f t="array" ref="S381">_xlfn.XLOOKUP($C381,经营中转!$E$16:$E$265,_xlfn.XLOOKUP($J381,经营中转!$L$15:$S$15,经营中转!$L$16:$S$265),"{}")</f>
        <v>{"CardMulti":5.06}</v>
      </c>
    </row>
    <row r="382" spans="1:19" x14ac:dyDescent="0.15">
      <c r="A382" s="1">
        <f t="shared" si="305"/>
        <v>6006014060</v>
      </c>
      <c r="B382" s="58">
        <f t="shared" si="331"/>
        <v>6006014060</v>
      </c>
      <c r="C382" s="27">
        <f>_xlfn.XLOOKUP(G382,战斗中转!$D$8:$D$19,战斗中转!$F$8:$F$19)</f>
        <v>60</v>
      </c>
      <c r="D382" s="1">
        <f>_xlfn.XLOOKUP(G382,战斗中转!$D$8:$D$19,战斗中转!$H$8:$H$19)</f>
        <v>5</v>
      </c>
      <c r="E382" s="1">
        <f>_xlfn.XLOOKUP(G382,战斗中转!$D$8:$D$19,战斗中转!$J$8:$J$19)</f>
        <v>0</v>
      </c>
      <c r="F382" s="1">
        <f t="shared" si="378"/>
        <v>1</v>
      </c>
      <c r="G382" s="58">
        <f t="shared" si="339"/>
        <v>6</v>
      </c>
      <c r="H382" s="1">
        <f t="shared" ref="H382:J382" si="386">H310</f>
        <v>0</v>
      </c>
      <c r="I382" s="1">
        <f t="shared" si="386"/>
        <v>1</v>
      </c>
      <c r="J382" s="1">
        <f t="shared" si="386"/>
        <v>4</v>
      </c>
      <c r="K382" s="1">
        <f t="shared" si="380"/>
        <v>0</v>
      </c>
      <c r="L382" s="1">
        <f>IF(H382=0,0,_xlfn.XLOOKUP(G382,战斗中转!$D$8:$D$19,战斗中转!$I$8:$I$19))</f>
        <v>0</v>
      </c>
      <c r="M382" s="1">
        <f t="shared" si="381"/>
        <v>6006014060</v>
      </c>
      <c r="N382" s="1" t="str">
        <f t="shared" si="382"/>
        <v>EquipmentName606014060</v>
      </c>
      <c r="O382" s="1" t="str">
        <f t="shared" si="383"/>
        <v>EquipmentDesc606014060</v>
      </c>
      <c r="P382" s="63" t="str">
        <f>"SpriteUi/EquipmentIcon/"&amp;"Equip_"&amp;_xlfn.XLOOKUP(J382,战斗中转!$A$8:$A$11,战斗中转!$B$8:$B$11)&amp;"_"&amp;I382*100+ROUNDUP(G382/2,0)*10</f>
        <v>SpriteUi/EquipmentIcon/Equip_Shoes_130</v>
      </c>
      <c r="Q382" s="63">
        <v>1</v>
      </c>
      <c r="R382" s="1" t="str" cm="1">
        <f t="array" ref="R382">_xlfn.XLOOKUP($C382,战斗中转!$E$32:$E$281,_xlfn.XLOOKUP(I382*100+J382,战斗中转!$AD$30:$BY$30*100+战斗中转!$AD$31:$BY$31,战斗中转!$AD$32:$BY$281),"{}")</f>
        <v>{"MagicDef":3298.7321,"AtkSpeed":0.1026,"SkillSpeed":0.0798}</v>
      </c>
      <c r="S382" s="1" t="str" cm="1">
        <f t="array" ref="S382">_xlfn.XLOOKUP($C382,经营中转!$E$16:$E$265,_xlfn.XLOOKUP($J382,经营中转!$L$15:$S$15,经营中转!$L$16:$S$265),"{}")</f>
        <v>{"AutoLevelLower":36}</v>
      </c>
    </row>
    <row r="383" spans="1:19" x14ac:dyDescent="0.15">
      <c r="A383" s="1">
        <f t="shared" si="305"/>
        <v>6006021060</v>
      </c>
      <c r="B383" s="58">
        <f t="shared" si="331"/>
        <v>6006021060</v>
      </c>
      <c r="C383" s="27">
        <f>_xlfn.XLOOKUP(G383,战斗中转!$D$8:$D$19,战斗中转!$F$8:$F$19)</f>
        <v>60</v>
      </c>
      <c r="D383" s="1">
        <f>_xlfn.XLOOKUP(G383,战斗中转!$D$8:$D$19,战斗中转!$H$8:$H$19)</f>
        <v>5</v>
      </c>
      <c r="E383" s="1">
        <f>_xlfn.XLOOKUP(G383,战斗中转!$D$8:$D$19,战斗中转!$J$8:$J$19)</f>
        <v>0</v>
      </c>
      <c r="F383" s="1">
        <f t="shared" si="378"/>
        <v>1</v>
      </c>
      <c r="G383" s="58">
        <f t="shared" si="339"/>
        <v>6</v>
      </c>
      <c r="H383" s="1">
        <f t="shared" ref="H383:J383" si="387">H311</f>
        <v>0</v>
      </c>
      <c r="I383" s="1">
        <f t="shared" si="387"/>
        <v>2</v>
      </c>
      <c r="J383" s="1">
        <f t="shared" si="387"/>
        <v>1</v>
      </c>
      <c r="K383" s="1">
        <f t="shared" si="380"/>
        <v>0</v>
      </c>
      <c r="L383" s="1">
        <f>IF(H383=0,0,_xlfn.XLOOKUP(G383,战斗中转!$D$8:$D$19,战斗中转!$I$8:$I$19))</f>
        <v>0</v>
      </c>
      <c r="M383" s="1">
        <f t="shared" si="381"/>
        <v>6006021060</v>
      </c>
      <c r="N383" s="1" t="str">
        <f t="shared" si="382"/>
        <v>EquipmentName606021060</v>
      </c>
      <c r="O383" s="1" t="str">
        <f t="shared" si="383"/>
        <v>EquipmentDesc606021060</v>
      </c>
      <c r="P383" s="63" t="str">
        <f>"SpriteUi/EquipmentIcon/"&amp;"Equip_"&amp;_xlfn.XLOOKUP(J383,战斗中转!$A$8:$A$11,战斗中转!$B$8:$B$11)&amp;"_"&amp;I383*100+ROUNDUP(G383/2,0)*10</f>
        <v>SpriteUi/EquipmentIcon/Equip_Weapon_230</v>
      </c>
      <c r="Q383" s="63">
        <v>1</v>
      </c>
      <c r="R383" s="1" t="str" cm="1">
        <f t="array" ref="R383">_xlfn.XLOOKUP($C383,战斗中转!$E$32:$E$281,_xlfn.XLOOKUP(I383*100+J383,战斗中转!$AD$30:$BY$30*100+战斗中转!$AD$31:$BY$31,战斗中转!$AD$32:$BY$281),"{}")</f>
        <v>{"Atk":7465.5515,"Cri":0.413}</v>
      </c>
      <c r="S383" s="1" t="str" cm="1">
        <f t="array" ref="S383">_xlfn.XLOOKUP($C383,经营中转!$E$16:$E$265,_xlfn.XLOOKUP($J383,经营中转!$L$15:$S$15,经营中转!$L$16:$S$265),"{}")</f>
        <v>{"CardMulti":11.81}</v>
      </c>
    </row>
    <row r="384" spans="1:19" x14ac:dyDescent="0.15">
      <c r="A384" s="1">
        <f t="shared" si="305"/>
        <v>6006022060</v>
      </c>
      <c r="B384" s="58">
        <f t="shared" si="331"/>
        <v>6006022060</v>
      </c>
      <c r="C384" s="27">
        <f>_xlfn.XLOOKUP(G384,战斗中转!$D$8:$D$19,战斗中转!$F$8:$F$19)</f>
        <v>60</v>
      </c>
      <c r="D384" s="1">
        <f>_xlfn.XLOOKUP(G384,战斗中转!$D$8:$D$19,战斗中转!$H$8:$H$19)</f>
        <v>5</v>
      </c>
      <c r="E384" s="1">
        <f>_xlfn.XLOOKUP(G384,战斗中转!$D$8:$D$19,战斗中转!$J$8:$J$19)</f>
        <v>0</v>
      </c>
      <c r="F384" s="1">
        <f t="shared" si="378"/>
        <v>1</v>
      </c>
      <c r="G384" s="58">
        <f t="shared" si="339"/>
        <v>6</v>
      </c>
      <c r="H384" s="1">
        <f t="shared" ref="H384:J384" si="388">H312</f>
        <v>0</v>
      </c>
      <c r="I384" s="1">
        <f t="shared" si="388"/>
        <v>2</v>
      </c>
      <c r="J384" s="1">
        <f t="shared" si="388"/>
        <v>2</v>
      </c>
      <c r="K384" s="1">
        <f t="shared" si="380"/>
        <v>0</v>
      </c>
      <c r="L384" s="1">
        <f>IF(H384=0,0,_xlfn.XLOOKUP(G384,战斗中转!$D$8:$D$19,战斗中转!$I$8:$I$19))</f>
        <v>0</v>
      </c>
      <c r="M384" s="1">
        <f t="shared" si="381"/>
        <v>6006022060</v>
      </c>
      <c r="N384" s="1" t="str">
        <f t="shared" si="382"/>
        <v>EquipmentName606022060</v>
      </c>
      <c r="O384" s="1" t="str">
        <f t="shared" si="383"/>
        <v>EquipmentDesc606022060</v>
      </c>
      <c r="P384" s="63" t="str">
        <f>"SpriteUi/EquipmentIcon/"&amp;"Equip_"&amp;_xlfn.XLOOKUP(J384,战斗中转!$A$8:$A$11,战斗中转!$B$8:$B$11)&amp;"_"&amp;I384*100+ROUNDUP(G384/2,0)*10</f>
        <v>SpriteUi/EquipmentIcon/Equip_Head_230</v>
      </c>
      <c r="Q384" s="63">
        <v>1</v>
      </c>
      <c r="R384" s="1" t="str" cm="1">
        <f t="array" ref="R384">_xlfn.XLOOKUP($C384,战斗中转!$E$32:$E$281,_xlfn.XLOOKUP(I384*100+J384,战斗中转!$AD$30:$BY$30*100+战斗中转!$AD$31:$BY$31,战斗中转!$AD$32:$BY$281),"{}")</f>
        <v>{"Hp":108510.9234,"AntiCri":0.413}</v>
      </c>
      <c r="S384" s="1" t="str" cm="1">
        <f t="array" ref="S384">_xlfn.XLOOKUP($C384,经营中转!$E$16:$E$265,_xlfn.XLOOKUP($J384,经营中转!$L$15:$S$15,经营中转!$L$16:$S$265),"{}")</f>
        <v>{"AutoLevelLower":84}</v>
      </c>
    </row>
    <row r="385" spans="1:19" x14ac:dyDescent="0.15">
      <c r="A385" s="1">
        <f t="shared" si="305"/>
        <v>6006023060</v>
      </c>
      <c r="B385" s="58">
        <f t="shared" si="331"/>
        <v>6006023060</v>
      </c>
      <c r="C385" s="27">
        <f>_xlfn.XLOOKUP(G385,战斗中转!$D$8:$D$19,战斗中转!$F$8:$F$19)</f>
        <v>60</v>
      </c>
      <c r="D385" s="1">
        <f>_xlfn.XLOOKUP(G385,战斗中转!$D$8:$D$19,战斗中转!$H$8:$H$19)</f>
        <v>5</v>
      </c>
      <c r="E385" s="1">
        <f>_xlfn.XLOOKUP(G385,战斗中转!$D$8:$D$19,战斗中转!$J$8:$J$19)</f>
        <v>0</v>
      </c>
      <c r="F385" s="1">
        <f t="shared" si="378"/>
        <v>1</v>
      </c>
      <c r="G385" s="58">
        <f t="shared" si="339"/>
        <v>6</v>
      </c>
      <c r="H385" s="1">
        <f t="shared" ref="H385:J385" si="389">H313</f>
        <v>0</v>
      </c>
      <c r="I385" s="1">
        <f t="shared" si="389"/>
        <v>2</v>
      </c>
      <c r="J385" s="1">
        <f t="shared" si="389"/>
        <v>3</v>
      </c>
      <c r="K385" s="1">
        <f t="shared" si="380"/>
        <v>0</v>
      </c>
      <c r="L385" s="1">
        <f>IF(H385=0,0,_xlfn.XLOOKUP(G385,战斗中转!$D$8:$D$19,战斗中转!$I$8:$I$19))</f>
        <v>0</v>
      </c>
      <c r="M385" s="1">
        <f t="shared" si="381"/>
        <v>6006023060</v>
      </c>
      <c r="N385" s="1" t="str">
        <f t="shared" si="382"/>
        <v>EquipmentName606023060</v>
      </c>
      <c r="O385" s="1" t="str">
        <f t="shared" si="383"/>
        <v>EquipmentDesc606023060</v>
      </c>
      <c r="P385" s="63" t="str">
        <f>"SpriteUi/EquipmentIcon/"&amp;"Equip_"&amp;_xlfn.XLOOKUP(J385,战斗中转!$A$8:$A$11,战斗中转!$B$8:$B$11)&amp;"_"&amp;I385*100+ROUNDUP(G385/2,0)*10</f>
        <v>SpriteUi/EquipmentIcon/Equip_Body_230</v>
      </c>
      <c r="Q385" s="63">
        <v>1</v>
      </c>
      <c r="R385" s="1" t="str" cm="1">
        <f t="array" ref="R385">_xlfn.XLOOKUP($C385,战斗中转!$E$32:$E$281,_xlfn.XLOOKUP(I385*100+J385,战斗中转!$AD$30:$BY$30*100+战斗中转!$AD$31:$BY$31,战斗中转!$AD$32:$BY$281),"{}")</f>
        <v>{"PhysDef":3819.5845,"OnHealInc":0.0752}</v>
      </c>
      <c r="S385" s="1" t="str" cm="1">
        <f t="array" ref="S385">_xlfn.XLOOKUP($C385,经营中转!$E$16:$E$265,_xlfn.XLOOKUP($J385,经营中转!$L$15:$S$15,经营中转!$L$16:$S$265),"{}")</f>
        <v>{"CardMulti":5.06}</v>
      </c>
    </row>
    <row r="386" spans="1:19" x14ac:dyDescent="0.15">
      <c r="A386" s="1">
        <f t="shared" si="305"/>
        <v>6006024060</v>
      </c>
      <c r="B386" s="58">
        <f t="shared" si="331"/>
        <v>6006024060</v>
      </c>
      <c r="C386" s="27">
        <f>_xlfn.XLOOKUP(G386,战斗中转!$D$8:$D$19,战斗中转!$F$8:$F$19)</f>
        <v>60</v>
      </c>
      <c r="D386" s="1">
        <f>_xlfn.XLOOKUP(G386,战斗中转!$D$8:$D$19,战斗中转!$H$8:$H$19)</f>
        <v>5</v>
      </c>
      <c r="E386" s="1">
        <f>_xlfn.XLOOKUP(G386,战斗中转!$D$8:$D$19,战斗中转!$J$8:$J$19)</f>
        <v>0</v>
      </c>
      <c r="F386" s="1">
        <f t="shared" si="378"/>
        <v>1</v>
      </c>
      <c r="G386" s="58">
        <f t="shared" si="339"/>
        <v>6</v>
      </c>
      <c r="H386" s="1">
        <f t="shared" ref="H386:J386" si="390">H314</f>
        <v>0</v>
      </c>
      <c r="I386" s="1">
        <f t="shared" si="390"/>
        <v>2</v>
      </c>
      <c r="J386" s="1">
        <f t="shared" si="390"/>
        <v>4</v>
      </c>
      <c r="K386" s="1">
        <f t="shared" si="380"/>
        <v>0</v>
      </c>
      <c r="L386" s="1">
        <f>IF(H386=0,0,_xlfn.XLOOKUP(G386,战斗中转!$D$8:$D$19,战斗中转!$I$8:$I$19))</f>
        <v>0</v>
      </c>
      <c r="M386" s="1">
        <f t="shared" si="381"/>
        <v>6006024060</v>
      </c>
      <c r="N386" s="1" t="str">
        <f t="shared" si="382"/>
        <v>EquipmentName606024060</v>
      </c>
      <c r="O386" s="1" t="str">
        <f t="shared" si="383"/>
        <v>EquipmentDesc606024060</v>
      </c>
      <c r="P386" s="63" t="str">
        <f>"SpriteUi/EquipmentIcon/"&amp;"Equip_"&amp;_xlfn.XLOOKUP(J386,战斗中转!$A$8:$A$11,战斗中转!$B$8:$B$11)&amp;"_"&amp;I386*100+ROUNDUP(G386/2,0)*10</f>
        <v>SpriteUi/EquipmentIcon/Equip_Shoes_230</v>
      </c>
      <c r="Q386" s="63">
        <v>1</v>
      </c>
      <c r="R386" s="1" t="str" cm="1">
        <f t="array" ref="R386">_xlfn.XLOOKUP($C386,战斗中转!$E$32:$E$281,_xlfn.XLOOKUP(I386*100+J386,战斗中转!$AD$30:$BY$30*100+战斗中转!$AD$31:$BY$31,战斗中转!$AD$32:$BY$281),"{}")</f>
        <v>{"MagicDef":3819.5845,"AtkSpeed":0.1026,"OnHealInc":0.0752}</v>
      </c>
      <c r="S386" s="1" t="str" cm="1">
        <f t="array" ref="S386">_xlfn.XLOOKUP($C386,经营中转!$E$16:$E$265,_xlfn.XLOOKUP($J386,经营中转!$L$15:$S$15,经营中转!$L$16:$S$265),"{}")</f>
        <v>{"AutoLevelLower":36}</v>
      </c>
    </row>
    <row r="387" spans="1:19" x14ac:dyDescent="0.15">
      <c r="A387" s="1">
        <f t="shared" si="305"/>
        <v>6006031060</v>
      </c>
      <c r="B387" s="58">
        <f t="shared" si="331"/>
        <v>6006031060</v>
      </c>
      <c r="C387" s="27">
        <f>_xlfn.XLOOKUP(G387,战斗中转!$D$8:$D$19,战斗中转!$F$8:$F$19)</f>
        <v>60</v>
      </c>
      <c r="D387" s="1">
        <f>_xlfn.XLOOKUP(G387,战斗中转!$D$8:$D$19,战斗中转!$H$8:$H$19)</f>
        <v>5</v>
      </c>
      <c r="E387" s="1">
        <f>_xlfn.XLOOKUP(G387,战斗中转!$D$8:$D$19,战斗中转!$J$8:$J$19)</f>
        <v>0</v>
      </c>
      <c r="F387" s="1">
        <f t="shared" si="378"/>
        <v>1</v>
      </c>
      <c r="G387" s="58">
        <f t="shared" si="339"/>
        <v>6</v>
      </c>
      <c r="H387" s="1">
        <f t="shared" ref="H387:J387" si="391">H315</f>
        <v>0</v>
      </c>
      <c r="I387" s="1">
        <f t="shared" si="391"/>
        <v>3</v>
      </c>
      <c r="J387" s="1">
        <f t="shared" si="391"/>
        <v>1</v>
      </c>
      <c r="K387" s="1">
        <f t="shared" si="380"/>
        <v>0</v>
      </c>
      <c r="L387" s="1">
        <f>IF(H387=0,0,_xlfn.XLOOKUP(G387,战斗中转!$D$8:$D$19,战斗中转!$I$8:$I$19))</f>
        <v>0</v>
      </c>
      <c r="M387" s="1">
        <f t="shared" si="381"/>
        <v>6006031060</v>
      </c>
      <c r="N387" s="1" t="str">
        <f t="shared" si="382"/>
        <v>EquipmentName606031060</v>
      </c>
      <c r="O387" s="1" t="str">
        <f t="shared" si="383"/>
        <v>EquipmentDesc606031060</v>
      </c>
      <c r="P387" s="63" t="str">
        <f>"SpriteUi/EquipmentIcon/"&amp;"Equip_"&amp;_xlfn.XLOOKUP(J387,战斗中转!$A$8:$A$11,战斗中转!$B$8:$B$11)&amp;"_"&amp;I387*100+ROUNDUP(G387/2,0)*10</f>
        <v>SpriteUi/EquipmentIcon/Equip_Weapon_330</v>
      </c>
      <c r="Q387" s="63">
        <v>1</v>
      </c>
      <c r="R387" s="1" t="str" cm="1">
        <f t="array" ref="R387">_xlfn.XLOOKUP($C387,战斗中转!$E$32:$E$281,_xlfn.XLOOKUP(I387*100+J387,战斗中转!$AD$30:$BY$30*100+战斗中转!$AD$31:$BY$31,战斗中转!$AD$32:$BY$281),"{}")</f>
        <v>{"Atk":9548.9613,"Cri":0.413}</v>
      </c>
      <c r="S387" s="1" t="str" cm="1">
        <f t="array" ref="S387">_xlfn.XLOOKUP($C387,经营中转!$E$16:$E$265,_xlfn.XLOOKUP($J387,经营中转!$L$15:$S$15,经营中转!$L$16:$S$265),"{}")</f>
        <v>{"CardMulti":11.81}</v>
      </c>
    </row>
    <row r="388" spans="1:19" x14ac:dyDescent="0.15">
      <c r="A388" s="1">
        <f t="shared" si="305"/>
        <v>6006032060</v>
      </c>
      <c r="B388" s="58">
        <f t="shared" si="331"/>
        <v>6006032060</v>
      </c>
      <c r="C388" s="27">
        <f>_xlfn.XLOOKUP(G388,战斗中转!$D$8:$D$19,战斗中转!$F$8:$F$19)</f>
        <v>60</v>
      </c>
      <c r="D388" s="1">
        <f>_xlfn.XLOOKUP(G388,战斗中转!$D$8:$D$19,战斗中转!$H$8:$H$19)</f>
        <v>5</v>
      </c>
      <c r="E388" s="1">
        <f>_xlfn.XLOOKUP(G388,战斗中转!$D$8:$D$19,战斗中转!$J$8:$J$19)</f>
        <v>0</v>
      </c>
      <c r="F388" s="1">
        <f t="shared" si="378"/>
        <v>1</v>
      </c>
      <c r="G388" s="58">
        <f t="shared" si="339"/>
        <v>6</v>
      </c>
      <c r="H388" s="1">
        <f t="shared" ref="H388:J388" si="392">H316</f>
        <v>0</v>
      </c>
      <c r="I388" s="1">
        <f t="shared" si="392"/>
        <v>3</v>
      </c>
      <c r="J388" s="1">
        <f t="shared" si="392"/>
        <v>2</v>
      </c>
      <c r="K388" s="1">
        <f t="shared" si="380"/>
        <v>0</v>
      </c>
      <c r="L388" s="1">
        <f>IF(H388=0,0,_xlfn.XLOOKUP(G388,战斗中转!$D$8:$D$19,战斗中转!$I$8:$I$19))</f>
        <v>0</v>
      </c>
      <c r="M388" s="1">
        <f t="shared" si="381"/>
        <v>6006032060</v>
      </c>
      <c r="N388" s="1" t="str">
        <f t="shared" si="382"/>
        <v>EquipmentName606032060</v>
      </c>
      <c r="O388" s="1" t="str">
        <f t="shared" si="383"/>
        <v>EquipmentDesc606032060</v>
      </c>
      <c r="P388" s="63" t="str">
        <f>"SpriteUi/EquipmentIcon/"&amp;"Equip_"&amp;_xlfn.XLOOKUP(J388,战斗中转!$A$8:$A$11,战斗中转!$B$8:$B$11)&amp;"_"&amp;I388*100+ROUNDUP(G388/2,0)*10</f>
        <v>SpriteUi/EquipmentIcon/Equip_Head_330</v>
      </c>
      <c r="Q388" s="63">
        <v>1</v>
      </c>
      <c r="R388" s="1" t="str" cm="1">
        <f t="array" ref="R388">_xlfn.XLOOKUP($C388,战斗中转!$E$32:$E$281,_xlfn.XLOOKUP(I388*100+J388,战斗中转!$AD$30:$BY$30*100+战斗中转!$AD$31:$BY$31,战斗中转!$AD$32:$BY$281),"{}")</f>
        <v>{"Hp":91149.1756,"AntiCri":0.413}</v>
      </c>
      <c r="S388" s="1" t="str" cm="1">
        <f t="array" ref="S388">_xlfn.XLOOKUP($C388,经营中转!$E$16:$E$265,_xlfn.XLOOKUP($J388,经营中转!$L$15:$S$15,经营中转!$L$16:$S$265),"{}")</f>
        <v>{"AutoLevelLower":84}</v>
      </c>
    </row>
    <row r="389" spans="1:19" x14ac:dyDescent="0.15">
      <c r="A389" s="1">
        <f t="shared" si="305"/>
        <v>6006033060</v>
      </c>
      <c r="B389" s="58">
        <f t="shared" si="331"/>
        <v>6006033060</v>
      </c>
      <c r="C389" s="27">
        <f>_xlfn.XLOOKUP(G389,战斗中转!$D$8:$D$19,战斗中转!$F$8:$F$19)</f>
        <v>60</v>
      </c>
      <c r="D389" s="1">
        <f>_xlfn.XLOOKUP(G389,战斗中转!$D$8:$D$19,战斗中转!$H$8:$H$19)</f>
        <v>5</v>
      </c>
      <c r="E389" s="1">
        <f>_xlfn.XLOOKUP(G389,战斗中转!$D$8:$D$19,战斗中转!$J$8:$J$19)</f>
        <v>0</v>
      </c>
      <c r="F389" s="1">
        <f t="shared" si="378"/>
        <v>1</v>
      </c>
      <c r="G389" s="58">
        <f t="shared" si="339"/>
        <v>6</v>
      </c>
      <c r="H389" s="1">
        <f t="shared" ref="H389:J389" si="393">H317</f>
        <v>0</v>
      </c>
      <c r="I389" s="1">
        <f t="shared" si="393"/>
        <v>3</v>
      </c>
      <c r="J389" s="1">
        <f t="shared" si="393"/>
        <v>3</v>
      </c>
      <c r="K389" s="1">
        <f t="shared" si="380"/>
        <v>0</v>
      </c>
      <c r="L389" s="1">
        <f>IF(H389=0,0,_xlfn.XLOOKUP(G389,战斗中转!$D$8:$D$19,战斗中转!$I$8:$I$19))</f>
        <v>0</v>
      </c>
      <c r="M389" s="1">
        <f t="shared" si="381"/>
        <v>6006033060</v>
      </c>
      <c r="N389" s="1" t="str">
        <f t="shared" si="382"/>
        <v>EquipmentName606033060</v>
      </c>
      <c r="O389" s="1" t="str">
        <f t="shared" si="383"/>
        <v>EquipmentDesc606033060</v>
      </c>
      <c r="P389" s="63" t="str">
        <f>"SpriteUi/EquipmentIcon/"&amp;"Equip_"&amp;_xlfn.XLOOKUP(J389,战斗中转!$A$8:$A$11,战斗中转!$B$8:$B$11)&amp;"_"&amp;I389*100+ROUNDUP(G389/2,0)*10</f>
        <v>SpriteUi/EquipmentIcon/Equip_Body_330</v>
      </c>
      <c r="Q389" s="63">
        <v>1</v>
      </c>
      <c r="R389" s="1" t="str" cm="1">
        <f t="array" ref="R389">_xlfn.XLOOKUP($C389,战斗中转!$E$32:$E$281,_xlfn.XLOOKUP(I389*100+J389,战斗中转!$AD$30:$BY$30*100+战斗中转!$AD$31:$BY$31,战斗中转!$AD$32:$BY$281),"{}")</f>
        <v>{"PhysDef":3368.1791,"HealInc":0.0752}</v>
      </c>
      <c r="S389" s="1" t="str" cm="1">
        <f t="array" ref="S389">_xlfn.XLOOKUP($C389,经营中转!$E$16:$E$265,_xlfn.XLOOKUP($J389,经营中转!$L$15:$S$15,经营中转!$L$16:$S$265),"{}")</f>
        <v>{"CardMulti":5.06}</v>
      </c>
    </row>
    <row r="390" spans="1:19" x14ac:dyDescent="0.15">
      <c r="A390" s="1">
        <f t="shared" si="305"/>
        <v>6006034060</v>
      </c>
      <c r="B390" s="58">
        <f t="shared" si="331"/>
        <v>6006034060</v>
      </c>
      <c r="C390" s="27">
        <f>_xlfn.XLOOKUP(G390,战斗中转!$D$8:$D$19,战斗中转!$F$8:$F$19)</f>
        <v>60</v>
      </c>
      <c r="D390" s="1">
        <f>_xlfn.XLOOKUP(G390,战斗中转!$D$8:$D$19,战斗中转!$H$8:$H$19)</f>
        <v>5</v>
      </c>
      <c r="E390" s="1">
        <f>_xlfn.XLOOKUP(G390,战斗中转!$D$8:$D$19,战斗中转!$J$8:$J$19)</f>
        <v>0</v>
      </c>
      <c r="F390" s="1">
        <f t="shared" si="378"/>
        <v>1</v>
      </c>
      <c r="G390" s="58">
        <f t="shared" si="339"/>
        <v>6</v>
      </c>
      <c r="H390" s="1">
        <f t="shared" ref="H390:J390" si="394">H318</f>
        <v>0</v>
      </c>
      <c r="I390" s="1">
        <f t="shared" si="394"/>
        <v>3</v>
      </c>
      <c r="J390" s="1">
        <f t="shared" si="394"/>
        <v>4</v>
      </c>
      <c r="K390" s="1">
        <f t="shared" si="380"/>
        <v>0</v>
      </c>
      <c r="L390" s="1">
        <f>IF(H390=0,0,_xlfn.XLOOKUP(G390,战斗中转!$D$8:$D$19,战斗中转!$I$8:$I$19))</f>
        <v>0</v>
      </c>
      <c r="M390" s="1">
        <f t="shared" si="381"/>
        <v>6006034060</v>
      </c>
      <c r="N390" s="1" t="str">
        <f t="shared" si="382"/>
        <v>EquipmentName606034060</v>
      </c>
      <c r="O390" s="1" t="str">
        <f t="shared" si="383"/>
        <v>EquipmentDesc606034060</v>
      </c>
      <c r="P390" s="63" t="str">
        <f>"SpriteUi/EquipmentIcon/"&amp;"Equip_"&amp;_xlfn.XLOOKUP(J390,战斗中转!$A$8:$A$11,战斗中转!$B$8:$B$11)&amp;"_"&amp;I390*100+ROUNDUP(G390/2,0)*10</f>
        <v>SpriteUi/EquipmentIcon/Equip_Shoes_330</v>
      </c>
      <c r="Q390" s="63">
        <v>1</v>
      </c>
      <c r="R390" s="1" t="str" cm="1">
        <f t="array" ref="R390">_xlfn.XLOOKUP($C390,战斗中转!$E$32:$E$281,_xlfn.XLOOKUP(I390*100+J390,战斗中转!$AD$30:$BY$30*100+战斗中转!$AD$31:$BY$31,战斗中转!$AD$32:$BY$281),"{}")</f>
        <v>{"MagicDef":3437.6261,"AtkSpeed":0.1026,"HealInc":0.0752}</v>
      </c>
      <c r="S390" s="1" t="str" cm="1">
        <f t="array" ref="S390">_xlfn.XLOOKUP($C390,经营中转!$E$16:$E$265,_xlfn.XLOOKUP($J390,经营中转!$L$15:$S$15,经营中转!$L$16:$S$265),"{}")</f>
        <v>{"AutoLevelLower":36}</v>
      </c>
    </row>
    <row r="391" spans="1:19" x14ac:dyDescent="0.15">
      <c r="A391" s="1">
        <f t="shared" ref="A391:A478" si="395">B391</f>
        <v>6006111060</v>
      </c>
      <c r="B391" s="58">
        <f t="shared" si="331"/>
        <v>6006111060</v>
      </c>
      <c r="C391" s="27">
        <f>_xlfn.XLOOKUP(G391,战斗中转!$D$8:$D$19,战斗中转!$F$8:$F$19)</f>
        <v>60</v>
      </c>
      <c r="D391" s="1">
        <f>_xlfn.XLOOKUP(G391,战斗中转!$D$8:$D$19,战斗中转!$H$8:$H$19)</f>
        <v>5</v>
      </c>
      <c r="E391" s="1">
        <f>_xlfn.XLOOKUP(G391,战斗中转!$D$8:$D$19,战斗中转!$J$8:$J$19)</f>
        <v>0</v>
      </c>
      <c r="F391" s="1">
        <f t="shared" si="306"/>
        <v>1</v>
      </c>
      <c r="G391" s="58">
        <f t="shared" si="339"/>
        <v>6</v>
      </c>
      <c r="H391" s="1">
        <f t="shared" ref="H391:J391" si="396">H319</f>
        <v>1</v>
      </c>
      <c r="I391" s="1">
        <f t="shared" si="396"/>
        <v>1</v>
      </c>
      <c r="J391" s="1">
        <f t="shared" si="396"/>
        <v>1</v>
      </c>
      <c r="K391" s="1">
        <f t="shared" si="308"/>
        <v>1</v>
      </c>
      <c r="L391" s="1">
        <f>IF(H391=0,0,_xlfn.XLOOKUP(G391,战斗中转!$D$8:$D$19,战斗中转!$I$8:$I$19))</f>
        <v>0.3</v>
      </c>
      <c r="M391" s="1">
        <f t="shared" si="309"/>
        <v>6006111060</v>
      </c>
      <c r="N391" s="1" t="str">
        <f t="shared" si="310"/>
        <v>EquipmentName606011060</v>
      </c>
      <c r="O391" s="1" t="str">
        <f t="shared" si="311"/>
        <v>EquipmentDesc606011060</v>
      </c>
      <c r="P391" s="63" t="str">
        <f>"SpriteUi/EquipmentIcon/"&amp;"Equip_"&amp;_xlfn.XLOOKUP(J391,战斗中转!$A$8:$A$11,战斗中转!$B$8:$B$11)&amp;"_"&amp;I391*100+ROUNDUP(G391/2,0)*10</f>
        <v>SpriteUi/EquipmentIcon/Equip_Weapon_130</v>
      </c>
      <c r="Q391" s="63">
        <v>1</v>
      </c>
      <c r="R391" s="1" t="str" cm="1">
        <f t="array" ref="R391">_xlfn.XLOOKUP($C391,战斗中转!$E$32:$E$281,_xlfn.XLOOKUP(I391*100+J391,战斗中转!$AD$30:$BY$30*100+战斗中转!$AD$31:$BY$31,战斗中转!$AD$32:$BY$281),"{}")</f>
        <v>{"Atk":10590.6661,"Cri":0.5989}</v>
      </c>
      <c r="S391" s="1" t="str" cm="1">
        <f t="array" ref="S391">_xlfn.XLOOKUP($C391,经营中转!$E$16:$E$265,_xlfn.XLOOKUP($J391,经营中转!$L$15:$S$15,经营中转!$L$16:$S$265),"{}")</f>
        <v>{"CardMulti":11.81}</v>
      </c>
    </row>
    <row r="392" spans="1:19" x14ac:dyDescent="0.15">
      <c r="A392" s="1">
        <f t="shared" si="395"/>
        <v>6006112060</v>
      </c>
      <c r="B392" s="58">
        <f t="shared" si="331"/>
        <v>6006112060</v>
      </c>
      <c r="C392" s="27">
        <f>_xlfn.XLOOKUP(G392,战斗中转!$D$8:$D$19,战斗中转!$F$8:$F$19)</f>
        <v>60</v>
      </c>
      <c r="D392" s="1">
        <f>_xlfn.XLOOKUP(G392,战斗中转!$D$8:$D$19,战斗中转!$H$8:$H$19)</f>
        <v>5</v>
      </c>
      <c r="E392" s="1">
        <f>_xlfn.XLOOKUP(G392,战斗中转!$D$8:$D$19,战斗中转!$J$8:$J$19)</f>
        <v>0</v>
      </c>
      <c r="F392" s="1">
        <f t="shared" si="306"/>
        <v>1</v>
      </c>
      <c r="G392" s="58">
        <f t="shared" si="339"/>
        <v>6</v>
      </c>
      <c r="H392" s="1">
        <f t="shared" ref="H392:J392" si="397">H320</f>
        <v>1</v>
      </c>
      <c r="I392" s="1">
        <f t="shared" si="397"/>
        <v>1</v>
      </c>
      <c r="J392" s="1">
        <f t="shared" si="397"/>
        <v>2</v>
      </c>
      <c r="K392" s="1">
        <f t="shared" si="308"/>
        <v>1</v>
      </c>
      <c r="L392" s="1">
        <f>IF(H392=0,0,_xlfn.XLOOKUP(G392,战斗中转!$D$8:$D$19,战斗中转!$I$8:$I$19))</f>
        <v>0.3</v>
      </c>
      <c r="M392" s="1">
        <f t="shared" ref="M392:M479" si="398">B392</f>
        <v>6006112060</v>
      </c>
      <c r="N392" s="1" t="str">
        <f t="shared" si="310"/>
        <v>EquipmentName606012060</v>
      </c>
      <c r="O392" s="1" t="str">
        <f t="shared" si="311"/>
        <v>EquipmentDesc606012060</v>
      </c>
      <c r="P392" s="63" t="str">
        <f>"SpriteUi/EquipmentIcon/"&amp;"Equip_"&amp;_xlfn.XLOOKUP(J392,战斗中转!$A$8:$A$11,战斗中转!$B$8:$B$11)&amp;"_"&amp;I392*100+ROUNDUP(G392/2,0)*10</f>
        <v>SpriteUi/EquipmentIcon/Equip_Head_130</v>
      </c>
      <c r="Q392" s="63">
        <v>1</v>
      </c>
      <c r="R392" s="1" t="str" cm="1">
        <f t="array" ref="R392">_xlfn.XLOOKUP($C392,战斗中转!$E$32:$E$281,_xlfn.XLOOKUP(I392*100+J392,战斗中转!$AD$30:$BY$30*100+战斗中转!$AD$31:$BY$31,战斗中转!$AD$32:$BY$281),"{}")</f>
        <v>{"Hp":76391.6901,"AntiCri":0.3304}</v>
      </c>
      <c r="S392" s="1" t="str" cm="1">
        <f t="array" ref="S392">_xlfn.XLOOKUP($C392,经营中转!$E$16:$E$265,_xlfn.XLOOKUP($J392,经营中转!$L$15:$S$15,经营中转!$L$16:$S$265),"{}")</f>
        <v>{"AutoLevelLower":84}</v>
      </c>
    </row>
    <row r="393" spans="1:19" x14ac:dyDescent="0.15">
      <c r="A393" s="1">
        <f t="shared" si="395"/>
        <v>6006113060</v>
      </c>
      <c r="B393" s="58">
        <f t="shared" si="331"/>
        <v>6006113060</v>
      </c>
      <c r="C393" s="27">
        <f>_xlfn.XLOOKUP(G393,战斗中转!$D$8:$D$19,战斗中转!$F$8:$F$19)</f>
        <v>60</v>
      </c>
      <c r="D393" s="1">
        <f>_xlfn.XLOOKUP(G393,战斗中转!$D$8:$D$19,战斗中转!$H$8:$H$19)</f>
        <v>5</v>
      </c>
      <c r="E393" s="1">
        <f>_xlfn.XLOOKUP(G393,战斗中转!$D$8:$D$19,战斗中转!$J$8:$J$19)</f>
        <v>0</v>
      </c>
      <c r="F393" s="1">
        <f t="shared" si="306"/>
        <v>1</v>
      </c>
      <c r="G393" s="58">
        <f t="shared" si="339"/>
        <v>6</v>
      </c>
      <c r="H393" s="1">
        <f t="shared" ref="H393:J393" si="399">H321</f>
        <v>1</v>
      </c>
      <c r="I393" s="1">
        <f t="shared" si="399"/>
        <v>1</v>
      </c>
      <c r="J393" s="1">
        <f t="shared" si="399"/>
        <v>3</v>
      </c>
      <c r="K393" s="1">
        <f t="shared" si="308"/>
        <v>1</v>
      </c>
      <c r="L393" s="1">
        <f>IF(H393=0,0,_xlfn.XLOOKUP(G393,战斗中转!$D$8:$D$19,战斗中转!$I$8:$I$19))</f>
        <v>0.3</v>
      </c>
      <c r="M393" s="1">
        <f t="shared" si="398"/>
        <v>6006113060</v>
      </c>
      <c r="N393" s="1" t="str">
        <f t="shared" si="310"/>
        <v>EquipmentName606013060</v>
      </c>
      <c r="O393" s="1" t="str">
        <f t="shared" si="311"/>
        <v>EquipmentDesc606013060</v>
      </c>
      <c r="P393" s="63" t="str">
        <f>"SpriteUi/EquipmentIcon/"&amp;"Equip_"&amp;_xlfn.XLOOKUP(J393,战斗中转!$A$8:$A$11,战斗中转!$B$8:$B$11)&amp;"_"&amp;I393*100+ROUNDUP(G393/2,0)*10</f>
        <v>SpriteUi/EquipmentIcon/Equip_Body_130</v>
      </c>
      <c r="Q393" s="63">
        <v>1</v>
      </c>
      <c r="R393" s="1" t="str" cm="1">
        <f t="array" ref="R393">_xlfn.XLOOKUP($C393,战斗中转!$E$32:$E$281,_xlfn.XLOOKUP(I393*100+J393,战斗中转!$AD$30:$BY$30*100+战斗中转!$AD$31:$BY$31,战斗中转!$AD$32:$BY$281),"{}")</f>
        <v>{"PhysDef":3298.7321,"SkillSpeed":0.0798}</v>
      </c>
      <c r="S393" s="1" t="str" cm="1">
        <f t="array" ref="S393">_xlfn.XLOOKUP($C393,经营中转!$E$16:$E$265,_xlfn.XLOOKUP($J393,经营中转!$L$15:$S$15,经营中转!$L$16:$S$265),"{}")</f>
        <v>{"CardMulti":5.06}</v>
      </c>
    </row>
    <row r="394" spans="1:19" x14ac:dyDescent="0.15">
      <c r="A394" s="1">
        <f t="shared" si="395"/>
        <v>6006114060</v>
      </c>
      <c r="B394" s="58">
        <f t="shared" si="331"/>
        <v>6006114060</v>
      </c>
      <c r="C394" s="27">
        <f>_xlfn.XLOOKUP(G394,战斗中转!$D$8:$D$19,战斗中转!$F$8:$F$19)</f>
        <v>60</v>
      </c>
      <c r="D394" s="1">
        <f>_xlfn.XLOOKUP(G394,战斗中转!$D$8:$D$19,战斗中转!$H$8:$H$19)</f>
        <v>5</v>
      </c>
      <c r="E394" s="1">
        <f>_xlfn.XLOOKUP(G394,战斗中转!$D$8:$D$19,战斗中转!$J$8:$J$19)</f>
        <v>0</v>
      </c>
      <c r="F394" s="1">
        <f t="shared" si="306"/>
        <v>1</v>
      </c>
      <c r="G394" s="58">
        <f t="shared" si="339"/>
        <v>6</v>
      </c>
      <c r="H394" s="1">
        <f t="shared" ref="H394:J394" si="400">H322</f>
        <v>1</v>
      </c>
      <c r="I394" s="1">
        <f t="shared" si="400"/>
        <v>1</v>
      </c>
      <c r="J394" s="1">
        <f t="shared" si="400"/>
        <v>4</v>
      </c>
      <c r="K394" s="1">
        <f t="shared" si="308"/>
        <v>1</v>
      </c>
      <c r="L394" s="1">
        <f>IF(H394=0,0,_xlfn.XLOOKUP(G394,战斗中转!$D$8:$D$19,战斗中转!$I$8:$I$19))</f>
        <v>0.3</v>
      </c>
      <c r="M394" s="1">
        <f t="shared" si="398"/>
        <v>6006114060</v>
      </c>
      <c r="N394" s="1" t="str">
        <f t="shared" si="310"/>
        <v>EquipmentName606014060</v>
      </c>
      <c r="O394" s="1" t="str">
        <f t="shared" si="311"/>
        <v>EquipmentDesc606014060</v>
      </c>
      <c r="P394" s="63" t="str">
        <f>"SpriteUi/EquipmentIcon/"&amp;"Equip_"&amp;_xlfn.XLOOKUP(J394,战斗中转!$A$8:$A$11,战斗中转!$B$8:$B$11)&amp;"_"&amp;I394*100+ROUNDUP(G394/2,0)*10</f>
        <v>SpriteUi/EquipmentIcon/Equip_Shoes_130</v>
      </c>
      <c r="Q394" s="63">
        <v>1</v>
      </c>
      <c r="R394" s="1" t="str" cm="1">
        <f t="array" ref="R394">_xlfn.XLOOKUP($C394,战斗中转!$E$32:$E$281,_xlfn.XLOOKUP(I394*100+J394,战斗中转!$AD$30:$BY$30*100+战斗中转!$AD$31:$BY$31,战斗中转!$AD$32:$BY$281),"{}")</f>
        <v>{"MagicDef":3298.7321,"AtkSpeed":0.1026,"SkillSpeed":0.0798}</v>
      </c>
      <c r="S394" s="1" t="str" cm="1">
        <f t="array" ref="S394">_xlfn.XLOOKUP($C394,经营中转!$E$16:$E$265,_xlfn.XLOOKUP($J394,经营中转!$L$15:$S$15,经营中转!$L$16:$S$265),"{}")</f>
        <v>{"AutoLevelLower":36}</v>
      </c>
    </row>
    <row r="395" spans="1:19" x14ac:dyDescent="0.15">
      <c r="A395" s="1">
        <f t="shared" si="395"/>
        <v>6006121060</v>
      </c>
      <c r="B395" s="58">
        <f t="shared" si="331"/>
        <v>6006121060</v>
      </c>
      <c r="C395" s="27">
        <f>_xlfn.XLOOKUP(G395,战斗中转!$D$8:$D$19,战斗中转!$F$8:$F$19)</f>
        <v>60</v>
      </c>
      <c r="D395" s="1">
        <f>_xlfn.XLOOKUP(G395,战斗中转!$D$8:$D$19,战斗中转!$H$8:$H$19)</f>
        <v>5</v>
      </c>
      <c r="E395" s="1">
        <f>_xlfn.XLOOKUP(G395,战斗中转!$D$8:$D$19,战斗中转!$J$8:$J$19)</f>
        <v>0</v>
      </c>
      <c r="F395" s="1">
        <f t="shared" si="306"/>
        <v>1</v>
      </c>
      <c r="G395" s="58">
        <f t="shared" si="339"/>
        <v>6</v>
      </c>
      <c r="H395" s="1">
        <f t="shared" ref="H395:J395" si="401">H323</f>
        <v>1</v>
      </c>
      <c r="I395" s="1">
        <f t="shared" si="401"/>
        <v>2</v>
      </c>
      <c r="J395" s="1">
        <f t="shared" si="401"/>
        <v>1</v>
      </c>
      <c r="K395" s="1">
        <f t="shared" si="308"/>
        <v>1</v>
      </c>
      <c r="L395" s="1">
        <f>IF(H395=0,0,_xlfn.XLOOKUP(G395,战斗中转!$D$8:$D$19,战斗中转!$I$8:$I$19))</f>
        <v>0.3</v>
      </c>
      <c r="M395" s="1">
        <f t="shared" si="398"/>
        <v>6006121060</v>
      </c>
      <c r="N395" s="1" t="str">
        <f t="shared" si="310"/>
        <v>EquipmentName606021060</v>
      </c>
      <c r="O395" s="1" t="str">
        <f t="shared" si="311"/>
        <v>EquipmentDesc606021060</v>
      </c>
      <c r="P395" s="63" t="str">
        <f>"SpriteUi/EquipmentIcon/"&amp;"Equip_"&amp;_xlfn.XLOOKUP(J395,战斗中转!$A$8:$A$11,战斗中转!$B$8:$B$11)&amp;"_"&amp;I395*100+ROUNDUP(G395/2,0)*10</f>
        <v>SpriteUi/EquipmentIcon/Equip_Weapon_230</v>
      </c>
      <c r="Q395" s="63">
        <v>1</v>
      </c>
      <c r="R395" s="1" t="str" cm="1">
        <f t="array" ref="R395">_xlfn.XLOOKUP($C395,战斗中转!$E$32:$E$281,_xlfn.XLOOKUP(I395*100+J395,战斗中转!$AD$30:$BY$30*100+战斗中转!$AD$31:$BY$31,战斗中转!$AD$32:$BY$281),"{}")</f>
        <v>{"Atk":7465.5515,"Cri":0.413}</v>
      </c>
      <c r="S395" s="1" t="str" cm="1">
        <f t="array" ref="S395">_xlfn.XLOOKUP($C395,经营中转!$E$16:$E$265,_xlfn.XLOOKUP($J395,经营中转!$L$15:$S$15,经营中转!$L$16:$S$265),"{}")</f>
        <v>{"CardMulti":11.81}</v>
      </c>
    </row>
    <row r="396" spans="1:19" x14ac:dyDescent="0.15">
      <c r="A396" s="1">
        <f t="shared" si="395"/>
        <v>6006122060</v>
      </c>
      <c r="B396" s="58">
        <f t="shared" si="331"/>
        <v>6006122060</v>
      </c>
      <c r="C396" s="27">
        <f>_xlfn.XLOOKUP(G396,战斗中转!$D$8:$D$19,战斗中转!$F$8:$F$19)</f>
        <v>60</v>
      </c>
      <c r="D396" s="1">
        <f>_xlfn.XLOOKUP(G396,战斗中转!$D$8:$D$19,战斗中转!$H$8:$H$19)</f>
        <v>5</v>
      </c>
      <c r="E396" s="1">
        <f>_xlfn.XLOOKUP(G396,战斗中转!$D$8:$D$19,战斗中转!$J$8:$J$19)</f>
        <v>0</v>
      </c>
      <c r="F396" s="1">
        <f t="shared" si="306"/>
        <v>1</v>
      </c>
      <c r="G396" s="58">
        <f t="shared" si="339"/>
        <v>6</v>
      </c>
      <c r="H396" s="1">
        <f t="shared" ref="H396:J396" si="402">H324</f>
        <v>1</v>
      </c>
      <c r="I396" s="1">
        <f t="shared" si="402"/>
        <v>2</v>
      </c>
      <c r="J396" s="1">
        <f t="shared" si="402"/>
        <v>2</v>
      </c>
      <c r="K396" s="1">
        <f t="shared" si="308"/>
        <v>1</v>
      </c>
      <c r="L396" s="1">
        <f>IF(H396=0,0,_xlfn.XLOOKUP(G396,战斗中转!$D$8:$D$19,战斗中转!$I$8:$I$19))</f>
        <v>0.3</v>
      </c>
      <c r="M396" s="1">
        <f t="shared" si="398"/>
        <v>6006122060</v>
      </c>
      <c r="N396" s="1" t="str">
        <f t="shared" si="310"/>
        <v>EquipmentName606022060</v>
      </c>
      <c r="O396" s="1" t="str">
        <f t="shared" si="311"/>
        <v>EquipmentDesc606022060</v>
      </c>
      <c r="P396" s="63" t="str">
        <f>"SpriteUi/EquipmentIcon/"&amp;"Equip_"&amp;_xlfn.XLOOKUP(J396,战斗中转!$A$8:$A$11,战斗中转!$B$8:$B$11)&amp;"_"&amp;I396*100+ROUNDUP(G396/2,0)*10</f>
        <v>SpriteUi/EquipmentIcon/Equip_Head_230</v>
      </c>
      <c r="Q396" s="63">
        <v>1</v>
      </c>
      <c r="R396" s="1" t="str" cm="1">
        <f t="array" ref="R396">_xlfn.XLOOKUP($C396,战斗中转!$E$32:$E$281,_xlfn.XLOOKUP(I396*100+J396,战斗中转!$AD$30:$BY$30*100+战斗中转!$AD$31:$BY$31,战斗中转!$AD$32:$BY$281),"{}")</f>
        <v>{"Hp":108510.9234,"AntiCri":0.413}</v>
      </c>
      <c r="S396" s="1" t="str" cm="1">
        <f t="array" ref="S396">_xlfn.XLOOKUP($C396,经营中转!$E$16:$E$265,_xlfn.XLOOKUP($J396,经营中转!$L$15:$S$15,经营中转!$L$16:$S$265),"{}")</f>
        <v>{"AutoLevelLower":84}</v>
      </c>
    </row>
    <row r="397" spans="1:19" x14ac:dyDescent="0.15">
      <c r="A397" s="1">
        <f t="shared" si="395"/>
        <v>6006123060</v>
      </c>
      <c r="B397" s="58">
        <f t="shared" si="331"/>
        <v>6006123060</v>
      </c>
      <c r="C397" s="27">
        <f>_xlfn.XLOOKUP(G397,战斗中转!$D$8:$D$19,战斗中转!$F$8:$F$19)</f>
        <v>60</v>
      </c>
      <c r="D397" s="1">
        <f>_xlfn.XLOOKUP(G397,战斗中转!$D$8:$D$19,战斗中转!$H$8:$H$19)</f>
        <v>5</v>
      </c>
      <c r="E397" s="1">
        <f>_xlfn.XLOOKUP(G397,战斗中转!$D$8:$D$19,战斗中转!$J$8:$J$19)</f>
        <v>0</v>
      </c>
      <c r="F397" s="1">
        <f t="shared" si="306"/>
        <v>1</v>
      </c>
      <c r="G397" s="58">
        <f t="shared" si="339"/>
        <v>6</v>
      </c>
      <c r="H397" s="1">
        <f t="shared" ref="H397:J397" si="403">H325</f>
        <v>1</v>
      </c>
      <c r="I397" s="1">
        <f t="shared" si="403"/>
        <v>2</v>
      </c>
      <c r="J397" s="1">
        <f t="shared" si="403"/>
        <v>3</v>
      </c>
      <c r="K397" s="1">
        <f t="shared" si="308"/>
        <v>1</v>
      </c>
      <c r="L397" s="1">
        <f>IF(H397=0,0,_xlfn.XLOOKUP(G397,战斗中转!$D$8:$D$19,战斗中转!$I$8:$I$19))</f>
        <v>0.3</v>
      </c>
      <c r="M397" s="1">
        <f t="shared" si="398"/>
        <v>6006123060</v>
      </c>
      <c r="N397" s="1" t="str">
        <f t="shared" si="310"/>
        <v>EquipmentName606023060</v>
      </c>
      <c r="O397" s="1" t="str">
        <f t="shared" si="311"/>
        <v>EquipmentDesc606023060</v>
      </c>
      <c r="P397" s="63" t="str">
        <f>"SpriteUi/EquipmentIcon/"&amp;"Equip_"&amp;_xlfn.XLOOKUP(J397,战斗中转!$A$8:$A$11,战斗中转!$B$8:$B$11)&amp;"_"&amp;I397*100+ROUNDUP(G397/2,0)*10</f>
        <v>SpriteUi/EquipmentIcon/Equip_Body_230</v>
      </c>
      <c r="Q397" s="63">
        <v>1</v>
      </c>
      <c r="R397" s="1" t="str" cm="1">
        <f t="array" ref="R397">_xlfn.XLOOKUP($C397,战斗中转!$E$32:$E$281,_xlfn.XLOOKUP(I397*100+J397,战斗中转!$AD$30:$BY$30*100+战斗中转!$AD$31:$BY$31,战斗中转!$AD$32:$BY$281),"{}")</f>
        <v>{"PhysDef":3819.5845,"OnHealInc":0.0752}</v>
      </c>
      <c r="S397" s="1" t="str" cm="1">
        <f t="array" ref="S397">_xlfn.XLOOKUP($C397,经营中转!$E$16:$E$265,_xlfn.XLOOKUP($J397,经营中转!$L$15:$S$15,经营中转!$L$16:$S$265),"{}")</f>
        <v>{"CardMulti":5.06}</v>
      </c>
    </row>
    <row r="398" spans="1:19" x14ac:dyDescent="0.15">
      <c r="A398" s="1">
        <f t="shared" si="395"/>
        <v>6006124060</v>
      </c>
      <c r="B398" s="58">
        <f t="shared" si="331"/>
        <v>6006124060</v>
      </c>
      <c r="C398" s="27">
        <f>_xlfn.XLOOKUP(G398,战斗中转!$D$8:$D$19,战斗中转!$F$8:$F$19)</f>
        <v>60</v>
      </c>
      <c r="D398" s="1">
        <f>_xlfn.XLOOKUP(G398,战斗中转!$D$8:$D$19,战斗中转!$H$8:$H$19)</f>
        <v>5</v>
      </c>
      <c r="E398" s="1">
        <f>_xlfn.XLOOKUP(G398,战斗中转!$D$8:$D$19,战斗中转!$J$8:$J$19)</f>
        <v>0</v>
      </c>
      <c r="F398" s="1">
        <f t="shared" si="306"/>
        <v>1</v>
      </c>
      <c r="G398" s="58">
        <f t="shared" si="339"/>
        <v>6</v>
      </c>
      <c r="H398" s="1">
        <f t="shared" ref="H398:J398" si="404">H326</f>
        <v>1</v>
      </c>
      <c r="I398" s="1">
        <f t="shared" si="404"/>
        <v>2</v>
      </c>
      <c r="J398" s="1">
        <f t="shared" si="404"/>
        <v>4</v>
      </c>
      <c r="K398" s="1">
        <f t="shared" si="308"/>
        <v>1</v>
      </c>
      <c r="L398" s="1">
        <f>IF(H398=0,0,_xlfn.XLOOKUP(G398,战斗中转!$D$8:$D$19,战斗中转!$I$8:$I$19))</f>
        <v>0.3</v>
      </c>
      <c r="M398" s="1">
        <f t="shared" si="398"/>
        <v>6006124060</v>
      </c>
      <c r="N398" s="1" t="str">
        <f t="shared" si="310"/>
        <v>EquipmentName606024060</v>
      </c>
      <c r="O398" s="1" t="str">
        <f t="shared" si="311"/>
        <v>EquipmentDesc606024060</v>
      </c>
      <c r="P398" s="63" t="str">
        <f>"SpriteUi/EquipmentIcon/"&amp;"Equip_"&amp;_xlfn.XLOOKUP(J398,战斗中转!$A$8:$A$11,战斗中转!$B$8:$B$11)&amp;"_"&amp;I398*100+ROUNDUP(G398/2,0)*10</f>
        <v>SpriteUi/EquipmentIcon/Equip_Shoes_230</v>
      </c>
      <c r="Q398" s="63">
        <v>1</v>
      </c>
      <c r="R398" s="1" t="str" cm="1">
        <f t="array" ref="R398">_xlfn.XLOOKUP($C398,战斗中转!$E$32:$E$281,_xlfn.XLOOKUP(I398*100+J398,战斗中转!$AD$30:$BY$30*100+战斗中转!$AD$31:$BY$31,战斗中转!$AD$32:$BY$281),"{}")</f>
        <v>{"MagicDef":3819.5845,"AtkSpeed":0.1026,"OnHealInc":0.0752}</v>
      </c>
      <c r="S398" s="1" t="str" cm="1">
        <f t="array" ref="S398">_xlfn.XLOOKUP($C398,经营中转!$E$16:$E$265,_xlfn.XLOOKUP($J398,经营中转!$L$15:$S$15,经营中转!$L$16:$S$265),"{}")</f>
        <v>{"AutoLevelLower":36}</v>
      </c>
    </row>
    <row r="399" spans="1:19" x14ac:dyDescent="0.15">
      <c r="A399" s="1">
        <f t="shared" si="395"/>
        <v>6006131060</v>
      </c>
      <c r="B399" s="58">
        <f t="shared" si="331"/>
        <v>6006131060</v>
      </c>
      <c r="C399" s="27">
        <f>_xlfn.XLOOKUP(G399,战斗中转!$D$8:$D$19,战斗中转!$F$8:$F$19)</f>
        <v>60</v>
      </c>
      <c r="D399" s="1">
        <f>_xlfn.XLOOKUP(G399,战斗中转!$D$8:$D$19,战斗中转!$H$8:$H$19)</f>
        <v>5</v>
      </c>
      <c r="E399" s="1">
        <f>_xlfn.XLOOKUP(G399,战斗中转!$D$8:$D$19,战斗中转!$J$8:$J$19)</f>
        <v>0</v>
      </c>
      <c r="F399" s="1">
        <f t="shared" si="306"/>
        <v>1</v>
      </c>
      <c r="G399" s="58">
        <f t="shared" si="339"/>
        <v>6</v>
      </c>
      <c r="H399" s="1">
        <f t="shared" ref="H399:J399" si="405">H327</f>
        <v>1</v>
      </c>
      <c r="I399" s="1">
        <f t="shared" si="405"/>
        <v>3</v>
      </c>
      <c r="J399" s="1">
        <f t="shared" si="405"/>
        <v>1</v>
      </c>
      <c r="K399" s="1">
        <f t="shared" si="308"/>
        <v>1</v>
      </c>
      <c r="L399" s="1">
        <f>IF(H399=0,0,_xlfn.XLOOKUP(G399,战斗中转!$D$8:$D$19,战斗中转!$I$8:$I$19))</f>
        <v>0.3</v>
      </c>
      <c r="M399" s="1">
        <f t="shared" si="398"/>
        <v>6006131060</v>
      </c>
      <c r="N399" s="1" t="str">
        <f t="shared" si="310"/>
        <v>EquipmentName606031060</v>
      </c>
      <c r="O399" s="1" t="str">
        <f t="shared" si="311"/>
        <v>EquipmentDesc606031060</v>
      </c>
      <c r="P399" s="63" t="str">
        <f>"SpriteUi/EquipmentIcon/"&amp;"Equip_"&amp;_xlfn.XLOOKUP(J399,战斗中转!$A$8:$A$11,战斗中转!$B$8:$B$11)&amp;"_"&amp;I399*100+ROUNDUP(G399/2,0)*10</f>
        <v>SpriteUi/EquipmentIcon/Equip_Weapon_330</v>
      </c>
      <c r="Q399" s="63">
        <v>1</v>
      </c>
      <c r="R399" s="1" t="str" cm="1">
        <f t="array" ref="R399">_xlfn.XLOOKUP($C399,战斗中转!$E$32:$E$281,_xlfn.XLOOKUP(I399*100+J399,战斗中转!$AD$30:$BY$30*100+战斗中转!$AD$31:$BY$31,战斗中转!$AD$32:$BY$281),"{}")</f>
        <v>{"Atk":9548.9613,"Cri":0.413}</v>
      </c>
      <c r="S399" s="1" t="str" cm="1">
        <f t="array" ref="S399">_xlfn.XLOOKUP($C399,经营中转!$E$16:$E$265,_xlfn.XLOOKUP($J399,经营中转!$L$15:$S$15,经营中转!$L$16:$S$265),"{}")</f>
        <v>{"CardMulti":11.81}</v>
      </c>
    </row>
    <row r="400" spans="1:19" x14ac:dyDescent="0.15">
      <c r="A400" s="1">
        <f t="shared" si="395"/>
        <v>6006132060</v>
      </c>
      <c r="B400" s="58">
        <f t="shared" si="331"/>
        <v>6006132060</v>
      </c>
      <c r="C400" s="27">
        <f>_xlfn.XLOOKUP(G400,战斗中转!$D$8:$D$19,战斗中转!$F$8:$F$19)</f>
        <v>60</v>
      </c>
      <c r="D400" s="1">
        <f>_xlfn.XLOOKUP(G400,战斗中转!$D$8:$D$19,战斗中转!$H$8:$H$19)</f>
        <v>5</v>
      </c>
      <c r="E400" s="1">
        <f>_xlfn.XLOOKUP(G400,战斗中转!$D$8:$D$19,战斗中转!$J$8:$J$19)</f>
        <v>0</v>
      </c>
      <c r="F400" s="1">
        <f t="shared" si="306"/>
        <v>1</v>
      </c>
      <c r="G400" s="58">
        <f t="shared" si="339"/>
        <v>6</v>
      </c>
      <c r="H400" s="1">
        <f t="shared" ref="H400:J400" si="406">H328</f>
        <v>1</v>
      </c>
      <c r="I400" s="1">
        <f t="shared" si="406"/>
        <v>3</v>
      </c>
      <c r="J400" s="1">
        <f t="shared" si="406"/>
        <v>2</v>
      </c>
      <c r="K400" s="1">
        <f t="shared" si="308"/>
        <v>1</v>
      </c>
      <c r="L400" s="1">
        <f>IF(H400=0,0,_xlfn.XLOOKUP(G400,战斗中转!$D$8:$D$19,战斗中转!$I$8:$I$19))</f>
        <v>0.3</v>
      </c>
      <c r="M400" s="1">
        <f t="shared" si="398"/>
        <v>6006132060</v>
      </c>
      <c r="N400" s="1" t="str">
        <f t="shared" si="310"/>
        <v>EquipmentName606032060</v>
      </c>
      <c r="O400" s="1" t="str">
        <f t="shared" si="311"/>
        <v>EquipmentDesc606032060</v>
      </c>
      <c r="P400" s="63" t="str">
        <f>"SpriteUi/EquipmentIcon/"&amp;"Equip_"&amp;_xlfn.XLOOKUP(J400,战斗中转!$A$8:$A$11,战斗中转!$B$8:$B$11)&amp;"_"&amp;I400*100+ROUNDUP(G400/2,0)*10</f>
        <v>SpriteUi/EquipmentIcon/Equip_Head_330</v>
      </c>
      <c r="Q400" s="63">
        <v>1</v>
      </c>
      <c r="R400" s="1" t="str" cm="1">
        <f t="array" ref="R400">_xlfn.XLOOKUP($C400,战斗中转!$E$32:$E$281,_xlfn.XLOOKUP(I400*100+J400,战斗中转!$AD$30:$BY$30*100+战斗中转!$AD$31:$BY$31,战斗中转!$AD$32:$BY$281),"{}")</f>
        <v>{"Hp":91149.1756,"AntiCri":0.413}</v>
      </c>
      <c r="S400" s="1" t="str" cm="1">
        <f t="array" ref="S400">_xlfn.XLOOKUP($C400,经营中转!$E$16:$E$265,_xlfn.XLOOKUP($J400,经营中转!$L$15:$S$15,经营中转!$L$16:$S$265),"{}")</f>
        <v>{"AutoLevelLower":84}</v>
      </c>
    </row>
    <row r="401" spans="1:19" x14ac:dyDescent="0.15">
      <c r="A401" s="1">
        <f t="shared" si="395"/>
        <v>6006133060</v>
      </c>
      <c r="B401" s="58">
        <f t="shared" si="331"/>
        <v>6006133060</v>
      </c>
      <c r="C401" s="27">
        <f>_xlfn.XLOOKUP(G401,战斗中转!$D$8:$D$19,战斗中转!$F$8:$F$19)</f>
        <v>60</v>
      </c>
      <c r="D401" s="1">
        <f>_xlfn.XLOOKUP(G401,战斗中转!$D$8:$D$19,战斗中转!$H$8:$H$19)</f>
        <v>5</v>
      </c>
      <c r="E401" s="1">
        <f>_xlfn.XLOOKUP(G401,战斗中转!$D$8:$D$19,战斗中转!$J$8:$J$19)</f>
        <v>0</v>
      </c>
      <c r="F401" s="1">
        <f t="shared" si="306"/>
        <v>1</v>
      </c>
      <c r="G401" s="58">
        <f t="shared" si="339"/>
        <v>6</v>
      </c>
      <c r="H401" s="1">
        <f t="shared" ref="H401:J401" si="407">H329</f>
        <v>1</v>
      </c>
      <c r="I401" s="1">
        <f t="shared" si="407"/>
        <v>3</v>
      </c>
      <c r="J401" s="1">
        <f t="shared" si="407"/>
        <v>3</v>
      </c>
      <c r="K401" s="1">
        <f t="shared" si="308"/>
        <v>1</v>
      </c>
      <c r="L401" s="1">
        <f>IF(H401=0,0,_xlfn.XLOOKUP(G401,战斗中转!$D$8:$D$19,战斗中转!$I$8:$I$19))</f>
        <v>0.3</v>
      </c>
      <c r="M401" s="1">
        <f t="shared" si="398"/>
        <v>6006133060</v>
      </c>
      <c r="N401" s="1" t="str">
        <f t="shared" si="310"/>
        <v>EquipmentName606033060</v>
      </c>
      <c r="O401" s="1" t="str">
        <f t="shared" si="311"/>
        <v>EquipmentDesc606033060</v>
      </c>
      <c r="P401" s="63" t="str">
        <f>"SpriteUi/EquipmentIcon/"&amp;"Equip_"&amp;_xlfn.XLOOKUP(J401,战斗中转!$A$8:$A$11,战斗中转!$B$8:$B$11)&amp;"_"&amp;I401*100+ROUNDUP(G401/2,0)*10</f>
        <v>SpriteUi/EquipmentIcon/Equip_Body_330</v>
      </c>
      <c r="Q401" s="63">
        <v>1</v>
      </c>
      <c r="R401" s="1" t="str" cm="1">
        <f t="array" ref="R401">_xlfn.XLOOKUP($C401,战斗中转!$E$32:$E$281,_xlfn.XLOOKUP(I401*100+J401,战斗中转!$AD$30:$BY$30*100+战斗中转!$AD$31:$BY$31,战斗中转!$AD$32:$BY$281),"{}")</f>
        <v>{"PhysDef":3368.1791,"HealInc":0.0752}</v>
      </c>
      <c r="S401" s="1" t="str" cm="1">
        <f t="array" ref="S401">_xlfn.XLOOKUP($C401,经营中转!$E$16:$E$265,_xlfn.XLOOKUP($J401,经营中转!$L$15:$S$15,经营中转!$L$16:$S$265),"{}")</f>
        <v>{"CardMulti":5.06}</v>
      </c>
    </row>
    <row r="402" spans="1:19" x14ac:dyDescent="0.15">
      <c r="A402" s="1">
        <f t="shared" si="395"/>
        <v>6006134060</v>
      </c>
      <c r="B402" s="58">
        <f t="shared" si="331"/>
        <v>6006134060</v>
      </c>
      <c r="C402" s="27">
        <f>_xlfn.XLOOKUP(G402,战斗中转!$D$8:$D$19,战斗中转!$F$8:$F$19)</f>
        <v>60</v>
      </c>
      <c r="D402" s="1">
        <f>_xlfn.XLOOKUP(G402,战斗中转!$D$8:$D$19,战斗中转!$H$8:$H$19)</f>
        <v>5</v>
      </c>
      <c r="E402" s="1">
        <f>_xlfn.XLOOKUP(G402,战斗中转!$D$8:$D$19,战斗中转!$J$8:$J$19)</f>
        <v>0</v>
      </c>
      <c r="F402" s="1">
        <f t="shared" si="306"/>
        <v>1</v>
      </c>
      <c r="G402" s="58">
        <f t="shared" si="339"/>
        <v>6</v>
      </c>
      <c r="H402" s="1">
        <f t="shared" ref="H402:J402" si="408">H330</f>
        <v>1</v>
      </c>
      <c r="I402" s="1">
        <f t="shared" si="408"/>
        <v>3</v>
      </c>
      <c r="J402" s="1">
        <f t="shared" si="408"/>
        <v>4</v>
      </c>
      <c r="K402" s="1">
        <f t="shared" si="308"/>
        <v>1</v>
      </c>
      <c r="L402" s="1">
        <f>IF(H402=0,0,_xlfn.XLOOKUP(G402,战斗中转!$D$8:$D$19,战斗中转!$I$8:$I$19))</f>
        <v>0.3</v>
      </c>
      <c r="M402" s="1">
        <f t="shared" si="398"/>
        <v>6006134060</v>
      </c>
      <c r="N402" s="1" t="str">
        <f t="shared" si="310"/>
        <v>EquipmentName606034060</v>
      </c>
      <c r="O402" s="1" t="str">
        <f t="shared" si="311"/>
        <v>EquipmentDesc606034060</v>
      </c>
      <c r="P402" s="63" t="str">
        <f>"SpriteUi/EquipmentIcon/"&amp;"Equip_"&amp;_xlfn.XLOOKUP(J402,战斗中转!$A$8:$A$11,战斗中转!$B$8:$B$11)&amp;"_"&amp;I402*100+ROUNDUP(G402/2,0)*10</f>
        <v>SpriteUi/EquipmentIcon/Equip_Shoes_330</v>
      </c>
      <c r="Q402" s="63">
        <v>1</v>
      </c>
      <c r="R402" s="1" t="str" cm="1">
        <f t="array" ref="R402">_xlfn.XLOOKUP($C402,战斗中转!$E$32:$E$281,_xlfn.XLOOKUP(I402*100+J402,战斗中转!$AD$30:$BY$30*100+战斗中转!$AD$31:$BY$31,战斗中转!$AD$32:$BY$281),"{}")</f>
        <v>{"MagicDef":3437.6261,"AtkSpeed":0.1026,"HealInc":0.0752}</v>
      </c>
      <c r="S402" s="1" t="str" cm="1">
        <f t="array" ref="S402">_xlfn.XLOOKUP($C402,经营中转!$E$16:$E$265,_xlfn.XLOOKUP($J402,经营中转!$L$15:$S$15,经营中转!$L$16:$S$265),"{}")</f>
        <v>{"AutoLevelLower":36}</v>
      </c>
    </row>
    <row r="403" spans="1:19" x14ac:dyDescent="0.15">
      <c r="A403" s="1">
        <f t="shared" si="395"/>
        <v>6006211060</v>
      </c>
      <c r="B403" s="58">
        <f t="shared" si="331"/>
        <v>6006211060</v>
      </c>
      <c r="C403" s="27">
        <f>_xlfn.XLOOKUP(G403,战斗中转!$D$8:$D$19,战斗中转!$F$8:$F$19)</f>
        <v>60</v>
      </c>
      <c r="D403" s="1">
        <f>_xlfn.XLOOKUP(G403,战斗中转!$D$8:$D$19,战斗中转!$H$8:$H$19)</f>
        <v>5</v>
      </c>
      <c r="E403" s="1">
        <f>_xlfn.XLOOKUP(G403,战斗中转!$D$8:$D$19,战斗中转!$J$8:$J$19)</f>
        <v>0</v>
      </c>
      <c r="F403" s="1">
        <f t="shared" si="306"/>
        <v>1</v>
      </c>
      <c r="G403" s="58">
        <f t="shared" si="339"/>
        <v>6</v>
      </c>
      <c r="H403" s="1">
        <f t="shared" ref="H403:J403" si="409">H331</f>
        <v>2</v>
      </c>
      <c r="I403" s="1">
        <f t="shared" si="409"/>
        <v>1</v>
      </c>
      <c r="J403" s="1">
        <f t="shared" si="409"/>
        <v>1</v>
      </c>
      <c r="K403" s="1">
        <f t="shared" si="308"/>
        <v>1</v>
      </c>
      <c r="L403" s="1">
        <f>IF(H403=0,0,_xlfn.XLOOKUP(G403,战斗中转!$D$8:$D$19,战斗中转!$I$8:$I$19))</f>
        <v>0.3</v>
      </c>
      <c r="M403" s="1">
        <f t="shared" si="398"/>
        <v>6006211060</v>
      </c>
      <c r="N403" s="1" t="str">
        <f t="shared" si="310"/>
        <v>EquipmentName606011060</v>
      </c>
      <c r="O403" s="1" t="str">
        <f t="shared" si="311"/>
        <v>EquipmentDesc606011060</v>
      </c>
      <c r="P403" s="63" t="str">
        <f>"SpriteUi/EquipmentIcon/"&amp;"Equip_"&amp;_xlfn.XLOOKUP(J403,战斗中转!$A$8:$A$11,战斗中转!$B$8:$B$11)&amp;"_"&amp;I403*100+ROUNDUP(G403/2,0)*10</f>
        <v>SpriteUi/EquipmentIcon/Equip_Weapon_130</v>
      </c>
      <c r="Q403" s="63">
        <v>1</v>
      </c>
      <c r="R403" s="1" t="str" cm="1">
        <f t="array" ref="R403">_xlfn.XLOOKUP($C403,战斗中转!$E$32:$E$281,_xlfn.XLOOKUP(I403*100+J403,战斗中转!$AD$30:$BY$30*100+战斗中转!$AD$31:$BY$31,战斗中转!$AD$32:$BY$281),"{}")</f>
        <v>{"Atk":10590.6661,"Cri":0.5989}</v>
      </c>
      <c r="S403" s="1" t="str" cm="1">
        <f t="array" ref="S403">_xlfn.XLOOKUP($C403,经营中转!$E$16:$E$265,_xlfn.XLOOKUP($J403,经营中转!$L$15:$S$15,经营中转!$L$16:$S$265),"{}")</f>
        <v>{"CardMulti":11.81}</v>
      </c>
    </row>
    <row r="404" spans="1:19" x14ac:dyDescent="0.15">
      <c r="A404" s="1">
        <f t="shared" si="395"/>
        <v>6006212060</v>
      </c>
      <c r="B404" s="58">
        <f t="shared" ref="B404:B467" si="410">INT(IF(H404=100,60*10^8+G404*10^6+9*10^5+I404*10^4+J404*10^3+C404,60*10^8+G404*10^6+H404*10^5+I404*10^4+J404*10^3+C404))</f>
        <v>6006212060</v>
      </c>
      <c r="C404" s="27">
        <f>_xlfn.XLOOKUP(G404,战斗中转!$D$8:$D$19,战斗中转!$F$8:$F$19)</f>
        <v>60</v>
      </c>
      <c r="D404" s="1">
        <f>_xlfn.XLOOKUP(G404,战斗中转!$D$8:$D$19,战斗中转!$H$8:$H$19)</f>
        <v>5</v>
      </c>
      <c r="E404" s="1">
        <f>_xlfn.XLOOKUP(G404,战斗中转!$D$8:$D$19,战斗中转!$J$8:$J$19)</f>
        <v>0</v>
      </c>
      <c r="F404" s="1">
        <f t="shared" si="306"/>
        <v>1</v>
      </c>
      <c r="G404" s="58">
        <f t="shared" si="339"/>
        <v>6</v>
      </c>
      <c r="H404" s="1">
        <f t="shared" ref="H404:J404" si="411">H332</f>
        <v>2</v>
      </c>
      <c r="I404" s="1">
        <f t="shared" si="411"/>
        <v>1</v>
      </c>
      <c r="J404" s="1">
        <f t="shared" si="411"/>
        <v>2</v>
      </c>
      <c r="K404" s="1">
        <f t="shared" si="308"/>
        <v>1</v>
      </c>
      <c r="L404" s="1">
        <f>IF(H404=0,0,_xlfn.XLOOKUP(G404,战斗中转!$D$8:$D$19,战斗中转!$I$8:$I$19))</f>
        <v>0.3</v>
      </c>
      <c r="M404" s="1">
        <f t="shared" si="398"/>
        <v>6006212060</v>
      </c>
      <c r="N404" s="1" t="str">
        <f t="shared" si="310"/>
        <v>EquipmentName606012060</v>
      </c>
      <c r="O404" s="1" t="str">
        <f t="shared" si="311"/>
        <v>EquipmentDesc606012060</v>
      </c>
      <c r="P404" s="63" t="str">
        <f>"SpriteUi/EquipmentIcon/"&amp;"Equip_"&amp;_xlfn.XLOOKUP(J404,战斗中转!$A$8:$A$11,战斗中转!$B$8:$B$11)&amp;"_"&amp;I404*100+ROUNDUP(G404/2,0)*10</f>
        <v>SpriteUi/EquipmentIcon/Equip_Head_130</v>
      </c>
      <c r="Q404" s="63">
        <v>1</v>
      </c>
      <c r="R404" s="1" t="str" cm="1">
        <f t="array" ref="R404">_xlfn.XLOOKUP($C404,战斗中转!$E$32:$E$281,_xlfn.XLOOKUP(I404*100+J404,战斗中转!$AD$30:$BY$30*100+战斗中转!$AD$31:$BY$31,战斗中转!$AD$32:$BY$281),"{}")</f>
        <v>{"Hp":76391.6901,"AntiCri":0.3304}</v>
      </c>
      <c r="S404" s="1" t="str" cm="1">
        <f t="array" ref="S404">_xlfn.XLOOKUP($C404,经营中转!$E$16:$E$265,_xlfn.XLOOKUP($J404,经营中转!$L$15:$S$15,经营中转!$L$16:$S$265),"{}")</f>
        <v>{"AutoLevelLower":84}</v>
      </c>
    </row>
    <row r="405" spans="1:19" x14ac:dyDescent="0.15">
      <c r="A405" s="1">
        <f t="shared" si="395"/>
        <v>6006213060</v>
      </c>
      <c r="B405" s="58">
        <f t="shared" si="410"/>
        <v>6006213060</v>
      </c>
      <c r="C405" s="27">
        <f>_xlfn.XLOOKUP(G405,战斗中转!$D$8:$D$19,战斗中转!$F$8:$F$19)</f>
        <v>60</v>
      </c>
      <c r="D405" s="1">
        <f>_xlfn.XLOOKUP(G405,战斗中转!$D$8:$D$19,战斗中转!$H$8:$H$19)</f>
        <v>5</v>
      </c>
      <c r="E405" s="1">
        <f>_xlfn.XLOOKUP(G405,战斗中转!$D$8:$D$19,战斗中转!$J$8:$J$19)</f>
        <v>0</v>
      </c>
      <c r="F405" s="1">
        <f t="shared" si="306"/>
        <v>1</v>
      </c>
      <c r="G405" s="58">
        <f t="shared" si="339"/>
        <v>6</v>
      </c>
      <c r="H405" s="1">
        <f t="shared" ref="H405:J405" si="412">H333</f>
        <v>2</v>
      </c>
      <c r="I405" s="1">
        <f t="shared" si="412"/>
        <v>1</v>
      </c>
      <c r="J405" s="1">
        <f t="shared" si="412"/>
        <v>3</v>
      </c>
      <c r="K405" s="1">
        <f t="shared" si="308"/>
        <v>1</v>
      </c>
      <c r="L405" s="1">
        <f>IF(H405=0,0,_xlfn.XLOOKUP(G405,战斗中转!$D$8:$D$19,战斗中转!$I$8:$I$19))</f>
        <v>0.3</v>
      </c>
      <c r="M405" s="1">
        <f t="shared" si="398"/>
        <v>6006213060</v>
      </c>
      <c r="N405" s="1" t="str">
        <f t="shared" si="310"/>
        <v>EquipmentName606013060</v>
      </c>
      <c r="O405" s="1" t="str">
        <f t="shared" si="311"/>
        <v>EquipmentDesc606013060</v>
      </c>
      <c r="P405" s="63" t="str">
        <f>"SpriteUi/EquipmentIcon/"&amp;"Equip_"&amp;_xlfn.XLOOKUP(J405,战斗中转!$A$8:$A$11,战斗中转!$B$8:$B$11)&amp;"_"&amp;I405*100+ROUNDUP(G405/2,0)*10</f>
        <v>SpriteUi/EquipmentIcon/Equip_Body_130</v>
      </c>
      <c r="Q405" s="63">
        <v>1</v>
      </c>
      <c r="R405" s="1" t="str" cm="1">
        <f t="array" ref="R405">_xlfn.XLOOKUP($C405,战斗中转!$E$32:$E$281,_xlfn.XLOOKUP(I405*100+J405,战斗中转!$AD$30:$BY$30*100+战斗中转!$AD$31:$BY$31,战斗中转!$AD$32:$BY$281),"{}")</f>
        <v>{"PhysDef":3298.7321,"SkillSpeed":0.0798}</v>
      </c>
      <c r="S405" s="1" t="str" cm="1">
        <f t="array" ref="S405">_xlfn.XLOOKUP($C405,经营中转!$E$16:$E$265,_xlfn.XLOOKUP($J405,经营中转!$L$15:$S$15,经营中转!$L$16:$S$265),"{}")</f>
        <v>{"CardMulti":5.06}</v>
      </c>
    </row>
    <row r="406" spans="1:19" x14ac:dyDescent="0.15">
      <c r="A406" s="1">
        <f t="shared" si="395"/>
        <v>6006214060</v>
      </c>
      <c r="B406" s="58">
        <f t="shared" si="410"/>
        <v>6006214060</v>
      </c>
      <c r="C406" s="27">
        <f>_xlfn.XLOOKUP(G406,战斗中转!$D$8:$D$19,战斗中转!$F$8:$F$19)</f>
        <v>60</v>
      </c>
      <c r="D406" s="1">
        <f>_xlfn.XLOOKUP(G406,战斗中转!$D$8:$D$19,战斗中转!$H$8:$H$19)</f>
        <v>5</v>
      </c>
      <c r="E406" s="1">
        <f>_xlfn.XLOOKUP(G406,战斗中转!$D$8:$D$19,战斗中转!$J$8:$J$19)</f>
        <v>0</v>
      </c>
      <c r="F406" s="1">
        <f t="shared" si="306"/>
        <v>1</v>
      </c>
      <c r="G406" s="58">
        <f t="shared" si="339"/>
        <v>6</v>
      </c>
      <c r="H406" s="1">
        <f t="shared" ref="H406:J406" si="413">H334</f>
        <v>2</v>
      </c>
      <c r="I406" s="1">
        <f t="shared" si="413"/>
        <v>1</v>
      </c>
      <c r="J406" s="1">
        <f t="shared" si="413"/>
        <v>4</v>
      </c>
      <c r="K406" s="1">
        <f t="shared" si="308"/>
        <v>1</v>
      </c>
      <c r="L406" s="1">
        <f>IF(H406=0,0,_xlfn.XLOOKUP(G406,战斗中转!$D$8:$D$19,战斗中转!$I$8:$I$19))</f>
        <v>0.3</v>
      </c>
      <c r="M406" s="1">
        <f t="shared" si="398"/>
        <v>6006214060</v>
      </c>
      <c r="N406" s="1" t="str">
        <f t="shared" si="310"/>
        <v>EquipmentName606014060</v>
      </c>
      <c r="O406" s="1" t="str">
        <f t="shared" si="311"/>
        <v>EquipmentDesc606014060</v>
      </c>
      <c r="P406" s="63" t="str">
        <f>"SpriteUi/EquipmentIcon/"&amp;"Equip_"&amp;_xlfn.XLOOKUP(J406,战斗中转!$A$8:$A$11,战斗中转!$B$8:$B$11)&amp;"_"&amp;I406*100+ROUNDUP(G406/2,0)*10</f>
        <v>SpriteUi/EquipmentIcon/Equip_Shoes_130</v>
      </c>
      <c r="Q406" s="63">
        <v>1</v>
      </c>
      <c r="R406" s="1" t="str" cm="1">
        <f t="array" ref="R406">_xlfn.XLOOKUP($C406,战斗中转!$E$32:$E$281,_xlfn.XLOOKUP(I406*100+J406,战斗中转!$AD$30:$BY$30*100+战斗中转!$AD$31:$BY$31,战斗中转!$AD$32:$BY$281),"{}")</f>
        <v>{"MagicDef":3298.7321,"AtkSpeed":0.1026,"SkillSpeed":0.0798}</v>
      </c>
      <c r="S406" s="1" t="str" cm="1">
        <f t="array" ref="S406">_xlfn.XLOOKUP($C406,经营中转!$E$16:$E$265,_xlfn.XLOOKUP($J406,经营中转!$L$15:$S$15,经营中转!$L$16:$S$265),"{}")</f>
        <v>{"AutoLevelLower":36}</v>
      </c>
    </row>
    <row r="407" spans="1:19" x14ac:dyDescent="0.15">
      <c r="A407" s="1">
        <f t="shared" si="395"/>
        <v>6006221060</v>
      </c>
      <c r="B407" s="58">
        <f t="shared" si="410"/>
        <v>6006221060</v>
      </c>
      <c r="C407" s="27">
        <f>_xlfn.XLOOKUP(G407,战斗中转!$D$8:$D$19,战斗中转!$F$8:$F$19)</f>
        <v>60</v>
      </c>
      <c r="D407" s="1">
        <f>_xlfn.XLOOKUP(G407,战斗中转!$D$8:$D$19,战斗中转!$H$8:$H$19)</f>
        <v>5</v>
      </c>
      <c r="E407" s="1">
        <f>_xlfn.XLOOKUP(G407,战斗中转!$D$8:$D$19,战斗中转!$J$8:$J$19)</f>
        <v>0</v>
      </c>
      <c r="F407" s="1">
        <f t="shared" si="306"/>
        <v>1</v>
      </c>
      <c r="G407" s="58">
        <f t="shared" si="339"/>
        <v>6</v>
      </c>
      <c r="H407" s="1">
        <f t="shared" ref="H407:J407" si="414">H335</f>
        <v>2</v>
      </c>
      <c r="I407" s="1">
        <f t="shared" si="414"/>
        <v>2</v>
      </c>
      <c r="J407" s="1">
        <f t="shared" si="414"/>
        <v>1</v>
      </c>
      <c r="K407" s="1">
        <f t="shared" si="308"/>
        <v>1</v>
      </c>
      <c r="L407" s="1">
        <f>IF(H407=0,0,_xlfn.XLOOKUP(G407,战斗中转!$D$8:$D$19,战斗中转!$I$8:$I$19))</f>
        <v>0.3</v>
      </c>
      <c r="M407" s="1">
        <f t="shared" si="398"/>
        <v>6006221060</v>
      </c>
      <c r="N407" s="1" t="str">
        <f t="shared" si="310"/>
        <v>EquipmentName606021060</v>
      </c>
      <c r="O407" s="1" t="str">
        <f t="shared" si="311"/>
        <v>EquipmentDesc606021060</v>
      </c>
      <c r="P407" s="63" t="str">
        <f>"SpriteUi/EquipmentIcon/"&amp;"Equip_"&amp;_xlfn.XLOOKUP(J407,战斗中转!$A$8:$A$11,战斗中转!$B$8:$B$11)&amp;"_"&amp;I407*100+ROUNDUP(G407/2,0)*10</f>
        <v>SpriteUi/EquipmentIcon/Equip_Weapon_230</v>
      </c>
      <c r="Q407" s="63">
        <v>1</v>
      </c>
      <c r="R407" s="1" t="str" cm="1">
        <f t="array" ref="R407">_xlfn.XLOOKUP($C407,战斗中转!$E$32:$E$281,_xlfn.XLOOKUP(I407*100+J407,战斗中转!$AD$30:$BY$30*100+战斗中转!$AD$31:$BY$31,战斗中转!$AD$32:$BY$281),"{}")</f>
        <v>{"Atk":7465.5515,"Cri":0.413}</v>
      </c>
      <c r="S407" s="1" t="str" cm="1">
        <f t="array" ref="S407">_xlfn.XLOOKUP($C407,经营中转!$E$16:$E$265,_xlfn.XLOOKUP($J407,经营中转!$L$15:$S$15,经营中转!$L$16:$S$265),"{}")</f>
        <v>{"CardMulti":11.81}</v>
      </c>
    </row>
    <row r="408" spans="1:19" x14ac:dyDescent="0.15">
      <c r="A408" s="1">
        <f t="shared" si="395"/>
        <v>6006222060</v>
      </c>
      <c r="B408" s="58">
        <f t="shared" si="410"/>
        <v>6006222060</v>
      </c>
      <c r="C408" s="27">
        <f>_xlfn.XLOOKUP(G408,战斗中转!$D$8:$D$19,战斗中转!$F$8:$F$19)</f>
        <v>60</v>
      </c>
      <c r="D408" s="1">
        <f>_xlfn.XLOOKUP(G408,战斗中转!$D$8:$D$19,战斗中转!$H$8:$H$19)</f>
        <v>5</v>
      </c>
      <c r="E408" s="1">
        <f>_xlfn.XLOOKUP(G408,战斗中转!$D$8:$D$19,战斗中转!$J$8:$J$19)</f>
        <v>0</v>
      </c>
      <c r="F408" s="1">
        <f t="shared" ref="F408:F495" si="415">IF(D408=0,0,1)</f>
        <v>1</v>
      </c>
      <c r="G408" s="58">
        <f t="shared" si="339"/>
        <v>6</v>
      </c>
      <c r="H408" s="1">
        <f t="shared" ref="H408:J408" si="416">H336</f>
        <v>2</v>
      </c>
      <c r="I408" s="1">
        <f t="shared" si="416"/>
        <v>2</v>
      </c>
      <c r="J408" s="1">
        <f t="shared" si="416"/>
        <v>2</v>
      </c>
      <c r="K408" s="1">
        <f t="shared" si="308"/>
        <v>1</v>
      </c>
      <c r="L408" s="1">
        <f>IF(H408=0,0,_xlfn.XLOOKUP(G408,战斗中转!$D$8:$D$19,战斗中转!$I$8:$I$19))</f>
        <v>0.3</v>
      </c>
      <c r="M408" s="1">
        <f t="shared" si="398"/>
        <v>6006222060</v>
      </c>
      <c r="N408" s="1" t="str">
        <f t="shared" ref="N408:N495" si="417">"EquipmentName"&amp;"60"&amp;G408*1000000+I408*10000+J408*1000+C408</f>
        <v>EquipmentName606022060</v>
      </c>
      <c r="O408" s="1" t="str">
        <f t="shared" ref="O408:O495" si="418">"EquipmentDesc"&amp;"60"&amp;G408*1000000+I408*10000+J408*1000+C408</f>
        <v>EquipmentDesc606022060</v>
      </c>
      <c r="P408" s="63" t="str">
        <f>"SpriteUi/EquipmentIcon/"&amp;"Equip_"&amp;_xlfn.XLOOKUP(J408,战斗中转!$A$8:$A$11,战斗中转!$B$8:$B$11)&amp;"_"&amp;I408*100+ROUNDUP(G408/2,0)*10</f>
        <v>SpriteUi/EquipmentIcon/Equip_Head_230</v>
      </c>
      <c r="Q408" s="63">
        <v>1</v>
      </c>
      <c r="R408" s="1" t="str" cm="1">
        <f t="array" ref="R408">_xlfn.XLOOKUP($C408,战斗中转!$E$32:$E$281,_xlfn.XLOOKUP(I408*100+J408,战斗中转!$AD$30:$BY$30*100+战斗中转!$AD$31:$BY$31,战斗中转!$AD$32:$BY$281),"{}")</f>
        <v>{"Hp":108510.9234,"AntiCri":0.413}</v>
      </c>
      <c r="S408" s="1" t="str" cm="1">
        <f t="array" ref="S408">_xlfn.XLOOKUP($C408,经营中转!$E$16:$E$265,_xlfn.XLOOKUP($J408,经营中转!$L$15:$S$15,经营中转!$L$16:$S$265),"{}")</f>
        <v>{"AutoLevelLower":84}</v>
      </c>
    </row>
    <row r="409" spans="1:19" x14ac:dyDescent="0.15">
      <c r="A409" s="1">
        <f t="shared" si="395"/>
        <v>6006223060</v>
      </c>
      <c r="B409" s="58">
        <f t="shared" si="410"/>
        <v>6006223060</v>
      </c>
      <c r="C409" s="27">
        <f>_xlfn.XLOOKUP(G409,战斗中转!$D$8:$D$19,战斗中转!$F$8:$F$19)</f>
        <v>60</v>
      </c>
      <c r="D409" s="1">
        <f>_xlfn.XLOOKUP(G409,战斗中转!$D$8:$D$19,战斗中转!$H$8:$H$19)</f>
        <v>5</v>
      </c>
      <c r="E409" s="1">
        <f>_xlfn.XLOOKUP(G409,战斗中转!$D$8:$D$19,战斗中转!$J$8:$J$19)</f>
        <v>0</v>
      </c>
      <c r="F409" s="1">
        <f t="shared" si="415"/>
        <v>1</v>
      </c>
      <c r="G409" s="58">
        <f t="shared" si="339"/>
        <v>6</v>
      </c>
      <c r="H409" s="1">
        <f t="shared" ref="H409:J409" si="419">H337</f>
        <v>2</v>
      </c>
      <c r="I409" s="1">
        <f t="shared" si="419"/>
        <v>2</v>
      </c>
      <c r="J409" s="1">
        <f t="shared" si="419"/>
        <v>3</v>
      </c>
      <c r="K409" s="1">
        <f t="shared" si="308"/>
        <v>1</v>
      </c>
      <c r="L409" s="1">
        <f>IF(H409=0,0,_xlfn.XLOOKUP(G409,战斗中转!$D$8:$D$19,战斗中转!$I$8:$I$19))</f>
        <v>0.3</v>
      </c>
      <c r="M409" s="1">
        <f t="shared" si="398"/>
        <v>6006223060</v>
      </c>
      <c r="N409" s="1" t="str">
        <f t="shared" si="417"/>
        <v>EquipmentName606023060</v>
      </c>
      <c r="O409" s="1" t="str">
        <f t="shared" si="418"/>
        <v>EquipmentDesc606023060</v>
      </c>
      <c r="P409" s="63" t="str">
        <f>"SpriteUi/EquipmentIcon/"&amp;"Equip_"&amp;_xlfn.XLOOKUP(J409,战斗中转!$A$8:$A$11,战斗中转!$B$8:$B$11)&amp;"_"&amp;I409*100+ROUNDUP(G409/2,0)*10</f>
        <v>SpriteUi/EquipmentIcon/Equip_Body_230</v>
      </c>
      <c r="Q409" s="63">
        <v>1</v>
      </c>
      <c r="R409" s="1" t="str" cm="1">
        <f t="array" ref="R409">_xlfn.XLOOKUP($C409,战斗中转!$E$32:$E$281,_xlfn.XLOOKUP(I409*100+J409,战斗中转!$AD$30:$BY$30*100+战斗中转!$AD$31:$BY$31,战斗中转!$AD$32:$BY$281),"{}")</f>
        <v>{"PhysDef":3819.5845,"OnHealInc":0.0752}</v>
      </c>
      <c r="S409" s="1" t="str" cm="1">
        <f t="array" ref="S409">_xlfn.XLOOKUP($C409,经营中转!$E$16:$E$265,_xlfn.XLOOKUP($J409,经营中转!$L$15:$S$15,经营中转!$L$16:$S$265),"{}")</f>
        <v>{"CardMulti":5.06}</v>
      </c>
    </row>
    <row r="410" spans="1:19" x14ac:dyDescent="0.15">
      <c r="A410" s="1">
        <f t="shared" si="395"/>
        <v>6006224060</v>
      </c>
      <c r="B410" s="58">
        <f t="shared" si="410"/>
        <v>6006224060</v>
      </c>
      <c r="C410" s="27">
        <f>_xlfn.XLOOKUP(G410,战斗中转!$D$8:$D$19,战斗中转!$F$8:$F$19)</f>
        <v>60</v>
      </c>
      <c r="D410" s="1">
        <f>_xlfn.XLOOKUP(G410,战斗中转!$D$8:$D$19,战斗中转!$H$8:$H$19)</f>
        <v>5</v>
      </c>
      <c r="E410" s="1">
        <f>_xlfn.XLOOKUP(G410,战斗中转!$D$8:$D$19,战斗中转!$J$8:$J$19)</f>
        <v>0</v>
      </c>
      <c r="F410" s="1">
        <f t="shared" si="415"/>
        <v>1</v>
      </c>
      <c r="G410" s="58">
        <f t="shared" si="339"/>
        <v>6</v>
      </c>
      <c r="H410" s="1">
        <f t="shared" ref="H410:J410" si="420">H338</f>
        <v>2</v>
      </c>
      <c r="I410" s="1">
        <f t="shared" si="420"/>
        <v>2</v>
      </c>
      <c r="J410" s="1">
        <f t="shared" si="420"/>
        <v>4</v>
      </c>
      <c r="K410" s="1">
        <f t="shared" si="308"/>
        <v>1</v>
      </c>
      <c r="L410" s="1">
        <f>IF(H410=0,0,_xlfn.XLOOKUP(G410,战斗中转!$D$8:$D$19,战斗中转!$I$8:$I$19))</f>
        <v>0.3</v>
      </c>
      <c r="M410" s="1">
        <f t="shared" si="398"/>
        <v>6006224060</v>
      </c>
      <c r="N410" s="1" t="str">
        <f t="shared" si="417"/>
        <v>EquipmentName606024060</v>
      </c>
      <c r="O410" s="1" t="str">
        <f t="shared" si="418"/>
        <v>EquipmentDesc606024060</v>
      </c>
      <c r="P410" s="63" t="str">
        <f>"SpriteUi/EquipmentIcon/"&amp;"Equip_"&amp;_xlfn.XLOOKUP(J410,战斗中转!$A$8:$A$11,战斗中转!$B$8:$B$11)&amp;"_"&amp;I410*100+ROUNDUP(G410/2,0)*10</f>
        <v>SpriteUi/EquipmentIcon/Equip_Shoes_230</v>
      </c>
      <c r="Q410" s="63">
        <v>1</v>
      </c>
      <c r="R410" s="1" t="str" cm="1">
        <f t="array" ref="R410">_xlfn.XLOOKUP($C410,战斗中转!$E$32:$E$281,_xlfn.XLOOKUP(I410*100+J410,战斗中转!$AD$30:$BY$30*100+战斗中转!$AD$31:$BY$31,战斗中转!$AD$32:$BY$281),"{}")</f>
        <v>{"MagicDef":3819.5845,"AtkSpeed":0.1026,"OnHealInc":0.0752}</v>
      </c>
      <c r="S410" s="1" t="str" cm="1">
        <f t="array" ref="S410">_xlfn.XLOOKUP($C410,经营中转!$E$16:$E$265,_xlfn.XLOOKUP($J410,经营中转!$L$15:$S$15,经营中转!$L$16:$S$265),"{}")</f>
        <v>{"AutoLevelLower":36}</v>
      </c>
    </row>
    <row r="411" spans="1:19" x14ac:dyDescent="0.15">
      <c r="A411" s="1">
        <f t="shared" si="395"/>
        <v>6006231060</v>
      </c>
      <c r="B411" s="58">
        <f t="shared" si="410"/>
        <v>6006231060</v>
      </c>
      <c r="C411" s="27">
        <f>_xlfn.XLOOKUP(G411,战斗中转!$D$8:$D$19,战斗中转!$F$8:$F$19)</f>
        <v>60</v>
      </c>
      <c r="D411" s="1">
        <f>_xlfn.XLOOKUP(G411,战斗中转!$D$8:$D$19,战斗中转!$H$8:$H$19)</f>
        <v>5</v>
      </c>
      <c r="E411" s="1">
        <f>_xlfn.XLOOKUP(G411,战斗中转!$D$8:$D$19,战斗中转!$J$8:$J$19)</f>
        <v>0</v>
      </c>
      <c r="F411" s="1">
        <f t="shared" si="415"/>
        <v>1</v>
      </c>
      <c r="G411" s="58">
        <f t="shared" ref="G411:G474" si="421">G339+1</f>
        <v>6</v>
      </c>
      <c r="H411" s="1">
        <f t="shared" ref="H411:J411" si="422">H339</f>
        <v>2</v>
      </c>
      <c r="I411" s="1">
        <f t="shared" si="422"/>
        <v>3</v>
      </c>
      <c r="J411" s="1">
        <f t="shared" si="422"/>
        <v>1</v>
      </c>
      <c r="K411" s="1">
        <f t="shared" si="308"/>
        <v>1</v>
      </c>
      <c r="L411" s="1">
        <f>IF(H411=0,0,_xlfn.XLOOKUP(G411,战斗中转!$D$8:$D$19,战斗中转!$I$8:$I$19))</f>
        <v>0.3</v>
      </c>
      <c r="M411" s="1">
        <f t="shared" si="398"/>
        <v>6006231060</v>
      </c>
      <c r="N411" s="1" t="str">
        <f t="shared" si="417"/>
        <v>EquipmentName606031060</v>
      </c>
      <c r="O411" s="1" t="str">
        <f t="shared" si="418"/>
        <v>EquipmentDesc606031060</v>
      </c>
      <c r="P411" s="63" t="str">
        <f>"SpriteUi/EquipmentIcon/"&amp;"Equip_"&amp;_xlfn.XLOOKUP(J411,战斗中转!$A$8:$A$11,战斗中转!$B$8:$B$11)&amp;"_"&amp;I411*100+ROUNDUP(G411/2,0)*10</f>
        <v>SpriteUi/EquipmentIcon/Equip_Weapon_330</v>
      </c>
      <c r="Q411" s="63">
        <v>1</v>
      </c>
      <c r="R411" s="1" t="str" cm="1">
        <f t="array" ref="R411">_xlfn.XLOOKUP($C411,战斗中转!$E$32:$E$281,_xlfn.XLOOKUP(I411*100+J411,战斗中转!$AD$30:$BY$30*100+战斗中转!$AD$31:$BY$31,战斗中转!$AD$32:$BY$281),"{}")</f>
        <v>{"Atk":9548.9613,"Cri":0.413}</v>
      </c>
      <c r="S411" s="1" t="str" cm="1">
        <f t="array" ref="S411">_xlfn.XLOOKUP($C411,经营中转!$E$16:$E$265,_xlfn.XLOOKUP($J411,经营中转!$L$15:$S$15,经营中转!$L$16:$S$265),"{}")</f>
        <v>{"CardMulti":11.81}</v>
      </c>
    </row>
    <row r="412" spans="1:19" x14ac:dyDescent="0.15">
      <c r="A412" s="1">
        <f t="shared" si="395"/>
        <v>6006232060</v>
      </c>
      <c r="B412" s="58">
        <f t="shared" si="410"/>
        <v>6006232060</v>
      </c>
      <c r="C412" s="27">
        <f>_xlfn.XLOOKUP(G412,战斗中转!$D$8:$D$19,战斗中转!$F$8:$F$19)</f>
        <v>60</v>
      </c>
      <c r="D412" s="1">
        <f>_xlfn.XLOOKUP(G412,战斗中转!$D$8:$D$19,战斗中转!$H$8:$H$19)</f>
        <v>5</v>
      </c>
      <c r="E412" s="1">
        <f>_xlfn.XLOOKUP(G412,战斗中转!$D$8:$D$19,战斗中转!$J$8:$J$19)</f>
        <v>0</v>
      </c>
      <c r="F412" s="1">
        <f t="shared" si="415"/>
        <v>1</v>
      </c>
      <c r="G412" s="58">
        <f t="shared" si="421"/>
        <v>6</v>
      </c>
      <c r="H412" s="1">
        <f t="shared" ref="H412:J412" si="423">H340</f>
        <v>2</v>
      </c>
      <c r="I412" s="1">
        <f t="shared" si="423"/>
        <v>3</v>
      </c>
      <c r="J412" s="1">
        <f t="shared" si="423"/>
        <v>2</v>
      </c>
      <c r="K412" s="1">
        <f t="shared" si="308"/>
        <v>1</v>
      </c>
      <c r="L412" s="1">
        <f>IF(H412=0,0,_xlfn.XLOOKUP(G412,战斗中转!$D$8:$D$19,战斗中转!$I$8:$I$19))</f>
        <v>0.3</v>
      </c>
      <c r="M412" s="1">
        <f t="shared" si="398"/>
        <v>6006232060</v>
      </c>
      <c r="N412" s="1" t="str">
        <f t="shared" si="417"/>
        <v>EquipmentName606032060</v>
      </c>
      <c r="O412" s="1" t="str">
        <f t="shared" si="418"/>
        <v>EquipmentDesc606032060</v>
      </c>
      <c r="P412" s="63" t="str">
        <f>"SpriteUi/EquipmentIcon/"&amp;"Equip_"&amp;_xlfn.XLOOKUP(J412,战斗中转!$A$8:$A$11,战斗中转!$B$8:$B$11)&amp;"_"&amp;I412*100+ROUNDUP(G412/2,0)*10</f>
        <v>SpriteUi/EquipmentIcon/Equip_Head_330</v>
      </c>
      <c r="Q412" s="63">
        <v>1</v>
      </c>
      <c r="R412" s="1" t="str" cm="1">
        <f t="array" ref="R412">_xlfn.XLOOKUP($C412,战斗中转!$E$32:$E$281,_xlfn.XLOOKUP(I412*100+J412,战斗中转!$AD$30:$BY$30*100+战斗中转!$AD$31:$BY$31,战斗中转!$AD$32:$BY$281),"{}")</f>
        <v>{"Hp":91149.1756,"AntiCri":0.413}</v>
      </c>
      <c r="S412" s="1" t="str" cm="1">
        <f t="array" ref="S412">_xlfn.XLOOKUP($C412,经营中转!$E$16:$E$265,_xlfn.XLOOKUP($J412,经营中转!$L$15:$S$15,经营中转!$L$16:$S$265),"{}")</f>
        <v>{"AutoLevelLower":84}</v>
      </c>
    </row>
    <row r="413" spans="1:19" x14ac:dyDescent="0.15">
      <c r="A413" s="1">
        <f t="shared" si="395"/>
        <v>6006233060</v>
      </c>
      <c r="B413" s="58">
        <f t="shared" si="410"/>
        <v>6006233060</v>
      </c>
      <c r="C413" s="27">
        <f>_xlfn.XLOOKUP(G413,战斗中转!$D$8:$D$19,战斗中转!$F$8:$F$19)</f>
        <v>60</v>
      </c>
      <c r="D413" s="1">
        <f>_xlfn.XLOOKUP(G413,战斗中转!$D$8:$D$19,战斗中转!$H$8:$H$19)</f>
        <v>5</v>
      </c>
      <c r="E413" s="1">
        <f>_xlfn.XLOOKUP(G413,战斗中转!$D$8:$D$19,战斗中转!$J$8:$J$19)</f>
        <v>0</v>
      </c>
      <c r="F413" s="1">
        <f t="shared" si="415"/>
        <v>1</v>
      </c>
      <c r="G413" s="58">
        <f t="shared" si="421"/>
        <v>6</v>
      </c>
      <c r="H413" s="1">
        <f t="shared" ref="H413:J413" si="424">H341</f>
        <v>2</v>
      </c>
      <c r="I413" s="1">
        <f t="shared" si="424"/>
        <v>3</v>
      </c>
      <c r="J413" s="1">
        <f t="shared" si="424"/>
        <v>3</v>
      </c>
      <c r="K413" s="1">
        <f t="shared" si="308"/>
        <v>1</v>
      </c>
      <c r="L413" s="1">
        <f>IF(H413=0,0,_xlfn.XLOOKUP(G413,战斗中转!$D$8:$D$19,战斗中转!$I$8:$I$19))</f>
        <v>0.3</v>
      </c>
      <c r="M413" s="1">
        <f t="shared" si="398"/>
        <v>6006233060</v>
      </c>
      <c r="N413" s="1" t="str">
        <f t="shared" si="417"/>
        <v>EquipmentName606033060</v>
      </c>
      <c r="O413" s="1" t="str">
        <f t="shared" si="418"/>
        <v>EquipmentDesc606033060</v>
      </c>
      <c r="P413" s="63" t="str">
        <f>"SpriteUi/EquipmentIcon/"&amp;"Equip_"&amp;_xlfn.XLOOKUP(J413,战斗中转!$A$8:$A$11,战斗中转!$B$8:$B$11)&amp;"_"&amp;I413*100+ROUNDUP(G413/2,0)*10</f>
        <v>SpriteUi/EquipmentIcon/Equip_Body_330</v>
      </c>
      <c r="Q413" s="63">
        <v>1</v>
      </c>
      <c r="R413" s="1" t="str" cm="1">
        <f t="array" ref="R413">_xlfn.XLOOKUP($C413,战斗中转!$E$32:$E$281,_xlfn.XLOOKUP(I413*100+J413,战斗中转!$AD$30:$BY$30*100+战斗中转!$AD$31:$BY$31,战斗中转!$AD$32:$BY$281),"{}")</f>
        <v>{"PhysDef":3368.1791,"HealInc":0.0752}</v>
      </c>
      <c r="S413" s="1" t="str" cm="1">
        <f t="array" ref="S413">_xlfn.XLOOKUP($C413,经营中转!$E$16:$E$265,_xlfn.XLOOKUP($J413,经营中转!$L$15:$S$15,经营中转!$L$16:$S$265),"{}")</f>
        <v>{"CardMulti":5.06}</v>
      </c>
    </row>
    <row r="414" spans="1:19" x14ac:dyDescent="0.15">
      <c r="A414" s="1">
        <f t="shared" si="395"/>
        <v>6006234060</v>
      </c>
      <c r="B414" s="58">
        <f t="shared" si="410"/>
        <v>6006234060</v>
      </c>
      <c r="C414" s="27">
        <f>_xlfn.XLOOKUP(G414,战斗中转!$D$8:$D$19,战斗中转!$F$8:$F$19)</f>
        <v>60</v>
      </c>
      <c r="D414" s="1">
        <f>_xlfn.XLOOKUP(G414,战斗中转!$D$8:$D$19,战斗中转!$H$8:$H$19)</f>
        <v>5</v>
      </c>
      <c r="E414" s="1">
        <f>_xlfn.XLOOKUP(G414,战斗中转!$D$8:$D$19,战斗中转!$J$8:$J$19)</f>
        <v>0</v>
      </c>
      <c r="F414" s="1">
        <f t="shared" si="415"/>
        <v>1</v>
      </c>
      <c r="G414" s="58">
        <f t="shared" si="421"/>
        <v>6</v>
      </c>
      <c r="H414" s="1">
        <f t="shared" ref="H414:J414" si="425">H342</f>
        <v>2</v>
      </c>
      <c r="I414" s="1">
        <f t="shared" si="425"/>
        <v>3</v>
      </c>
      <c r="J414" s="1">
        <f t="shared" si="425"/>
        <v>4</v>
      </c>
      <c r="K414" s="1">
        <f t="shared" si="308"/>
        <v>1</v>
      </c>
      <c r="L414" s="1">
        <f>IF(H414=0,0,_xlfn.XLOOKUP(G414,战斗中转!$D$8:$D$19,战斗中转!$I$8:$I$19))</f>
        <v>0.3</v>
      </c>
      <c r="M414" s="1">
        <f t="shared" si="398"/>
        <v>6006234060</v>
      </c>
      <c r="N414" s="1" t="str">
        <f t="shared" si="417"/>
        <v>EquipmentName606034060</v>
      </c>
      <c r="O414" s="1" t="str">
        <f t="shared" si="418"/>
        <v>EquipmentDesc606034060</v>
      </c>
      <c r="P414" s="63" t="str">
        <f>"SpriteUi/EquipmentIcon/"&amp;"Equip_"&amp;_xlfn.XLOOKUP(J414,战斗中转!$A$8:$A$11,战斗中转!$B$8:$B$11)&amp;"_"&amp;I414*100+ROUNDUP(G414/2,0)*10</f>
        <v>SpriteUi/EquipmentIcon/Equip_Shoes_330</v>
      </c>
      <c r="Q414" s="63">
        <v>1</v>
      </c>
      <c r="R414" s="1" t="str" cm="1">
        <f t="array" ref="R414">_xlfn.XLOOKUP($C414,战斗中转!$E$32:$E$281,_xlfn.XLOOKUP(I414*100+J414,战斗中转!$AD$30:$BY$30*100+战斗中转!$AD$31:$BY$31,战斗中转!$AD$32:$BY$281),"{}")</f>
        <v>{"MagicDef":3437.6261,"AtkSpeed":0.1026,"HealInc":0.0752}</v>
      </c>
      <c r="S414" s="1" t="str" cm="1">
        <f t="array" ref="S414">_xlfn.XLOOKUP($C414,经营中转!$E$16:$E$265,_xlfn.XLOOKUP($J414,经营中转!$L$15:$S$15,经营中转!$L$16:$S$265),"{}")</f>
        <v>{"AutoLevelLower":36}</v>
      </c>
    </row>
    <row r="415" spans="1:19" x14ac:dyDescent="0.15">
      <c r="A415" s="1">
        <f t="shared" si="395"/>
        <v>6006311060</v>
      </c>
      <c r="B415" s="58">
        <f t="shared" si="410"/>
        <v>6006311060</v>
      </c>
      <c r="C415" s="27">
        <f>_xlfn.XLOOKUP(G415,战斗中转!$D$8:$D$19,战斗中转!$F$8:$F$19)</f>
        <v>60</v>
      </c>
      <c r="D415" s="1">
        <f>_xlfn.XLOOKUP(G415,战斗中转!$D$8:$D$19,战斗中转!$H$8:$H$19)</f>
        <v>5</v>
      </c>
      <c r="E415" s="1">
        <f>_xlfn.XLOOKUP(G415,战斗中转!$D$8:$D$19,战斗中转!$J$8:$J$19)</f>
        <v>0</v>
      </c>
      <c r="F415" s="1">
        <f t="shared" si="415"/>
        <v>1</v>
      </c>
      <c r="G415" s="58">
        <f t="shared" si="421"/>
        <v>6</v>
      </c>
      <c r="H415" s="1">
        <f t="shared" ref="H415:J415" si="426">H343</f>
        <v>3</v>
      </c>
      <c r="I415" s="1">
        <f t="shared" si="426"/>
        <v>1</v>
      </c>
      <c r="J415" s="1">
        <f t="shared" si="426"/>
        <v>1</v>
      </c>
      <c r="K415" s="1">
        <f t="shared" si="308"/>
        <v>1</v>
      </c>
      <c r="L415" s="1">
        <f>IF(H415=0,0,_xlfn.XLOOKUP(G415,战斗中转!$D$8:$D$19,战斗中转!$I$8:$I$19))</f>
        <v>0.3</v>
      </c>
      <c r="M415" s="1">
        <f t="shared" si="398"/>
        <v>6006311060</v>
      </c>
      <c r="N415" s="1" t="str">
        <f t="shared" si="417"/>
        <v>EquipmentName606011060</v>
      </c>
      <c r="O415" s="1" t="str">
        <f t="shared" si="418"/>
        <v>EquipmentDesc606011060</v>
      </c>
      <c r="P415" s="63" t="str">
        <f>"SpriteUi/EquipmentIcon/"&amp;"Equip_"&amp;_xlfn.XLOOKUP(J415,战斗中转!$A$8:$A$11,战斗中转!$B$8:$B$11)&amp;"_"&amp;I415*100+ROUNDUP(G415/2,0)*10</f>
        <v>SpriteUi/EquipmentIcon/Equip_Weapon_130</v>
      </c>
      <c r="Q415" s="63">
        <v>1</v>
      </c>
      <c r="R415" s="1" t="str" cm="1">
        <f t="array" ref="R415">_xlfn.XLOOKUP($C415,战斗中转!$E$32:$E$281,_xlfn.XLOOKUP(I415*100+J415,战斗中转!$AD$30:$BY$30*100+战斗中转!$AD$31:$BY$31,战斗中转!$AD$32:$BY$281),"{}")</f>
        <v>{"Atk":10590.6661,"Cri":0.5989}</v>
      </c>
      <c r="S415" s="1" t="str" cm="1">
        <f t="array" ref="S415">_xlfn.XLOOKUP($C415,经营中转!$E$16:$E$265,_xlfn.XLOOKUP($J415,经营中转!$L$15:$S$15,经营中转!$L$16:$S$265),"{}")</f>
        <v>{"CardMulti":11.81}</v>
      </c>
    </row>
    <row r="416" spans="1:19" x14ac:dyDescent="0.15">
      <c r="A416" s="1">
        <f t="shared" si="395"/>
        <v>6006312060</v>
      </c>
      <c r="B416" s="58">
        <f t="shared" si="410"/>
        <v>6006312060</v>
      </c>
      <c r="C416" s="27">
        <f>_xlfn.XLOOKUP(G416,战斗中转!$D$8:$D$19,战斗中转!$F$8:$F$19)</f>
        <v>60</v>
      </c>
      <c r="D416" s="1">
        <f>_xlfn.XLOOKUP(G416,战斗中转!$D$8:$D$19,战斗中转!$H$8:$H$19)</f>
        <v>5</v>
      </c>
      <c r="E416" s="1">
        <f>_xlfn.XLOOKUP(G416,战斗中转!$D$8:$D$19,战斗中转!$J$8:$J$19)</f>
        <v>0</v>
      </c>
      <c r="F416" s="1">
        <f t="shared" si="415"/>
        <v>1</v>
      </c>
      <c r="G416" s="58">
        <f t="shared" si="421"/>
        <v>6</v>
      </c>
      <c r="H416" s="1">
        <f t="shared" ref="H416:J416" si="427">H344</f>
        <v>3</v>
      </c>
      <c r="I416" s="1">
        <f t="shared" si="427"/>
        <v>1</v>
      </c>
      <c r="J416" s="1">
        <f t="shared" si="427"/>
        <v>2</v>
      </c>
      <c r="K416" s="1">
        <f t="shared" si="308"/>
        <v>1</v>
      </c>
      <c r="L416" s="1">
        <f>IF(H416=0,0,_xlfn.XLOOKUP(G416,战斗中转!$D$8:$D$19,战斗中转!$I$8:$I$19))</f>
        <v>0.3</v>
      </c>
      <c r="M416" s="1">
        <f t="shared" si="398"/>
        <v>6006312060</v>
      </c>
      <c r="N416" s="1" t="str">
        <f t="shared" si="417"/>
        <v>EquipmentName606012060</v>
      </c>
      <c r="O416" s="1" t="str">
        <f t="shared" si="418"/>
        <v>EquipmentDesc606012060</v>
      </c>
      <c r="P416" s="63" t="str">
        <f>"SpriteUi/EquipmentIcon/"&amp;"Equip_"&amp;_xlfn.XLOOKUP(J416,战斗中转!$A$8:$A$11,战斗中转!$B$8:$B$11)&amp;"_"&amp;I416*100+ROUNDUP(G416/2,0)*10</f>
        <v>SpriteUi/EquipmentIcon/Equip_Head_130</v>
      </c>
      <c r="Q416" s="63">
        <v>1</v>
      </c>
      <c r="R416" s="1" t="str" cm="1">
        <f t="array" ref="R416">_xlfn.XLOOKUP($C416,战斗中转!$E$32:$E$281,_xlfn.XLOOKUP(I416*100+J416,战斗中转!$AD$30:$BY$30*100+战斗中转!$AD$31:$BY$31,战斗中转!$AD$32:$BY$281),"{}")</f>
        <v>{"Hp":76391.6901,"AntiCri":0.3304}</v>
      </c>
      <c r="S416" s="1" t="str" cm="1">
        <f t="array" ref="S416">_xlfn.XLOOKUP($C416,经营中转!$E$16:$E$265,_xlfn.XLOOKUP($J416,经营中转!$L$15:$S$15,经营中转!$L$16:$S$265),"{}")</f>
        <v>{"AutoLevelLower":84}</v>
      </c>
    </row>
    <row r="417" spans="1:19" x14ac:dyDescent="0.15">
      <c r="A417" s="1">
        <f t="shared" si="395"/>
        <v>6006313060</v>
      </c>
      <c r="B417" s="58">
        <f t="shared" si="410"/>
        <v>6006313060</v>
      </c>
      <c r="C417" s="27">
        <f>_xlfn.XLOOKUP(G417,战斗中转!$D$8:$D$19,战斗中转!$F$8:$F$19)</f>
        <v>60</v>
      </c>
      <c r="D417" s="1">
        <f>_xlfn.XLOOKUP(G417,战斗中转!$D$8:$D$19,战斗中转!$H$8:$H$19)</f>
        <v>5</v>
      </c>
      <c r="E417" s="1">
        <f>_xlfn.XLOOKUP(G417,战斗中转!$D$8:$D$19,战斗中转!$J$8:$J$19)</f>
        <v>0</v>
      </c>
      <c r="F417" s="1">
        <f t="shared" si="415"/>
        <v>1</v>
      </c>
      <c r="G417" s="58">
        <f t="shared" si="421"/>
        <v>6</v>
      </c>
      <c r="H417" s="1">
        <f t="shared" ref="H417:J417" si="428">H345</f>
        <v>3</v>
      </c>
      <c r="I417" s="1">
        <f t="shared" si="428"/>
        <v>1</v>
      </c>
      <c r="J417" s="1">
        <f t="shared" si="428"/>
        <v>3</v>
      </c>
      <c r="K417" s="1">
        <f t="shared" si="308"/>
        <v>1</v>
      </c>
      <c r="L417" s="1">
        <f>IF(H417=0,0,_xlfn.XLOOKUP(G417,战斗中转!$D$8:$D$19,战斗中转!$I$8:$I$19))</f>
        <v>0.3</v>
      </c>
      <c r="M417" s="1">
        <f t="shared" si="398"/>
        <v>6006313060</v>
      </c>
      <c r="N417" s="1" t="str">
        <f t="shared" si="417"/>
        <v>EquipmentName606013060</v>
      </c>
      <c r="O417" s="1" t="str">
        <f t="shared" si="418"/>
        <v>EquipmentDesc606013060</v>
      </c>
      <c r="P417" s="63" t="str">
        <f>"SpriteUi/EquipmentIcon/"&amp;"Equip_"&amp;_xlfn.XLOOKUP(J417,战斗中转!$A$8:$A$11,战斗中转!$B$8:$B$11)&amp;"_"&amp;I417*100+ROUNDUP(G417/2,0)*10</f>
        <v>SpriteUi/EquipmentIcon/Equip_Body_130</v>
      </c>
      <c r="Q417" s="63">
        <v>1</v>
      </c>
      <c r="R417" s="1" t="str" cm="1">
        <f t="array" ref="R417">_xlfn.XLOOKUP($C417,战斗中转!$E$32:$E$281,_xlfn.XLOOKUP(I417*100+J417,战斗中转!$AD$30:$BY$30*100+战斗中转!$AD$31:$BY$31,战斗中转!$AD$32:$BY$281),"{}")</f>
        <v>{"PhysDef":3298.7321,"SkillSpeed":0.0798}</v>
      </c>
      <c r="S417" s="1" t="str" cm="1">
        <f t="array" ref="S417">_xlfn.XLOOKUP($C417,经营中转!$E$16:$E$265,_xlfn.XLOOKUP($J417,经营中转!$L$15:$S$15,经营中转!$L$16:$S$265),"{}")</f>
        <v>{"CardMulti":5.06}</v>
      </c>
    </row>
    <row r="418" spans="1:19" x14ac:dyDescent="0.15">
      <c r="A418" s="1">
        <f t="shared" si="395"/>
        <v>6006314060</v>
      </c>
      <c r="B418" s="58">
        <f t="shared" si="410"/>
        <v>6006314060</v>
      </c>
      <c r="C418" s="27">
        <f>_xlfn.XLOOKUP(G418,战斗中转!$D$8:$D$19,战斗中转!$F$8:$F$19)</f>
        <v>60</v>
      </c>
      <c r="D418" s="1">
        <f>_xlfn.XLOOKUP(G418,战斗中转!$D$8:$D$19,战斗中转!$H$8:$H$19)</f>
        <v>5</v>
      </c>
      <c r="E418" s="1">
        <f>_xlfn.XLOOKUP(G418,战斗中转!$D$8:$D$19,战斗中转!$J$8:$J$19)</f>
        <v>0</v>
      </c>
      <c r="F418" s="1">
        <f t="shared" si="415"/>
        <v>1</v>
      </c>
      <c r="G418" s="58">
        <f t="shared" si="421"/>
        <v>6</v>
      </c>
      <c r="H418" s="1">
        <f t="shared" ref="H418:J418" si="429">H346</f>
        <v>3</v>
      </c>
      <c r="I418" s="1">
        <f t="shared" si="429"/>
        <v>1</v>
      </c>
      <c r="J418" s="1">
        <f t="shared" si="429"/>
        <v>4</v>
      </c>
      <c r="K418" s="1">
        <f t="shared" si="308"/>
        <v>1</v>
      </c>
      <c r="L418" s="1">
        <f>IF(H418=0,0,_xlfn.XLOOKUP(G418,战斗中转!$D$8:$D$19,战斗中转!$I$8:$I$19))</f>
        <v>0.3</v>
      </c>
      <c r="M418" s="1">
        <f t="shared" si="398"/>
        <v>6006314060</v>
      </c>
      <c r="N418" s="1" t="str">
        <f t="shared" si="417"/>
        <v>EquipmentName606014060</v>
      </c>
      <c r="O418" s="1" t="str">
        <f t="shared" si="418"/>
        <v>EquipmentDesc606014060</v>
      </c>
      <c r="P418" s="63" t="str">
        <f>"SpriteUi/EquipmentIcon/"&amp;"Equip_"&amp;_xlfn.XLOOKUP(J418,战斗中转!$A$8:$A$11,战斗中转!$B$8:$B$11)&amp;"_"&amp;I418*100+ROUNDUP(G418/2,0)*10</f>
        <v>SpriteUi/EquipmentIcon/Equip_Shoes_130</v>
      </c>
      <c r="Q418" s="63">
        <v>1</v>
      </c>
      <c r="R418" s="1" t="str" cm="1">
        <f t="array" ref="R418">_xlfn.XLOOKUP($C418,战斗中转!$E$32:$E$281,_xlfn.XLOOKUP(I418*100+J418,战斗中转!$AD$30:$BY$30*100+战斗中转!$AD$31:$BY$31,战斗中转!$AD$32:$BY$281),"{}")</f>
        <v>{"MagicDef":3298.7321,"AtkSpeed":0.1026,"SkillSpeed":0.0798}</v>
      </c>
      <c r="S418" s="1" t="str" cm="1">
        <f t="array" ref="S418">_xlfn.XLOOKUP($C418,经营中转!$E$16:$E$265,_xlfn.XLOOKUP($J418,经营中转!$L$15:$S$15,经营中转!$L$16:$S$265),"{}")</f>
        <v>{"AutoLevelLower":36}</v>
      </c>
    </row>
    <row r="419" spans="1:19" x14ac:dyDescent="0.15">
      <c r="A419" s="1">
        <f t="shared" si="395"/>
        <v>6006321060</v>
      </c>
      <c r="B419" s="58">
        <f t="shared" si="410"/>
        <v>6006321060</v>
      </c>
      <c r="C419" s="27">
        <f>_xlfn.XLOOKUP(G419,战斗中转!$D$8:$D$19,战斗中转!$F$8:$F$19)</f>
        <v>60</v>
      </c>
      <c r="D419" s="1">
        <f>_xlfn.XLOOKUP(G419,战斗中转!$D$8:$D$19,战斗中转!$H$8:$H$19)</f>
        <v>5</v>
      </c>
      <c r="E419" s="1">
        <f>_xlfn.XLOOKUP(G419,战斗中转!$D$8:$D$19,战斗中转!$J$8:$J$19)</f>
        <v>0</v>
      </c>
      <c r="F419" s="1">
        <f t="shared" si="415"/>
        <v>1</v>
      </c>
      <c r="G419" s="58">
        <f t="shared" si="421"/>
        <v>6</v>
      </c>
      <c r="H419" s="1">
        <f t="shared" ref="H419:J419" si="430">H347</f>
        <v>3</v>
      </c>
      <c r="I419" s="1">
        <f t="shared" si="430"/>
        <v>2</v>
      </c>
      <c r="J419" s="1">
        <f t="shared" si="430"/>
        <v>1</v>
      </c>
      <c r="K419" s="1">
        <f t="shared" si="308"/>
        <v>1</v>
      </c>
      <c r="L419" s="1">
        <f>IF(H419=0,0,_xlfn.XLOOKUP(G419,战斗中转!$D$8:$D$19,战斗中转!$I$8:$I$19))</f>
        <v>0.3</v>
      </c>
      <c r="M419" s="1">
        <f t="shared" si="398"/>
        <v>6006321060</v>
      </c>
      <c r="N419" s="1" t="str">
        <f t="shared" si="417"/>
        <v>EquipmentName606021060</v>
      </c>
      <c r="O419" s="1" t="str">
        <f t="shared" si="418"/>
        <v>EquipmentDesc606021060</v>
      </c>
      <c r="P419" s="63" t="str">
        <f>"SpriteUi/EquipmentIcon/"&amp;"Equip_"&amp;_xlfn.XLOOKUP(J419,战斗中转!$A$8:$A$11,战斗中转!$B$8:$B$11)&amp;"_"&amp;I419*100+ROUNDUP(G419/2,0)*10</f>
        <v>SpriteUi/EquipmentIcon/Equip_Weapon_230</v>
      </c>
      <c r="Q419" s="63">
        <v>1</v>
      </c>
      <c r="R419" s="1" t="str" cm="1">
        <f t="array" ref="R419">_xlfn.XLOOKUP($C419,战斗中转!$E$32:$E$281,_xlfn.XLOOKUP(I419*100+J419,战斗中转!$AD$30:$BY$30*100+战斗中转!$AD$31:$BY$31,战斗中转!$AD$32:$BY$281),"{}")</f>
        <v>{"Atk":7465.5515,"Cri":0.413}</v>
      </c>
      <c r="S419" s="1" t="str" cm="1">
        <f t="array" ref="S419">_xlfn.XLOOKUP($C419,经营中转!$E$16:$E$265,_xlfn.XLOOKUP($J419,经营中转!$L$15:$S$15,经营中转!$L$16:$S$265),"{}")</f>
        <v>{"CardMulti":11.81}</v>
      </c>
    </row>
    <row r="420" spans="1:19" x14ac:dyDescent="0.15">
      <c r="A420" s="1">
        <f t="shared" si="395"/>
        <v>6006322060</v>
      </c>
      <c r="B420" s="58">
        <f t="shared" si="410"/>
        <v>6006322060</v>
      </c>
      <c r="C420" s="27">
        <f>_xlfn.XLOOKUP(G420,战斗中转!$D$8:$D$19,战斗中转!$F$8:$F$19)</f>
        <v>60</v>
      </c>
      <c r="D420" s="1">
        <f>_xlfn.XLOOKUP(G420,战斗中转!$D$8:$D$19,战斗中转!$H$8:$H$19)</f>
        <v>5</v>
      </c>
      <c r="E420" s="1">
        <f>_xlfn.XLOOKUP(G420,战斗中转!$D$8:$D$19,战斗中转!$J$8:$J$19)</f>
        <v>0</v>
      </c>
      <c r="F420" s="1">
        <f t="shared" si="415"/>
        <v>1</v>
      </c>
      <c r="G420" s="58">
        <f t="shared" si="421"/>
        <v>6</v>
      </c>
      <c r="H420" s="1">
        <f t="shared" ref="H420:J420" si="431">H348</f>
        <v>3</v>
      </c>
      <c r="I420" s="1">
        <f t="shared" si="431"/>
        <v>2</v>
      </c>
      <c r="J420" s="1">
        <f t="shared" si="431"/>
        <v>2</v>
      </c>
      <c r="K420" s="1">
        <f t="shared" si="308"/>
        <v>1</v>
      </c>
      <c r="L420" s="1">
        <f>IF(H420=0,0,_xlfn.XLOOKUP(G420,战斗中转!$D$8:$D$19,战斗中转!$I$8:$I$19))</f>
        <v>0.3</v>
      </c>
      <c r="M420" s="1">
        <f t="shared" si="398"/>
        <v>6006322060</v>
      </c>
      <c r="N420" s="1" t="str">
        <f t="shared" si="417"/>
        <v>EquipmentName606022060</v>
      </c>
      <c r="O420" s="1" t="str">
        <f t="shared" si="418"/>
        <v>EquipmentDesc606022060</v>
      </c>
      <c r="P420" s="63" t="str">
        <f>"SpriteUi/EquipmentIcon/"&amp;"Equip_"&amp;_xlfn.XLOOKUP(J420,战斗中转!$A$8:$A$11,战斗中转!$B$8:$B$11)&amp;"_"&amp;I420*100+ROUNDUP(G420/2,0)*10</f>
        <v>SpriteUi/EquipmentIcon/Equip_Head_230</v>
      </c>
      <c r="Q420" s="63">
        <v>1</v>
      </c>
      <c r="R420" s="1" t="str" cm="1">
        <f t="array" ref="R420">_xlfn.XLOOKUP($C420,战斗中转!$E$32:$E$281,_xlfn.XLOOKUP(I420*100+J420,战斗中转!$AD$30:$BY$30*100+战斗中转!$AD$31:$BY$31,战斗中转!$AD$32:$BY$281),"{}")</f>
        <v>{"Hp":108510.9234,"AntiCri":0.413}</v>
      </c>
      <c r="S420" s="1" t="str" cm="1">
        <f t="array" ref="S420">_xlfn.XLOOKUP($C420,经营中转!$E$16:$E$265,_xlfn.XLOOKUP($J420,经营中转!$L$15:$S$15,经营中转!$L$16:$S$265),"{}")</f>
        <v>{"AutoLevelLower":84}</v>
      </c>
    </row>
    <row r="421" spans="1:19" x14ac:dyDescent="0.15">
      <c r="A421" s="1">
        <f t="shared" si="395"/>
        <v>6006323060</v>
      </c>
      <c r="B421" s="58">
        <f t="shared" si="410"/>
        <v>6006323060</v>
      </c>
      <c r="C421" s="27">
        <f>_xlfn.XLOOKUP(G421,战斗中转!$D$8:$D$19,战斗中转!$F$8:$F$19)</f>
        <v>60</v>
      </c>
      <c r="D421" s="1">
        <f>_xlfn.XLOOKUP(G421,战斗中转!$D$8:$D$19,战斗中转!$H$8:$H$19)</f>
        <v>5</v>
      </c>
      <c r="E421" s="1">
        <f>_xlfn.XLOOKUP(G421,战斗中转!$D$8:$D$19,战斗中转!$J$8:$J$19)</f>
        <v>0</v>
      </c>
      <c r="F421" s="1">
        <f t="shared" si="415"/>
        <v>1</v>
      </c>
      <c r="G421" s="58">
        <f t="shared" si="421"/>
        <v>6</v>
      </c>
      <c r="H421" s="1">
        <f t="shared" ref="H421:J421" si="432">H349</f>
        <v>3</v>
      </c>
      <c r="I421" s="1">
        <f t="shared" si="432"/>
        <v>2</v>
      </c>
      <c r="J421" s="1">
        <f t="shared" si="432"/>
        <v>3</v>
      </c>
      <c r="K421" s="1">
        <f t="shared" si="308"/>
        <v>1</v>
      </c>
      <c r="L421" s="1">
        <f>IF(H421=0,0,_xlfn.XLOOKUP(G421,战斗中转!$D$8:$D$19,战斗中转!$I$8:$I$19))</f>
        <v>0.3</v>
      </c>
      <c r="M421" s="1">
        <f t="shared" si="398"/>
        <v>6006323060</v>
      </c>
      <c r="N421" s="1" t="str">
        <f t="shared" si="417"/>
        <v>EquipmentName606023060</v>
      </c>
      <c r="O421" s="1" t="str">
        <f t="shared" si="418"/>
        <v>EquipmentDesc606023060</v>
      </c>
      <c r="P421" s="63" t="str">
        <f>"SpriteUi/EquipmentIcon/"&amp;"Equip_"&amp;_xlfn.XLOOKUP(J421,战斗中转!$A$8:$A$11,战斗中转!$B$8:$B$11)&amp;"_"&amp;I421*100+ROUNDUP(G421/2,0)*10</f>
        <v>SpriteUi/EquipmentIcon/Equip_Body_230</v>
      </c>
      <c r="Q421" s="63">
        <v>1</v>
      </c>
      <c r="R421" s="1" t="str" cm="1">
        <f t="array" ref="R421">_xlfn.XLOOKUP($C421,战斗中转!$E$32:$E$281,_xlfn.XLOOKUP(I421*100+J421,战斗中转!$AD$30:$BY$30*100+战斗中转!$AD$31:$BY$31,战斗中转!$AD$32:$BY$281),"{}")</f>
        <v>{"PhysDef":3819.5845,"OnHealInc":0.0752}</v>
      </c>
      <c r="S421" s="1" t="str" cm="1">
        <f t="array" ref="S421">_xlfn.XLOOKUP($C421,经营中转!$E$16:$E$265,_xlfn.XLOOKUP($J421,经营中转!$L$15:$S$15,经营中转!$L$16:$S$265),"{}")</f>
        <v>{"CardMulti":5.06}</v>
      </c>
    </row>
    <row r="422" spans="1:19" x14ac:dyDescent="0.15">
      <c r="A422" s="1">
        <f t="shared" si="395"/>
        <v>6006324060</v>
      </c>
      <c r="B422" s="58">
        <f t="shared" si="410"/>
        <v>6006324060</v>
      </c>
      <c r="C422" s="27">
        <f>_xlfn.XLOOKUP(G422,战斗中转!$D$8:$D$19,战斗中转!$F$8:$F$19)</f>
        <v>60</v>
      </c>
      <c r="D422" s="1">
        <f>_xlfn.XLOOKUP(G422,战斗中转!$D$8:$D$19,战斗中转!$H$8:$H$19)</f>
        <v>5</v>
      </c>
      <c r="E422" s="1">
        <f>_xlfn.XLOOKUP(G422,战斗中转!$D$8:$D$19,战斗中转!$J$8:$J$19)</f>
        <v>0</v>
      </c>
      <c r="F422" s="1">
        <f t="shared" si="415"/>
        <v>1</v>
      </c>
      <c r="G422" s="58">
        <f t="shared" si="421"/>
        <v>6</v>
      </c>
      <c r="H422" s="1">
        <f t="shared" ref="H422:J422" si="433">H350</f>
        <v>3</v>
      </c>
      <c r="I422" s="1">
        <f t="shared" si="433"/>
        <v>2</v>
      </c>
      <c r="J422" s="1">
        <f t="shared" si="433"/>
        <v>4</v>
      </c>
      <c r="K422" s="1">
        <f t="shared" si="308"/>
        <v>1</v>
      </c>
      <c r="L422" s="1">
        <f>IF(H422=0,0,_xlfn.XLOOKUP(G422,战斗中转!$D$8:$D$19,战斗中转!$I$8:$I$19))</f>
        <v>0.3</v>
      </c>
      <c r="M422" s="1">
        <f t="shared" si="398"/>
        <v>6006324060</v>
      </c>
      <c r="N422" s="1" t="str">
        <f t="shared" si="417"/>
        <v>EquipmentName606024060</v>
      </c>
      <c r="O422" s="1" t="str">
        <f t="shared" si="418"/>
        <v>EquipmentDesc606024060</v>
      </c>
      <c r="P422" s="63" t="str">
        <f>"SpriteUi/EquipmentIcon/"&amp;"Equip_"&amp;_xlfn.XLOOKUP(J422,战斗中转!$A$8:$A$11,战斗中转!$B$8:$B$11)&amp;"_"&amp;I422*100+ROUNDUP(G422/2,0)*10</f>
        <v>SpriteUi/EquipmentIcon/Equip_Shoes_230</v>
      </c>
      <c r="Q422" s="63">
        <v>1</v>
      </c>
      <c r="R422" s="1" t="str" cm="1">
        <f t="array" ref="R422">_xlfn.XLOOKUP($C422,战斗中转!$E$32:$E$281,_xlfn.XLOOKUP(I422*100+J422,战斗中转!$AD$30:$BY$30*100+战斗中转!$AD$31:$BY$31,战斗中转!$AD$32:$BY$281),"{}")</f>
        <v>{"MagicDef":3819.5845,"AtkSpeed":0.1026,"OnHealInc":0.0752}</v>
      </c>
      <c r="S422" s="1" t="str" cm="1">
        <f t="array" ref="S422">_xlfn.XLOOKUP($C422,经营中转!$E$16:$E$265,_xlfn.XLOOKUP($J422,经营中转!$L$15:$S$15,经营中转!$L$16:$S$265),"{}")</f>
        <v>{"AutoLevelLower":36}</v>
      </c>
    </row>
    <row r="423" spans="1:19" x14ac:dyDescent="0.15">
      <c r="A423" s="1">
        <f t="shared" si="395"/>
        <v>6006331060</v>
      </c>
      <c r="B423" s="58">
        <f t="shared" si="410"/>
        <v>6006331060</v>
      </c>
      <c r="C423" s="27">
        <f>_xlfn.XLOOKUP(G423,战斗中转!$D$8:$D$19,战斗中转!$F$8:$F$19)</f>
        <v>60</v>
      </c>
      <c r="D423" s="1">
        <f>_xlfn.XLOOKUP(G423,战斗中转!$D$8:$D$19,战斗中转!$H$8:$H$19)</f>
        <v>5</v>
      </c>
      <c r="E423" s="1">
        <f>_xlfn.XLOOKUP(G423,战斗中转!$D$8:$D$19,战斗中转!$J$8:$J$19)</f>
        <v>0</v>
      </c>
      <c r="F423" s="1">
        <f t="shared" si="415"/>
        <v>1</v>
      </c>
      <c r="G423" s="58">
        <f t="shared" si="421"/>
        <v>6</v>
      </c>
      <c r="H423" s="1">
        <f t="shared" ref="H423:J423" si="434">H351</f>
        <v>3</v>
      </c>
      <c r="I423" s="1">
        <f t="shared" si="434"/>
        <v>3</v>
      </c>
      <c r="J423" s="1">
        <f t="shared" si="434"/>
        <v>1</v>
      </c>
      <c r="K423" s="1">
        <f t="shared" si="308"/>
        <v>1</v>
      </c>
      <c r="L423" s="1">
        <f>IF(H423=0,0,_xlfn.XLOOKUP(G423,战斗中转!$D$8:$D$19,战斗中转!$I$8:$I$19))</f>
        <v>0.3</v>
      </c>
      <c r="M423" s="1">
        <f t="shared" si="398"/>
        <v>6006331060</v>
      </c>
      <c r="N423" s="1" t="str">
        <f t="shared" si="417"/>
        <v>EquipmentName606031060</v>
      </c>
      <c r="O423" s="1" t="str">
        <f t="shared" si="418"/>
        <v>EquipmentDesc606031060</v>
      </c>
      <c r="P423" s="63" t="str">
        <f>"SpriteUi/EquipmentIcon/"&amp;"Equip_"&amp;_xlfn.XLOOKUP(J423,战斗中转!$A$8:$A$11,战斗中转!$B$8:$B$11)&amp;"_"&amp;I423*100+ROUNDUP(G423/2,0)*10</f>
        <v>SpriteUi/EquipmentIcon/Equip_Weapon_330</v>
      </c>
      <c r="Q423" s="63">
        <v>1</v>
      </c>
      <c r="R423" s="1" t="str" cm="1">
        <f t="array" ref="R423">_xlfn.XLOOKUP($C423,战斗中转!$E$32:$E$281,_xlfn.XLOOKUP(I423*100+J423,战斗中转!$AD$30:$BY$30*100+战斗中转!$AD$31:$BY$31,战斗中转!$AD$32:$BY$281),"{}")</f>
        <v>{"Atk":9548.9613,"Cri":0.413}</v>
      </c>
      <c r="S423" s="1" t="str" cm="1">
        <f t="array" ref="S423">_xlfn.XLOOKUP($C423,经营中转!$E$16:$E$265,_xlfn.XLOOKUP($J423,经营中转!$L$15:$S$15,经营中转!$L$16:$S$265),"{}")</f>
        <v>{"CardMulti":11.81}</v>
      </c>
    </row>
    <row r="424" spans="1:19" x14ac:dyDescent="0.15">
      <c r="A424" s="1">
        <f t="shared" si="395"/>
        <v>6006332060</v>
      </c>
      <c r="B424" s="58">
        <f t="shared" si="410"/>
        <v>6006332060</v>
      </c>
      <c r="C424" s="27">
        <f>_xlfn.XLOOKUP(G424,战斗中转!$D$8:$D$19,战斗中转!$F$8:$F$19)</f>
        <v>60</v>
      </c>
      <c r="D424" s="1">
        <f>_xlfn.XLOOKUP(G424,战斗中转!$D$8:$D$19,战斗中转!$H$8:$H$19)</f>
        <v>5</v>
      </c>
      <c r="E424" s="1">
        <f>_xlfn.XLOOKUP(G424,战斗中转!$D$8:$D$19,战斗中转!$J$8:$J$19)</f>
        <v>0</v>
      </c>
      <c r="F424" s="1">
        <f t="shared" si="415"/>
        <v>1</v>
      </c>
      <c r="G424" s="58">
        <f t="shared" si="421"/>
        <v>6</v>
      </c>
      <c r="H424" s="1">
        <f t="shared" ref="H424:J424" si="435">H352</f>
        <v>3</v>
      </c>
      <c r="I424" s="1">
        <f t="shared" si="435"/>
        <v>3</v>
      </c>
      <c r="J424" s="1">
        <f t="shared" si="435"/>
        <v>2</v>
      </c>
      <c r="K424" s="1">
        <f t="shared" si="308"/>
        <v>1</v>
      </c>
      <c r="L424" s="1">
        <f>IF(H424=0,0,_xlfn.XLOOKUP(G424,战斗中转!$D$8:$D$19,战斗中转!$I$8:$I$19))</f>
        <v>0.3</v>
      </c>
      <c r="M424" s="1">
        <f t="shared" si="398"/>
        <v>6006332060</v>
      </c>
      <c r="N424" s="1" t="str">
        <f t="shared" si="417"/>
        <v>EquipmentName606032060</v>
      </c>
      <c r="O424" s="1" t="str">
        <f t="shared" si="418"/>
        <v>EquipmentDesc606032060</v>
      </c>
      <c r="P424" s="63" t="str">
        <f>"SpriteUi/EquipmentIcon/"&amp;"Equip_"&amp;_xlfn.XLOOKUP(J424,战斗中转!$A$8:$A$11,战斗中转!$B$8:$B$11)&amp;"_"&amp;I424*100+ROUNDUP(G424/2,0)*10</f>
        <v>SpriteUi/EquipmentIcon/Equip_Head_330</v>
      </c>
      <c r="Q424" s="63">
        <v>1</v>
      </c>
      <c r="R424" s="1" t="str" cm="1">
        <f t="array" ref="R424">_xlfn.XLOOKUP($C424,战斗中转!$E$32:$E$281,_xlfn.XLOOKUP(I424*100+J424,战斗中转!$AD$30:$BY$30*100+战斗中转!$AD$31:$BY$31,战斗中转!$AD$32:$BY$281),"{}")</f>
        <v>{"Hp":91149.1756,"AntiCri":0.413}</v>
      </c>
      <c r="S424" s="1" t="str" cm="1">
        <f t="array" ref="S424">_xlfn.XLOOKUP($C424,经营中转!$E$16:$E$265,_xlfn.XLOOKUP($J424,经营中转!$L$15:$S$15,经营中转!$L$16:$S$265),"{}")</f>
        <v>{"AutoLevelLower":84}</v>
      </c>
    </row>
    <row r="425" spans="1:19" x14ac:dyDescent="0.15">
      <c r="A425" s="1">
        <f t="shared" si="395"/>
        <v>6006333060</v>
      </c>
      <c r="B425" s="58">
        <f t="shared" si="410"/>
        <v>6006333060</v>
      </c>
      <c r="C425" s="27">
        <f>_xlfn.XLOOKUP(G425,战斗中转!$D$8:$D$19,战斗中转!$F$8:$F$19)</f>
        <v>60</v>
      </c>
      <c r="D425" s="1">
        <f>_xlfn.XLOOKUP(G425,战斗中转!$D$8:$D$19,战斗中转!$H$8:$H$19)</f>
        <v>5</v>
      </c>
      <c r="E425" s="1">
        <f>_xlfn.XLOOKUP(G425,战斗中转!$D$8:$D$19,战斗中转!$J$8:$J$19)</f>
        <v>0</v>
      </c>
      <c r="F425" s="1">
        <f t="shared" si="415"/>
        <v>1</v>
      </c>
      <c r="G425" s="58">
        <f t="shared" si="421"/>
        <v>6</v>
      </c>
      <c r="H425" s="1">
        <f t="shared" ref="H425:J425" si="436">H353</f>
        <v>3</v>
      </c>
      <c r="I425" s="1">
        <f t="shared" si="436"/>
        <v>3</v>
      </c>
      <c r="J425" s="1">
        <f t="shared" si="436"/>
        <v>3</v>
      </c>
      <c r="K425" s="1">
        <f t="shared" si="308"/>
        <v>1</v>
      </c>
      <c r="L425" s="1">
        <f>IF(H425=0,0,_xlfn.XLOOKUP(G425,战斗中转!$D$8:$D$19,战斗中转!$I$8:$I$19))</f>
        <v>0.3</v>
      </c>
      <c r="M425" s="1">
        <f t="shared" si="398"/>
        <v>6006333060</v>
      </c>
      <c r="N425" s="1" t="str">
        <f t="shared" si="417"/>
        <v>EquipmentName606033060</v>
      </c>
      <c r="O425" s="1" t="str">
        <f t="shared" si="418"/>
        <v>EquipmentDesc606033060</v>
      </c>
      <c r="P425" s="63" t="str">
        <f>"SpriteUi/EquipmentIcon/"&amp;"Equip_"&amp;_xlfn.XLOOKUP(J425,战斗中转!$A$8:$A$11,战斗中转!$B$8:$B$11)&amp;"_"&amp;I425*100+ROUNDUP(G425/2,0)*10</f>
        <v>SpriteUi/EquipmentIcon/Equip_Body_330</v>
      </c>
      <c r="Q425" s="63">
        <v>1</v>
      </c>
      <c r="R425" s="1" t="str" cm="1">
        <f t="array" ref="R425">_xlfn.XLOOKUP($C425,战斗中转!$E$32:$E$281,_xlfn.XLOOKUP(I425*100+J425,战斗中转!$AD$30:$BY$30*100+战斗中转!$AD$31:$BY$31,战斗中转!$AD$32:$BY$281),"{}")</f>
        <v>{"PhysDef":3368.1791,"HealInc":0.0752}</v>
      </c>
      <c r="S425" s="1" t="str" cm="1">
        <f t="array" ref="S425">_xlfn.XLOOKUP($C425,经营中转!$E$16:$E$265,_xlfn.XLOOKUP($J425,经营中转!$L$15:$S$15,经营中转!$L$16:$S$265),"{}")</f>
        <v>{"CardMulti":5.06}</v>
      </c>
    </row>
    <row r="426" spans="1:19" x14ac:dyDescent="0.15">
      <c r="A426" s="1">
        <f t="shared" si="395"/>
        <v>6006334060</v>
      </c>
      <c r="B426" s="58">
        <f t="shared" si="410"/>
        <v>6006334060</v>
      </c>
      <c r="C426" s="27">
        <f>_xlfn.XLOOKUP(G426,战斗中转!$D$8:$D$19,战斗中转!$F$8:$F$19)</f>
        <v>60</v>
      </c>
      <c r="D426" s="1">
        <f>_xlfn.XLOOKUP(G426,战斗中转!$D$8:$D$19,战斗中转!$H$8:$H$19)</f>
        <v>5</v>
      </c>
      <c r="E426" s="1">
        <f>_xlfn.XLOOKUP(G426,战斗中转!$D$8:$D$19,战斗中转!$J$8:$J$19)</f>
        <v>0</v>
      </c>
      <c r="F426" s="1">
        <f t="shared" si="415"/>
        <v>1</v>
      </c>
      <c r="G426" s="58">
        <f t="shared" si="421"/>
        <v>6</v>
      </c>
      <c r="H426" s="1">
        <f t="shared" ref="H426:J426" si="437">H354</f>
        <v>3</v>
      </c>
      <c r="I426" s="1">
        <f t="shared" si="437"/>
        <v>3</v>
      </c>
      <c r="J426" s="1">
        <f t="shared" si="437"/>
        <v>4</v>
      </c>
      <c r="K426" s="1">
        <f t="shared" si="308"/>
        <v>1</v>
      </c>
      <c r="L426" s="1">
        <f>IF(H426=0,0,_xlfn.XLOOKUP(G426,战斗中转!$D$8:$D$19,战斗中转!$I$8:$I$19))</f>
        <v>0.3</v>
      </c>
      <c r="M426" s="1">
        <f t="shared" si="398"/>
        <v>6006334060</v>
      </c>
      <c r="N426" s="1" t="str">
        <f t="shared" si="417"/>
        <v>EquipmentName606034060</v>
      </c>
      <c r="O426" s="1" t="str">
        <f t="shared" si="418"/>
        <v>EquipmentDesc606034060</v>
      </c>
      <c r="P426" s="63" t="str">
        <f>"SpriteUi/EquipmentIcon/"&amp;"Equip_"&amp;_xlfn.XLOOKUP(J426,战斗中转!$A$8:$A$11,战斗中转!$B$8:$B$11)&amp;"_"&amp;I426*100+ROUNDUP(G426/2,0)*10</f>
        <v>SpriteUi/EquipmentIcon/Equip_Shoes_330</v>
      </c>
      <c r="Q426" s="63">
        <v>1</v>
      </c>
      <c r="R426" s="1" t="str" cm="1">
        <f t="array" ref="R426">_xlfn.XLOOKUP($C426,战斗中转!$E$32:$E$281,_xlfn.XLOOKUP(I426*100+J426,战斗中转!$AD$30:$BY$30*100+战斗中转!$AD$31:$BY$31,战斗中转!$AD$32:$BY$281),"{}")</f>
        <v>{"MagicDef":3437.6261,"AtkSpeed":0.1026,"HealInc":0.0752}</v>
      </c>
      <c r="S426" s="1" t="str" cm="1">
        <f t="array" ref="S426">_xlfn.XLOOKUP($C426,经营中转!$E$16:$E$265,_xlfn.XLOOKUP($J426,经营中转!$L$15:$S$15,经营中转!$L$16:$S$265),"{}")</f>
        <v>{"AutoLevelLower":36}</v>
      </c>
    </row>
    <row r="427" spans="1:19" x14ac:dyDescent="0.15">
      <c r="A427" s="1">
        <f t="shared" si="395"/>
        <v>6006411060</v>
      </c>
      <c r="B427" s="58">
        <f t="shared" si="410"/>
        <v>6006411060</v>
      </c>
      <c r="C427" s="27">
        <f>_xlfn.XLOOKUP(G427,战斗中转!$D$8:$D$19,战斗中转!$F$8:$F$19)</f>
        <v>60</v>
      </c>
      <c r="D427" s="1">
        <f>_xlfn.XLOOKUP(G427,战斗中转!$D$8:$D$19,战斗中转!$H$8:$H$19)</f>
        <v>5</v>
      </c>
      <c r="E427" s="1">
        <f>_xlfn.XLOOKUP(G427,战斗中转!$D$8:$D$19,战斗中转!$J$8:$J$19)</f>
        <v>0</v>
      </c>
      <c r="F427" s="1">
        <f t="shared" si="415"/>
        <v>1</v>
      </c>
      <c r="G427" s="58">
        <f t="shared" si="421"/>
        <v>6</v>
      </c>
      <c r="H427" s="1">
        <f t="shared" ref="H427:J427" si="438">H355</f>
        <v>4</v>
      </c>
      <c r="I427" s="1">
        <f t="shared" si="438"/>
        <v>1</v>
      </c>
      <c r="J427" s="1">
        <f t="shared" si="438"/>
        <v>1</v>
      </c>
      <c r="K427" s="1">
        <f t="shared" si="308"/>
        <v>1</v>
      </c>
      <c r="L427" s="1">
        <f>IF(H427=0,0,_xlfn.XLOOKUP(G427,战斗中转!$D$8:$D$19,战斗中转!$I$8:$I$19))</f>
        <v>0.3</v>
      </c>
      <c r="M427" s="1">
        <f t="shared" si="398"/>
        <v>6006411060</v>
      </c>
      <c r="N427" s="1" t="str">
        <f t="shared" si="417"/>
        <v>EquipmentName606011060</v>
      </c>
      <c r="O427" s="1" t="str">
        <f t="shared" si="418"/>
        <v>EquipmentDesc606011060</v>
      </c>
      <c r="P427" s="63" t="str">
        <f>"SpriteUi/EquipmentIcon/"&amp;"Equip_"&amp;_xlfn.XLOOKUP(J427,战斗中转!$A$8:$A$11,战斗中转!$B$8:$B$11)&amp;"_"&amp;I427*100+ROUNDUP(G427/2,0)*10</f>
        <v>SpriteUi/EquipmentIcon/Equip_Weapon_130</v>
      </c>
      <c r="Q427" s="63">
        <v>1</v>
      </c>
      <c r="R427" s="1" t="str" cm="1">
        <f t="array" ref="R427">_xlfn.XLOOKUP($C427,战斗中转!$E$32:$E$281,_xlfn.XLOOKUP(I427*100+J427,战斗中转!$AD$30:$BY$30*100+战斗中转!$AD$31:$BY$31,战斗中转!$AD$32:$BY$281),"{}")</f>
        <v>{"Atk":10590.6661,"Cri":0.5989}</v>
      </c>
      <c r="S427" s="1" t="str" cm="1">
        <f t="array" ref="S427">_xlfn.XLOOKUP($C427,经营中转!$E$16:$E$265,_xlfn.XLOOKUP($J427,经营中转!$L$15:$S$15,经营中转!$L$16:$S$265),"{}")</f>
        <v>{"CardMulti":11.81}</v>
      </c>
    </row>
    <row r="428" spans="1:19" x14ac:dyDescent="0.15">
      <c r="A428" s="1">
        <f t="shared" si="395"/>
        <v>6006412060</v>
      </c>
      <c r="B428" s="58">
        <f t="shared" si="410"/>
        <v>6006412060</v>
      </c>
      <c r="C428" s="27">
        <f>_xlfn.XLOOKUP(G428,战斗中转!$D$8:$D$19,战斗中转!$F$8:$F$19)</f>
        <v>60</v>
      </c>
      <c r="D428" s="1">
        <f>_xlfn.XLOOKUP(G428,战斗中转!$D$8:$D$19,战斗中转!$H$8:$H$19)</f>
        <v>5</v>
      </c>
      <c r="E428" s="1">
        <f>_xlfn.XLOOKUP(G428,战斗中转!$D$8:$D$19,战斗中转!$J$8:$J$19)</f>
        <v>0</v>
      </c>
      <c r="F428" s="1">
        <f t="shared" si="415"/>
        <v>1</v>
      </c>
      <c r="G428" s="58">
        <f t="shared" si="421"/>
        <v>6</v>
      </c>
      <c r="H428" s="1">
        <f t="shared" ref="H428:J428" si="439">H356</f>
        <v>4</v>
      </c>
      <c r="I428" s="1">
        <f t="shared" si="439"/>
        <v>1</v>
      </c>
      <c r="J428" s="1">
        <f t="shared" si="439"/>
        <v>2</v>
      </c>
      <c r="K428" s="1">
        <f t="shared" si="308"/>
        <v>1</v>
      </c>
      <c r="L428" s="1">
        <f>IF(H428=0,0,_xlfn.XLOOKUP(G428,战斗中转!$D$8:$D$19,战斗中转!$I$8:$I$19))</f>
        <v>0.3</v>
      </c>
      <c r="M428" s="1">
        <f t="shared" si="398"/>
        <v>6006412060</v>
      </c>
      <c r="N428" s="1" t="str">
        <f t="shared" si="417"/>
        <v>EquipmentName606012060</v>
      </c>
      <c r="O428" s="1" t="str">
        <f t="shared" si="418"/>
        <v>EquipmentDesc606012060</v>
      </c>
      <c r="P428" s="63" t="str">
        <f>"SpriteUi/EquipmentIcon/"&amp;"Equip_"&amp;_xlfn.XLOOKUP(J428,战斗中转!$A$8:$A$11,战斗中转!$B$8:$B$11)&amp;"_"&amp;I428*100+ROUNDUP(G428/2,0)*10</f>
        <v>SpriteUi/EquipmentIcon/Equip_Head_130</v>
      </c>
      <c r="Q428" s="63">
        <v>1</v>
      </c>
      <c r="R428" s="1" t="str" cm="1">
        <f t="array" ref="R428">_xlfn.XLOOKUP($C428,战斗中转!$E$32:$E$281,_xlfn.XLOOKUP(I428*100+J428,战斗中转!$AD$30:$BY$30*100+战斗中转!$AD$31:$BY$31,战斗中转!$AD$32:$BY$281),"{}")</f>
        <v>{"Hp":76391.6901,"AntiCri":0.3304}</v>
      </c>
      <c r="S428" s="1" t="str" cm="1">
        <f t="array" ref="S428">_xlfn.XLOOKUP($C428,经营中转!$E$16:$E$265,_xlfn.XLOOKUP($J428,经营中转!$L$15:$S$15,经营中转!$L$16:$S$265),"{}")</f>
        <v>{"AutoLevelLower":84}</v>
      </c>
    </row>
    <row r="429" spans="1:19" x14ac:dyDescent="0.15">
      <c r="A429" s="1">
        <f t="shared" si="395"/>
        <v>6006413060</v>
      </c>
      <c r="B429" s="58">
        <f t="shared" si="410"/>
        <v>6006413060</v>
      </c>
      <c r="C429" s="27">
        <f>_xlfn.XLOOKUP(G429,战斗中转!$D$8:$D$19,战斗中转!$F$8:$F$19)</f>
        <v>60</v>
      </c>
      <c r="D429" s="1">
        <f>_xlfn.XLOOKUP(G429,战斗中转!$D$8:$D$19,战斗中转!$H$8:$H$19)</f>
        <v>5</v>
      </c>
      <c r="E429" s="1">
        <f>_xlfn.XLOOKUP(G429,战斗中转!$D$8:$D$19,战斗中转!$J$8:$J$19)</f>
        <v>0</v>
      </c>
      <c r="F429" s="1">
        <f t="shared" si="415"/>
        <v>1</v>
      </c>
      <c r="G429" s="58">
        <f t="shared" si="421"/>
        <v>6</v>
      </c>
      <c r="H429" s="1">
        <f t="shared" ref="H429:J429" si="440">H357</f>
        <v>4</v>
      </c>
      <c r="I429" s="1">
        <f t="shared" si="440"/>
        <v>1</v>
      </c>
      <c r="J429" s="1">
        <f t="shared" si="440"/>
        <v>3</v>
      </c>
      <c r="K429" s="1">
        <f t="shared" si="308"/>
        <v>1</v>
      </c>
      <c r="L429" s="1">
        <f>IF(H429=0,0,_xlfn.XLOOKUP(G429,战斗中转!$D$8:$D$19,战斗中转!$I$8:$I$19))</f>
        <v>0.3</v>
      </c>
      <c r="M429" s="1">
        <f t="shared" si="398"/>
        <v>6006413060</v>
      </c>
      <c r="N429" s="1" t="str">
        <f t="shared" si="417"/>
        <v>EquipmentName606013060</v>
      </c>
      <c r="O429" s="1" t="str">
        <f t="shared" si="418"/>
        <v>EquipmentDesc606013060</v>
      </c>
      <c r="P429" s="63" t="str">
        <f>"SpriteUi/EquipmentIcon/"&amp;"Equip_"&amp;_xlfn.XLOOKUP(J429,战斗中转!$A$8:$A$11,战斗中转!$B$8:$B$11)&amp;"_"&amp;I429*100+ROUNDUP(G429/2,0)*10</f>
        <v>SpriteUi/EquipmentIcon/Equip_Body_130</v>
      </c>
      <c r="Q429" s="63">
        <v>1</v>
      </c>
      <c r="R429" s="1" t="str" cm="1">
        <f t="array" ref="R429">_xlfn.XLOOKUP($C429,战斗中转!$E$32:$E$281,_xlfn.XLOOKUP(I429*100+J429,战斗中转!$AD$30:$BY$30*100+战斗中转!$AD$31:$BY$31,战斗中转!$AD$32:$BY$281),"{}")</f>
        <v>{"PhysDef":3298.7321,"SkillSpeed":0.0798}</v>
      </c>
      <c r="S429" s="1" t="str" cm="1">
        <f t="array" ref="S429">_xlfn.XLOOKUP($C429,经营中转!$E$16:$E$265,_xlfn.XLOOKUP($J429,经营中转!$L$15:$S$15,经营中转!$L$16:$S$265),"{}")</f>
        <v>{"CardMulti":5.06}</v>
      </c>
    </row>
    <row r="430" spans="1:19" x14ac:dyDescent="0.15">
      <c r="A430" s="1">
        <f t="shared" si="395"/>
        <v>6006414060</v>
      </c>
      <c r="B430" s="58">
        <f t="shared" si="410"/>
        <v>6006414060</v>
      </c>
      <c r="C430" s="27">
        <f>_xlfn.XLOOKUP(G430,战斗中转!$D$8:$D$19,战斗中转!$F$8:$F$19)</f>
        <v>60</v>
      </c>
      <c r="D430" s="1">
        <f>_xlfn.XLOOKUP(G430,战斗中转!$D$8:$D$19,战斗中转!$H$8:$H$19)</f>
        <v>5</v>
      </c>
      <c r="E430" s="1">
        <f>_xlfn.XLOOKUP(G430,战斗中转!$D$8:$D$19,战斗中转!$J$8:$J$19)</f>
        <v>0</v>
      </c>
      <c r="F430" s="1">
        <f t="shared" si="415"/>
        <v>1</v>
      </c>
      <c r="G430" s="58">
        <f t="shared" si="421"/>
        <v>6</v>
      </c>
      <c r="H430" s="1">
        <f t="shared" ref="H430:J430" si="441">H358</f>
        <v>4</v>
      </c>
      <c r="I430" s="1">
        <f t="shared" si="441"/>
        <v>1</v>
      </c>
      <c r="J430" s="1">
        <f t="shared" si="441"/>
        <v>4</v>
      </c>
      <c r="K430" s="1">
        <f t="shared" si="308"/>
        <v>1</v>
      </c>
      <c r="L430" s="1">
        <f>IF(H430=0,0,_xlfn.XLOOKUP(G430,战斗中转!$D$8:$D$19,战斗中转!$I$8:$I$19))</f>
        <v>0.3</v>
      </c>
      <c r="M430" s="1">
        <f t="shared" si="398"/>
        <v>6006414060</v>
      </c>
      <c r="N430" s="1" t="str">
        <f t="shared" si="417"/>
        <v>EquipmentName606014060</v>
      </c>
      <c r="O430" s="1" t="str">
        <f t="shared" si="418"/>
        <v>EquipmentDesc606014060</v>
      </c>
      <c r="P430" s="63" t="str">
        <f>"SpriteUi/EquipmentIcon/"&amp;"Equip_"&amp;_xlfn.XLOOKUP(J430,战斗中转!$A$8:$A$11,战斗中转!$B$8:$B$11)&amp;"_"&amp;I430*100+ROUNDUP(G430/2,0)*10</f>
        <v>SpriteUi/EquipmentIcon/Equip_Shoes_130</v>
      </c>
      <c r="Q430" s="63">
        <v>1</v>
      </c>
      <c r="R430" s="1" t="str" cm="1">
        <f t="array" ref="R430">_xlfn.XLOOKUP($C430,战斗中转!$E$32:$E$281,_xlfn.XLOOKUP(I430*100+J430,战斗中转!$AD$30:$BY$30*100+战斗中转!$AD$31:$BY$31,战斗中转!$AD$32:$BY$281),"{}")</f>
        <v>{"MagicDef":3298.7321,"AtkSpeed":0.1026,"SkillSpeed":0.0798}</v>
      </c>
      <c r="S430" s="1" t="str" cm="1">
        <f t="array" ref="S430">_xlfn.XLOOKUP($C430,经营中转!$E$16:$E$265,_xlfn.XLOOKUP($J430,经营中转!$L$15:$S$15,经营中转!$L$16:$S$265),"{}")</f>
        <v>{"AutoLevelLower":36}</v>
      </c>
    </row>
    <row r="431" spans="1:19" x14ac:dyDescent="0.15">
      <c r="A431" s="1">
        <f t="shared" si="395"/>
        <v>6006421060</v>
      </c>
      <c r="B431" s="58">
        <f t="shared" si="410"/>
        <v>6006421060</v>
      </c>
      <c r="C431" s="27">
        <f>_xlfn.XLOOKUP(G431,战斗中转!$D$8:$D$19,战斗中转!$F$8:$F$19)</f>
        <v>60</v>
      </c>
      <c r="D431" s="1">
        <f>_xlfn.XLOOKUP(G431,战斗中转!$D$8:$D$19,战斗中转!$H$8:$H$19)</f>
        <v>5</v>
      </c>
      <c r="E431" s="1">
        <f>_xlfn.XLOOKUP(G431,战斗中转!$D$8:$D$19,战斗中转!$J$8:$J$19)</f>
        <v>0</v>
      </c>
      <c r="F431" s="1">
        <f t="shared" si="415"/>
        <v>1</v>
      </c>
      <c r="G431" s="58">
        <f t="shared" si="421"/>
        <v>6</v>
      </c>
      <c r="H431" s="1">
        <f t="shared" ref="H431:J431" si="442">H359</f>
        <v>4</v>
      </c>
      <c r="I431" s="1">
        <f t="shared" si="442"/>
        <v>2</v>
      </c>
      <c r="J431" s="1">
        <f t="shared" si="442"/>
        <v>1</v>
      </c>
      <c r="K431" s="1">
        <f t="shared" si="308"/>
        <v>1</v>
      </c>
      <c r="L431" s="1">
        <f>IF(H431=0,0,_xlfn.XLOOKUP(G431,战斗中转!$D$8:$D$19,战斗中转!$I$8:$I$19))</f>
        <v>0.3</v>
      </c>
      <c r="M431" s="1">
        <f t="shared" si="398"/>
        <v>6006421060</v>
      </c>
      <c r="N431" s="1" t="str">
        <f t="shared" si="417"/>
        <v>EquipmentName606021060</v>
      </c>
      <c r="O431" s="1" t="str">
        <f t="shared" si="418"/>
        <v>EquipmentDesc606021060</v>
      </c>
      <c r="P431" s="63" t="str">
        <f>"SpriteUi/EquipmentIcon/"&amp;"Equip_"&amp;_xlfn.XLOOKUP(J431,战斗中转!$A$8:$A$11,战斗中转!$B$8:$B$11)&amp;"_"&amp;I431*100+ROUNDUP(G431/2,0)*10</f>
        <v>SpriteUi/EquipmentIcon/Equip_Weapon_230</v>
      </c>
      <c r="Q431" s="63">
        <v>1</v>
      </c>
      <c r="R431" s="1" t="str" cm="1">
        <f t="array" ref="R431">_xlfn.XLOOKUP($C431,战斗中转!$E$32:$E$281,_xlfn.XLOOKUP(I431*100+J431,战斗中转!$AD$30:$BY$30*100+战斗中转!$AD$31:$BY$31,战斗中转!$AD$32:$BY$281),"{}")</f>
        <v>{"Atk":7465.5515,"Cri":0.413}</v>
      </c>
      <c r="S431" s="1" t="str" cm="1">
        <f t="array" ref="S431">_xlfn.XLOOKUP($C431,经营中转!$E$16:$E$265,_xlfn.XLOOKUP($J431,经营中转!$L$15:$S$15,经营中转!$L$16:$S$265),"{}")</f>
        <v>{"CardMulti":11.81}</v>
      </c>
    </row>
    <row r="432" spans="1:19" x14ac:dyDescent="0.15">
      <c r="A432" s="1">
        <f t="shared" si="395"/>
        <v>6006422060</v>
      </c>
      <c r="B432" s="58">
        <f t="shared" si="410"/>
        <v>6006422060</v>
      </c>
      <c r="C432" s="27">
        <f>_xlfn.XLOOKUP(G432,战斗中转!$D$8:$D$19,战斗中转!$F$8:$F$19)</f>
        <v>60</v>
      </c>
      <c r="D432" s="1">
        <f>_xlfn.XLOOKUP(G432,战斗中转!$D$8:$D$19,战斗中转!$H$8:$H$19)</f>
        <v>5</v>
      </c>
      <c r="E432" s="1">
        <f>_xlfn.XLOOKUP(G432,战斗中转!$D$8:$D$19,战斗中转!$J$8:$J$19)</f>
        <v>0</v>
      </c>
      <c r="F432" s="1">
        <f t="shared" si="415"/>
        <v>1</v>
      </c>
      <c r="G432" s="58">
        <f t="shared" si="421"/>
        <v>6</v>
      </c>
      <c r="H432" s="1">
        <f t="shared" ref="H432:J432" si="443">H360</f>
        <v>4</v>
      </c>
      <c r="I432" s="1">
        <f t="shared" si="443"/>
        <v>2</v>
      </c>
      <c r="J432" s="1">
        <f t="shared" si="443"/>
        <v>2</v>
      </c>
      <c r="K432" s="1">
        <f t="shared" si="308"/>
        <v>1</v>
      </c>
      <c r="L432" s="1">
        <f>IF(H432=0,0,_xlfn.XLOOKUP(G432,战斗中转!$D$8:$D$19,战斗中转!$I$8:$I$19))</f>
        <v>0.3</v>
      </c>
      <c r="M432" s="1">
        <f t="shared" si="398"/>
        <v>6006422060</v>
      </c>
      <c r="N432" s="1" t="str">
        <f t="shared" si="417"/>
        <v>EquipmentName606022060</v>
      </c>
      <c r="O432" s="1" t="str">
        <f t="shared" si="418"/>
        <v>EquipmentDesc606022060</v>
      </c>
      <c r="P432" s="63" t="str">
        <f>"SpriteUi/EquipmentIcon/"&amp;"Equip_"&amp;_xlfn.XLOOKUP(J432,战斗中转!$A$8:$A$11,战斗中转!$B$8:$B$11)&amp;"_"&amp;I432*100+ROUNDUP(G432/2,0)*10</f>
        <v>SpriteUi/EquipmentIcon/Equip_Head_230</v>
      </c>
      <c r="Q432" s="63">
        <v>1</v>
      </c>
      <c r="R432" s="1" t="str" cm="1">
        <f t="array" ref="R432">_xlfn.XLOOKUP($C432,战斗中转!$E$32:$E$281,_xlfn.XLOOKUP(I432*100+J432,战斗中转!$AD$30:$BY$30*100+战斗中转!$AD$31:$BY$31,战斗中转!$AD$32:$BY$281),"{}")</f>
        <v>{"Hp":108510.9234,"AntiCri":0.413}</v>
      </c>
      <c r="S432" s="1" t="str" cm="1">
        <f t="array" ref="S432">_xlfn.XLOOKUP($C432,经营中转!$E$16:$E$265,_xlfn.XLOOKUP($J432,经营中转!$L$15:$S$15,经营中转!$L$16:$S$265),"{}")</f>
        <v>{"AutoLevelLower":84}</v>
      </c>
    </row>
    <row r="433" spans="1:19" x14ac:dyDescent="0.15">
      <c r="A433" s="1">
        <f t="shared" si="395"/>
        <v>6006423060</v>
      </c>
      <c r="B433" s="58">
        <f t="shared" si="410"/>
        <v>6006423060</v>
      </c>
      <c r="C433" s="27">
        <f>_xlfn.XLOOKUP(G433,战斗中转!$D$8:$D$19,战斗中转!$F$8:$F$19)</f>
        <v>60</v>
      </c>
      <c r="D433" s="1">
        <f>_xlfn.XLOOKUP(G433,战斗中转!$D$8:$D$19,战斗中转!$H$8:$H$19)</f>
        <v>5</v>
      </c>
      <c r="E433" s="1">
        <f>_xlfn.XLOOKUP(G433,战斗中转!$D$8:$D$19,战斗中转!$J$8:$J$19)</f>
        <v>0</v>
      </c>
      <c r="F433" s="1">
        <f t="shared" si="415"/>
        <v>1</v>
      </c>
      <c r="G433" s="58">
        <f t="shared" si="421"/>
        <v>6</v>
      </c>
      <c r="H433" s="1">
        <f t="shared" ref="H433:J433" si="444">H361</f>
        <v>4</v>
      </c>
      <c r="I433" s="1">
        <f t="shared" si="444"/>
        <v>2</v>
      </c>
      <c r="J433" s="1">
        <f t="shared" si="444"/>
        <v>3</v>
      </c>
      <c r="K433" s="1">
        <f t="shared" si="308"/>
        <v>1</v>
      </c>
      <c r="L433" s="1">
        <f>IF(H433=0,0,_xlfn.XLOOKUP(G433,战斗中转!$D$8:$D$19,战斗中转!$I$8:$I$19))</f>
        <v>0.3</v>
      </c>
      <c r="M433" s="1">
        <f t="shared" si="398"/>
        <v>6006423060</v>
      </c>
      <c r="N433" s="1" t="str">
        <f t="shared" si="417"/>
        <v>EquipmentName606023060</v>
      </c>
      <c r="O433" s="1" t="str">
        <f t="shared" si="418"/>
        <v>EquipmentDesc606023060</v>
      </c>
      <c r="P433" s="63" t="str">
        <f>"SpriteUi/EquipmentIcon/"&amp;"Equip_"&amp;_xlfn.XLOOKUP(J433,战斗中转!$A$8:$A$11,战斗中转!$B$8:$B$11)&amp;"_"&amp;I433*100+ROUNDUP(G433/2,0)*10</f>
        <v>SpriteUi/EquipmentIcon/Equip_Body_230</v>
      </c>
      <c r="Q433" s="63">
        <v>1</v>
      </c>
      <c r="R433" s="1" t="str" cm="1">
        <f t="array" ref="R433">_xlfn.XLOOKUP($C433,战斗中转!$E$32:$E$281,_xlfn.XLOOKUP(I433*100+J433,战斗中转!$AD$30:$BY$30*100+战斗中转!$AD$31:$BY$31,战斗中转!$AD$32:$BY$281),"{}")</f>
        <v>{"PhysDef":3819.5845,"OnHealInc":0.0752}</v>
      </c>
      <c r="S433" s="1" t="str" cm="1">
        <f t="array" ref="S433">_xlfn.XLOOKUP($C433,经营中转!$E$16:$E$265,_xlfn.XLOOKUP($J433,经营中转!$L$15:$S$15,经营中转!$L$16:$S$265),"{}")</f>
        <v>{"CardMulti":5.06}</v>
      </c>
    </row>
    <row r="434" spans="1:19" x14ac:dyDescent="0.15">
      <c r="A434" s="1">
        <f t="shared" si="395"/>
        <v>6006424060</v>
      </c>
      <c r="B434" s="58">
        <f t="shared" si="410"/>
        <v>6006424060</v>
      </c>
      <c r="C434" s="27">
        <f>_xlfn.XLOOKUP(G434,战斗中转!$D$8:$D$19,战斗中转!$F$8:$F$19)</f>
        <v>60</v>
      </c>
      <c r="D434" s="1">
        <f>_xlfn.XLOOKUP(G434,战斗中转!$D$8:$D$19,战斗中转!$H$8:$H$19)</f>
        <v>5</v>
      </c>
      <c r="E434" s="1">
        <f>_xlfn.XLOOKUP(G434,战斗中转!$D$8:$D$19,战斗中转!$J$8:$J$19)</f>
        <v>0</v>
      </c>
      <c r="F434" s="1">
        <f t="shared" si="415"/>
        <v>1</v>
      </c>
      <c r="G434" s="58">
        <f t="shared" si="421"/>
        <v>6</v>
      </c>
      <c r="H434" s="1">
        <f t="shared" ref="H434:J434" si="445">H362</f>
        <v>4</v>
      </c>
      <c r="I434" s="1">
        <f t="shared" si="445"/>
        <v>2</v>
      </c>
      <c r="J434" s="1">
        <f t="shared" si="445"/>
        <v>4</v>
      </c>
      <c r="K434" s="1">
        <f t="shared" si="308"/>
        <v>1</v>
      </c>
      <c r="L434" s="1">
        <f>IF(H434=0,0,_xlfn.XLOOKUP(G434,战斗中转!$D$8:$D$19,战斗中转!$I$8:$I$19))</f>
        <v>0.3</v>
      </c>
      <c r="M434" s="1">
        <f t="shared" si="398"/>
        <v>6006424060</v>
      </c>
      <c r="N434" s="1" t="str">
        <f t="shared" si="417"/>
        <v>EquipmentName606024060</v>
      </c>
      <c r="O434" s="1" t="str">
        <f t="shared" si="418"/>
        <v>EquipmentDesc606024060</v>
      </c>
      <c r="P434" s="63" t="str">
        <f>"SpriteUi/EquipmentIcon/"&amp;"Equip_"&amp;_xlfn.XLOOKUP(J434,战斗中转!$A$8:$A$11,战斗中转!$B$8:$B$11)&amp;"_"&amp;I434*100+ROUNDUP(G434/2,0)*10</f>
        <v>SpriteUi/EquipmentIcon/Equip_Shoes_230</v>
      </c>
      <c r="Q434" s="63">
        <v>1</v>
      </c>
      <c r="R434" s="1" t="str" cm="1">
        <f t="array" ref="R434">_xlfn.XLOOKUP($C434,战斗中转!$E$32:$E$281,_xlfn.XLOOKUP(I434*100+J434,战斗中转!$AD$30:$BY$30*100+战斗中转!$AD$31:$BY$31,战斗中转!$AD$32:$BY$281),"{}")</f>
        <v>{"MagicDef":3819.5845,"AtkSpeed":0.1026,"OnHealInc":0.0752}</v>
      </c>
      <c r="S434" s="1" t="str" cm="1">
        <f t="array" ref="S434">_xlfn.XLOOKUP($C434,经营中转!$E$16:$E$265,_xlfn.XLOOKUP($J434,经营中转!$L$15:$S$15,经营中转!$L$16:$S$265),"{}")</f>
        <v>{"AutoLevelLower":36}</v>
      </c>
    </row>
    <row r="435" spans="1:19" x14ac:dyDescent="0.15">
      <c r="A435" s="1">
        <f t="shared" si="395"/>
        <v>6006431060</v>
      </c>
      <c r="B435" s="58">
        <f t="shared" si="410"/>
        <v>6006431060</v>
      </c>
      <c r="C435" s="27">
        <f>_xlfn.XLOOKUP(G435,战斗中转!$D$8:$D$19,战斗中转!$F$8:$F$19)</f>
        <v>60</v>
      </c>
      <c r="D435" s="1">
        <f>_xlfn.XLOOKUP(G435,战斗中转!$D$8:$D$19,战斗中转!$H$8:$H$19)</f>
        <v>5</v>
      </c>
      <c r="E435" s="1">
        <f>_xlfn.XLOOKUP(G435,战斗中转!$D$8:$D$19,战斗中转!$J$8:$J$19)</f>
        <v>0</v>
      </c>
      <c r="F435" s="1">
        <f t="shared" si="415"/>
        <v>1</v>
      </c>
      <c r="G435" s="58">
        <f t="shared" si="421"/>
        <v>6</v>
      </c>
      <c r="H435" s="1">
        <f t="shared" ref="H435:J435" si="446">H363</f>
        <v>4</v>
      </c>
      <c r="I435" s="1">
        <f t="shared" si="446"/>
        <v>3</v>
      </c>
      <c r="J435" s="1">
        <f t="shared" si="446"/>
        <v>1</v>
      </c>
      <c r="K435" s="1">
        <f t="shared" si="308"/>
        <v>1</v>
      </c>
      <c r="L435" s="1">
        <f>IF(H435=0,0,_xlfn.XLOOKUP(G435,战斗中转!$D$8:$D$19,战斗中转!$I$8:$I$19))</f>
        <v>0.3</v>
      </c>
      <c r="M435" s="1">
        <f t="shared" si="398"/>
        <v>6006431060</v>
      </c>
      <c r="N435" s="1" t="str">
        <f t="shared" si="417"/>
        <v>EquipmentName606031060</v>
      </c>
      <c r="O435" s="1" t="str">
        <f t="shared" si="418"/>
        <v>EquipmentDesc606031060</v>
      </c>
      <c r="P435" s="63" t="str">
        <f>"SpriteUi/EquipmentIcon/"&amp;"Equip_"&amp;_xlfn.XLOOKUP(J435,战斗中转!$A$8:$A$11,战斗中转!$B$8:$B$11)&amp;"_"&amp;I435*100+ROUNDUP(G435/2,0)*10</f>
        <v>SpriteUi/EquipmentIcon/Equip_Weapon_330</v>
      </c>
      <c r="Q435" s="63">
        <v>1</v>
      </c>
      <c r="R435" s="1" t="str" cm="1">
        <f t="array" ref="R435">_xlfn.XLOOKUP($C435,战斗中转!$E$32:$E$281,_xlfn.XLOOKUP(I435*100+J435,战斗中转!$AD$30:$BY$30*100+战斗中转!$AD$31:$BY$31,战斗中转!$AD$32:$BY$281),"{}")</f>
        <v>{"Atk":9548.9613,"Cri":0.413}</v>
      </c>
      <c r="S435" s="1" t="str" cm="1">
        <f t="array" ref="S435">_xlfn.XLOOKUP($C435,经营中转!$E$16:$E$265,_xlfn.XLOOKUP($J435,经营中转!$L$15:$S$15,经营中转!$L$16:$S$265),"{}")</f>
        <v>{"CardMulti":11.81}</v>
      </c>
    </row>
    <row r="436" spans="1:19" x14ac:dyDescent="0.15">
      <c r="A436" s="1">
        <f t="shared" si="395"/>
        <v>6006432060</v>
      </c>
      <c r="B436" s="58">
        <f t="shared" si="410"/>
        <v>6006432060</v>
      </c>
      <c r="C436" s="27">
        <f>_xlfn.XLOOKUP(G436,战斗中转!$D$8:$D$19,战斗中转!$F$8:$F$19)</f>
        <v>60</v>
      </c>
      <c r="D436" s="1">
        <f>_xlfn.XLOOKUP(G436,战斗中转!$D$8:$D$19,战斗中转!$H$8:$H$19)</f>
        <v>5</v>
      </c>
      <c r="E436" s="1">
        <f>_xlfn.XLOOKUP(G436,战斗中转!$D$8:$D$19,战斗中转!$J$8:$J$19)</f>
        <v>0</v>
      </c>
      <c r="F436" s="1">
        <f t="shared" si="415"/>
        <v>1</v>
      </c>
      <c r="G436" s="58">
        <f t="shared" si="421"/>
        <v>6</v>
      </c>
      <c r="H436" s="1">
        <f t="shared" ref="H436:J436" si="447">H364</f>
        <v>4</v>
      </c>
      <c r="I436" s="1">
        <f t="shared" si="447"/>
        <v>3</v>
      </c>
      <c r="J436" s="1">
        <f t="shared" si="447"/>
        <v>2</v>
      </c>
      <c r="K436" s="1">
        <f t="shared" si="308"/>
        <v>1</v>
      </c>
      <c r="L436" s="1">
        <f>IF(H436=0,0,_xlfn.XLOOKUP(G436,战斗中转!$D$8:$D$19,战斗中转!$I$8:$I$19))</f>
        <v>0.3</v>
      </c>
      <c r="M436" s="1">
        <f t="shared" si="398"/>
        <v>6006432060</v>
      </c>
      <c r="N436" s="1" t="str">
        <f t="shared" si="417"/>
        <v>EquipmentName606032060</v>
      </c>
      <c r="O436" s="1" t="str">
        <f t="shared" si="418"/>
        <v>EquipmentDesc606032060</v>
      </c>
      <c r="P436" s="63" t="str">
        <f>"SpriteUi/EquipmentIcon/"&amp;"Equip_"&amp;_xlfn.XLOOKUP(J436,战斗中转!$A$8:$A$11,战斗中转!$B$8:$B$11)&amp;"_"&amp;I436*100+ROUNDUP(G436/2,0)*10</f>
        <v>SpriteUi/EquipmentIcon/Equip_Head_330</v>
      </c>
      <c r="Q436" s="63">
        <v>1</v>
      </c>
      <c r="R436" s="1" t="str" cm="1">
        <f t="array" ref="R436">_xlfn.XLOOKUP($C436,战斗中转!$E$32:$E$281,_xlfn.XLOOKUP(I436*100+J436,战斗中转!$AD$30:$BY$30*100+战斗中转!$AD$31:$BY$31,战斗中转!$AD$32:$BY$281),"{}")</f>
        <v>{"Hp":91149.1756,"AntiCri":0.413}</v>
      </c>
      <c r="S436" s="1" t="str" cm="1">
        <f t="array" ref="S436">_xlfn.XLOOKUP($C436,经营中转!$E$16:$E$265,_xlfn.XLOOKUP($J436,经营中转!$L$15:$S$15,经营中转!$L$16:$S$265),"{}")</f>
        <v>{"AutoLevelLower":84}</v>
      </c>
    </row>
    <row r="437" spans="1:19" x14ac:dyDescent="0.15">
      <c r="A437" s="1">
        <f t="shared" si="395"/>
        <v>6006433060</v>
      </c>
      <c r="B437" s="58">
        <f t="shared" si="410"/>
        <v>6006433060</v>
      </c>
      <c r="C437" s="27">
        <f>_xlfn.XLOOKUP(G437,战斗中转!$D$8:$D$19,战斗中转!$F$8:$F$19)</f>
        <v>60</v>
      </c>
      <c r="D437" s="1">
        <f>_xlfn.XLOOKUP(G437,战斗中转!$D$8:$D$19,战斗中转!$H$8:$H$19)</f>
        <v>5</v>
      </c>
      <c r="E437" s="1">
        <f>_xlfn.XLOOKUP(G437,战斗中转!$D$8:$D$19,战斗中转!$J$8:$J$19)</f>
        <v>0</v>
      </c>
      <c r="F437" s="1">
        <f t="shared" si="415"/>
        <v>1</v>
      </c>
      <c r="G437" s="58">
        <f t="shared" si="421"/>
        <v>6</v>
      </c>
      <c r="H437" s="1">
        <f t="shared" ref="H437:J437" si="448">H365</f>
        <v>4</v>
      </c>
      <c r="I437" s="1">
        <f t="shared" si="448"/>
        <v>3</v>
      </c>
      <c r="J437" s="1">
        <f t="shared" si="448"/>
        <v>3</v>
      </c>
      <c r="K437" s="1">
        <f t="shared" si="308"/>
        <v>1</v>
      </c>
      <c r="L437" s="1">
        <f>IF(H437=0,0,_xlfn.XLOOKUP(G437,战斗中转!$D$8:$D$19,战斗中转!$I$8:$I$19))</f>
        <v>0.3</v>
      </c>
      <c r="M437" s="1">
        <f t="shared" si="398"/>
        <v>6006433060</v>
      </c>
      <c r="N437" s="1" t="str">
        <f t="shared" si="417"/>
        <v>EquipmentName606033060</v>
      </c>
      <c r="O437" s="1" t="str">
        <f t="shared" si="418"/>
        <v>EquipmentDesc606033060</v>
      </c>
      <c r="P437" s="63" t="str">
        <f>"SpriteUi/EquipmentIcon/"&amp;"Equip_"&amp;_xlfn.XLOOKUP(J437,战斗中转!$A$8:$A$11,战斗中转!$B$8:$B$11)&amp;"_"&amp;I437*100+ROUNDUP(G437/2,0)*10</f>
        <v>SpriteUi/EquipmentIcon/Equip_Body_330</v>
      </c>
      <c r="Q437" s="63">
        <v>1</v>
      </c>
      <c r="R437" s="1" t="str" cm="1">
        <f t="array" ref="R437">_xlfn.XLOOKUP($C437,战斗中转!$E$32:$E$281,_xlfn.XLOOKUP(I437*100+J437,战斗中转!$AD$30:$BY$30*100+战斗中转!$AD$31:$BY$31,战斗中转!$AD$32:$BY$281),"{}")</f>
        <v>{"PhysDef":3368.1791,"HealInc":0.0752}</v>
      </c>
      <c r="S437" s="1" t="str" cm="1">
        <f t="array" ref="S437">_xlfn.XLOOKUP($C437,经营中转!$E$16:$E$265,_xlfn.XLOOKUP($J437,经营中转!$L$15:$S$15,经营中转!$L$16:$S$265),"{}")</f>
        <v>{"CardMulti":5.06}</v>
      </c>
    </row>
    <row r="438" spans="1:19" x14ac:dyDescent="0.15">
      <c r="A438" s="1">
        <f t="shared" si="395"/>
        <v>6006434060</v>
      </c>
      <c r="B438" s="58">
        <f t="shared" si="410"/>
        <v>6006434060</v>
      </c>
      <c r="C438" s="27">
        <f>_xlfn.XLOOKUP(G438,战斗中转!$D$8:$D$19,战斗中转!$F$8:$F$19)</f>
        <v>60</v>
      </c>
      <c r="D438" s="1">
        <f>_xlfn.XLOOKUP(G438,战斗中转!$D$8:$D$19,战斗中转!$H$8:$H$19)</f>
        <v>5</v>
      </c>
      <c r="E438" s="1">
        <f>_xlfn.XLOOKUP(G438,战斗中转!$D$8:$D$19,战斗中转!$J$8:$J$19)</f>
        <v>0</v>
      </c>
      <c r="F438" s="1">
        <f t="shared" si="415"/>
        <v>1</v>
      </c>
      <c r="G438" s="58">
        <f t="shared" si="421"/>
        <v>6</v>
      </c>
      <c r="H438" s="1">
        <f t="shared" ref="H438:J438" si="449">H366</f>
        <v>4</v>
      </c>
      <c r="I438" s="1">
        <f t="shared" si="449"/>
        <v>3</v>
      </c>
      <c r="J438" s="1">
        <f t="shared" si="449"/>
        <v>4</v>
      </c>
      <c r="K438" s="1">
        <f t="shared" si="308"/>
        <v>1</v>
      </c>
      <c r="L438" s="1">
        <f>IF(H438=0,0,_xlfn.XLOOKUP(G438,战斗中转!$D$8:$D$19,战斗中转!$I$8:$I$19))</f>
        <v>0.3</v>
      </c>
      <c r="M438" s="1">
        <f t="shared" si="398"/>
        <v>6006434060</v>
      </c>
      <c r="N438" s="1" t="str">
        <f t="shared" si="417"/>
        <v>EquipmentName606034060</v>
      </c>
      <c r="O438" s="1" t="str">
        <f t="shared" si="418"/>
        <v>EquipmentDesc606034060</v>
      </c>
      <c r="P438" s="63" t="str">
        <f>"SpriteUi/EquipmentIcon/"&amp;"Equip_"&amp;_xlfn.XLOOKUP(J438,战斗中转!$A$8:$A$11,战斗中转!$B$8:$B$11)&amp;"_"&amp;I438*100+ROUNDUP(G438/2,0)*10</f>
        <v>SpriteUi/EquipmentIcon/Equip_Shoes_330</v>
      </c>
      <c r="Q438" s="63">
        <v>1</v>
      </c>
      <c r="R438" s="1" t="str" cm="1">
        <f t="array" ref="R438">_xlfn.XLOOKUP($C438,战斗中转!$E$32:$E$281,_xlfn.XLOOKUP(I438*100+J438,战斗中转!$AD$30:$BY$30*100+战斗中转!$AD$31:$BY$31,战斗中转!$AD$32:$BY$281),"{}")</f>
        <v>{"MagicDef":3437.6261,"AtkSpeed":0.1026,"HealInc":0.0752}</v>
      </c>
      <c r="S438" s="1" t="str" cm="1">
        <f t="array" ref="S438">_xlfn.XLOOKUP($C438,经营中转!$E$16:$E$265,_xlfn.XLOOKUP($J438,经营中转!$L$15:$S$15,经营中转!$L$16:$S$265),"{}")</f>
        <v>{"AutoLevelLower":36}</v>
      </c>
    </row>
    <row r="439" spans="1:19" x14ac:dyDescent="0.15">
      <c r="A439" s="1">
        <f t="shared" ref="A439:A450" si="450">B439</f>
        <v>6006911060</v>
      </c>
      <c r="B439" s="58">
        <f t="shared" si="410"/>
        <v>6006911060</v>
      </c>
      <c r="C439" s="27">
        <f>_xlfn.XLOOKUP(G439,战斗中转!$D$8:$D$19,战斗中转!$F$8:$F$19)</f>
        <v>60</v>
      </c>
      <c r="D439" s="1">
        <f>_xlfn.XLOOKUP(G439,战斗中转!$D$8:$D$19,战斗中转!$H$8:$H$19)</f>
        <v>5</v>
      </c>
      <c r="E439" s="1">
        <f>_xlfn.XLOOKUP(G439,战斗中转!$D$8:$D$19,战斗中转!$J$8:$J$19)</f>
        <v>0</v>
      </c>
      <c r="F439" s="1">
        <f t="shared" ref="F439:F450" si="451">IF(D439=0,0,1)</f>
        <v>1</v>
      </c>
      <c r="G439" s="58">
        <f t="shared" si="421"/>
        <v>6</v>
      </c>
      <c r="H439" s="1">
        <f t="shared" ref="H439:J439" si="452">H367</f>
        <v>100</v>
      </c>
      <c r="I439" s="1">
        <f t="shared" si="452"/>
        <v>1</v>
      </c>
      <c r="J439" s="1">
        <f t="shared" si="452"/>
        <v>1</v>
      </c>
      <c r="K439" s="1">
        <f t="shared" ref="K439:K450" si="453">IF(L439=0,0,1)</f>
        <v>1</v>
      </c>
      <c r="L439" s="1">
        <f>IF(H439=0,0,_xlfn.XLOOKUP(G439,战斗中转!$D$8:$D$19,战斗中转!$I$8:$I$19))</f>
        <v>0.3</v>
      </c>
      <c r="M439" s="1">
        <f t="shared" ref="M439:M450" si="454">B439</f>
        <v>6006911060</v>
      </c>
      <c r="N439" s="1" t="str">
        <f t="shared" ref="N439:N450" si="455">"EquipmentName"&amp;"60"&amp;G439*1000000+I439*10000+J439*1000+C439</f>
        <v>EquipmentName606011060</v>
      </c>
      <c r="O439" s="1" t="str">
        <f t="shared" ref="O439:O450" si="456">"EquipmentDesc"&amp;"60"&amp;G439*1000000+I439*10000+J439*1000+C439</f>
        <v>EquipmentDesc606011060</v>
      </c>
      <c r="P439" s="63" t="str">
        <f>"SpriteUi/EquipmentIcon/"&amp;"Equip_"&amp;_xlfn.XLOOKUP(J439,战斗中转!$A$8:$A$11,战斗中转!$B$8:$B$11)&amp;"_"&amp;I439*100+ROUNDUP(G439/2,0)*10</f>
        <v>SpriteUi/EquipmentIcon/Equip_Weapon_130</v>
      </c>
      <c r="Q439" s="63">
        <v>1</v>
      </c>
      <c r="R439" s="1" t="str" cm="1">
        <f t="array" ref="R439">_xlfn.XLOOKUP($C439,战斗中转!$E$32:$E$281,_xlfn.XLOOKUP(I439*100+J439,战斗中转!$AD$30:$BY$30*100+战斗中转!$AD$31:$BY$31,战斗中转!$AD$32:$BY$281),"{}")</f>
        <v>{"Atk":10590.6661,"Cri":0.5989}</v>
      </c>
      <c r="S439" s="1" t="str" cm="1">
        <f t="array" ref="S439">_xlfn.XLOOKUP($C439,经营中转!$E$16:$E$265,_xlfn.XLOOKUP($J439,经营中转!$L$15:$S$15,经营中转!$L$16:$S$265),"{}")</f>
        <v>{"CardMulti":11.81}</v>
      </c>
    </row>
    <row r="440" spans="1:19" x14ac:dyDescent="0.15">
      <c r="A440" s="1">
        <f t="shared" si="450"/>
        <v>6006912060</v>
      </c>
      <c r="B440" s="58">
        <f t="shared" si="410"/>
        <v>6006912060</v>
      </c>
      <c r="C440" s="27">
        <f>_xlfn.XLOOKUP(G440,战斗中转!$D$8:$D$19,战斗中转!$F$8:$F$19)</f>
        <v>60</v>
      </c>
      <c r="D440" s="1">
        <f>_xlfn.XLOOKUP(G440,战斗中转!$D$8:$D$19,战斗中转!$H$8:$H$19)</f>
        <v>5</v>
      </c>
      <c r="E440" s="1">
        <f>_xlfn.XLOOKUP(G440,战斗中转!$D$8:$D$19,战斗中转!$J$8:$J$19)</f>
        <v>0</v>
      </c>
      <c r="F440" s="1">
        <f t="shared" si="451"/>
        <v>1</v>
      </c>
      <c r="G440" s="58">
        <f t="shared" si="421"/>
        <v>6</v>
      </c>
      <c r="H440" s="1">
        <f t="shared" ref="H440:J440" si="457">H368</f>
        <v>100</v>
      </c>
      <c r="I440" s="1">
        <f t="shared" si="457"/>
        <v>1</v>
      </c>
      <c r="J440" s="1">
        <f t="shared" si="457"/>
        <v>2</v>
      </c>
      <c r="K440" s="1">
        <f t="shared" si="453"/>
        <v>1</v>
      </c>
      <c r="L440" s="1">
        <f>IF(H440=0,0,_xlfn.XLOOKUP(G440,战斗中转!$D$8:$D$19,战斗中转!$I$8:$I$19))</f>
        <v>0.3</v>
      </c>
      <c r="M440" s="1">
        <f t="shared" si="454"/>
        <v>6006912060</v>
      </c>
      <c r="N440" s="1" t="str">
        <f t="shared" si="455"/>
        <v>EquipmentName606012060</v>
      </c>
      <c r="O440" s="1" t="str">
        <f t="shared" si="456"/>
        <v>EquipmentDesc606012060</v>
      </c>
      <c r="P440" s="63" t="str">
        <f>"SpriteUi/EquipmentIcon/"&amp;"Equip_"&amp;_xlfn.XLOOKUP(J440,战斗中转!$A$8:$A$11,战斗中转!$B$8:$B$11)&amp;"_"&amp;I440*100+ROUNDUP(G440/2,0)*10</f>
        <v>SpriteUi/EquipmentIcon/Equip_Head_130</v>
      </c>
      <c r="Q440" s="63">
        <v>1</v>
      </c>
      <c r="R440" s="1" t="str" cm="1">
        <f t="array" ref="R440">_xlfn.XLOOKUP($C440,战斗中转!$E$32:$E$281,_xlfn.XLOOKUP(I440*100+J440,战斗中转!$AD$30:$BY$30*100+战斗中转!$AD$31:$BY$31,战斗中转!$AD$32:$BY$281),"{}")</f>
        <v>{"Hp":76391.6901,"AntiCri":0.3304}</v>
      </c>
      <c r="S440" s="1" t="str" cm="1">
        <f t="array" ref="S440">_xlfn.XLOOKUP($C440,经营中转!$E$16:$E$265,_xlfn.XLOOKUP($J440,经营中转!$L$15:$S$15,经营中转!$L$16:$S$265),"{}")</f>
        <v>{"AutoLevelLower":84}</v>
      </c>
    </row>
    <row r="441" spans="1:19" x14ac:dyDescent="0.15">
      <c r="A441" s="1">
        <f t="shared" si="450"/>
        <v>6006913060</v>
      </c>
      <c r="B441" s="58">
        <f t="shared" si="410"/>
        <v>6006913060</v>
      </c>
      <c r="C441" s="27">
        <f>_xlfn.XLOOKUP(G441,战斗中转!$D$8:$D$19,战斗中转!$F$8:$F$19)</f>
        <v>60</v>
      </c>
      <c r="D441" s="1">
        <f>_xlfn.XLOOKUP(G441,战斗中转!$D$8:$D$19,战斗中转!$H$8:$H$19)</f>
        <v>5</v>
      </c>
      <c r="E441" s="1">
        <f>_xlfn.XLOOKUP(G441,战斗中转!$D$8:$D$19,战斗中转!$J$8:$J$19)</f>
        <v>0</v>
      </c>
      <c r="F441" s="1">
        <f t="shared" si="451"/>
        <v>1</v>
      </c>
      <c r="G441" s="58">
        <f t="shared" si="421"/>
        <v>6</v>
      </c>
      <c r="H441" s="1">
        <f t="shared" ref="H441:J441" si="458">H369</f>
        <v>100</v>
      </c>
      <c r="I441" s="1">
        <f t="shared" si="458"/>
        <v>1</v>
      </c>
      <c r="J441" s="1">
        <f t="shared" si="458"/>
        <v>3</v>
      </c>
      <c r="K441" s="1">
        <f t="shared" si="453"/>
        <v>1</v>
      </c>
      <c r="L441" s="1">
        <f>IF(H441=0,0,_xlfn.XLOOKUP(G441,战斗中转!$D$8:$D$19,战斗中转!$I$8:$I$19))</f>
        <v>0.3</v>
      </c>
      <c r="M441" s="1">
        <f t="shared" si="454"/>
        <v>6006913060</v>
      </c>
      <c r="N441" s="1" t="str">
        <f t="shared" si="455"/>
        <v>EquipmentName606013060</v>
      </c>
      <c r="O441" s="1" t="str">
        <f t="shared" si="456"/>
        <v>EquipmentDesc606013060</v>
      </c>
      <c r="P441" s="63" t="str">
        <f>"SpriteUi/EquipmentIcon/"&amp;"Equip_"&amp;_xlfn.XLOOKUP(J441,战斗中转!$A$8:$A$11,战斗中转!$B$8:$B$11)&amp;"_"&amp;I441*100+ROUNDUP(G441/2,0)*10</f>
        <v>SpriteUi/EquipmentIcon/Equip_Body_130</v>
      </c>
      <c r="Q441" s="63">
        <v>1</v>
      </c>
      <c r="R441" s="1" t="str" cm="1">
        <f t="array" ref="R441">_xlfn.XLOOKUP($C441,战斗中转!$E$32:$E$281,_xlfn.XLOOKUP(I441*100+J441,战斗中转!$AD$30:$BY$30*100+战斗中转!$AD$31:$BY$31,战斗中转!$AD$32:$BY$281),"{}")</f>
        <v>{"PhysDef":3298.7321,"SkillSpeed":0.0798}</v>
      </c>
      <c r="S441" s="1" t="str" cm="1">
        <f t="array" ref="S441">_xlfn.XLOOKUP($C441,经营中转!$E$16:$E$265,_xlfn.XLOOKUP($J441,经营中转!$L$15:$S$15,经营中转!$L$16:$S$265),"{}")</f>
        <v>{"CardMulti":5.06}</v>
      </c>
    </row>
    <row r="442" spans="1:19" x14ac:dyDescent="0.15">
      <c r="A442" s="1">
        <f t="shared" si="450"/>
        <v>6006914060</v>
      </c>
      <c r="B442" s="58">
        <f t="shared" si="410"/>
        <v>6006914060</v>
      </c>
      <c r="C442" s="27">
        <f>_xlfn.XLOOKUP(G442,战斗中转!$D$8:$D$19,战斗中转!$F$8:$F$19)</f>
        <v>60</v>
      </c>
      <c r="D442" s="1">
        <f>_xlfn.XLOOKUP(G442,战斗中转!$D$8:$D$19,战斗中转!$H$8:$H$19)</f>
        <v>5</v>
      </c>
      <c r="E442" s="1">
        <f>_xlfn.XLOOKUP(G442,战斗中转!$D$8:$D$19,战斗中转!$J$8:$J$19)</f>
        <v>0</v>
      </c>
      <c r="F442" s="1">
        <f t="shared" si="451"/>
        <v>1</v>
      </c>
      <c r="G442" s="58">
        <f t="shared" si="421"/>
        <v>6</v>
      </c>
      <c r="H442" s="1">
        <f t="shared" ref="H442:J442" si="459">H370</f>
        <v>100</v>
      </c>
      <c r="I442" s="1">
        <f t="shared" si="459"/>
        <v>1</v>
      </c>
      <c r="J442" s="1">
        <f t="shared" si="459"/>
        <v>4</v>
      </c>
      <c r="K442" s="1">
        <f t="shared" si="453"/>
        <v>1</v>
      </c>
      <c r="L442" s="1">
        <f>IF(H442=0,0,_xlfn.XLOOKUP(G442,战斗中转!$D$8:$D$19,战斗中转!$I$8:$I$19))</f>
        <v>0.3</v>
      </c>
      <c r="M442" s="1">
        <f t="shared" si="454"/>
        <v>6006914060</v>
      </c>
      <c r="N442" s="1" t="str">
        <f t="shared" si="455"/>
        <v>EquipmentName606014060</v>
      </c>
      <c r="O442" s="1" t="str">
        <f t="shared" si="456"/>
        <v>EquipmentDesc606014060</v>
      </c>
      <c r="P442" s="63" t="str">
        <f>"SpriteUi/EquipmentIcon/"&amp;"Equip_"&amp;_xlfn.XLOOKUP(J442,战斗中转!$A$8:$A$11,战斗中转!$B$8:$B$11)&amp;"_"&amp;I442*100+ROUNDUP(G442/2,0)*10</f>
        <v>SpriteUi/EquipmentIcon/Equip_Shoes_130</v>
      </c>
      <c r="Q442" s="63">
        <v>1</v>
      </c>
      <c r="R442" s="1" t="str" cm="1">
        <f t="array" ref="R442">_xlfn.XLOOKUP($C442,战斗中转!$E$32:$E$281,_xlfn.XLOOKUP(I442*100+J442,战斗中转!$AD$30:$BY$30*100+战斗中转!$AD$31:$BY$31,战斗中转!$AD$32:$BY$281),"{}")</f>
        <v>{"MagicDef":3298.7321,"AtkSpeed":0.1026,"SkillSpeed":0.0798}</v>
      </c>
      <c r="S442" s="1" t="str" cm="1">
        <f t="array" ref="S442">_xlfn.XLOOKUP($C442,经营中转!$E$16:$E$265,_xlfn.XLOOKUP($J442,经营中转!$L$15:$S$15,经营中转!$L$16:$S$265),"{}")</f>
        <v>{"AutoLevelLower":36}</v>
      </c>
    </row>
    <row r="443" spans="1:19" x14ac:dyDescent="0.15">
      <c r="A443" s="1">
        <f t="shared" si="450"/>
        <v>6006921060</v>
      </c>
      <c r="B443" s="58">
        <f t="shared" si="410"/>
        <v>6006921060</v>
      </c>
      <c r="C443" s="27">
        <f>_xlfn.XLOOKUP(G443,战斗中转!$D$8:$D$19,战斗中转!$F$8:$F$19)</f>
        <v>60</v>
      </c>
      <c r="D443" s="1">
        <f>_xlfn.XLOOKUP(G443,战斗中转!$D$8:$D$19,战斗中转!$H$8:$H$19)</f>
        <v>5</v>
      </c>
      <c r="E443" s="1">
        <f>_xlfn.XLOOKUP(G443,战斗中转!$D$8:$D$19,战斗中转!$J$8:$J$19)</f>
        <v>0</v>
      </c>
      <c r="F443" s="1">
        <f t="shared" si="451"/>
        <v>1</v>
      </c>
      <c r="G443" s="58">
        <f t="shared" si="421"/>
        <v>6</v>
      </c>
      <c r="H443" s="1">
        <f t="shared" ref="H443:J443" si="460">H371</f>
        <v>100</v>
      </c>
      <c r="I443" s="1">
        <f t="shared" si="460"/>
        <v>2</v>
      </c>
      <c r="J443" s="1">
        <f t="shared" si="460"/>
        <v>1</v>
      </c>
      <c r="K443" s="1">
        <f t="shared" si="453"/>
        <v>1</v>
      </c>
      <c r="L443" s="1">
        <f>IF(H443=0,0,_xlfn.XLOOKUP(G443,战斗中转!$D$8:$D$19,战斗中转!$I$8:$I$19))</f>
        <v>0.3</v>
      </c>
      <c r="M443" s="1">
        <f t="shared" si="454"/>
        <v>6006921060</v>
      </c>
      <c r="N443" s="1" t="str">
        <f t="shared" si="455"/>
        <v>EquipmentName606021060</v>
      </c>
      <c r="O443" s="1" t="str">
        <f t="shared" si="456"/>
        <v>EquipmentDesc606021060</v>
      </c>
      <c r="P443" s="63" t="str">
        <f>"SpriteUi/EquipmentIcon/"&amp;"Equip_"&amp;_xlfn.XLOOKUP(J443,战斗中转!$A$8:$A$11,战斗中转!$B$8:$B$11)&amp;"_"&amp;I443*100+ROUNDUP(G443/2,0)*10</f>
        <v>SpriteUi/EquipmentIcon/Equip_Weapon_230</v>
      </c>
      <c r="Q443" s="63">
        <v>1</v>
      </c>
      <c r="R443" s="1" t="str" cm="1">
        <f t="array" ref="R443">_xlfn.XLOOKUP($C443,战斗中转!$E$32:$E$281,_xlfn.XLOOKUP(I443*100+J443,战斗中转!$AD$30:$BY$30*100+战斗中转!$AD$31:$BY$31,战斗中转!$AD$32:$BY$281),"{}")</f>
        <v>{"Atk":7465.5515,"Cri":0.413}</v>
      </c>
      <c r="S443" s="1" t="str" cm="1">
        <f t="array" ref="S443">_xlfn.XLOOKUP($C443,经营中转!$E$16:$E$265,_xlfn.XLOOKUP($J443,经营中转!$L$15:$S$15,经营中转!$L$16:$S$265),"{}")</f>
        <v>{"CardMulti":11.81}</v>
      </c>
    </row>
    <row r="444" spans="1:19" x14ac:dyDescent="0.15">
      <c r="A444" s="1">
        <f t="shared" si="450"/>
        <v>6006922060</v>
      </c>
      <c r="B444" s="58">
        <f t="shared" si="410"/>
        <v>6006922060</v>
      </c>
      <c r="C444" s="27">
        <f>_xlfn.XLOOKUP(G444,战斗中转!$D$8:$D$19,战斗中转!$F$8:$F$19)</f>
        <v>60</v>
      </c>
      <c r="D444" s="1">
        <f>_xlfn.XLOOKUP(G444,战斗中转!$D$8:$D$19,战斗中转!$H$8:$H$19)</f>
        <v>5</v>
      </c>
      <c r="E444" s="1">
        <f>_xlfn.XLOOKUP(G444,战斗中转!$D$8:$D$19,战斗中转!$J$8:$J$19)</f>
        <v>0</v>
      </c>
      <c r="F444" s="1">
        <f t="shared" si="451"/>
        <v>1</v>
      </c>
      <c r="G444" s="58">
        <f t="shared" si="421"/>
        <v>6</v>
      </c>
      <c r="H444" s="1">
        <f t="shared" ref="H444:J444" si="461">H372</f>
        <v>100</v>
      </c>
      <c r="I444" s="1">
        <f t="shared" si="461"/>
        <v>2</v>
      </c>
      <c r="J444" s="1">
        <f t="shared" si="461"/>
        <v>2</v>
      </c>
      <c r="K444" s="1">
        <f t="shared" si="453"/>
        <v>1</v>
      </c>
      <c r="L444" s="1">
        <f>IF(H444=0,0,_xlfn.XLOOKUP(G444,战斗中转!$D$8:$D$19,战斗中转!$I$8:$I$19))</f>
        <v>0.3</v>
      </c>
      <c r="M444" s="1">
        <f t="shared" si="454"/>
        <v>6006922060</v>
      </c>
      <c r="N444" s="1" t="str">
        <f t="shared" si="455"/>
        <v>EquipmentName606022060</v>
      </c>
      <c r="O444" s="1" t="str">
        <f t="shared" si="456"/>
        <v>EquipmentDesc606022060</v>
      </c>
      <c r="P444" s="63" t="str">
        <f>"SpriteUi/EquipmentIcon/"&amp;"Equip_"&amp;_xlfn.XLOOKUP(J444,战斗中转!$A$8:$A$11,战斗中转!$B$8:$B$11)&amp;"_"&amp;I444*100+ROUNDUP(G444/2,0)*10</f>
        <v>SpriteUi/EquipmentIcon/Equip_Head_230</v>
      </c>
      <c r="Q444" s="63">
        <v>1</v>
      </c>
      <c r="R444" s="1" t="str" cm="1">
        <f t="array" ref="R444">_xlfn.XLOOKUP($C444,战斗中转!$E$32:$E$281,_xlfn.XLOOKUP(I444*100+J444,战斗中转!$AD$30:$BY$30*100+战斗中转!$AD$31:$BY$31,战斗中转!$AD$32:$BY$281),"{}")</f>
        <v>{"Hp":108510.9234,"AntiCri":0.413}</v>
      </c>
      <c r="S444" s="1" t="str" cm="1">
        <f t="array" ref="S444">_xlfn.XLOOKUP($C444,经营中转!$E$16:$E$265,_xlfn.XLOOKUP($J444,经营中转!$L$15:$S$15,经营中转!$L$16:$S$265),"{}")</f>
        <v>{"AutoLevelLower":84}</v>
      </c>
    </row>
    <row r="445" spans="1:19" x14ac:dyDescent="0.15">
      <c r="A445" s="1">
        <f t="shared" si="450"/>
        <v>6006923060</v>
      </c>
      <c r="B445" s="58">
        <f t="shared" si="410"/>
        <v>6006923060</v>
      </c>
      <c r="C445" s="27">
        <f>_xlfn.XLOOKUP(G445,战斗中转!$D$8:$D$19,战斗中转!$F$8:$F$19)</f>
        <v>60</v>
      </c>
      <c r="D445" s="1">
        <f>_xlfn.XLOOKUP(G445,战斗中转!$D$8:$D$19,战斗中转!$H$8:$H$19)</f>
        <v>5</v>
      </c>
      <c r="E445" s="1">
        <f>_xlfn.XLOOKUP(G445,战斗中转!$D$8:$D$19,战斗中转!$J$8:$J$19)</f>
        <v>0</v>
      </c>
      <c r="F445" s="1">
        <f t="shared" si="451"/>
        <v>1</v>
      </c>
      <c r="G445" s="58">
        <f t="shared" si="421"/>
        <v>6</v>
      </c>
      <c r="H445" s="1">
        <f t="shared" ref="H445:J445" si="462">H373</f>
        <v>100</v>
      </c>
      <c r="I445" s="1">
        <f t="shared" si="462"/>
        <v>2</v>
      </c>
      <c r="J445" s="1">
        <f t="shared" si="462"/>
        <v>3</v>
      </c>
      <c r="K445" s="1">
        <f t="shared" si="453"/>
        <v>1</v>
      </c>
      <c r="L445" s="1">
        <f>IF(H445=0,0,_xlfn.XLOOKUP(G445,战斗中转!$D$8:$D$19,战斗中转!$I$8:$I$19))</f>
        <v>0.3</v>
      </c>
      <c r="M445" s="1">
        <f t="shared" si="454"/>
        <v>6006923060</v>
      </c>
      <c r="N445" s="1" t="str">
        <f t="shared" si="455"/>
        <v>EquipmentName606023060</v>
      </c>
      <c r="O445" s="1" t="str">
        <f t="shared" si="456"/>
        <v>EquipmentDesc606023060</v>
      </c>
      <c r="P445" s="63" t="str">
        <f>"SpriteUi/EquipmentIcon/"&amp;"Equip_"&amp;_xlfn.XLOOKUP(J445,战斗中转!$A$8:$A$11,战斗中转!$B$8:$B$11)&amp;"_"&amp;I445*100+ROUNDUP(G445/2,0)*10</f>
        <v>SpriteUi/EquipmentIcon/Equip_Body_230</v>
      </c>
      <c r="Q445" s="63">
        <v>1</v>
      </c>
      <c r="R445" s="1" t="str" cm="1">
        <f t="array" ref="R445">_xlfn.XLOOKUP($C445,战斗中转!$E$32:$E$281,_xlfn.XLOOKUP(I445*100+J445,战斗中转!$AD$30:$BY$30*100+战斗中转!$AD$31:$BY$31,战斗中转!$AD$32:$BY$281),"{}")</f>
        <v>{"PhysDef":3819.5845,"OnHealInc":0.0752}</v>
      </c>
      <c r="S445" s="1" t="str" cm="1">
        <f t="array" ref="S445">_xlfn.XLOOKUP($C445,经营中转!$E$16:$E$265,_xlfn.XLOOKUP($J445,经营中转!$L$15:$S$15,经营中转!$L$16:$S$265),"{}")</f>
        <v>{"CardMulti":5.06}</v>
      </c>
    </row>
    <row r="446" spans="1:19" x14ac:dyDescent="0.15">
      <c r="A446" s="1">
        <f t="shared" si="450"/>
        <v>6006924060</v>
      </c>
      <c r="B446" s="58">
        <f t="shared" si="410"/>
        <v>6006924060</v>
      </c>
      <c r="C446" s="27">
        <f>_xlfn.XLOOKUP(G446,战斗中转!$D$8:$D$19,战斗中转!$F$8:$F$19)</f>
        <v>60</v>
      </c>
      <c r="D446" s="1">
        <f>_xlfn.XLOOKUP(G446,战斗中转!$D$8:$D$19,战斗中转!$H$8:$H$19)</f>
        <v>5</v>
      </c>
      <c r="E446" s="1">
        <f>_xlfn.XLOOKUP(G446,战斗中转!$D$8:$D$19,战斗中转!$J$8:$J$19)</f>
        <v>0</v>
      </c>
      <c r="F446" s="1">
        <f t="shared" si="451"/>
        <v>1</v>
      </c>
      <c r="G446" s="58">
        <f t="shared" si="421"/>
        <v>6</v>
      </c>
      <c r="H446" s="1">
        <f t="shared" ref="H446:J446" si="463">H374</f>
        <v>100</v>
      </c>
      <c r="I446" s="1">
        <f t="shared" si="463"/>
        <v>2</v>
      </c>
      <c r="J446" s="1">
        <f t="shared" si="463"/>
        <v>4</v>
      </c>
      <c r="K446" s="1">
        <f t="shared" si="453"/>
        <v>1</v>
      </c>
      <c r="L446" s="1">
        <f>IF(H446=0,0,_xlfn.XLOOKUP(G446,战斗中转!$D$8:$D$19,战斗中转!$I$8:$I$19))</f>
        <v>0.3</v>
      </c>
      <c r="M446" s="1">
        <f t="shared" si="454"/>
        <v>6006924060</v>
      </c>
      <c r="N446" s="1" t="str">
        <f t="shared" si="455"/>
        <v>EquipmentName606024060</v>
      </c>
      <c r="O446" s="1" t="str">
        <f t="shared" si="456"/>
        <v>EquipmentDesc606024060</v>
      </c>
      <c r="P446" s="63" t="str">
        <f>"SpriteUi/EquipmentIcon/"&amp;"Equip_"&amp;_xlfn.XLOOKUP(J446,战斗中转!$A$8:$A$11,战斗中转!$B$8:$B$11)&amp;"_"&amp;I446*100+ROUNDUP(G446/2,0)*10</f>
        <v>SpriteUi/EquipmentIcon/Equip_Shoes_230</v>
      </c>
      <c r="Q446" s="63">
        <v>1</v>
      </c>
      <c r="R446" s="1" t="str" cm="1">
        <f t="array" ref="R446">_xlfn.XLOOKUP($C446,战斗中转!$E$32:$E$281,_xlfn.XLOOKUP(I446*100+J446,战斗中转!$AD$30:$BY$30*100+战斗中转!$AD$31:$BY$31,战斗中转!$AD$32:$BY$281),"{}")</f>
        <v>{"MagicDef":3819.5845,"AtkSpeed":0.1026,"OnHealInc":0.0752}</v>
      </c>
      <c r="S446" s="1" t="str" cm="1">
        <f t="array" ref="S446">_xlfn.XLOOKUP($C446,经营中转!$E$16:$E$265,_xlfn.XLOOKUP($J446,经营中转!$L$15:$S$15,经营中转!$L$16:$S$265),"{}")</f>
        <v>{"AutoLevelLower":36}</v>
      </c>
    </row>
    <row r="447" spans="1:19" x14ac:dyDescent="0.15">
      <c r="A447" s="1">
        <f t="shared" si="450"/>
        <v>6006931060</v>
      </c>
      <c r="B447" s="58">
        <f t="shared" si="410"/>
        <v>6006931060</v>
      </c>
      <c r="C447" s="27">
        <f>_xlfn.XLOOKUP(G447,战斗中转!$D$8:$D$19,战斗中转!$F$8:$F$19)</f>
        <v>60</v>
      </c>
      <c r="D447" s="1">
        <f>_xlfn.XLOOKUP(G447,战斗中转!$D$8:$D$19,战斗中转!$H$8:$H$19)</f>
        <v>5</v>
      </c>
      <c r="E447" s="1">
        <f>_xlfn.XLOOKUP(G447,战斗中转!$D$8:$D$19,战斗中转!$J$8:$J$19)</f>
        <v>0</v>
      </c>
      <c r="F447" s="1">
        <f t="shared" si="451"/>
        <v>1</v>
      </c>
      <c r="G447" s="58">
        <f t="shared" si="421"/>
        <v>6</v>
      </c>
      <c r="H447" s="1">
        <f t="shared" ref="H447:J447" si="464">H375</f>
        <v>100</v>
      </c>
      <c r="I447" s="1">
        <f t="shared" si="464"/>
        <v>3</v>
      </c>
      <c r="J447" s="1">
        <f t="shared" si="464"/>
        <v>1</v>
      </c>
      <c r="K447" s="1">
        <f t="shared" si="453"/>
        <v>1</v>
      </c>
      <c r="L447" s="1">
        <f>IF(H447=0,0,_xlfn.XLOOKUP(G447,战斗中转!$D$8:$D$19,战斗中转!$I$8:$I$19))</f>
        <v>0.3</v>
      </c>
      <c r="M447" s="1">
        <f t="shared" si="454"/>
        <v>6006931060</v>
      </c>
      <c r="N447" s="1" t="str">
        <f t="shared" si="455"/>
        <v>EquipmentName606031060</v>
      </c>
      <c r="O447" s="1" t="str">
        <f t="shared" si="456"/>
        <v>EquipmentDesc606031060</v>
      </c>
      <c r="P447" s="63" t="str">
        <f>"SpriteUi/EquipmentIcon/"&amp;"Equip_"&amp;_xlfn.XLOOKUP(J447,战斗中转!$A$8:$A$11,战斗中转!$B$8:$B$11)&amp;"_"&amp;I447*100+ROUNDUP(G447/2,0)*10</f>
        <v>SpriteUi/EquipmentIcon/Equip_Weapon_330</v>
      </c>
      <c r="Q447" s="63">
        <v>1</v>
      </c>
      <c r="R447" s="1" t="str" cm="1">
        <f t="array" ref="R447">_xlfn.XLOOKUP($C447,战斗中转!$E$32:$E$281,_xlfn.XLOOKUP(I447*100+J447,战斗中转!$AD$30:$BY$30*100+战斗中转!$AD$31:$BY$31,战斗中转!$AD$32:$BY$281),"{}")</f>
        <v>{"Atk":9548.9613,"Cri":0.413}</v>
      </c>
      <c r="S447" s="1" t="str" cm="1">
        <f t="array" ref="S447">_xlfn.XLOOKUP($C447,经营中转!$E$16:$E$265,_xlfn.XLOOKUP($J447,经营中转!$L$15:$S$15,经营中转!$L$16:$S$265),"{}")</f>
        <v>{"CardMulti":11.81}</v>
      </c>
    </row>
    <row r="448" spans="1:19" x14ac:dyDescent="0.15">
      <c r="A448" s="1">
        <f t="shared" si="450"/>
        <v>6006932060</v>
      </c>
      <c r="B448" s="58">
        <f t="shared" si="410"/>
        <v>6006932060</v>
      </c>
      <c r="C448" s="27">
        <f>_xlfn.XLOOKUP(G448,战斗中转!$D$8:$D$19,战斗中转!$F$8:$F$19)</f>
        <v>60</v>
      </c>
      <c r="D448" s="1">
        <f>_xlfn.XLOOKUP(G448,战斗中转!$D$8:$D$19,战斗中转!$H$8:$H$19)</f>
        <v>5</v>
      </c>
      <c r="E448" s="1">
        <f>_xlfn.XLOOKUP(G448,战斗中转!$D$8:$D$19,战斗中转!$J$8:$J$19)</f>
        <v>0</v>
      </c>
      <c r="F448" s="1">
        <f t="shared" si="451"/>
        <v>1</v>
      </c>
      <c r="G448" s="58">
        <f t="shared" si="421"/>
        <v>6</v>
      </c>
      <c r="H448" s="1">
        <f t="shared" ref="H448:J448" si="465">H376</f>
        <v>100</v>
      </c>
      <c r="I448" s="1">
        <f t="shared" si="465"/>
        <v>3</v>
      </c>
      <c r="J448" s="1">
        <f t="shared" si="465"/>
        <v>2</v>
      </c>
      <c r="K448" s="1">
        <f t="shared" si="453"/>
        <v>1</v>
      </c>
      <c r="L448" s="1">
        <f>IF(H448=0,0,_xlfn.XLOOKUP(G448,战斗中转!$D$8:$D$19,战斗中转!$I$8:$I$19))</f>
        <v>0.3</v>
      </c>
      <c r="M448" s="1">
        <f t="shared" si="454"/>
        <v>6006932060</v>
      </c>
      <c r="N448" s="1" t="str">
        <f t="shared" si="455"/>
        <v>EquipmentName606032060</v>
      </c>
      <c r="O448" s="1" t="str">
        <f t="shared" si="456"/>
        <v>EquipmentDesc606032060</v>
      </c>
      <c r="P448" s="63" t="str">
        <f>"SpriteUi/EquipmentIcon/"&amp;"Equip_"&amp;_xlfn.XLOOKUP(J448,战斗中转!$A$8:$A$11,战斗中转!$B$8:$B$11)&amp;"_"&amp;I448*100+ROUNDUP(G448/2,0)*10</f>
        <v>SpriteUi/EquipmentIcon/Equip_Head_330</v>
      </c>
      <c r="Q448" s="63">
        <v>1</v>
      </c>
      <c r="R448" s="1" t="str" cm="1">
        <f t="array" ref="R448">_xlfn.XLOOKUP($C448,战斗中转!$E$32:$E$281,_xlfn.XLOOKUP(I448*100+J448,战斗中转!$AD$30:$BY$30*100+战斗中转!$AD$31:$BY$31,战斗中转!$AD$32:$BY$281),"{}")</f>
        <v>{"Hp":91149.1756,"AntiCri":0.413}</v>
      </c>
      <c r="S448" s="1" t="str" cm="1">
        <f t="array" ref="S448">_xlfn.XLOOKUP($C448,经营中转!$E$16:$E$265,_xlfn.XLOOKUP($J448,经营中转!$L$15:$S$15,经营中转!$L$16:$S$265),"{}")</f>
        <v>{"AutoLevelLower":84}</v>
      </c>
    </row>
    <row r="449" spans="1:19" x14ac:dyDescent="0.15">
      <c r="A449" s="1">
        <f t="shared" si="450"/>
        <v>6006933060</v>
      </c>
      <c r="B449" s="58">
        <f t="shared" si="410"/>
        <v>6006933060</v>
      </c>
      <c r="C449" s="27">
        <f>_xlfn.XLOOKUP(G449,战斗中转!$D$8:$D$19,战斗中转!$F$8:$F$19)</f>
        <v>60</v>
      </c>
      <c r="D449" s="1">
        <f>_xlfn.XLOOKUP(G449,战斗中转!$D$8:$D$19,战斗中转!$H$8:$H$19)</f>
        <v>5</v>
      </c>
      <c r="E449" s="1">
        <f>_xlfn.XLOOKUP(G449,战斗中转!$D$8:$D$19,战斗中转!$J$8:$J$19)</f>
        <v>0</v>
      </c>
      <c r="F449" s="1">
        <f t="shared" si="451"/>
        <v>1</v>
      </c>
      <c r="G449" s="58">
        <f t="shared" si="421"/>
        <v>6</v>
      </c>
      <c r="H449" s="1">
        <f t="shared" ref="H449:J449" si="466">H377</f>
        <v>100</v>
      </c>
      <c r="I449" s="1">
        <f t="shared" si="466"/>
        <v>3</v>
      </c>
      <c r="J449" s="1">
        <f t="shared" si="466"/>
        <v>3</v>
      </c>
      <c r="K449" s="1">
        <f t="shared" si="453"/>
        <v>1</v>
      </c>
      <c r="L449" s="1">
        <f>IF(H449=0,0,_xlfn.XLOOKUP(G449,战斗中转!$D$8:$D$19,战斗中转!$I$8:$I$19))</f>
        <v>0.3</v>
      </c>
      <c r="M449" s="1">
        <f t="shared" si="454"/>
        <v>6006933060</v>
      </c>
      <c r="N449" s="1" t="str">
        <f t="shared" si="455"/>
        <v>EquipmentName606033060</v>
      </c>
      <c r="O449" s="1" t="str">
        <f t="shared" si="456"/>
        <v>EquipmentDesc606033060</v>
      </c>
      <c r="P449" s="63" t="str">
        <f>"SpriteUi/EquipmentIcon/"&amp;"Equip_"&amp;_xlfn.XLOOKUP(J449,战斗中转!$A$8:$A$11,战斗中转!$B$8:$B$11)&amp;"_"&amp;I449*100+ROUNDUP(G449/2,0)*10</f>
        <v>SpriteUi/EquipmentIcon/Equip_Body_330</v>
      </c>
      <c r="Q449" s="63">
        <v>1</v>
      </c>
      <c r="R449" s="1" t="str" cm="1">
        <f t="array" ref="R449">_xlfn.XLOOKUP($C449,战斗中转!$E$32:$E$281,_xlfn.XLOOKUP(I449*100+J449,战斗中转!$AD$30:$BY$30*100+战斗中转!$AD$31:$BY$31,战斗中转!$AD$32:$BY$281),"{}")</f>
        <v>{"PhysDef":3368.1791,"HealInc":0.0752}</v>
      </c>
      <c r="S449" s="1" t="str" cm="1">
        <f t="array" ref="S449">_xlfn.XLOOKUP($C449,经营中转!$E$16:$E$265,_xlfn.XLOOKUP($J449,经营中转!$L$15:$S$15,经营中转!$L$16:$S$265),"{}")</f>
        <v>{"CardMulti":5.06}</v>
      </c>
    </row>
    <row r="450" spans="1:19" x14ac:dyDescent="0.15">
      <c r="A450" s="1">
        <f t="shared" si="450"/>
        <v>6006934060</v>
      </c>
      <c r="B450" s="58">
        <f t="shared" si="410"/>
        <v>6006934060</v>
      </c>
      <c r="C450" s="27">
        <f>_xlfn.XLOOKUP(G450,战斗中转!$D$8:$D$19,战斗中转!$F$8:$F$19)</f>
        <v>60</v>
      </c>
      <c r="D450" s="1">
        <f>_xlfn.XLOOKUP(G450,战斗中转!$D$8:$D$19,战斗中转!$H$8:$H$19)</f>
        <v>5</v>
      </c>
      <c r="E450" s="1">
        <f>_xlfn.XLOOKUP(G450,战斗中转!$D$8:$D$19,战斗中转!$J$8:$J$19)</f>
        <v>0</v>
      </c>
      <c r="F450" s="1">
        <f t="shared" si="451"/>
        <v>1</v>
      </c>
      <c r="G450" s="58">
        <f t="shared" si="421"/>
        <v>6</v>
      </c>
      <c r="H450" s="1">
        <f t="shared" ref="H450:J450" si="467">H378</f>
        <v>100</v>
      </c>
      <c r="I450" s="1">
        <f t="shared" si="467"/>
        <v>3</v>
      </c>
      <c r="J450" s="1">
        <f t="shared" si="467"/>
        <v>4</v>
      </c>
      <c r="K450" s="1">
        <f t="shared" si="453"/>
        <v>1</v>
      </c>
      <c r="L450" s="1">
        <f>IF(H450=0,0,_xlfn.XLOOKUP(G450,战斗中转!$D$8:$D$19,战斗中转!$I$8:$I$19))</f>
        <v>0.3</v>
      </c>
      <c r="M450" s="1">
        <f t="shared" si="454"/>
        <v>6006934060</v>
      </c>
      <c r="N450" s="1" t="str">
        <f t="shared" si="455"/>
        <v>EquipmentName606034060</v>
      </c>
      <c r="O450" s="1" t="str">
        <f t="shared" si="456"/>
        <v>EquipmentDesc606034060</v>
      </c>
      <c r="P450" s="63" t="str">
        <f>"SpriteUi/EquipmentIcon/"&amp;"Equip_"&amp;_xlfn.XLOOKUP(J450,战斗中转!$A$8:$A$11,战斗中转!$B$8:$B$11)&amp;"_"&amp;I450*100+ROUNDUP(G450/2,0)*10</f>
        <v>SpriteUi/EquipmentIcon/Equip_Shoes_330</v>
      </c>
      <c r="Q450" s="63">
        <v>1</v>
      </c>
      <c r="R450" s="1" t="str" cm="1">
        <f t="array" ref="R450">_xlfn.XLOOKUP($C450,战斗中转!$E$32:$E$281,_xlfn.XLOOKUP(I450*100+J450,战斗中转!$AD$30:$BY$30*100+战斗中转!$AD$31:$BY$31,战斗中转!$AD$32:$BY$281),"{}")</f>
        <v>{"MagicDef":3437.6261,"AtkSpeed":0.1026,"HealInc":0.0752}</v>
      </c>
      <c r="S450" s="1" t="str" cm="1">
        <f t="array" ref="S450">_xlfn.XLOOKUP($C450,经营中转!$E$16:$E$265,_xlfn.XLOOKUP($J450,经营中转!$L$15:$S$15,经营中转!$L$16:$S$265),"{}")</f>
        <v>{"AutoLevelLower":36}</v>
      </c>
    </row>
    <row r="451" spans="1:19" x14ac:dyDescent="0.15">
      <c r="A451" s="1">
        <f t="shared" ref="A451:A462" si="468">B451</f>
        <v>6007011080</v>
      </c>
      <c r="B451" s="59">
        <f t="shared" si="410"/>
        <v>6007011080</v>
      </c>
      <c r="C451" s="27">
        <f>_xlfn.XLOOKUP(G451,战斗中转!$D$8:$D$19,战斗中转!$F$8:$F$19)</f>
        <v>80</v>
      </c>
      <c r="D451" s="1">
        <f>_xlfn.XLOOKUP(G451,战斗中转!$D$8:$D$19,战斗中转!$H$8:$H$19)</f>
        <v>5</v>
      </c>
      <c r="E451" s="1">
        <f>_xlfn.XLOOKUP(G451,战斗中转!$D$8:$D$19,战斗中转!$J$8:$J$19)</f>
        <v>0</v>
      </c>
      <c r="F451" s="1">
        <f t="shared" ref="F451:F462" si="469">IF(D451=0,0,1)</f>
        <v>1</v>
      </c>
      <c r="G451" s="59">
        <f t="shared" si="421"/>
        <v>7</v>
      </c>
      <c r="H451" s="1">
        <f t="shared" ref="H451:J451" si="470">H379</f>
        <v>0</v>
      </c>
      <c r="I451" s="1">
        <f t="shared" si="470"/>
        <v>1</v>
      </c>
      <c r="J451" s="1">
        <f t="shared" si="470"/>
        <v>1</v>
      </c>
      <c r="K451" s="1">
        <f t="shared" ref="K451:K462" si="471">IF(L451=0,0,1)</f>
        <v>0</v>
      </c>
      <c r="L451" s="1">
        <f>IF(H451=0,0,_xlfn.XLOOKUP(G451,战斗中转!$D$8:$D$19,战斗中转!$I$8:$I$19))</f>
        <v>0</v>
      </c>
      <c r="M451" s="1">
        <f t="shared" ref="M451:M462" si="472">B451</f>
        <v>6007011080</v>
      </c>
      <c r="N451" s="1" t="str">
        <f t="shared" ref="N451:N462" si="473">"EquipmentName"&amp;"60"&amp;G451*1000000+I451*10000+J451*1000+C451</f>
        <v>EquipmentName607011080</v>
      </c>
      <c r="O451" s="1" t="str">
        <f t="shared" ref="O451:O462" si="474">"EquipmentDesc"&amp;"60"&amp;G451*1000000+I451*10000+J451*1000+C451</f>
        <v>EquipmentDesc607011080</v>
      </c>
      <c r="P451" s="63" t="str">
        <f>"SpriteUi/EquipmentIcon/"&amp;"Equip_"&amp;_xlfn.XLOOKUP(J451,战斗中转!$A$8:$A$11,战斗中转!$B$8:$B$11)&amp;"_"&amp;I451*100+ROUNDUP(G451/2,0)*10</f>
        <v>SpriteUi/EquipmentIcon/Equip_Weapon_140</v>
      </c>
      <c r="Q451" s="63">
        <v>1</v>
      </c>
      <c r="R451" s="1" t="str" cm="1">
        <f t="array" ref="R451">_xlfn.XLOOKUP($C451,战斗中转!$E$32:$E$281,_xlfn.XLOOKUP(I451*100+J451,战斗中转!$AD$30:$BY$30*100+战斗中转!$AD$31:$BY$31,战斗中转!$AD$32:$BY$281),"{}")</f>
        <v>{"Atk":23779.5897,"Cri":0.8222}</v>
      </c>
      <c r="S451" s="1" t="str" cm="1">
        <f t="array" ref="S451">_xlfn.XLOOKUP($C451,经营中转!$E$16:$E$265,_xlfn.XLOOKUP($J451,经营中转!$L$15:$S$15,经营中转!$L$16:$S$265),"{}")</f>
        <v>{"CardMulti":15.75}</v>
      </c>
    </row>
    <row r="452" spans="1:19" x14ac:dyDescent="0.15">
      <c r="A452" s="1">
        <f t="shared" si="468"/>
        <v>6007012080</v>
      </c>
      <c r="B452" s="59">
        <f t="shared" si="410"/>
        <v>6007012080</v>
      </c>
      <c r="C452" s="27">
        <f>_xlfn.XLOOKUP(G452,战斗中转!$D$8:$D$19,战斗中转!$F$8:$F$19)</f>
        <v>80</v>
      </c>
      <c r="D452" s="1">
        <f>_xlfn.XLOOKUP(G452,战斗中转!$D$8:$D$19,战斗中转!$H$8:$H$19)</f>
        <v>5</v>
      </c>
      <c r="E452" s="1">
        <f>_xlfn.XLOOKUP(G452,战斗中转!$D$8:$D$19,战斗中转!$J$8:$J$19)</f>
        <v>0</v>
      </c>
      <c r="F452" s="1">
        <f t="shared" si="469"/>
        <v>1</v>
      </c>
      <c r="G452" s="59">
        <f t="shared" si="421"/>
        <v>7</v>
      </c>
      <c r="H452" s="1">
        <f t="shared" ref="H452:J452" si="475">H380</f>
        <v>0</v>
      </c>
      <c r="I452" s="1">
        <f t="shared" si="475"/>
        <v>1</v>
      </c>
      <c r="J452" s="1">
        <f t="shared" si="475"/>
        <v>2</v>
      </c>
      <c r="K452" s="1">
        <f t="shared" si="471"/>
        <v>0</v>
      </c>
      <c r="L452" s="1">
        <f>IF(H452=0,0,_xlfn.XLOOKUP(G452,战斗中转!$D$8:$D$19,战斗中转!$I$8:$I$19))</f>
        <v>0</v>
      </c>
      <c r="M452" s="1">
        <f t="shared" si="472"/>
        <v>6007012080</v>
      </c>
      <c r="N452" s="1" t="str">
        <f t="shared" si="473"/>
        <v>EquipmentName607012080</v>
      </c>
      <c r="O452" s="1" t="str">
        <f t="shared" si="474"/>
        <v>EquipmentDesc607012080</v>
      </c>
      <c r="P452" s="63" t="str">
        <f>"SpriteUi/EquipmentIcon/"&amp;"Equip_"&amp;_xlfn.XLOOKUP(J452,战斗中转!$A$8:$A$11,战斗中转!$B$8:$B$11)&amp;"_"&amp;I452*100+ROUNDUP(G452/2,0)*10</f>
        <v>SpriteUi/EquipmentIcon/Equip_Head_140</v>
      </c>
      <c r="Q452" s="63">
        <v>1</v>
      </c>
      <c r="R452" s="1" t="str" cm="1">
        <f t="array" ref="R452">_xlfn.XLOOKUP($C452,战斗中转!$E$32:$E$281,_xlfn.XLOOKUP(I452*100+J452,战斗中转!$AD$30:$BY$30*100+战斗中转!$AD$31:$BY$31,战斗中转!$AD$32:$BY$281),"{}")</f>
        <v>{"Hp":171524.9093,"AntiCri":0.4536}</v>
      </c>
      <c r="S452" s="1" t="str" cm="1">
        <f t="array" ref="S452">_xlfn.XLOOKUP($C452,经营中转!$E$16:$E$265,_xlfn.XLOOKUP($J452,经营中转!$L$15:$S$15,经营中转!$L$16:$S$265),"{}")</f>
        <v>{"AutoLevelLower":112}</v>
      </c>
    </row>
    <row r="453" spans="1:19" x14ac:dyDescent="0.15">
      <c r="A453" s="1">
        <f t="shared" si="468"/>
        <v>6007013080</v>
      </c>
      <c r="B453" s="59">
        <f t="shared" si="410"/>
        <v>6007013080</v>
      </c>
      <c r="C453" s="27">
        <f>_xlfn.XLOOKUP(G453,战斗中转!$D$8:$D$19,战斗中转!$F$8:$F$19)</f>
        <v>80</v>
      </c>
      <c r="D453" s="1">
        <f>_xlfn.XLOOKUP(G453,战斗中转!$D$8:$D$19,战斗中转!$H$8:$H$19)</f>
        <v>5</v>
      </c>
      <c r="E453" s="1">
        <f>_xlfn.XLOOKUP(G453,战斗中转!$D$8:$D$19,战斗中转!$J$8:$J$19)</f>
        <v>0</v>
      </c>
      <c r="F453" s="1">
        <f t="shared" si="469"/>
        <v>1</v>
      </c>
      <c r="G453" s="59">
        <f t="shared" si="421"/>
        <v>7</v>
      </c>
      <c r="H453" s="1">
        <f t="shared" ref="H453:J453" si="476">H381</f>
        <v>0</v>
      </c>
      <c r="I453" s="1">
        <f t="shared" si="476"/>
        <v>1</v>
      </c>
      <c r="J453" s="1">
        <f t="shared" si="476"/>
        <v>3</v>
      </c>
      <c r="K453" s="1">
        <f t="shared" si="471"/>
        <v>0</v>
      </c>
      <c r="L453" s="1">
        <f>IF(H453=0,0,_xlfn.XLOOKUP(G453,战斗中转!$D$8:$D$19,战斗中转!$I$8:$I$19))</f>
        <v>0</v>
      </c>
      <c r="M453" s="1">
        <f t="shared" si="472"/>
        <v>6007013080</v>
      </c>
      <c r="N453" s="1" t="str">
        <f t="shared" si="473"/>
        <v>EquipmentName607013080</v>
      </c>
      <c r="O453" s="1" t="str">
        <f t="shared" si="474"/>
        <v>EquipmentDesc607013080</v>
      </c>
      <c r="P453" s="63" t="str">
        <f>"SpriteUi/EquipmentIcon/"&amp;"Equip_"&amp;_xlfn.XLOOKUP(J453,战斗中转!$A$8:$A$11,战斗中转!$B$8:$B$11)&amp;"_"&amp;I453*100+ROUNDUP(G453/2,0)*10</f>
        <v>SpriteUi/EquipmentIcon/Equip_Body_140</v>
      </c>
      <c r="Q453" s="63">
        <v>1</v>
      </c>
      <c r="R453" s="1" t="str" cm="1">
        <f t="array" ref="R453">_xlfn.XLOOKUP($C453,战斗中转!$E$32:$E$281,_xlfn.XLOOKUP(I453*100+J453,战斗中转!$AD$30:$BY$30*100+战斗中转!$AD$31:$BY$31,战斗中转!$AD$32:$BY$281),"{}")</f>
        <v>{"PhysDef":7406.7574,"SkillSpeed":0.1183}</v>
      </c>
      <c r="S453" s="1" t="str" cm="1">
        <f t="array" ref="S453">_xlfn.XLOOKUP($C453,经营中转!$E$16:$E$265,_xlfn.XLOOKUP($J453,经营中转!$L$15:$S$15,经营中转!$L$16:$S$265),"{}")</f>
        <v>{"CardMulti":6.75}</v>
      </c>
    </row>
    <row r="454" spans="1:19" x14ac:dyDescent="0.15">
      <c r="A454" s="1">
        <f t="shared" si="468"/>
        <v>6007014080</v>
      </c>
      <c r="B454" s="59">
        <f t="shared" si="410"/>
        <v>6007014080</v>
      </c>
      <c r="C454" s="27">
        <f>_xlfn.XLOOKUP(G454,战斗中转!$D$8:$D$19,战斗中转!$F$8:$F$19)</f>
        <v>80</v>
      </c>
      <c r="D454" s="1">
        <f>_xlfn.XLOOKUP(G454,战斗中转!$D$8:$D$19,战斗中转!$H$8:$H$19)</f>
        <v>5</v>
      </c>
      <c r="E454" s="1">
        <f>_xlfn.XLOOKUP(G454,战斗中转!$D$8:$D$19,战斗中转!$J$8:$J$19)</f>
        <v>0</v>
      </c>
      <c r="F454" s="1">
        <f t="shared" si="469"/>
        <v>1</v>
      </c>
      <c r="G454" s="59">
        <f t="shared" si="421"/>
        <v>7</v>
      </c>
      <c r="H454" s="1">
        <f t="shared" ref="H454:J454" si="477">H382</f>
        <v>0</v>
      </c>
      <c r="I454" s="1">
        <f t="shared" si="477"/>
        <v>1</v>
      </c>
      <c r="J454" s="1">
        <f t="shared" si="477"/>
        <v>4</v>
      </c>
      <c r="K454" s="1">
        <f t="shared" si="471"/>
        <v>0</v>
      </c>
      <c r="L454" s="1">
        <f>IF(H454=0,0,_xlfn.XLOOKUP(G454,战斗中转!$D$8:$D$19,战斗中转!$I$8:$I$19))</f>
        <v>0</v>
      </c>
      <c r="M454" s="1">
        <f t="shared" si="472"/>
        <v>6007014080</v>
      </c>
      <c r="N454" s="1" t="str">
        <f t="shared" si="473"/>
        <v>EquipmentName607014080</v>
      </c>
      <c r="O454" s="1" t="str">
        <f t="shared" si="474"/>
        <v>EquipmentDesc607014080</v>
      </c>
      <c r="P454" s="63" t="str">
        <f>"SpriteUi/EquipmentIcon/"&amp;"Equip_"&amp;_xlfn.XLOOKUP(J454,战斗中转!$A$8:$A$11,战斗中转!$B$8:$B$11)&amp;"_"&amp;I454*100+ROUNDUP(G454/2,0)*10</f>
        <v>SpriteUi/EquipmentIcon/Equip_Shoes_140</v>
      </c>
      <c r="Q454" s="63">
        <v>1</v>
      </c>
      <c r="R454" s="1" t="str" cm="1">
        <f t="array" ref="R454">_xlfn.XLOOKUP($C454,战斗中转!$E$32:$E$281,_xlfn.XLOOKUP(I454*100+J454,战斗中转!$AD$30:$BY$30*100+战斗中转!$AD$31:$BY$31,战斗中转!$AD$32:$BY$281),"{}")</f>
        <v>{"MagicDef":7406.7574,"AtkSpeed":0.1521,"SkillSpeed":0.1183}</v>
      </c>
      <c r="S454" s="1" t="str" cm="1">
        <f t="array" ref="S454">_xlfn.XLOOKUP($C454,经营中转!$E$16:$E$265,_xlfn.XLOOKUP($J454,经营中转!$L$15:$S$15,经营中转!$L$16:$S$265),"{}")</f>
        <v>{"AutoLevelLower":48}</v>
      </c>
    </row>
    <row r="455" spans="1:19" x14ac:dyDescent="0.15">
      <c r="A455" s="1">
        <f t="shared" si="468"/>
        <v>6007021080</v>
      </c>
      <c r="B455" s="59">
        <f t="shared" si="410"/>
        <v>6007021080</v>
      </c>
      <c r="C455" s="27">
        <f>_xlfn.XLOOKUP(G455,战斗中转!$D$8:$D$19,战斗中转!$F$8:$F$19)</f>
        <v>80</v>
      </c>
      <c r="D455" s="1">
        <f>_xlfn.XLOOKUP(G455,战斗中转!$D$8:$D$19,战斗中转!$H$8:$H$19)</f>
        <v>5</v>
      </c>
      <c r="E455" s="1">
        <f>_xlfn.XLOOKUP(G455,战斗中转!$D$8:$D$19,战斗中转!$J$8:$J$19)</f>
        <v>0</v>
      </c>
      <c r="F455" s="1">
        <f t="shared" si="469"/>
        <v>1</v>
      </c>
      <c r="G455" s="59">
        <f t="shared" si="421"/>
        <v>7</v>
      </c>
      <c r="H455" s="1">
        <f t="shared" ref="H455:J455" si="478">H383</f>
        <v>0</v>
      </c>
      <c r="I455" s="1">
        <f t="shared" si="478"/>
        <v>2</v>
      </c>
      <c r="J455" s="1">
        <f t="shared" si="478"/>
        <v>1</v>
      </c>
      <c r="K455" s="1">
        <f t="shared" si="471"/>
        <v>0</v>
      </c>
      <c r="L455" s="1">
        <f>IF(H455=0,0,_xlfn.XLOOKUP(G455,战斗中转!$D$8:$D$19,战斗中转!$I$8:$I$19))</f>
        <v>0</v>
      </c>
      <c r="M455" s="1">
        <f t="shared" si="472"/>
        <v>6007021080</v>
      </c>
      <c r="N455" s="1" t="str">
        <f t="shared" si="473"/>
        <v>EquipmentName607021080</v>
      </c>
      <c r="O455" s="1" t="str">
        <f t="shared" si="474"/>
        <v>EquipmentDesc607021080</v>
      </c>
      <c r="P455" s="63" t="str">
        <f>"SpriteUi/EquipmentIcon/"&amp;"Equip_"&amp;_xlfn.XLOOKUP(J455,战斗中转!$A$8:$A$11,战斗中转!$B$8:$B$11)&amp;"_"&amp;I455*100+ROUNDUP(G455/2,0)*10</f>
        <v>SpriteUi/EquipmentIcon/Equip_Weapon_240</v>
      </c>
      <c r="Q455" s="63">
        <v>1</v>
      </c>
      <c r="R455" s="1" t="str" cm="1">
        <f t="array" ref="R455">_xlfn.XLOOKUP($C455,战斗中转!$E$32:$E$281,_xlfn.XLOOKUP(I455*100+J455,战斗中转!$AD$30:$BY$30*100+战斗中转!$AD$31:$BY$31,战斗中转!$AD$32:$BY$281),"{}")</f>
        <v>{"Atk":16762.6616,"Cri":0.567}</v>
      </c>
      <c r="S455" s="1" t="str" cm="1">
        <f t="array" ref="S455">_xlfn.XLOOKUP($C455,经营中转!$E$16:$E$265,_xlfn.XLOOKUP($J455,经营中转!$L$15:$S$15,经营中转!$L$16:$S$265),"{}")</f>
        <v>{"CardMulti":15.75}</v>
      </c>
    </row>
    <row r="456" spans="1:19" x14ac:dyDescent="0.15">
      <c r="A456" s="1">
        <f t="shared" si="468"/>
        <v>6007022080</v>
      </c>
      <c r="B456" s="59">
        <f t="shared" si="410"/>
        <v>6007022080</v>
      </c>
      <c r="C456" s="27">
        <f>_xlfn.XLOOKUP(G456,战斗中转!$D$8:$D$19,战斗中转!$F$8:$F$19)</f>
        <v>80</v>
      </c>
      <c r="D456" s="1">
        <f>_xlfn.XLOOKUP(G456,战斗中转!$D$8:$D$19,战斗中转!$H$8:$H$19)</f>
        <v>5</v>
      </c>
      <c r="E456" s="1">
        <f>_xlfn.XLOOKUP(G456,战斗中转!$D$8:$D$19,战斗中转!$J$8:$J$19)</f>
        <v>0</v>
      </c>
      <c r="F456" s="1">
        <f t="shared" si="469"/>
        <v>1</v>
      </c>
      <c r="G456" s="59">
        <f t="shared" si="421"/>
        <v>7</v>
      </c>
      <c r="H456" s="1">
        <f t="shared" ref="H456:J456" si="479">H384</f>
        <v>0</v>
      </c>
      <c r="I456" s="1">
        <f t="shared" si="479"/>
        <v>2</v>
      </c>
      <c r="J456" s="1">
        <f t="shared" si="479"/>
        <v>2</v>
      </c>
      <c r="K456" s="1">
        <f t="shared" si="471"/>
        <v>0</v>
      </c>
      <c r="L456" s="1">
        <f>IF(H456=0,0,_xlfn.XLOOKUP(G456,战斗中转!$D$8:$D$19,战斗中转!$I$8:$I$19))</f>
        <v>0</v>
      </c>
      <c r="M456" s="1">
        <f t="shared" si="472"/>
        <v>6007022080</v>
      </c>
      <c r="N456" s="1" t="str">
        <f t="shared" si="473"/>
        <v>EquipmentName607022080</v>
      </c>
      <c r="O456" s="1" t="str">
        <f t="shared" si="474"/>
        <v>EquipmentDesc607022080</v>
      </c>
      <c r="P456" s="63" t="str">
        <f>"SpriteUi/EquipmentIcon/"&amp;"Equip_"&amp;_xlfn.XLOOKUP(J456,战斗中转!$A$8:$A$11,战斗中转!$B$8:$B$11)&amp;"_"&amp;I456*100+ROUNDUP(G456/2,0)*10</f>
        <v>SpriteUi/EquipmentIcon/Equip_Head_240</v>
      </c>
      <c r="Q456" s="63">
        <v>1</v>
      </c>
      <c r="R456" s="1" t="str" cm="1">
        <f t="array" ref="R456">_xlfn.XLOOKUP($C456,战斗中转!$E$32:$E$281,_xlfn.XLOOKUP(I456*100+J456,战斗中转!$AD$30:$BY$30*100+战斗中转!$AD$31:$BY$31,战斗中转!$AD$32:$BY$281),"{}")</f>
        <v>{"Hp":243643.3371,"AntiCri":0.567}</v>
      </c>
      <c r="S456" s="1" t="str" cm="1">
        <f t="array" ref="S456">_xlfn.XLOOKUP($C456,经营中转!$E$16:$E$265,_xlfn.XLOOKUP($J456,经营中转!$L$15:$S$15,经营中转!$L$16:$S$265),"{}")</f>
        <v>{"AutoLevelLower":112}</v>
      </c>
    </row>
    <row r="457" spans="1:19" x14ac:dyDescent="0.15">
      <c r="A457" s="1">
        <f t="shared" si="468"/>
        <v>6007023080</v>
      </c>
      <c r="B457" s="59">
        <f t="shared" si="410"/>
        <v>6007023080</v>
      </c>
      <c r="C457" s="27">
        <f>_xlfn.XLOOKUP(G457,战斗中转!$D$8:$D$19,战斗中转!$F$8:$F$19)</f>
        <v>80</v>
      </c>
      <c r="D457" s="1">
        <f>_xlfn.XLOOKUP(G457,战斗中转!$D$8:$D$19,战斗中转!$H$8:$H$19)</f>
        <v>5</v>
      </c>
      <c r="E457" s="1">
        <f>_xlfn.XLOOKUP(G457,战斗中转!$D$8:$D$19,战斗中转!$J$8:$J$19)</f>
        <v>0</v>
      </c>
      <c r="F457" s="1">
        <f t="shared" si="469"/>
        <v>1</v>
      </c>
      <c r="G457" s="59">
        <f t="shared" si="421"/>
        <v>7</v>
      </c>
      <c r="H457" s="1">
        <f t="shared" ref="H457:J457" si="480">H385</f>
        <v>0</v>
      </c>
      <c r="I457" s="1">
        <f t="shared" si="480"/>
        <v>2</v>
      </c>
      <c r="J457" s="1">
        <f t="shared" si="480"/>
        <v>3</v>
      </c>
      <c r="K457" s="1">
        <f t="shared" si="471"/>
        <v>0</v>
      </c>
      <c r="L457" s="1">
        <f>IF(H457=0,0,_xlfn.XLOOKUP(G457,战斗中转!$D$8:$D$19,战斗中转!$I$8:$I$19))</f>
        <v>0</v>
      </c>
      <c r="M457" s="1">
        <f t="shared" si="472"/>
        <v>6007023080</v>
      </c>
      <c r="N457" s="1" t="str">
        <f t="shared" si="473"/>
        <v>EquipmentName607023080</v>
      </c>
      <c r="O457" s="1" t="str">
        <f t="shared" si="474"/>
        <v>EquipmentDesc607023080</v>
      </c>
      <c r="P457" s="63" t="str">
        <f>"SpriteUi/EquipmentIcon/"&amp;"Equip_"&amp;_xlfn.XLOOKUP(J457,战斗中转!$A$8:$A$11,战斗中转!$B$8:$B$11)&amp;"_"&amp;I457*100+ROUNDUP(G457/2,0)*10</f>
        <v>SpriteUi/EquipmentIcon/Equip_Body_240</v>
      </c>
      <c r="Q457" s="63">
        <v>1</v>
      </c>
      <c r="R457" s="1" t="str" cm="1">
        <f t="array" ref="R457">_xlfn.XLOOKUP($C457,战斗中转!$E$32:$E$281,_xlfn.XLOOKUP(I457*100+J457,战斗中转!$AD$30:$BY$30*100+战斗中转!$AD$31:$BY$31,战斗中转!$AD$32:$BY$281),"{}")</f>
        <v>{"PhysDef":8576.2455,"OnHealInc":0.1115}</v>
      </c>
      <c r="S457" s="1" t="str" cm="1">
        <f t="array" ref="S457">_xlfn.XLOOKUP($C457,经营中转!$E$16:$E$265,_xlfn.XLOOKUP($J457,经营中转!$L$15:$S$15,经营中转!$L$16:$S$265),"{}")</f>
        <v>{"CardMulti":6.75}</v>
      </c>
    </row>
    <row r="458" spans="1:19" x14ac:dyDescent="0.15">
      <c r="A458" s="1">
        <f t="shared" si="468"/>
        <v>6007024080</v>
      </c>
      <c r="B458" s="59">
        <f t="shared" si="410"/>
        <v>6007024080</v>
      </c>
      <c r="C458" s="27">
        <f>_xlfn.XLOOKUP(G458,战斗中转!$D$8:$D$19,战斗中转!$F$8:$F$19)</f>
        <v>80</v>
      </c>
      <c r="D458" s="1">
        <f>_xlfn.XLOOKUP(G458,战斗中转!$D$8:$D$19,战斗中转!$H$8:$H$19)</f>
        <v>5</v>
      </c>
      <c r="E458" s="1">
        <f>_xlfn.XLOOKUP(G458,战斗中转!$D$8:$D$19,战斗中转!$J$8:$J$19)</f>
        <v>0</v>
      </c>
      <c r="F458" s="1">
        <f t="shared" si="469"/>
        <v>1</v>
      </c>
      <c r="G458" s="59">
        <f t="shared" si="421"/>
        <v>7</v>
      </c>
      <c r="H458" s="1">
        <f t="shared" ref="H458:J458" si="481">H386</f>
        <v>0</v>
      </c>
      <c r="I458" s="1">
        <f t="shared" si="481"/>
        <v>2</v>
      </c>
      <c r="J458" s="1">
        <f t="shared" si="481"/>
        <v>4</v>
      </c>
      <c r="K458" s="1">
        <f t="shared" si="471"/>
        <v>0</v>
      </c>
      <c r="L458" s="1">
        <f>IF(H458=0,0,_xlfn.XLOOKUP(G458,战斗中转!$D$8:$D$19,战斗中转!$I$8:$I$19))</f>
        <v>0</v>
      </c>
      <c r="M458" s="1">
        <f t="shared" si="472"/>
        <v>6007024080</v>
      </c>
      <c r="N458" s="1" t="str">
        <f t="shared" si="473"/>
        <v>EquipmentName607024080</v>
      </c>
      <c r="O458" s="1" t="str">
        <f t="shared" si="474"/>
        <v>EquipmentDesc607024080</v>
      </c>
      <c r="P458" s="63" t="str">
        <f>"SpriteUi/EquipmentIcon/"&amp;"Equip_"&amp;_xlfn.XLOOKUP(J458,战斗中转!$A$8:$A$11,战斗中转!$B$8:$B$11)&amp;"_"&amp;I458*100+ROUNDUP(G458/2,0)*10</f>
        <v>SpriteUi/EquipmentIcon/Equip_Shoes_240</v>
      </c>
      <c r="Q458" s="63">
        <v>1</v>
      </c>
      <c r="R458" s="1" t="str" cm="1">
        <f t="array" ref="R458">_xlfn.XLOOKUP($C458,战斗中转!$E$32:$E$281,_xlfn.XLOOKUP(I458*100+J458,战斗中转!$AD$30:$BY$30*100+战斗中转!$AD$31:$BY$31,战斗中转!$AD$32:$BY$281),"{}")</f>
        <v>{"MagicDef":8576.2455,"AtkSpeed":0.1521,"OnHealInc":0.1115}</v>
      </c>
      <c r="S458" s="1" t="str" cm="1">
        <f t="array" ref="S458">_xlfn.XLOOKUP($C458,经营中转!$E$16:$E$265,_xlfn.XLOOKUP($J458,经营中转!$L$15:$S$15,经营中转!$L$16:$S$265),"{}")</f>
        <v>{"AutoLevelLower":48}</v>
      </c>
    </row>
    <row r="459" spans="1:19" x14ac:dyDescent="0.15">
      <c r="A459" s="1">
        <f t="shared" si="468"/>
        <v>6007031080</v>
      </c>
      <c r="B459" s="59">
        <f t="shared" si="410"/>
        <v>6007031080</v>
      </c>
      <c r="C459" s="27">
        <f>_xlfn.XLOOKUP(G459,战斗中转!$D$8:$D$19,战斗中转!$F$8:$F$19)</f>
        <v>80</v>
      </c>
      <c r="D459" s="1">
        <f>_xlfn.XLOOKUP(G459,战斗中转!$D$8:$D$19,战斗中转!$H$8:$H$19)</f>
        <v>5</v>
      </c>
      <c r="E459" s="1">
        <f>_xlfn.XLOOKUP(G459,战斗中转!$D$8:$D$19,战斗中转!$J$8:$J$19)</f>
        <v>0</v>
      </c>
      <c r="F459" s="1">
        <f t="shared" si="469"/>
        <v>1</v>
      </c>
      <c r="G459" s="59">
        <f t="shared" si="421"/>
        <v>7</v>
      </c>
      <c r="H459" s="1">
        <f t="shared" ref="H459:J459" si="482">H387</f>
        <v>0</v>
      </c>
      <c r="I459" s="1">
        <f t="shared" si="482"/>
        <v>3</v>
      </c>
      <c r="J459" s="1">
        <f t="shared" si="482"/>
        <v>1</v>
      </c>
      <c r="K459" s="1">
        <f t="shared" si="471"/>
        <v>0</v>
      </c>
      <c r="L459" s="1">
        <f>IF(H459=0,0,_xlfn.XLOOKUP(G459,战斗中转!$D$8:$D$19,战斗中转!$I$8:$I$19))</f>
        <v>0</v>
      </c>
      <c r="M459" s="1">
        <f t="shared" si="472"/>
        <v>6007031080</v>
      </c>
      <c r="N459" s="1" t="str">
        <f t="shared" si="473"/>
        <v>EquipmentName607031080</v>
      </c>
      <c r="O459" s="1" t="str">
        <f t="shared" si="474"/>
        <v>EquipmentDesc607031080</v>
      </c>
      <c r="P459" s="63" t="str">
        <f>"SpriteUi/EquipmentIcon/"&amp;"Equip_"&amp;_xlfn.XLOOKUP(J459,战斗中转!$A$8:$A$11,战斗中转!$B$8:$B$11)&amp;"_"&amp;I459*100+ROUNDUP(G459/2,0)*10</f>
        <v>SpriteUi/EquipmentIcon/Equip_Weapon_340</v>
      </c>
      <c r="Q459" s="63">
        <v>1</v>
      </c>
      <c r="R459" s="1" t="str" cm="1">
        <f t="array" ref="R459">_xlfn.XLOOKUP($C459,战斗中转!$E$32:$E$281,_xlfn.XLOOKUP(I459*100+J459,战斗中转!$AD$30:$BY$30*100+战斗中转!$AD$31:$BY$31,战斗中转!$AD$32:$BY$281),"{}")</f>
        <v>{"Atk":21440.6137,"Cri":0.567}</v>
      </c>
      <c r="S459" s="1" t="str" cm="1">
        <f t="array" ref="S459">_xlfn.XLOOKUP($C459,经营中转!$E$16:$E$265,_xlfn.XLOOKUP($J459,经营中转!$L$15:$S$15,经营中转!$L$16:$S$265),"{}")</f>
        <v>{"CardMulti":15.75}</v>
      </c>
    </row>
    <row r="460" spans="1:19" x14ac:dyDescent="0.15">
      <c r="A460" s="1">
        <f t="shared" si="468"/>
        <v>6007032080</v>
      </c>
      <c r="B460" s="59">
        <f t="shared" si="410"/>
        <v>6007032080</v>
      </c>
      <c r="C460" s="27">
        <f>_xlfn.XLOOKUP(G460,战斗中转!$D$8:$D$19,战斗中转!$F$8:$F$19)</f>
        <v>80</v>
      </c>
      <c r="D460" s="1">
        <f>_xlfn.XLOOKUP(G460,战斗中转!$D$8:$D$19,战斗中转!$H$8:$H$19)</f>
        <v>5</v>
      </c>
      <c r="E460" s="1">
        <f>_xlfn.XLOOKUP(G460,战斗中转!$D$8:$D$19,战斗中转!$J$8:$J$19)</f>
        <v>0</v>
      </c>
      <c r="F460" s="1">
        <f t="shared" si="469"/>
        <v>1</v>
      </c>
      <c r="G460" s="59">
        <f t="shared" si="421"/>
        <v>7</v>
      </c>
      <c r="H460" s="1">
        <f t="shared" ref="H460:J460" si="483">H388</f>
        <v>0</v>
      </c>
      <c r="I460" s="1">
        <f t="shared" si="483"/>
        <v>3</v>
      </c>
      <c r="J460" s="1">
        <f t="shared" si="483"/>
        <v>2</v>
      </c>
      <c r="K460" s="1">
        <f t="shared" si="471"/>
        <v>0</v>
      </c>
      <c r="L460" s="1">
        <f>IF(H460=0,0,_xlfn.XLOOKUP(G460,战斗中转!$D$8:$D$19,战斗中转!$I$8:$I$19))</f>
        <v>0</v>
      </c>
      <c r="M460" s="1">
        <f t="shared" si="472"/>
        <v>6007032080</v>
      </c>
      <c r="N460" s="1" t="str">
        <f t="shared" si="473"/>
        <v>EquipmentName607032080</v>
      </c>
      <c r="O460" s="1" t="str">
        <f t="shared" si="474"/>
        <v>EquipmentDesc607032080</v>
      </c>
      <c r="P460" s="63" t="str">
        <f>"SpriteUi/EquipmentIcon/"&amp;"Equip_"&amp;_xlfn.XLOOKUP(J460,战斗中转!$A$8:$A$11,战斗中转!$B$8:$B$11)&amp;"_"&amp;I460*100+ROUNDUP(G460/2,0)*10</f>
        <v>SpriteUi/EquipmentIcon/Equip_Head_340</v>
      </c>
      <c r="Q460" s="63">
        <v>1</v>
      </c>
      <c r="R460" s="1" t="str" cm="1">
        <f t="array" ref="R460">_xlfn.XLOOKUP($C460,战斗中转!$E$32:$E$281,_xlfn.XLOOKUP(I460*100+J460,战斗中转!$AD$30:$BY$30*100+战斗中转!$AD$31:$BY$31,战斗中转!$AD$32:$BY$281),"{}")</f>
        <v>{"Hp":204660.4032,"AntiCri":0.567}</v>
      </c>
      <c r="S460" s="1" t="str" cm="1">
        <f t="array" ref="S460">_xlfn.XLOOKUP($C460,经营中转!$E$16:$E$265,_xlfn.XLOOKUP($J460,经营中转!$L$15:$S$15,经营中转!$L$16:$S$265),"{}")</f>
        <v>{"AutoLevelLower":112}</v>
      </c>
    </row>
    <row r="461" spans="1:19" x14ac:dyDescent="0.15">
      <c r="A461" s="1">
        <f t="shared" si="468"/>
        <v>6007033080</v>
      </c>
      <c r="B461" s="59">
        <f t="shared" si="410"/>
        <v>6007033080</v>
      </c>
      <c r="C461" s="27">
        <f>_xlfn.XLOOKUP(G461,战斗中转!$D$8:$D$19,战斗中转!$F$8:$F$19)</f>
        <v>80</v>
      </c>
      <c r="D461" s="1">
        <f>_xlfn.XLOOKUP(G461,战斗中转!$D$8:$D$19,战斗中转!$H$8:$H$19)</f>
        <v>5</v>
      </c>
      <c r="E461" s="1">
        <f>_xlfn.XLOOKUP(G461,战斗中转!$D$8:$D$19,战斗中转!$J$8:$J$19)</f>
        <v>0</v>
      </c>
      <c r="F461" s="1">
        <f t="shared" si="469"/>
        <v>1</v>
      </c>
      <c r="G461" s="59">
        <f t="shared" si="421"/>
        <v>7</v>
      </c>
      <c r="H461" s="1">
        <f t="shared" ref="H461:J461" si="484">H389</f>
        <v>0</v>
      </c>
      <c r="I461" s="1">
        <f t="shared" si="484"/>
        <v>3</v>
      </c>
      <c r="J461" s="1">
        <f t="shared" si="484"/>
        <v>3</v>
      </c>
      <c r="K461" s="1">
        <f t="shared" si="471"/>
        <v>0</v>
      </c>
      <c r="L461" s="1">
        <f>IF(H461=0,0,_xlfn.XLOOKUP(G461,战斗中转!$D$8:$D$19,战斗中转!$I$8:$I$19))</f>
        <v>0</v>
      </c>
      <c r="M461" s="1">
        <f t="shared" si="472"/>
        <v>6007033080</v>
      </c>
      <c r="N461" s="1" t="str">
        <f t="shared" si="473"/>
        <v>EquipmentName607033080</v>
      </c>
      <c r="O461" s="1" t="str">
        <f t="shared" si="474"/>
        <v>EquipmentDesc607033080</v>
      </c>
      <c r="P461" s="63" t="str">
        <f>"SpriteUi/EquipmentIcon/"&amp;"Equip_"&amp;_xlfn.XLOOKUP(J461,战斗中转!$A$8:$A$11,战斗中转!$B$8:$B$11)&amp;"_"&amp;I461*100+ROUNDUP(G461/2,0)*10</f>
        <v>SpriteUi/EquipmentIcon/Equip_Body_340</v>
      </c>
      <c r="Q461" s="63">
        <v>1</v>
      </c>
      <c r="R461" s="1" t="str" cm="1">
        <f t="array" ref="R461">_xlfn.XLOOKUP($C461,战斗中转!$E$32:$E$281,_xlfn.XLOOKUP(I461*100+J461,战斗中转!$AD$30:$BY$30*100+战斗中转!$AD$31:$BY$31,战斗中转!$AD$32:$BY$281),"{}")</f>
        <v>{"PhysDef":7562.6892,"HealInc":0.1115}</v>
      </c>
      <c r="S461" s="1" t="str" cm="1">
        <f t="array" ref="S461">_xlfn.XLOOKUP($C461,经营中转!$E$16:$E$265,_xlfn.XLOOKUP($J461,经营中转!$L$15:$S$15,经营中转!$L$16:$S$265),"{}")</f>
        <v>{"CardMulti":6.75}</v>
      </c>
    </row>
    <row r="462" spans="1:19" x14ac:dyDescent="0.15">
      <c r="A462" s="1">
        <f t="shared" si="468"/>
        <v>6007034080</v>
      </c>
      <c r="B462" s="59">
        <f t="shared" si="410"/>
        <v>6007034080</v>
      </c>
      <c r="C462" s="27">
        <f>_xlfn.XLOOKUP(G462,战斗中转!$D$8:$D$19,战斗中转!$F$8:$F$19)</f>
        <v>80</v>
      </c>
      <c r="D462" s="1">
        <f>_xlfn.XLOOKUP(G462,战斗中转!$D$8:$D$19,战斗中转!$H$8:$H$19)</f>
        <v>5</v>
      </c>
      <c r="E462" s="1">
        <f>_xlfn.XLOOKUP(G462,战斗中转!$D$8:$D$19,战斗中转!$J$8:$J$19)</f>
        <v>0</v>
      </c>
      <c r="F462" s="1">
        <f t="shared" si="469"/>
        <v>1</v>
      </c>
      <c r="G462" s="59">
        <f t="shared" si="421"/>
        <v>7</v>
      </c>
      <c r="H462" s="1">
        <f t="shared" ref="H462:J462" si="485">H390</f>
        <v>0</v>
      </c>
      <c r="I462" s="1">
        <f t="shared" si="485"/>
        <v>3</v>
      </c>
      <c r="J462" s="1">
        <f t="shared" si="485"/>
        <v>4</v>
      </c>
      <c r="K462" s="1">
        <f t="shared" si="471"/>
        <v>0</v>
      </c>
      <c r="L462" s="1">
        <f>IF(H462=0,0,_xlfn.XLOOKUP(G462,战斗中转!$D$8:$D$19,战斗中转!$I$8:$I$19))</f>
        <v>0</v>
      </c>
      <c r="M462" s="1">
        <f t="shared" si="472"/>
        <v>6007034080</v>
      </c>
      <c r="N462" s="1" t="str">
        <f t="shared" si="473"/>
        <v>EquipmentName607034080</v>
      </c>
      <c r="O462" s="1" t="str">
        <f t="shared" si="474"/>
        <v>EquipmentDesc607034080</v>
      </c>
      <c r="P462" s="63" t="str">
        <f>"SpriteUi/EquipmentIcon/"&amp;"Equip_"&amp;_xlfn.XLOOKUP(J462,战斗中转!$A$8:$A$11,战斗中转!$B$8:$B$11)&amp;"_"&amp;I462*100+ROUNDUP(G462/2,0)*10</f>
        <v>SpriteUi/EquipmentIcon/Equip_Shoes_340</v>
      </c>
      <c r="Q462" s="63">
        <v>1</v>
      </c>
      <c r="R462" s="1" t="str" cm="1">
        <f t="array" ref="R462">_xlfn.XLOOKUP($C462,战斗中转!$E$32:$E$281,_xlfn.XLOOKUP(I462*100+J462,战斗中转!$AD$30:$BY$30*100+战斗中转!$AD$31:$BY$31,战斗中转!$AD$32:$BY$281),"{}")</f>
        <v>{"MagicDef":7718.6209,"AtkSpeed":0.1521,"HealInc":0.1115}</v>
      </c>
      <c r="S462" s="1" t="str" cm="1">
        <f t="array" ref="S462">_xlfn.XLOOKUP($C462,经营中转!$E$16:$E$265,_xlfn.XLOOKUP($J462,经营中转!$L$15:$S$15,经营中转!$L$16:$S$265),"{}")</f>
        <v>{"AutoLevelLower":48}</v>
      </c>
    </row>
    <row r="463" spans="1:19" x14ac:dyDescent="0.15">
      <c r="A463" s="1">
        <f t="shared" si="395"/>
        <v>6007111080</v>
      </c>
      <c r="B463" s="59">
        <f t="shared" si="410"/>
        <v>6007111080</v>
      </c>
      <c r="C463" s="27">
        <f>_xlfn.XLOOKUP(G463,战斗中转!$D$8:$D$19,战斗中转!$F$8:$F$19)</f>
        <v>80</v>
      </c>
      <c r="D463" s="1">
        <f>_xlfn.XLOOKUP(G463,战斗中转!$D$8:$D$19,战斗中转!$H$8:$H$19)</f>
        <v>5</v>
      </c>
      <c r="E463" s="1">
        <f>_xlfn.XLOOKUP(G463,战斗中转!$D$8:$D$19,战斗中转!$J$8:$J$19)</f>
        <v>0</v>
      </c>
      <c r="F463" s="1">
        <f t="shared" si="415"/>
        <v>1</v>
      </c>
      <c r="G463" s="59">
        <f t="shared" si="421"/>
        <v>7</v>
      </c>
      <c r="H463" s="1">
        <f t="shared" ref="H463:J463" si="486">H391</f>
        <v>1</v>
      </c>
      <c r="I463" s="1">
        <f t="shared" si="486"/>
        <v>1</v>
      </c>
      <c r="J463" s="1">
        <f t="shared" si="486"/>
        <v>1</v>
      </c>
      <c r="K463" s="1">
        <f t="shared" ref="K463" si="487">IF(L463=0,0,1)</f>
        <v>1</v>
      </c>
      <c r="L463" s="1">
        <f>IF(H463=0,0,_xlfn.XLOOKUP(G463,战斗中转!$D$8:$D$19,战斗中转!$I$8:$I$19))</f>
        <v>0.4</v>
      </c>
      <c r="M463" s="1">
        <f t="shared" si="398"/>
        <v>6007111080</v>
      </c>
      <c r="N463" s="1" t="str">
        <f t="shared" si="417"/>
        <v>EquipmentName607011080</v>
      </c>
      <c r="O463" s="1" t="str">
        <f t="shared" si="418"/>
        <v>EquipmentDesc607011080</v>
      </c>
      <c r="P463" s="63" t="str">
        <f>"SpriteUi/EquipmentIcon/"&amp;"Equip_"&amp;_xlfn.XLOOKUP(J463,战斗中转!$A$8:$A$11,战斗中转!$B$8:$B$11)&amp;"_"&amp;I463*100+ROUNDUP(G463/2,0)*10</f>
        <v>SpriteUi/EquipmentIcon/Equip_Weapon_140</v>
      </c>
      <c r="Q463" s="63">
        <v>1</v>
      </c>
      <c r="R463" s="1" t="str" cm="1">
        <f t="array" ref="R463">_xlfn.XLOOKUP($C463,战斗中转!$E$32:$E$281,_xlfn.XLOOKUP(I463*100+J463,战斗中转!$AD$30:$BY$30*100+战斗中转!$AD$31:$BY$31,战斗中转!$AD$32:$BY$281),"{}")</f>
        <v>{"Atk":23779.5897,"Cri":0.8222}</v>
      </c>
      <c r="S463" s="1" t="str" cm="1">
        <f t="array" ref="S463">_xlfn.XLOOKUP($C463,经营中转!$E$16:$E$265,_xlfn.XLOOKUP($J463,经营中转!$L$15:$S$15,经营中转!$L$16:$S$265),"{}")</f>
        <v>{"CardMulti":15.75}</v>
      </c>
    </row>
    <row r="464" spans="1:19" x14ac:dyDescent="0.15">
      <c r="A464" s="1">
        <f t="shared" si="395"/>
        <v>6007112080</v>
      </c>
      <c r="B464" s="59">
        <f t="shared" si="410"/>
        <v>6007112080</v>
      </c>
      <c r="C464" s="27">
        <f>_xlfn.XLOOKUP(G464,战斗中转!$D$8:$D$19,战斗中转!$F$8:$F$19)</f>
        <v>80</v>
      </c>
      <c r="D464" s="1">
        <f>_xlfn.XLOOKUP(G464,战斗中转!$D$8:$D$19,战斗中转!$H$8:$H$19)</f>
        <v>5</v>
      </c>
      <c r="E464" s="1">
        <f>_xlfn.XLOOKUP(G464,战斗中转!$D$8:$D$19,战斗中转!$J$8:$J$19)</f>
        <v>0</v>
      </c>
      <c r="F464" s="1">
        <f t="shared" si="415"/>
        <v>1</v>
      </c>
      <c r="G464" s="59">
        <f t="shared" si="421"/>
        <v>7</v>
      </c>
      <c r="H464" s="1">
        <f t="shared" ref="H464:J464" si="488">H392</f>
        <v>1</v>
      </c>
      <c r="I464" s="1">
        <f t="shared" si="488"/>
        <v>1</v>
      </c>
      <c r="J464" s="1">
        <f t="shared" si="488"/>
        <v>2</v>
      </c>
      <c r="K464" s="1">
        <f t="shared" si="308"/>
        <v>1</v>
      </c>
      <c r="L464" s="1">
        <f>IF(H464=0,0,_xlfn.XLOOKUP(G464,战斗中转!$D$8:$D$19,战斗中转!$I$8:$I$19))</f>
        <v>0.4</v>
      </c>
      <c r="M464" s="1">
        <f t="shared" si="398"/>
        <v>6007112080</v>
      </c>
      <c r="N464" s="1" t="str">
        <f t="shared" si="417"/>
        <v>EquipmentName607012080</v>
      </c>
      <c r="O464" s="1" t="str">
        <f t="shared" si="418"/>
        <v>EquipmentDesc607012080</v>
      </c>
      <c r="P464" s="63" t="str">
        <f>"SpriteUi/EquipmentIcon/"&amp;"Equip_"&amp;_xlfn.XLOOKUP(J464,战斗中转!$A$8:$A$11,战斗中转!$B$8:$B$11)&amp;"_"&amp;I464*100+ROUNDUP(G464/2,0)*10</f>
        <v>SpriteUi/EquipmentIcon/Equip_Head_140</v>
      </c>
      <c r="Q464" s="63">
        <v>1</v>
      </c>
      <c r="R464" s="1" t="str" cm="1">
        <f t="array" ref="R464">_xlfn.XLOOKUP($C464,战斗中转!$E$32:$E$281,_xlfn.XLOOKUP(I464*100+J464,战斗中转!$AD$30:$BY$30*100+战斗中转!$AD$31:$BY$31,战斗中转!$AD$32:$BY$281),"{}")</f>
        <v>{"Hp":171524.9093,"AntiCri":0.4536}</v>
      </c>
      <c r="S464" s="1" t="str" cm="1">
        <f t="array" ref="S464">_xlfn.XLOOKUP($C464,经营中转!$E$16:$E$265,_xlfn.XLOOKUP($J464,经营中转!$L$15:$S$15,经营中转!$L$16:$S$265),"{}")</f>
        <v>{"AutoLevelLower":112}</v>
      </c>
    </row>
    <row r="465" spans="1:19" x14ac:dyDescent="0.15">
      <c r="A465" s="1">
        <f t="shared" si="395"/>
        <v>6007113080</v>
      </c>
      <c r="B465" s="59">
        <f t="shared" si="410"/>
        <v>6007113080</v>
      </c>
      <c r="C465" s="27">
        <f>_xlfn.XLOOKUP(G465,战斗中转!$D$8:$D$19,战斗中转!$F$8:$F$19)</f>
        <v>80</v>
      </c>
      <c r="D465" s="1">
        <f>_xlfn.XLOOKUP(G465,战斗中转!$D$8:$D$19,战斗中转!$H$8:$H$19)</f>
        <v>5</v>
      </c>
      <c r="E465" s="1">
        <f>_xlfn.XLOOKUP(G465,战斗中转!$D$8:$D$19,战斗中转!$J$8:$J$19)</f>
        <v>0</v>
      </c>
      <c r="F465" s="1">
        <f t="shared" si="415"/>
        <v>1</v>
      </c>
      <c r="G465" s="59">
        <f t="shared" si="421"/>
        <v>7</v>
      </c>
      <c r="H465" s="1">
        <f t="shared" ref="H465:J465" si="489">H393</f>
        <v>1</v>
      </c>
      <c r="I465" s="1">
        <f t="shared" si="489"/>
        <v>1</v>
      </c>
      <c r="J465" s="1">
        <f t="shared" si="489"/>
        <v>3</v>
      </c>
      <c r="K465" s="1">
        <f t="shared" si="308"/>
        <v>1</v>
      </c>
      <c r="L465" s="1">
        <f>IF(H465=0,0,_xlfn.XLOOKUP(G465,战斗中转!$D$8:$D$19,战斗中转!$I$8:$I$19))</f>
        <v>0.4</v>
      </c>
      <c r="M465" s="1">
        <f t="shared" si="398"/>
        <v>6007113080</v>
      </c>
      <c r="N465" s="1" t="str">
        <f t="shared" si="417"/>
        <v>EquipmentName607013080</v>
      </c>
      <c r="O465" s="1" t="str">
        <f t="shared" si="418"/>
        <v>EquipmentDesc607013080</v>
      </c>
      <c r="P465" s="63" t="str">
        <f>"SpriteUi/EquipmentIcon/"&amp;"Equip_"&amp;_xlfn.XLOOKUP(J465,战斗中转!$A$8:$A$11,战斗中转!$B$8:$B$11)&amp;"_"&amp;I465*100+ROUNDUP(G465/2,0)*10</f>
        <v>SpriteUi/EquipmentIcon/Equip_Body_140</v>
      </c>
      <c r="Q465" s="63">
        <v>1</v>
      </c>
      <c r="R465" s="1" t="str" cm="1">
        <f t="array" ref="R465">_xlfn.XLOOKUP($C465,战斗中转!$E$32:$E$281,_xlfn.XLOOKUP(I465*100+J465,战斗中转!$AD$30:$BY$30*100+战斗中转!$AD$31:$BY$31,战斗中转!$AD$32:$BY$281),"{}")</f>
        <v>{"PhysDef":7406.7574,"SkillSpeed":0.1183}</v>
      </c>
      <c r="S465" s="1" t="str" cm="1">
        <f t="array" ref="S465">_xlfn.XLOOKUP($C465,经营中转!$E$16:$E$265,_xlfn.XLOOKUP($J465,经营中转!$L$15:$S$15,经营中转!$L$16:$S$265),"{}")</f>
        <v>{"CardMulti":6.75}</v>
      </c>
    </row>
    <row r="466" spans="1:19" x14ac:dyDescent="0.15">
      <c r="A466" s="1">
        <f t="shared" si="395"/>
        <v>6007114080</v>
      </c>
      <c r="B466" s="59">
        <f t="shared" si="410"/>
        <v>6007114080</v>
      </c>
      <c r="C466" s="27">
        <f>_xlfn.XLOOKUP(G466,战斗中转!$D$8:$D$19,战斗中转!$F$8:$F$19)</f>
        <v>80</v>
      </c>
      <c r="D466" s="1">
        <f>_xlfn.XLOOKUP(G466,战斗中转!$D$8:$D$19,战斗中转!$H$8:$H$19)</f>
        <v>5</v>
      </c>
      <c r="E466" s="1">
        <f>_xlfn.XLOOKUP(G466,战斗中转!$D$8:$D$19,战斗中转!$J$8:$J$19)</f>
        <v>0</v>
      </c>
      <c r="F466" s="1">
        <f t="shared" si="415"/>
        <v>1</v>
      </c>
      <c r="G466" s="59">
        <f t="shared" si="421"/>
        <v>7</v>
      </c>
      <c r="H466" s="1">
        <f t="shared" ref="H466:J466" si="490">H394</f>
        <v>1</v>
      </c>
      <c r="I466" s="1">
        <f t="shared" si="490"/>
        <v>1</v>
      </c>
      <c r="J466" s="1">
        <f t="shared" si="490"/>
        <v>4</v>
      </c>
      <c r="K466" s="1">
        <f t="shared" si="308"/>
        <v>1</v>
      </c>
      <c r="L466" s="1">
        <f>IF(H466=0,0,_xlfn.XLOOKUP(G466,战斗中转!$D$8:$D$19,战斗中转!$I$8:$I$19))</f>
        <v>0.4</v>
      </c>
      <c r="M466" s="1">
        <f t="shared" si="398"/>
        <v>6007114080</v>
      </c>
      <c r="N466" s="1" t="str">
        <f t="shared" si="417"/>
        <v>EquipmentName607014080</v>
      </c>
      <c r="O466" s="1" t="str">
        <f t="shared" si="418"/>
        <v>EquipmentDesc607014080</v>
      </c>
      <c r="P466" s="63" t="str">
        <f>"SpriteUi/EquipmentIcon/"&amp;"Equip_"&amp;_xlfn.XLOOKUP(J466,战斗中转!$A$8:$A$11,战斗中转!$B$8:$B$11)&amp;"_"&amp;I466*100+ROUNDUP(G466/2,0)*10</f>
        <v>SpriteUi/EquipmentIcon/Equip_Shoes_140</v>
      </c>
      <c r="Q466" s="63">
        <v>1</v>
      </c>
      <c r="R466" s="1" t="str" cm="1">
        <f t="array" ref="R466">_xlfn.XLOOKUP($C466,战斗中转!$E$32:$E$281,_xlfn.XLOOKUP(I466*100+J466,战斗中转!$AD$30:$BY$30*100+战斗中转!$AD$31:$BY$31,战斗中转!$AD$32:$BY$281),"{}")</f>
        <v>{"MagicDef":7406.7574,"AtkSpeed":0.1521,"SkillSpeed":0.1183}</v>
      </c>
      <c r="S466" s="1" t="str" cm="1">
        <f t="array" ref="S466">_xlfn.XLOOKUP($C466,经营中转!$E$16:$E$265,_xlfn.XLOOKUP($J466,经营中转!$L$15:$S$15,经营中转!$L$16:$S$265),"{}")</f>
        <v>{"AutoLevelLower":48}</v>
      </c>
    </row>
    <row r="467" spans="1:19" x14ac:dyDescent="0.15">
      <c r="A467" s="1">
        <f t="shared" si="395"/>
        <v>6007121080</v>
      </c>
      <c r="B467" s="59">
        <f t="shared" si="410"/>
        <v>6007121080</v>
      </c>
      <c r="C467" s="27">
        <f>_xlfn.XLOOKUP(G467,战斗中转!$D$8:$D$19,战斗中转!$F$8:$F$19)</f>
        <v>80</v>
      </c>
      <c r="D467" s="1">
        <f>_xlfn.XLOOKUP(G467,战斗中转!$D$8:$D$19,战斗中转!$H$8:$H$19)</f>
        <v>5</v>
      </c>
      <c r="E467" s="1">
        <f>_xlfn.XLOOKUP(G467,战斗中转!$D$8:$D$19,战斗中转!$J$8:$J$19)</f>
        <v>0</v>
      </c>
      <c r="F467" s="1">
        <f t="shared" si="415"/>
        <v>1</v>
      </c>
      <c r="G467" s="59">
        <f t="shared" si="421"/>
        <v>7</v>
      </c>
      <c r="H467" s="1">
        <f t="shared" ref="H467:J467" si="491">H395</f>
        <v>1</v>
      </c>
      <c r="I467" s="1">
        <f t="shared" si="491"/>
        <v>2</v>
      </c>
      <c r="J467" s="1">
        <f t="shared" si="491"/>
        <v>1</v>
      </c>
      <c r="K467" s="1">
        <f t="shared" si="308"/>
        <v>1</v>
      </c>
      <c r="L467" s="1">
        <f>IF(H467=0,0,_xlfn.XLOOKUP(G467,战斗中转!$D$8:$D$19,战斗中转!$I$8:$I$19))</f>
        <v>0.4</v>
      </c>
      <c r="M467" s="1">
        <f t="shared" si="398"/>
        <v>6007121080</v>
      </c>
      <c r="N467" s="1" t="str">
        <f t="shared" si="417"/>
        <v>EquipmentName607021080</v>
      </c>
      <c r="O467" s="1" t="str">
        <f t="shared" si="418"/>
        <v>EquipmentDesc607021080</v>
      </c>
      <c r="P467" s="63" t="str">
        <f>"SpriteUi/EquipmentIcon/"&amp;"Equip_"&amp;_xlfn.XLOOKUP(J467,战斗中转!$A$8:$A$11,战斗中转!$B$8:$B$11)&amp;"_"&amp;I467*100+ROUNDUP(G467/2,0)*10</f>
        <v>SpriteUi/EquipmentIcon/Equip_Weapon_240</v>
      </c>
      <c r="Q467" s="63">
        <v>1</v>
      </c>
      <c r="R467" s="1" t="str" cm="1">
        <f t="array" ref="R467">_xlfn.XLOOKUP($C467,战斗中转!$E$32:$E$281,_xlfn.XLOOKUP(I467*100+J467,战斗中转!$AD$30:$BY$30*100+战斗中转!$AD$31:$BY$31,战斗中转!$AD$32:$BY$281),"{}")</f>
        <v>{"Atk":16762.6616,"Cri":0.567}</v>
      </c>
      <c r="S467" s="1" t="str" cm="1">
        <f t="array" ref="S467">_xlfn.XLOOKUP($C467,经营中转!$E$16:$E$265,_xlfn.XLOOKUP($J467,经营中转!$L$15:$S$15,经营中转!$L$16:$S$265),"{}")</f>
        <v>{"CardMulti":15.75}</v>
      </c>
    </row>
    <row r="468" spans="1:19" x14ac:dyDescent="0.15">
      <c r="A468" s="1">
        <f t="shared" si="395"/>
        <v>6007122080</v>
      </c>
      <c r="B468" s="59">
        <f t="shared" ref="B468:B531" si="492">INT(IF(H468=100,60*10^8+G468*10^6+9*10^5+I468*10^4+J468*10^3+C468,60*10^8+G468*10^6+H468*10^5+I468*10^4+J468*10^3+C468))</f>
        <v>6007122080</v>
      </c>
      <c r="C468" s="27">
        <f>_xlfn.XLOOKUP(G468,战斗中转!$D$8:$D$19,战斗中转!$F$8:$F$19)</f>
        <v>80</v>
      </c>
      <c r="D468" s="1">
        <f>_xlfn.XLOOKUP(G468,战斗中转!$D$8:$D$19,战斗中转!$H$8:$H$19)</f>
        <v>5</v>
      </c>
      <c r="E468" s="1">
        <f>_xlfn.XLOOKUP(G468,战斗中转!$D$8:$D$19,战斗中转!$J$8:$J$19)</f>
        <v>0</v>
      </c>
      <c r="F468" s="1">
        <f t="shared" si="415"/>
        <v>1</v>
      </c>
      <c r="G468" s="59">
        <f t="shared" si="421"/>
        <v>7</v>
      </c>
      <c r="H468" s="1">
        <f t="shared" ref="H468:J468" si="493">H396</f>
        <v>1</v>
      </c>
      <c r="I468" s="1">
        <f t="shared" si="493"/>
        <v>2</v>
      </c>
      <c r="J468" s="1">
        <f t="shared" si="493"/>
        <v>2</v>
      </c>
      <c r="K468" s="1">
        <f t="shared" si="308"/>
        <v>1</v>
      </c>
      <c r="L468" s="1">
        <f>IF(H468=0,0,_xlfn.XLOOKUP(G468,战斗中转!$D$8:$D$19,战斗中转!$I$8:$I$19))</f>
        <v>0.4</v>
      </c>
      <c r="M468" s="1">
        <f t="shared" si="398"/>
        <v>6007122080</v>
      </c>
      <c r="N468" s="1" t="str">
        <f t="shared" si="417"/>
        <v>EquipmentName607022080</v>
      </c>
      <c r="O468" s="1" t="str">
        <f t="shared" si="418"/>
        <v>EquipmentDesc607022080</v>
      </c>
      <c r="P468" s="63" t="str">
        <f>"SpriteUi/EquipmentIcon/"&amp;"Equip_"&amp;_xlfn.XLOOKUP(J468,战斗中转!$A$8:$A$11,战斗中转!$B$8:$B$11)&amp;"_"&amp;I468*100+ROUNDUP(G468/2,0)*10</f>
        <v>SpriteUi/EquipmentIcon/Equip_Head_240</v>
      </c>
      <c r="Q468" s="63">
        <v>1</v>
      </c>
      <c r="R468" s="1" t="str" cm="1">
        <f t="array" ref="R468">_xlfn.XLOOKUP($C468,战斗中转!$E$32:$E$281,_xlfn.XLOOKUP(I468*100+J468,战斗中转!$AD$30:$BY$30*100+战斗中转!$AD$31:$BY$31,战斗中转!$AD$32:$BY$281),"{}")</f>
        <v>{"Hp":243643.3371,"AntiCri":0.567}</v>
      </c>
      <c r="S468" s="1" t="str" cm="1">
        <f t="array" ref="S468">_xlfn.XLOOKUP($C468,经营中转!$E$16:$E$265,_xlfn.XLOOKUP($J468,经营中转!$L$15:$S$15,经营中转!$L$16:$S$265),"{}")</f>
        <v>{"AutoLevelLower":112}</v>
      </c>
    </row>
    <row r="469" spans="1:19" x14ac:dyDescent="0.15">
      <c r="A469" s="1">
        <f t="shared" si="395"/>
        <v>6007123080</v>
      </c>
      <c r="B469" s="59">
        <f t="shared" si="492"/>
        <v>6007123080</v>
      </c>
      <c r="C469" s="27">
        <f>_xlfn.XLOOKUP(G469,战斗中转!$D$8:$D$19,战斗中转!$F$8:$F$19)</f>
        <v>80</v>
      </c>
      <c r="D469" s="1">
        <f>_xlfn.XLOOKUP(G469,战斗中转!$D$8:$D$19,战斗中转!$H$8:$H$19)</f>
        <v>5</v>
      </c>
      <c r="E469" s="1">
        <f>_xlfn.XLOOKUP(G469,战斗中转!$D$8:$D$19,战斗中转!$J$8:$J$19)</f>
        <v>0</v>
      </c>
      <c r="F469" s="1">
        <f t="shared" si="415"/>
        <v>1</v>
      </c>
      <c r="G469" s="59">
        <f t="shared" si="421"/>
        <v>7</v>
      </c>
      <c r="H469" s="1">
        <f t="shared" ref="H469:J469" si="494">H397</f>
        <v>1</v>
      </c>
      <c r="I469" s="1">
        <f t="shared" si="494"/>
        <v>2</v>
      </c>
      <c r="J469" s="1">
        <f t="shared" si="494"/>
        <v>3</v>
      </c>
      <c r="K469" s="1">
        <f t="shared" si="308"/>
        <v>1</v>
      </c>
      <c r="L469" s="1">
        <f>IF(H469=0,0,_xlfn.XLOOKUP(G469,战斗中转!$D$8:$D$19,战斗中转!$I$8:$I$19))</f>
        <v>0.4</v>
      </c>
      <c r="M469" s="1">
        <f t="shared" si="398"/>
        <v>6007123080</v>
      </c>
      <c r="N469" s="1" t="str">
        <f t="shared" si="417"/>
        <v>EquipmentName607023080</v>
      </c>
      <c r="O469" s="1" t="str">
        <f t="shared" si="418"/>
        <v>EquipmentDesc607023080</v>
      </c>
      <c r="P469" s="63" t="str">
        <f>"SpriteUi/EquipmentIcon/"&amp;"Equip_"&amp;_xlfn.XLOOKUP(J469,战斗中转!$A$8:$A$11,战斗中转!$B$8:$B$11)&amp;"_"&amp;I469*100+ROUNDUP(G469/2,0)*10</f>
        <v>SpriteUi/EquipmentIcon/Equip_Body_240</v>
      </c>
      <c r="Q469" s="63">
        <v>1</v>
      </c>
      <c r="R469" s="1" t="str" cm="1">
        <f t="array" ref="R469">_xlfn.XLOOKUP($C469,战斗中转!$E$32:$E$281,_xlfn.XLOOKUP(I469*100+J469,战斗中转!$AD$30:$BY$30*100+战斗中转!$AD$31:$BY$31,战斗中转!$AD$32:$BY$281),"{}")</f>
        <v>{"PhysDef":8576.2455,"OnHealInc":0.1115}</v>
      </c>
      <c r="S469" s="1" t="str" cm="1">
        <f t="array" ref="S469">_xlfn.XLOOKUP($C469,经营中转!$E$16:$E$265,_xlfn.XLOOKUP($J469,经营中转!$L$15:$S$15,经营中转!$L$16:$S$265),"{}")</f>
        <v>{"CardMulti":6.75}</v>
      </c>
    </row>
    <row r="470" spans="1:19" x14ac:dyDescent="0.15">
      <c r="A470" s="1">
        <f t="shared" si="395"/>
        <v>6007124080</v>
      </c>
      <c r="B470" s="59">
        <f t="shared" si="492"/>
        <v>6007124080</v>
      </c>
      <c r="C470" s="27">
        <f>_xlfn.XLOOKUP(G470,战斗中转!$D$8:$D$19,战斗中转!$F$8:$F$19)</f>
        <v>80</v>
      </c>
      <c r="D470" s="1">
        <f>_xlfn.XLOOKUP(G470,战斗中转!$D$8:$D$19,战斗中转!$H$8:$H$19)</f>
        <v>5</v>
      </c>
      <c r="E470" s="1">
        <f>_xlfn.XLOOKUP(G470,战斗中转!$D$8:$D$19,战斗中转!$J$8:$J$19)</f>
        <v>0</v>
      </c>
      <c r="F470" s="1">
        <f t="shared" si="415"/>
        <v>1</v>
      </c>
      <c r="G470" s="59">
        <f t="shared" si="421"/>
        <v>7</v>
      </c>
      <c r="H470" s="1">
        <f t="shared" ref="H470:J470" si="495">H398</f>
        <v>1</v>
      </c>
      <c r="I470" s="1">
        <f t="shared" si="495"/>
        <v>2</v>
      </c>
      <c r="J470" s="1">
        <f t="shared" si="495"/>
        <v>4</v>
      </c>
      <c r="K470" s="1">
        <f t="shared" si="308"/>
        <v>1</v>
      </c>
      <c r="L470" s="1">
        <f>IF(H470=0,0,_xlfn.XLOOKUP(G470,战斗中转!$D$8:$D$19,战斗中转!$I$8:$I$19))</f>
        <v>0.4</v>
      </c>
      <c r="M470" s="1">
        <f t="shared" si="398"/>
        <v>6007124080</v>
      </c>
      <c r="N470" s="1" t="str">
        <f t="shared" si="417"/>
        <v>EquipmentName607024080</v>
      </c>
      <c r="O470" s="1" t="str">
        <f t="shared" si="418"/>
        <v>EquipmentDesc607024080</v>
      </c>
      <c r="P470" s="63" t="str">
        <f>"SpriteUi/EquipmentIcon/"&amp;"Equip_"&amp;_xlfn.XLOOKUP(J470,战斗中转!$A$8:$A$11,战斗中转!$B$8:$B$11)&amp;"_"&amp;I470*100+ROUNDUP(G470/2,0)*10</f>
        <v>SpriteUi/EquipmentIcon/Equip_Shoes_240</v>
      </c>
      <c r="Q470" s="63">
        <v>1</v>
      </c>
      <c r="R470" s="1" t="str" cm="1">
        <f t="array" ref="R470">_xlfn.XLOOKUP($C470,战斗中转!$E$32:$E$281,_xlfn.XLOOKUP(I470*100+J470,战斗中转!$AD$30:$BY$30*100+战斗中转!$AD$31:$BY$31,战斗中转!$AD$32:$BY$281),"{}")</f>
        <v>{"MagicDef":8576.2455,"AtkSpeed":0.1521,"OnHealInc":0.1115}</v>
      </c>
      <c r="S470" s="1" t="str" cm="1">
        <f t="array" ref="S470">_xlfn.XLOOKUP($C470,经营中转!$E$16:$E$265,_xlfn.XLOOKUP($J470,经营中转!$L$15:$S$15,经营中转!$L$16:$S$265),"{}")</f>
        <v>{"AutoLevelLower":48}</v>
      </c>
    </row>
    <row r="471" spans="1:19" x14ac:dyDescent="0.15">
      <c r="A471" s="1">
        <f t="shared" si="395"/>
        <v>6007131080</v>
      </c>
      <c r="B471" s="59">
        <f t="shared" si="492"/>
        <v>6007131080</v>
      </c>
      <c r="C471" s="27">
        <f>_xlfn.XLOOKUP(G471,战斗中转!$D$8:$D$19,战斗中转!$F$8:$F$19)</f>
        <v>80</v>
      </c>
      <c r="D471" s="1">
        <f>_xlfn.XLOOKUP(G471,战斗中转!$D$8:$D$19,战斗中转!$H$8:$H$19)</f>
        <v>5</v>
      </c>
      <c r="E471" s="1">
        <f>_xlfn.XLOOKUP(G471,战斗中转!$D$8:$D$19,战斗中转!$J$8:$J$19)</f>
        <v>0</v>
      </c>
      <c r="F471" s="1">
        <f t="shared" si="415"/>
        <v>1</v>
      </c>
      <c r="G471" s="59">
        <f t="shared" si="421"/>
        <v>7</v>
      </c>
      <c r="H471" s="1">
        <f t="shared" ref="H471:J471" si="496">H399</f>
        <v>1</v>
      </c>
      <c r="I471" s="1">
        <f t="shared" si="496"/>
        <v>3</v>
      </c>
      <c r="J471" s="1">
        <f t="shared" si="496"/>
        <v>1</v>
      </c>
      <c r="K471" s="1">
        <f t="shared" si="308"/>
        <v>1</v>
      </c>
      <c r="L471" s="1">
        <f>IF(H471=0,0,_xlfn.XLOOKUP(G471,战斗中转!$D$8:$D$19,战斗中转!$I$8:$I$19))</f>
        <v>0.4</v>
      </c>
      <c r="M471" s="1">
        <f t="shared" si="398"/>
        <v>6007131080</v>
      </c>
      <c r="N471" s="1" t="str">
        <f t="shared" si="417"/>
        <v>EquipmentName607031080</v>
      </c>
      <c r="O471" s="1" t="str">
        <f t="shared" si="418"/>
        <v>EquipmentDesc607031080</v>
      </c>
      <c r="P471" s="63" t="str">
        <f>"SpriteUi/EquipmentIcon/"&amp;"Equip_"&amp;_xlfn.XLOOKUP(J471,战斗中转!$A$8:$A$11,战斗中转!$B$8:$B$11)&amp;"_"&amp;I471*100+ROUNDUP(G471/2,0)*10</f>
        <v>SpriteUi/EquipmentIcon/Equip_Weapon_340</v>
      </c>
      <c r="Q471" s="63">
        <v>1</v>
      </c>
      <c r="R471" s="1" t="str" cm="1">
        <f t="array" ref="R471">_xlfn.XLOOKUP($C471,战斗中转!$E$32:$E$281,_xlfn.XLOOKUP(I471*100+J471,战斗中转!$AD$30:$BY$30*100+战斗中转!$AD$31:$BY$31,战斗中转!$AD$32:$BY$281),"{}")</f>
        <v>{"Atk":21440.6137,"Cri":0.567}</v>
      </c>
      <c r="S471" s="1" t="str" cm="1">
        <f t="array" ref="S471">_xlfn.XLOOKUP($C471,经营中转!$E$16:$E$265,_xlfn.XLOOKUP($J471,经营中转!$L$15:$S$15,经营中转!$L$16:$S$265),"{}")</f>
        <v>{"CardMulti":15.75}</v>
      </c>
    </row>
    <row r="472" spans="1:19" x14ac:dyDescent="0.15">
      <c r="A472" s="1">
        <f t="shared" si="395"/>
        <v>6007132080</v>
      </c>
      <c r="B472" s="59">
        <f t="shared" si="492"/>
        <v>6007132080</v>
      </c>
      <c r="C472" s="27">
        <f>_xlfn.XLOOKUP(G472,战斗中转!$D$8:$D$19,战斗中转!$F$8:$F$19)</f>
        <v>80</v>
      </c>
      <c r="D472" s="1">
        <f>_xlfn.XLOOKUP(G472,战斗中转!$D$8:$D$19,战斗中转!$H$8:$H$19)</f>
        <v>5</v>
      </c>
      <c r="E472" s="1">
        <f>_xlfn.XLOOKUP(G472,战斗中转!$D$8:$D$19,战斗中转!$J$8:$J$19)</f>
        <v>0</v>
      </c>
      <c r="F472" s="1">
        <f t="shared" si="415"/>
        <v>1</v>
      </c>
      <c r="G472" s="59">
        <f t="shared" si="421"/>
        <v>7</v>
      </c>
      <c r="H472" s="1">
        <f t="shared" ref="H472:J472" si="497">H400</f>
        <v>1</v>
      </c>
      <c r="I472" s="1">
        <f t="shared" si="497"/>
        <v>3</v>
      </c>
      <c r="J472" s="1">
        <f t="shared" si="497"/>
        <v>2</v>
      </c>
      <c r="K472" s="1">
        <f t="shared" si="308"/>
        <v>1</v>
      </c>
      <c r="L472" s="1">
        <f>IF(H472=0,0,_xlfn.XLOOKUP(G472,战斗中转!$D$8:$D$19,战斗中转!$I$8:$I$19))</f>
        <v>0.4</v>
      </c>
      <c r="M472" s="1">
        <f t="shared" si="398"/>
        <v>6007132080</v>
      </c>
      <c r="N472" s="1" t="str">
        <f t="shared" si="417"/>
        <v>EquipmentName607032080</v>
      </c>
      <c r="O472" s="1" t="str">
        <f t="shared" si="418"/>
        <v>EquipmentDesc607032080</v>
      </c>
      <c r="P472" s="63" t="str">
        <f>"SpriteUi/EquipmentIcon/"&amp;"Equip_"&amp;_xlfn.XLOOKUP(J472,战斗中转!$A$8:$A$11,战斗中转!$B$8:$B$11)&amp;"_"&amp;I472*100+ROUNDUP(G472/2,0)*10</f>
        <v>SpriteUi/EquipmentIcon/Equip_Head_340</v>
      </c>
      <c r="Q472" s="63">
        <v>1</v>
      </c>
      <c r="R472" s="1" t="str" cm="1">
        <f t="array" ref="R472">_xlfn.XLOOKUP($C472,战斗中转!$E$32:$E$281,_xlfn.XLOOKUP(I472*100+J472,战斗中转!$AD$30:$BY$30*100+战斗中转!$AD$31:$BY$31,战斗中转!$AD$32:$BY$281),"{}")</f>
        <v>{"Hp":204660.4032,"AntiCri":0.567}</v>
      </c>
      <c r="S472" s="1" t="str" cm="1">
        <f t="array" ref="S472">_xlfn.XLOOKUP($C472,经营中转!$E$16:$E$265,_xlfn.XLOOKUP($J472,经营中转!$L$15:$S$15,经营中转!$L$16:$S$265),"{}")</f>
        <v>{"AutoLevelLower":112}</v>
      </c>
    </row>
    <row r="473" spans="1:19" x14ac:dyDescent="0.15">
      <c r="A473" s="1">
        <f t="shared" si="395"/>
        <v>6007133080</v>
      </c>
      <c r="B473" s="59">
        <f t="shared" si="492"/>
        <v>6007133080</v>
      </c>
      <c r="C473" s="27">
        <f>_xlfn.XLOOKUP(G473,战斗中转!$D$8:$D$19,战斗中转!$F$8:$F$19)</f>
        <v>80</v>
      </c>
      <c r="D473" s="1">
        <f>_xlfn.XLOOKUP(G473,战斗中转!$D$8:$D$19,战斗中转!$H$8:$H$19)</f>
        <v>5</v>
      </c>
      <c r="E473" s="1">
        <f>_xlfn.XLOOKUP(G473,战斗中转!$D$8:$D$19,战斗中转!$J$8:$J$19)</f>
        <v>0</v>
      </c>
      <c r="F473" s="1">
        <f t="shared" si="415"/>
        <v>1</v>
      </c>
      <c r="G473" s="59">
        <f t="shared" si="421"/>
        <v>7</v>
      </c>
      <c r="H473" s="1">
        <f t="shared" ref="H473:J473" si="498">H401</f>
        <v>1</v>
      </c>
      <c r="I473" s="1">
        <f t="shared" si="498"/>
        <v>3</v>
      </c>
      <c r="J473" s="1">
        <f t="shared" si="498"/>
        <v>3</v>
      </c>
      <c r="K473" s="1">
        <f t="shared" si="308"/>
        <v>1</v>
      </c>
      <c r="L473" s="1">
        <f>IF(H473=0,0,_xlfn.XLOOKUP(G473,战斗中转!$D$8:$D$19,战斗中转!$I$8:$I$19))</f>
        <v>0.4</v>
      </c>
      <c r="M473" s="1">
        <f t="shared" si="398"/>
        <v>6007133080</v>
      </c>
      <c r="N473" s="1" t="str">
        <f t="shared" si="417"/>
        <v>EquipmentName607033080</v>
      </c>
      <c r="O473" s="1" t="str">
        <f t="shared" si="418"/>
        <v>EquipmentDesc607033080</v>
      </c>
      <c r="P473" s="63" t="str">
        <f>"SpriteUi/EquipmentIcon/"&amp;"Equip_"&amp;_xlfn.XLOOKUP(J473,战斗中转!$A$8:$A$11,战斗中转!$B$8:$B$11)&amp;"_"&amp;I473*100+ROUNDUP(G473/2,0)*10</f>
        <v>SpriteUi/EquipmentIcon/Equip_Body_340</v>
      </c>
      <c r="Q473" s="63">
        <v>1</v>
      </c>
      <c r="R473" s="1" t="str" cm="1">
        <f t="array" ref="R473">_xlfn.XLOOKUP($C473,战斗中转!$E$32:$E$281,_xlfn.XLOOKUP(I473*100+J473,战斗中转!$AD$30:$BY$30*100+战斗中转!$AD$31:$BY$31,战斗中转!$AD$32:$BY$281),"{}")</f>
        <v>{"PhysDef":7562.6892,"HealInc":0.1115}</v>
      </c>
      <c r="S473" s="1" t="str" cm="1">
        <f t="array" ref="S473">_xlfn.XLOOKUP($C473,经营中转!$E$16:$E$265,_xlfn.XLOOKUP($J473,经营中转!$L$15:$S$15,经营中转!$L$16:$S$265),"{}")</f>
        <v>{"CardMulti":6.75}</v>
      </c>
    </row>
    <row r="474" spans="1:19" x14ac:dyDescent="0.15">
      <c r="A474" s="1">
        <f t="shared" si="395"/>
        <v>6007134080</v>
      </c>
      <c r="B474" s="59">
        <f t="shared" si="492"/>
        <v>6007134080</v>
      </c>
      <c r="C474" s="27">
        <f>_xlfn.XLOOKUP(G474,战斗中转!$D$8:$D$19,战斗中转!$F$8:$F$19)</f>
        <v>80</v>
      </c>
      <c r="D474" s="1">
        <f>_xlfn.XLOOKUP(G474,战斗中转!$D$8:$D$19,战斗中转!$H$8:$H$19)</f>
        <v>5</v>
      </c>
      <c r="E474" s="1">
        <f>_xlfn.XLOOKUP(G474,战斗中转!$D$8:$D$19,战斗中转!$J$8:$J$19)</f>
        <v>0</v>
      </c>
      <c r="F474" s="1">
        <f t="shared" si="415"/>
        <v>1</v>
      </c>
      <c r="G474" s="59">
        <f t="shared" si="421"/>
        <v>7</v>
      </c>
      <c r="H474" s="1">
        <f t="shared" ref="H474:J474" si="499">H402</f>
        <v>1</v>
      </c>
      <c r="I474" s="1">
        <f t="shared" si="499"/>
        <v>3</v>
      </c>
      <c r="J474" s="1">
        <f t="shared" si="499"/>
        <v>4</v>
      </c>
      <c r="K474" s="1">
        <f t="shared" si="308"/>
        <v>1</v>
      </c>
      <c r="L474" s="1">
        <f>IF(H474=0,0,_xlfn.XLOOKUP(G474,战斗中转!$D$8:$D$19,战斗中转!$I$8:$I$19))</f>
        <v>0.4</v>
      </c>
      <c r="M474" s="1">
        <f t="shared" si="398"/>
        <v>6007134080</v>
      </c>
      <c r="N474" s="1" t="str">
        <f t="shared" si="417"/>
        <v>EquipmentName607034080</v>
      </c>
      <c r="O474" s="1" t="str">
        <f t="shared" si="418"/>
        <v>EquipmentDesc607034080</v>
      </c>
      <c r="P474" s="63" t="str">
        <f>"SpriteUi/EquipmentIcon/"&amp;"Equip_"&amp;_xlfn.XLOOKUP(J474,战斗中转!$A$8:$A$11,战斗中转!$B$8:$B$11)&amp;"_"&amp;I474*100+ROUNDUP(G474/2,0)*10</f>
        <v>SpriteUi/EquipmentIcon/Equip_Shoes_340</v>
      </c>
      <c r="Q474" s="63">
        <v>1</v>
      </c>
      <c r="R474" s="1" t="str" cm="1">
        <f t="array" ref="R474">_xlfn.XLOOKUP($C474,战斗中转!$E$32:$E$281,_xlfn.XLOOKUP(I474*100+J474,战斗中转!$AD$30:$BY$30*100+战斗中转!$AD$31:$BY$31,战斗中转!$AD$32:$BY$281),"{}")</f>
        <v>{"MagicDef":7718.6209,"AtkSpeed":0.1521,"HealInc":0.1115}</v>
      </c>
      <c r="S474" s="1" t="str" cm="1">
        <f t="array" ref="S474">_xlfn.XLOOKUP($C474,经营中转!$E$16:$E$265,_xlfn.XLOOKUP($J474,经营中转!$L$15:$S$15,经营中转!$L$16:$S$265),"{}")</f>
        <v>{"AutoLevelLower":48}</v>
      </c>
    </row>
    <row r="475" spans="1:19" x14ac:dyDescent="0.15">
      <c r="A475" s="1">
        <f t="shared" si="395"/>
        <v>6007211080</v>
      </c>
      <c r="B475" s="59">
        <f t="shared" si="492"/>
        <v>6007211080</v>
      </c>
      <c r="C475" s="27">
        <f>_xlfn.XLOOKUP(G475,战斗中转!$D$8:$D$19,战斗中转!$F$8:$F$19)</f>
        <v>80</v>
      </c>
      <c r="D475" s="1">
        <f>_xlfn.XLOOKUP(G475,战斗中转!$D$8:$D$19,战斗中转!$H$8:$H$19)</f>
        <v>5</v>
      </c>
      <c r="E475" s="1">
        <f>_xlfn.XLOOKUP(G475,战斗中转!$D$8:$D$19,战斗中转!$J$8:$J$19)</f>
        <v>0</v>
      </c>
      <c r="F475" s="1">
        <f t="shared" si="415"/>
        <v>1</v>
      </c>
      <c r="G475" s="59">
        <f t="shared" ref="G475:G538" si="500">G403+1</f>
        <v>7</v>
      </c>
      <c r="H475" s="1">
        <f t="shared" ref="H475:J475" si="501">H403</f>
        <v>2</v>
      </c>
      <c r="I475" s="1">
        <f t="shared" si="501"/>
        <v>1</v>
      </c>
      <c r="J475" s="1">
        <f t="shared" si="501"/>
        <v>1</v>
      </c>
      <c r="K475" s="1">
        <f t="shared" si="308"/>
        <v>1</v>
      </c>
      <c r="L475" s="1">
        <f>IF(H475=0,0,_xlfn.XLOOKUP(G475,战斗中转!$D$8:$D$19,战斗中转!$I$8:$I$19))</f>
        <v>0.4</v>
      </c>
      <c r="M475" s="1">
        <f t="shared" si="398"/>
        <v>6007211080</v>
      </c>
      <c r="N475" s="1" t="str">
        <f t="shared" si="417"/>
        <v>EquipmentName607011080</v>
      </c>
      <c r="O475" s="1" t="str">
        <f t="shared" si="418"/>
        <v>EquipmentDesc607011080</v>
      </c>
      <c r="P475" s="63" t="str">
        <f>"SpriteUi/EquipmentIcon/"&amp;"Equip_"&amp;_xlfn.XLOOKUP(J475,战斗中转!$A$8:$A$11,战斗中转!$B$8:$B$11)&amp;"_"&amp;I475*100+ROUNDUP(G475/2,0)*10</f>
        <v>SpriteUi/EquipmentIcon/Equip_Weapon_140</v>
      </c>
      <c r="Q475" s="63">
        <v>1</v>
      </c>
      <c r="R475" s="1" t="str" cm="1">
        <f t="array" ref="R475">_xlfn.XLOOKUP($C475,战斗中转!$E$32:$E$281,_xlfn.XLOOKUP(I475*100+J475,战斗中转!$AD$30:$BY$30*100+战斗中转!$AD$31:$BY$31,战斗中转!$AD$32:$BY$281),"{}")</f>
        <v>{"Atk":23779.5897,"Cri":0.8222}</v>
      </c>
      <c r="S475" s="1" t="str" cm="1">
        <f t="array" ref="S475">_xlfn.XLOOKUP($C475,经营中转!$E$16:$E$265,_xlfn.XLOOKUP($J475,经营中转!$L$15:$S$15,经营中转!$L$16:$S$265),"{}")</f>
        <v>{"CardMulti":15.75}</v>
      </c>
    </row>
    <row r="476" spans="1:19" x14ac:dyDescent="0.15">
      <c r="A476" s="1">
        <f t="shared" si="395"/>
        <v>6007212080</v>
      </c>
      <c r="B476" s="59">
        <f t="shared" si="492"/>
        <v>6007212080</v>
      </c>
      <c r="C476" s="27">
        <f>_xlfn.XLOOKUP(G476,战斗中转!$D$8:$D$19,战斗中转!$F$8:$F$19)</f>
        <v>80</v>
      </c>
      <c r="D476" s="1">
        <f>_xlfn.XLOOKUP(G476,战斗中转!$D$8:$D$19,战斗中转!$H$8:$H$19)</f>
        <v>5</v>
      </c>
      <c r="E476" s="1">
        <f>_xlfn.XLOOKUP(G476,战斗中转!$D$8:$D$19,战斗中转!$J$8:$J$19)</f>
        <v>0</v>
      </c>
      <c r="F476" s="1">
        <f t="shared" si="415"/>
        <v>1</v>
      </c>
      <c r="G476" s="59">
        <f t="shared" si="500"/>
        <v>7</v>
      </c>
      <c r="H476" s="1">
        <f t="shared" ref="H476:J476" si="502">H404</f>
        <v>2</v>
      </c>
      <c r="I476" s="1">
        <f t="shared" si="502"/>
        <v>1</v>
      </c>
      <c r="J476" s="1">
        <f t="shared" si="502"/>
        <v>2</v>
      </c>
      <c r="K476" s="1">
        <f t="shared" si="308"/>
        <v>1</v>
      </c>
      <c r="L476" s="1">
        <f>IF(H476=0,0,_xlfn.XLOOKUP(G476,战斗中转!$D$8:$D$19,战斗中转!$I$8:$I$19))</f>
        <v>0.4</v>
      </c>
      <c r="M476" s="1">
        <f t="shared" si="398"/>
        <v>6007212080</v>
      </c>
      <c r="N476" s="1" t="str">
        <f t="shared" si="417"/>
        <v>EquipmentName607012080</v>
      </c>
      <c r="O476" s="1" t="str">
        <f t="shared" si="418"/>
        <v>EquipmentDesc607012080</v>
      </c>
      <c r="P476" s="63" t="str">
        <f>"SpriteUi/EquipmentIcon/"&amp;"Equip_"&amp;_xlfn.XLOOKUP(J476,战斗中转!$A$8:$A$11,战斗中转!$B$8:$B$11)&amp;"_"&amp;I476*100+ROUNDUP(G476/2,0)*10</f>
        <v>SpriteUi/EquipmentIcon/Equip_Head_140</v>
      </c>
      <c r="Q476" s="63">
        <v>1</v>
      </c>
      <c r="R476" s="1" t="str" cm="1">
        <f t="array" ref="R476">_xlfn.XLOOKUP($C476,战斗中转!$E$32:$E$281,_xlfn.XLOOKUP(I476*100+J476,战斗中转!$AD$30:$BY$30*100+战斗中转!$AD$31:$BY$31,战斗中转!$AD$32:$BY$281),"{}")</f>
        <v>{"Hp":171524.9093,"AntiCri":0.4536}</v>
      </c>
      <c r="S476" s="1" t="str" cm="1">
        <f t="array" ref="S476">_xlfn.XLOOKUP($C476,经营中转!$E$16:$E$265,_xlfn.XLOOKUP($J476,经营中转!$L$15:$S$15,经营中转!$L$16:$S$265),"{}")</f>
        <v>{"AutoLevelLower":112}</v>
      </c>
    </row>
    <row r="477" spans="1:19" x14ac:dyDescent="0.15">
      <c r="A477" s="1">
        <f t="shared" si="395"/>
        <v>6007213080</v>
      </c>
      <c r="B477" s="59">
        <f t="shared" si="492"/>
        <v>6007213080</v>
      </c>
      <c r="C477" s="27">
        <f>_xlfn.XLOOKUP(G477,战斗中转!$D$8:$D$19,战斗中转!$F$8:$F$19)</f>
        <v>80</v>
      </c>
      <c r="D477" s="1">
        <f>_xlfn.XLOOKUP(G477,战斗中转!$D$8:$D$19,战斗中转!$H$8:$H$19)</f>
        <v>5</v>
      </c>
      <c r="E477" s="1">
        <f>_xlfn.XLOOKUP(G477,战斗中转!$D$8:$D$19,战斗中转!$J$8:$J$19)</f>
        <v>0</v>
      </c>
      <c r="F477" s="1">
        <f t="shared" si="415"/>
        <v>1</v>
      </c>
      <c r="G477" s="59">
        <f t="shared" si="500"/>
        <v>7</v>
      </c>
      <c r="H477" s="1">
        <f t="shared" ref="H477:J477" si="503">H405</f>
        <v>2</v>
      </c>
      <c r="I477" s="1">
        <f t="shared" si="503"/>
        <v>1</v>
      </c>
      <c r="J477" s="1">
        <f t="shared" si="503"/>
        <v>3</v>
      </c>
      <c r="K477" s="1">
        <f t="shared" si="308"/>
        <v>1</v>
      </c>
      <c r="L477" s="1">
        <f>IF(H477=0,0,_xlfn.XLOOKUP(G477,战斗中转!$D$8:$D$19,战斗中转!$I$8:$I$19))</f>
        <v>0.4</v>
      </c>
      <c r="M477" s="1">
        <f t="shared" si="398"/>
        <v>6007213080</v>
      </c>
      <c r="N477" s="1" t="str">
        <f t="shared" si="417"/>
        <v>EquipmentName607013080</v>
      </c>
      <c r="O477" s="1" t="str">
        <f t="shared" si="418"/>
        <v>EquipmentDesc607013080</v>
      </c>
      <c r="P477" s="63" t="str">
        <f>"SpriteUi/EquipmentIcon/"&amp;"Equip_"&amp;_xlfn.XLOOKUP(J477,战斗中转!$A$8:$A$11,战斗中转!$B$8:$B$11)&amp;"_"&amp;I477*100+ROUNDUP(G477/2,0)*10</f>
        <v>SpriteUi/EquipmentIcon/Equip_Body_140</v>
      </c>
      <c r="Q477" s="63">
        <v>1</v>
      </c>
      <c r="R477" s="1" t="str" cm="1">
        <f t="array" ref="R477">_xlfn.XLOOKUP($C477,战斗中转!$E$32:$E$281,_xlfn.XLOOKUP(I477*100+J477,战斗中转!$AD$30:$BY$30*100+战斗中转!$AD$31:$BY$31,战斗中转!$AD$32:$BY$281),"{}")</f>
        <v>{"PhysDef":7406.7574,"SkillSpeed":0.1183}</v>
      </c>
      <c r="S477" s="1" t="str" cm="1">
        <f t="array" ref="S477">_xlfn.XLOOKUP($C477,经营中转!$E$16:$E$265,_xlfn.XLOOKUP($J477,经营中转!$L$15:$S$15,经营中转!$L$16:$S$265),"{}")</f>
        <v>{"CardMulti":6.75}</v>
      </c>
    </row>
    <row r="478" spans="1:19" x14ac:dyDescent="0.15">
      <c r="A478" s="1">
        <f t="shared" si="395"/>
        <v>6007214080</v>
      </c>
      <c r="B478" s="59">
        <f t="shared" si="492"/>
        <v>6007214080</v>
      </c>
      <c r="C478" s="27">
        <f>_xlfn.XLOOKUP(G478,战斗中转!$D$8:$D$19,战斗中转!$F$8:$F$19)</f>
        <v>80</v>
      </c>
      <c r="D478" s="1">
        <f>_xlfn.XLOOKUP(G478,战斗中转!$D$8:$D$19,战斗中转!$H$8:$H$19)</f>
        <v>5</v>
      </c>
      <c r="E478" s="1">
        <f>_xlfn.XLOOKUP(G478,战斗中转!$D$8:$D$19,战斗中转!$J$8:$J$19)</f>
        <v>0</v>
      </c>
      <c r="F478" s="1">
        <f t="shared" si="415"/>
        <v>1</v>
      </c>
      <c r="G478" s="59">
        <f t="shared" si="500"/>
        <v>7</v>
      </c>
      <c r="H478" s="1">
        <f t="shared" ref="H478:J478" si="504">H406</f>
        <v>2</v>
      </c>
      <c r="I478" s="1">
        <f t="shared" si="504"/>
        <v>1</v>
      </c>
      <c r="J478" s="1">
        <f t="shared" si="504"/>
        <v>4</v>
      </c>
      <c r="K478" s="1">
        <f t="shared" si="308"/>
        <v>1</v>
      </c>
      <c r="L478" s="1">
        <f>IF(H478=0,0,_xlfn.XLOOKUP(G478,战斗中转!$D$8:$D$19,战斗中转!$I$8:$I$19))</f>
        <v>0.4</v>
      </c>
      <c r="M478" s="1">
        <f t="shared" si="398"/>
        <v>6007214080</v>
      </c>
      <c r="N478" s="1" t="str">
        <f t="shared" si="417"/>
        <v>EquipmentName607014080</v>
      </c>
      <c r="O478" s="1" t="str">
        <f t="shared" si="418"/>
        <v>EquipmentDesc607014080</v>
      </c>
      <c r="P478" s="63" t="str">
        <f>"SpriteUi/EquipmentIcon/"&amp;"Equip_"&amp;_xlfn.XLOOKUP(J478,战斗中转!$A$8:$A$11,战斗中转!$B$8:$B$11)&amp;"_"&amp;I478*100+ROUNDUP(G478/2,0)*10</f>
        <v>SpriteUi/EquipmentIcon/Equip_Shoes_140</v>
      </c>
      <c r="Q478" s="63">
        <v>1</v>
      </c>
      <c r="R478" s="1" t="str" cm="1">
        <f t="array" ref="R478">_xlfn.XLOOKUP($C478,战斗中转!$E$32:$E$281,_xlfn.XLOOKUP(I478*100+J478,战斗中转!$AD$30:$BY$30*100+战斗中转!$AD$31:$BY$31,战斗中转!$AD$32:$BY$281),"{}")</f>
        <v>{"MagicDef":7406.7574,"AtkSpeed":0.1521,"SkillSpeed":0.1183}</v>
      </c>
      <c r="S478" s="1" t="str" cm="1">
        <f t="array" ref="S478">_xlfn.XLOOKUP($C478,经营中转!$E$16:$E$265,_xlfn.XLOOKUP($J478,经营中转!$L$15:$S$15,经营中转!$L$16:$S$265),"{}")</f>
        <v>{"AutoLevelLower":48}</v>
      </c>
    </row>
    <row r="479" spans="1:19" x14ac:dyDescent="0.15">
      <c r="A479" s="1">
        <f t="shared" ref="A479:A566" si="505">B479</f>
        <v>6007221080</v>
      </c>
      <c r="B479" s="59">
        <f t="shared" si="492"/>
        <v>6007221080</v>
      </c>
      <c r="C479" s="27">
        <f>_xlfn.XLOOKUP(G479,战斗中转!$D$8:$D$19,战斗中转!$F$8:$F$19)</f>
        <v>80</v>
      </c>
      <c r="D479" s="1">
        <f>_xlfn.XLOOKUP(G479,战斗中转!$D$8:$D$19,战斗中转!$H$8:$H$19)</f>
        <v>5</v>
      </c>
      <c r="E479" s="1">
        <f>_xlfn.XLOOKUP(G479,战斗中转!$D$8:$D$19,战斗中转!$J$8:$J$19)</f>
        <v>0</v>
      </c>
      <c r="F479" s="1">
        <f t="shared" si="415"/>
        <v>1</v>
      </c>
      <c r="G479" s="59">
        <f t="shared" si="500"/>
        <v>7</v>
      </c>
      <c r="H479" s="1">
        <f t="shared" ref="H479:J479" si="506">H407</f>
        <v>2</v>
      </c>
      <c r="I479" s="1">
        <f t="shared" si="506"/>
        <v>2</v>
      </c>
      <c r="J479" s="1">
        <f t="shared" si="506"/>
        <v>1</v>
      </c>
      <c r="K479" s="1">
        <f t="shared" si="308"/>
        <v>1</v>
      </c>
      <c r="L479" s="1">
        <f>IF(H479=0,0,_xlfn.XLOOKUP(G479,战斗中转!$D$8:$D$19,战斗中转!$I$8:$I$19))</f>
        <v>0.4</v>
      </c>
      <c r="M479" s="1">
        <f t="shared" si="398"/>
        <v>6007221080</v>
      </c>
      <c r="N479" s="1" t="str">
        <f t="shared" si="417"/>
        <v>EquipmentName607021080</v>
      </c>
      <c r="O479" s="1" t="str">
        <f t="shared" si="418"/>
        <v>EquipmentDesc607021080</v>
      </c>
      <c r="P479" s="63" t="str">
        <f>"SpriteUi/EquipmentIcon/"&amp;"Equip_"&amp;_xlfn.XLOOKUP(J479,战斗中转!$A$8:$A$11,战斗中转!$B$8:$B$11)&amp;"_"&amp;I479*100+ROUNDUP(G479/2,0)*10</f>
        <v>SpriteUi/EquipmentIcon/Equip_Weapon_240</v>
      </c>
      <c r="Q479" s="63">
        <v>1</v>
      </c>
      <c r="R479" s="1" t="str" cm="1">
        <f t="array" ref="R479">_xlfn.XLOOKUP($C479,战斗中转!$E$32:$E$281,_xlfn.XLOOKUP(I479*100+J479,战斗中转!$AD$30:$BY$30*100+战斗中转!$AD$31:$BY$31,战斗中转!$AD$32:$BY$281),"{}")</f>
        <v>{"Atk":16762.6616,"Cri":0.567}</v>
      </c>
      <c r="S479" s="1" t="str" cm="1">
        <f t="array" ref="S479">_xlfn.XLOOKUP($C479,经营中转!$E$16:$E$265,_xlfn.XLOOKUP($J479,经营中转!$L$15:$S$15,经营中转!$L$16:$S$265),"{}")</f>
        <v>{"CardMulti":15.75}</v>
      </c>
    </row>
    <row r="480" spans="1:19" x14ac:dyDescent="0.15">
      <c r="A480" s="1">
        <f t="shared" si="505"/>
        <v>6007222080</v>
      </c>
      <c r="B480" s="59">
        <f t="shared" si="492"/>
        <v>6007222080</v>
      </c>
      <c r="C480" s="27">
        <f>_xlfn.XLOOKUP(G480,战斗中转!$D$8:$D$19,战斗中转!$F$8:$F$19)</f>
        <v>80</v>
      </c>
      <c r="D480" s="1">
        <f>_xlfn.XLOOKUP(G480,战斗中转!$D$8:$D$19,战斗中转!$H$8:$H$19)</f>
        <v>5</v>
      </c>
      <c r="E480" s="1">
        <f>_xlfn.XLOOKUP(G480,战斗中转!$D$8:$D$19,战斗中转!$J$8:$J$19)</f>
        <v>0</v>
      </c>
      <c r="F480" s="1">
        <f t="shared" si="415"/>
        <v>1</v>
      </c>
      <c r="G480" s="59">
        <f t="shared" si="500"/>
        <v>7</v>
      </c>
      <c r="H480" s="1">
        <f t="shared" ref="H480:J480" si="507">H408</f>
        <v>2</v>
      </c>
      <c r="I480" s="1">
        <f t="shared" si="507"/>
        <v>2</v>
      </c>
      <c r="J480" s="1">
        <f t="shared" si="507"/>
        <v>2</v>
      </c>
      <c r="K480" s="1">
        <f t="shared" si="308"/>
        <v>1</v>
      </c>
      <c r="L480" s="1">
        <f>IF(H480=0,0,_xlfn.XLOOKUP(G480,战斗中转!$D$8:$D$19,战斗中转!$I$8:$I$19))</f>
        <v>0.4</v>
      </c>
      <c r="M480" s="1">
        <f t="shared" ref="M480:M567" si="508">B480</f>
        <v>6007222080</v>
      </c>
      <c r="N480" s="1" t="str">
        <f t="shared" si="417"/>
        <v>EquipmentName607022080</v>
      </c>
      <c r="O480" s="1" t="str">
        <f t="shared" si="418"/>
        <v>EquipmentDesc607022080</v>
      </c>
      <c r="P480" s="63" t="str">
        <f>"SpriteUi/EquipmentIcon/"&amp;"Equip_"&amp;_xlfn.XLOOKUP(J480,战斗中转!$A$8:$A$11,战斗中转!$B$8:$B$11)&amp;"_"&amp;I480*100+ROUNDUP(G480/2,0)*10</f>
        <v>SpriteUi/EquipmentIcon/Equip_Head_240</v>
      </c>
      <c r="Q480" s="63">
        <v>1</v>
      </c>
      <c r="R480" s="1" t="str" cm="1">
        <f t="array" ref="R480">_xlfn.XLOOKUP($C480,战斗中转!$E$32:$E$281,_xlfn.XLOOKUP(I480*100+J480,战斗中转!$AD$30:$BY$30*100+战斗中转!$AD$31:$BY$31,战斗中转!$AD$32:$BY$281),"{}")</f>
        <v>{"Hp":243643.3371,"AntiCri":0.567}</v>
      </c>
      <c r="S480" s="1" t="str" cm="1">
        <f t="array" ref="S480">_xlfn.XLOOKUP($C480,经营中转!$E$16:$E$265,_xlfn.XLOOKUP($J480,经营中转!$L$15:$S$15,经营中转!$L$16:$S$265),"{}")</f>
        <v>{"AutoLevelLower":112}</v>
      </c>
    </row>
    <row r="481" spans="1:19" x14ac:dyDescent="0.15">
      <c r="A481" s="1">
        <f t="shared" si="505"/>
        <v>6007223080</v>
      </c>
      <c r="B481" s="59">
        <f t="shared" si="492"/>
        <v>6007223080</v>
      </c>
      <c r="C481" s="27">
        <f>_xlfn.XLOOKUP(G481,战斗中转!$D$8:$D$19,战斗中转!$F$8:$F$19)</f>
        <v>80</v>
      </c>
      <c r="D481" s="1">
        <f>_xlfn.XLOOKUP(G481,战斗中转!$D$8:$D$19,战斗中转!$H$8:$H$19)</f>
        <v>5</v>
      </c>
      <c r="E481" s="1">
        <f>_xlfn.XLOOKUP(G481,战斗中转!$D$8:$D$19,战斗中转!$J$8:$J$19)</f>
        <v>0</v>
      </c>
      <c r="F481" s="1">
        <f t="shared" si="415"/>
        <v>1</v>
      </c>
      <c r="G481" s="59">
        <f t="shared" si="500"/>
        <v>7</v>
      </c>
      <c r="H481" s="1">
        <f t="shared" ref="H481:J481" si="509">H409</f>
        <v>2</v>
      </c>
      <c r="I481" s="1">
        <f t="shared" si="509"/>
        <v>2</v>
      </c>
      <c r="J481" s="1">
        <f t="shared" si="509"/>
        <v>3</v>
      </c>
      <c r="K481" s="1">
        <f t="shared" si="308"/>
        <v>1</v>
      </c>
      <c r="L481" s="1">
        <f>IF(H481=0,0,_xlfn.XLOOKUP(G481,战斗中转!$D$8:$D$19,战斗中转!$I$8:$I$19))</f>
        <v>0.4</v>
      </c>
      <c r="M481" s="1">
        <f t="shared" si="508"/>
        <v>6007223080</v>
      </c>
      <c r="N481" s="1" t="str">
        <f t="shared" si="417"/>
        <v>EquipmentName607023080</v>
      </c>
      <c r="O481" s="1" t="str">
        <f t="shared" si="418"/>
        <v>EquipmentDesc607023080</v>
      </c>
      <c r="P481" s="63" t="str">
        <f>"SpriteUi/EquipmentIcon/"&amp;"Equip_"&amp;_xlfn.XLOOKUP(J481,战斗中转!$A$8:$A$11,战斗中转!$B$8:$B$11)&amp;"_"&amp;I481*100+ROUNDUP(G481/2,0)*10</f>
        <v>SpriteUi/EquipmentIcon/Equip_Body_240</v>
      </c>
      <c r="Q481" s="63">
        <v>1</v>
      </c>
      <c r="R481" s="1" t="str" cm="1">
        <f t="array" ref="R481">_xlfn.XLOOKUP($C481,战斗中转!$E$32:$E$281,_xlfn.XLOOKUP(I481*100+J481,战斗中转!$AD$30:$BY$30*100+战斗中转!$AD$31:$BY$31,战斗中转!$AD$32:$BY$281),"{}")</f>
        <v>{"PhysDef":8576.2455,"OnHealInc":0.1115}</v>
      </c>
      <c r="S481" s="1" t="str" cm="1">
        <f t="array" ref="S481">_xlfn.XLOOKUP($C481,经营中转!$E$16:$E$265,_xlfn.XLOOKUP($J481,经营中转!$L$15:$S$15,经营中转!$L$16:$S$265),"{}")</f>
        <v>{"CardMulti":6.75}</v>
      </c>
    </row>
    <row r="482" spans="1:19" x14ac:dyDescent="0.15">
      <c r="A482" s="1">
        <f t="shared" si="505"/>
        <v>6007224080</v>
      </c>
      <c r="B482" s="59">
        <f t="shared" si="492"/>
        <v>6007224080</v>
      </c>
      <c r="C482" s="27">
        <f>_xlfn.XLOOKUP(G482,战斗中转!$D$8:$D$19,战斗中转!$F$8:$F$19)</f>
        <v>80</v>
      </c>
      <c r="D482" s="1">
        <f>_xlfn.XLOOKUP(G482,战斗中转!$D$8:$D$19,战斗中转!$H$8:$H$19)</f>
        <v>5</v>
      </c>
      <c r="E482" s="1">
        <f>_xlfn.XLOOKUP(G482,战斗中转!$D$8:$D$19,战斗中转!$J$8:$J$19)</f>
        <v>0</v>
      </c>
      <c r="F482" s="1">
        <f t="shared" si="415"/>
        <v>1</v>
      </c>
      <c r="G482" s="59">
        <f t="shared" si="500"/>
        <v>7</v>
      </c>
      <c r="H482" s="1">
        <f t="shared" ref="H482:J482" si="510">H410</f>
        <v>2</v>
      </c>
      <c r="I482" s="1">
        <f t="shared" si="510"/>
        <v>2</v>
      </c>
      <c r="J482" s="1">
        <f t="shared" si="510"/>
        <v>4</v>
      </c>
      <c r="K482" s="1">
        <f t="shared" si="308"/>
        <v>1</v>
      </c>
      <c r="L482" s="1">
        <f>IF(H482=0,0,_xlfn.XLOOKUP(G482,战斗中转!$D$8:$D$19,战斗中转!$I$8:$I$19))</f>
        <v>0.4</v>
      </c>
      <c r="M482" s="1">
        <f t="shared" si="508"/>
        <v>6007224080</v>
      </c>
      <c r="N482" s="1" t="str">
        <f t="shared" si="417"/>
        <v>EquipmentName607024080</v>
      </c>
      <c r="O482" s="1" t="str">
        <f t="shared" si="418"/>
        <v>EquipmentDesc607024080</v>
      </c>
      <c r="P482" s="63" t="str">
        <f>"SpriteUi/EquipmentIcon/"&amp;"Equip_"&amp;_xlfn.XLOOKUP(J482,战斗中转!$A$8:$A$11,战斗中转!$B$8:$B$11)&amp;"_"&amp;I482*100+ROUNDUP(G482/2,0)*10</f>
        <v>SpriteUi/EquipmentIcon/Equip_Shoes_240</v>
      </c>
      <c r="Q482" s="63">
        <v>1</v>
      </c>
      <c r="R482" s="1" t="str" cm="1">
        <f t="array" ref="R482">_xlfn.XLOOKUP($C482,战斗中转!$E$32:$E$281,_xlfn.XLOOKUP(I482*100+J482,战斗中转!$AD$30:$BY$30*100+战斗中转!$AD$31:$BY$31,战斗中转!$AD$32:$BY$281),"{}")</f>
        <v>{"MagicDef":8576.2455,"AtkSpeed":0.1521,"OnHealInc":0.1115}</v>
      </c>
      <c r="S482" s="1" t="str" cm="1">
        <f t="array" ref="S482">_xlfn.XLOOKUP($C482,经营中转!$E$16:$E$265,_xlfn.XLOOKUP($J482,经营中转!$L$15:$S$15,经营中转!$L$16:$S$265),"{}")</f>
        <v>{"AutoLevelLower":48}</v>
      </c>
    </row>
    <row r="483" spans="1:19" x14ac:dyDescent="0.15">
      <c r="A483" s="1">
        <f t="shared" si="505"/>
        <v>6007231080</v>
      </c>
      <c r="B483" s="59">
        <f t="shared" si="492"/>
        <v>6007231080</v>
      </c>
      <c r="C483" s="27">
        <f>_xlfn.XLOOKUP(G483,战斗中转!$D$8:$D$19,战斗中转!$F$8:$F$19)</f>
        <v>80</v>
      </c>
      <c r="D483" s="1">
        <f>_xlfn.XLOOKUP(G483,战斗中转!$D$8:$D$19,战斗中转!$H$8:$H$19)</f>
        <v>5</v>
      </c>
      <c r="E483" s="1">
        <f>_xlfn.XLOOKUP(G483,战斗中转!$D$8:$D$19,战斗中转!$J$8:$J$19)</f>
        <v>0</v>
      </c>
      <c r="F483" s="1">
        <f t="shared" si="415"/>
        <v>1</v>
      </c>
      <c r="G483" s="59">
        <f t="shared" si="500"/>
        <v>7</v>
      </c>
      <c r="H483" s="1">
        <f t="shared" ref="H483:J483" si="511">H411</f>
        <v>2</v>
      </c>
      <c r="I483" s="1">
        <f t="shared" si="511"/>
        <v>3</v>
      </c>
      <c r="J483" s="1">
        <f t="shared" si="511"/>
        <v>1</v>
      </c>
      <c r="K483" s="1">
        <f t="shared" si="308"/>
        <v>1</v>
      </c>
      <c r="L483" s="1">
        <f>IF(H483=0,0,_xlfn.XLOOKUP(G483,战斗中转!$D$8:$D$19,战斗中转!$I$8:$I$19))</f>
        <v>0.4</v>
      </c>
      <c r="M483" s="1">
        <f t="shared" si="508"/>
        <v>6007231080</v>
      </c>
      <c r="N483" s="1" t="str">
        <f t="shared" si="417"/>
        <v>EquipmentName607031080</v>
      </c>
      <c r="O483" s="1" t="str">
        <f t="shared" si="418"/>
        <v>EquipmentDesc607031080</v>
      </c>
      <c r="P483" s="63" t="str">
        <f>"SpriteUi/EquipmentIcon/"&amp;"Equip_"&amp;_xlfn.XLOOKUP(J483,战斗中转!$A$8:$A$11,战斗中转!$B$8:$B$11)&amp;"_"&amp;I483*100+ROUNDUP(G483/2,0)*10</f>
        <v>SpriteUi/EquipmentIcon/Equip_Weapon_340</v>
      </c>
      <c r="Q483" s="63">
        <v>1</v>
      </c>
      <c r="R483" s="1" t="str" cm="1">
        <f t="array" ref="R483">_xlfn.XLOOKUP($C483,战斗中转!$E$32:$E$281,_xlfn.XLOOKUP(I483*100+J483,战斗中转!$AD$30:$BY$30*100+战斗中转!$AD$31:$BY$31,战斗中转!$AD$32:$BY$281),"{}")</f>
        <v>{"Atk":21440.6137,"Cri":0.567}</v>
      </c>
      <c r="S483" s="1" t="str" cm="1">
        <f t="array" ref="S483">_xlfn.XLOOKUP($C483,经营中转!$E$16:$E$265,_xlfn.XLOOKUP($J483,经营中转!$L$15:$S$15,经营中转!$L$16:$S$265),"{}")</f>
        <v>{"CardMulti":15.75}</v>
      </c>
    </row>
    <row r="484" spans="1:19" x14ac:dyDescent="0.15">
      <c r="A484" s="1">
        <f t="shared" si="505"/>
        <v>6007232080</v>
      </c>
      <c r="B484" s="59">
        <f t="shared" si="492"/>
        <v>6007232080</v>
      </c>
      <c r="C484" s="27">
        <f>_xlfn.XLOOKUP(G484,战斗中转!$D$8:$D$19,战斗中转!$F$8:$F$19)</f>
        <v>80</v>
      </c>
      <c r="D484" s="1">
        <f>_xlfn.XLOOKUP(G484,战斗中转!$D$8:$D$19,战斗中转!$H$8:$H$19)</f>
        <v>5</v>
      </c>
      <c r="E484" s="1">
        <f>_xlfn.XLOOKUP(G484,战斗中转!$D$8:$D$19,战斗中转!$J$8:$J$19)</f>
        <v>0</v>
      </c>
      <c r="F484" s="1">
        <f t="shared" si="415"/>
        <v>1</v>
      </c>
      <c r="G484" s="59">
        <f t="shared" si="500"/>
        <v>7</v>
      </c>
      <c r="H484" s="1">
        <f t="shared" ref="H484:J484" si="512">H412</f>
        <v>2</v>
      </c>
      <c r="I484" s="1">
        <f t="shared" si="512"/>
        <v>3</v>
      </c>
      <c r="J484" s="1">
        <f t="shared" si="512"/>
        <v>2</v>
      </c>
      <c r="K484" s="1">
        <f t="shared" si="308"/>
        <v>1</v>
      </c>
      <c r="L484" s="1">
        <f>IF(H484=0,0,_xlfn.XLOOKUP(G484,战斗中转!$D$8:$D$19,战斗中转!$I$8:$I$19))</f>
        <v>0.4</v>
      </c>
      <c r="M484" s="1">
        <f t="shared" si="508"/>
        <v>6007232080</v>
      </c>
      <c r="N484" s="1" t="str">
        <f t="shared" si="417"/>
        <v>EquipmentName607032080</v>
      </c>
      <c r="O484" s="1" t="str">
        <f t="shared" si="418"/>
        <v>EquipmentDesc607032080</v>
      </c>
      <c r="P484" s="63" t="str">
        <f>"SpriteUi/EquipmentIcon/"&amp;"Equip_"&amp;_xlfn.XLOOKUP(J484,战斗中转!$A$8:$A$11,战斗中转!$B$8:$B$11)&amp;"_"&amp;I484*100+ROUNDUP(G484/2,0)*10</f>
        <v>SpriteUi/EquipmentIcon/Equip_Head_340</v>
      </c>
      <c r="Q484" s="63">
        <v>1</v>
      </c>
      <c r="R484" s="1" t="str" cm="1">
        <f t="array" ref="R484">_xlfn.XLOOKUP($C484,战斗中转!$E$32:$E$281,_xlfn.XLOOKUP(I484*100+J484,战斗中转!$AD$30:$BY$30*100+战斗中转!$AD$31:$BY$31,战斗中转!$AD$32:$BY$281),"{}")</f>
        <v>{"Hp":204660.4032,"AntiCri":0.567}</v>
      </c>
      <c r="S484" s="1" t="str" cm="1">
        <f t="array" ref="S484">_xlfn.XLOOKUP($C484,经营中转!$E$16:$E$265,_xlfn.XLOOKUP($J484,经营中转!$L$15:$S$15,经营中转!$L$16:$S$265),"{}")</f>
        <v>{"AutoLevelLower":112}</v>
      </c>
    </row>
    <row r="485" spans="1:19" x14ac:dyDescent="0.15">
      <c r="A485" s="1">
        <f t="shared" si="505"/>
        <v>6007233080</v>
      </c>
      <c r="B485" s="59">
        <f t="shared" si="492"/>
        <v>6007233080</v>
      </c>
      <c r="C485" s="27">
        <f>_xlfn.XLOOKUP(G485,战斗中转!$D$8:$D$19,战斗中转!$F$8:$F$19)</f>
        <v>80</v>
      </c>
      <c r="D485" s="1">
        <f>_xlfn.XLOOKUP(G485,战斗中转!$D$8:$D$19,战斗中转!$H$8:$H$19)</f>
        <v>5</v>
      </c>
      <c r="E485" s="1">
        <f>_xlfn.XLOOKUP(G485,战斗中转!$D$8:$D$19,战斗中转!$J$8:$J$19)</f>
        <v>0</v>
      </c>
      <c r="F485" s="1">
        <f t="shared" si="415"/>
        <v>1</v>
      </c>
      <c r="G485" s="59">
        <f t="shared" si="500"/>
        <v>7</v>
      </c>
      <c r="H485" s="1">
        <f t="shared" ref="H485:J485" si="513">H413</f>
        <v>2</v>
      </c>
      <c r="I485" s="1">
        <f t="shared" si="513"/>
        <v>3</v>
      </c>
      <c r="J485" s="1">
        <f t="shared" si="513"/>
        <v>3</v>
      </c>
      <c r="K485" s="1">
        <f t="shared" si="308"/>
        <v>1</v>
      </c>
      <c r="L485" s="1">
        <f>IF(H485=0,0,_xlfn.XLOOKUP(G485,战斗中转!$D$8:$D$19,战斗中转!$I$8:$I$19))</f>
        <v>0.4</v>
      </c>
      <c r="M485" s="1">
        <f t="shared" si="508"/>
        <v>6007233080</v>
      </c>
      <c r="N485" s="1" t="str">
        <f t="shared" si="417"/>
        <v>EquipmentName607033080</v>
      </c>
      <c r="O485" s="1" t="str">
        <f t="shared" si="418"/>
        <v>EquipmentDesc607033080</v>
      </c>
      <c r="P485" s="63" t="str">
        <f>"SpriteUi/EquipmentIcon/"&amp;"Equip_"&amp;_xlfn.XLOOKUP(J485,战斗中转!$A$8:$A$11,战斗中转!$B$8:$B$11)&amp;"_"&amp;I485*100+ROUNDUP(G485/2,0)*10</f>
        <v>SpriteUi/EquipmentIcon/Equip_Body_340</v>
      </c>
      <c r="Q485" s="63">
        <v>1</v>
      </c>
      <c r="R485" s="1" t="str" cm="1">
        <f t="array" ref="R485">_xlfn.XLOOKUP($C485,战斗中转!$E$32:$E$281,_xlfn.XLOOKUP(I485*100+J485,战斗中转!$AD$30:$BY$30*100+战斗中转!$AD$31:$BY$31,战斗中转!$AD$32:$BY$281),"{}")</f>
        <v>{"PhysDef":7562.6892,"HealInc":0.1115}</v>
      </c>
      <c r="S485" s="1" t="str" cm="1">
        <f t="array" ref="S485">_xlfn.XLOOKUP($C485,经营中转!$E$16:$E$265,_xlfn.XLOOKUP($J485,经营中转!$L$15:$S$15,经营中转!$L$16:$S$265),"{}")</f>
        <v>{"CardMulti":6.75}</v>
      </c>
    </row>
    <row r="486" spans="1:19" x14ac:dyDescent="0.15">
      <c r="A486" s="1">
        <f t="shared" si="505"/>
        <v>6007234080</v>
      </c>
      <c r="B486" s="59">
        <f t="shared" si="492"/>
        <v>6007234080</v>
      </c>
      <c r="C486" s="27">
        <f>_xlfn.XLOOKUP(G486,战斗中转!$D$8:$D$19,战斗中转!$F$8:$F$19)</f>
        <v>80</v>
      </c>
      <c r="D486" s="1">
        <f>_xlfn.XLOOKUP(G486,战斗中转!$D$8:$D$19,战斗中转!$H$8:$H$19)</f>
        <v>5</v>
      </c>
      <c r="E486" s="1">
        <f>_xlfn.XLOOKUP(G486,战斗中转!$D$8:$D$19,战斗中转!$J$8:$J$19)</f>
        <v>0</v>
      </c>
      <c r="F486" s="1">
        <f t="shared" si="415"/>
        <v>1</v>
      </c>
      <c r="G486" s="59">
        <f t="shared" si="500"/>
        <v>7</v>
      </c>
      <c r="H486" s="1">
        <f t="shared" ref="H486:J486" si="514">H414</f>
        <v>2</v>
      </c>
      <c r="I486" s="1">
        <f t="shared" si="514"/>
        <v>3</v>
      </c>
      <c r="J486" s="1">
        <f t="shared" si="514"/>
        <v>4</v>
      </c>
      <c r="K486" s="1">
        <f t="shared" si="308"/>
        <v>1</v>
      </c>
      <c r="L486" s="1">
        <f>IF(H486=0,0,_xlfn.XLOOKUP(G486,战斗中转!$D$8:$D$19,战斗中转!$I$8:$I$19))</f>
        <v>0.4</v>
      </c>
      <c r="M486" s="1">
        <f t="shared" si="508"/>
        <v>6007234080</v>
      </c>
      <c r="N486" s="1" t="str">
        <f t="shared" si="417"/>
        <v>EquipmentName607034080</v>
      </c>
      <c r="O486" s="1" t="str">
        <f t="shared" si="418"/>
        <v>EquipmentDesc607034080</v>
      </c>
      <c r="P486" s="63" t="str">
        <f>"SpriteUi/EquipmentIcon/"&amp;"Equip_"&amp;_xlfn.XLOOKUP(J486,战斗中转!$A$8:$A$11,战斗中转!$B$8:$B$11)&amp;"_"&amp;I486*100+ROUNDUP(G486/2,0)*10</f>
        <v>SpriteUi/EquipmentIcon/Equip_Shoes_340</v>
      </c>
      <c r="Q486" s="63">
        <v>1</v>
      </c>
      <c r="R486" s="1" t="str" cm="1">
        <f t="array" ref="R486">_xlfn.XLOOKUP($C486,战斗中转!$E$32:$E$281,_xlfn.XLOOKUP(I486*100+J486,战斗中转!$AD$30:$BY$30*100+战斗中转!$AD$31:$BY$31,战斗中转!$AD$32:$BY$281),"{}")</f>
        <v>{"MagicDef":7718.6209,"AtkSpeed":0.1521,"HealInc":0.1115}</v>
      </c>
      <c r="S486" s="1" t="str" cm="1">
        <f t="array" ref="S486">_xlfn.XLOOKUP($C486,经营中转!$E$16:$E$265,_xlfn.XLOOKUP($J486,经营中转!$L$15:$S$15,经营中转!$L$16:$S$265),"{}")</f>
        <v>{"AutoLevelLower":48}</v>
      </c>
    </row>
    <row r="487" spans="1:19" x14ac:dyDescent="0.15">
      <c r="A487" s="1">
        <f t="shared" si="505"/>
        <v>6007311080</v>
      </c>
      <c r="B487" s="59">
        <f t="shared" si="492"/>
        <v>6007311080</v>
      </c>
      <c r="C487" s="27">
        <f>_xlfn.XLOOKUP(G487,战斗中转!$D$8:$D$19,战斗中转!$F$8:$F$19)</f>
        <v>80</v>
      </c>
      <c r="D487" s="1">
        <f>_xlfn.XLOOKUP(G487,战斗中转!$D$8:$D$19,战斗中转!$H$8:$H$19)</f>
        <v>5</v>
      </c>
      <c r="E487" s="1">
        <f>_xlfn.XLOOKUP(G487,战斗中转!$D$8:$D$19,战斗中转!$J$8:$J$19)</f>
        <v>0</v>
      </c>
      <c r="F487" s="1">
        <f t="shared" si="415"/>
        <v>1</v>
      </c>
      <c r="G487" s="59">
        <f t="shared" si="500"/>
        <v>7</v>
      </c>
      <c r="H487" s="1">
        <f t="shared" ref="H487:J487" si="515">H415</f>
        <v>3</v>
      </c>
      <c r="I487" s="1">
        <f t="shared" si="515"/>
        <v>1</v>
      </c>
      <c r="J487" s="1">
        <f t="shared" si="515"/>
        <v>1</v>
      </c>
      <c r="K487" s="1">
        <f t="shared" si="308"/>
        <v>1</v>
      </c>
      <c r="L487" s="1">
        <f>IF(H487=0,0,_xlfn.XLOOKUP(G487,战斗中转!$D$8:$D$19,战斗中转!$I$8:$I$19))</f>
        <v>0.4</v>
      </c>
      <c r="M487" s="1">
        <f t="shared" si="508"/>
        <v>6007311080</v>
      </c>
      <c r="N487" s="1" t="str">
        <f t="shared" si="417"/>
        <v>EquipmentName607011080</v>
      </c>
      <c r="O487" s="1" t="str">
        <f t="shared" si="418"/>
        <v>EquipmentDesc607011080</v>
      </c>
      <c r="P487" s="63" t="str">
        <f>"SpriteUi/EquipmentIcon/"&amp;"Equip_"&amp;_xlfn.XLOOKUP(J487,战斗中转!$A$8:$A$11,战斗中转!$B$8:$B$11)&amp;"_"&amp;I487*100+ROUNDUP(G487/2,0)*10</f>
        <v>SpriteUi/EquipmentIcon/Equip_Weapon_140</v>
      </c>
      <c r="Q487" s="63">
        <v>1</v>
      </c>
      <c r="R487" s="1" t="str" cm="1">
        <f t="array" ref="R487">_xlfn.XLOOKUP($C487,战斗中转!$E$32:$E$281,_xlfn.XLOOKUP(I487*100+J487,战斗中转!$AD$30:$BY$30*100+战斗中转!$AD$31:$BY$31,战斗中转!$AD$32:$BY$281),"{}")</f>
        <v>{"Atk":23779.5897,"Cri":0.8222}</v>
      </c>
      <c r="S487" s="1" t="str" cm="1">
        <f t="array" ref="S487">_xlfn.XLOOKUP($C487,经营中转!$E$16:$E$265,_xlfn.XLOOKUP($J487,经营中转!$L$15:$S$15,经营中转!$L$16:$S$265),"{}")</f>
        <v>{"CardMulti":15.75}</v>
      </c>
    </row>
    <row r="488" spans="1:19" x14ac:dyDescent="0.15">
      <c r="A488" s="1">
        <f t="shared" si="505"/>
        <v>6007312080</v>
      </c>
      <c r="B488" s="59">
        <f t="shared" si="492"/>
        <v>6007312080</v>
      </c>
      <c r="C488" s="27">
        <f>_xlfn.XLOOKUP(G488,战斗中转!$D$8:$D$19,战斗中转!$F$8:$F$19)</f>
        <v>80</v>
      </c>
      <c r="D488" s="1">
        <f>_xlfn.XLOOKUP(G488,战斗中转!$D$8:$D$19,战斗中转!$H$8:$H$19)</f>
        <v>5</v>
      </c>
      <c r="E488" s="1">
        <f>_xlfn.XLOOKUP(G488,战斗中转!$D$8:$D$19,战斗中转!$J$8:$J$19)</f>
        <v>0</v>
      </c>
      <c r="F488" s="1">
        <f t="shared" si="415"/>
        <v>1</v>
      </c>
      <c r="G488" s="59">
        <f t="shared" si="500"/>
        <v>7</v>
      </c>
      <c r="H488" s="1">
        <f t="shared" ref="H488:J488" si="516">H416</f>
        <v>3</v>
      </c>
      <c r="I488" s="1">
        <f t="shared" si="516"/>
        <v>1</v>
      </c>
      <c r="J488" s="1">
        <f t="shared" si="516"/>
        <v>2</v>
      </c>
      <c r="K488" s="1">
        <f t="shared" si="308"/>
        <v>1</v>
      </c>
      <c r="L488" s="1">
        <f>IF(H488=0,0,_xlfn.XLOOKUP(G488,战斗中转!$D$8:$D$19,战斗中转!$I$8:$I$19))</f>
        <v>0.4</v>
      </c>
      <c r="M488" s="1">
        <f t="shared" si="508"/>
        <v>6007312080</v>
      </c>
      <c r="N488" s="1" t="str">
        <f t="shared" si="417"/>
        <v>EquipmentName607012080</v>
      </c>
      <c r="O488" s="1" t="str">
        <f t="shared" si="418"/>
        <v>EquipmentDesc607012080</v>
      </c>
      <c r="P488" s="63" t="str">
        <f>"SpriteUi/EquipmentIcon/"&amp;"Equip_"&amp;_xlfn.XLOOKUP(J488,战斗中转!$A$8:$A$11,战斗中转!$B$8:$B$11)&amp;"_"&amp;I488*100+ROUNDUP(G488/2,0)*10</f>
        <v>SpriteUi/EquipmentIcon/Equip_Head_140</v>
      </c>
      <c r="Q488" s="63">
        <v>1</v>
      </c>
      <c r="R488" s="1" t="str" cm="1">
        <f t="array" ref="R488">_xlfn.XLOOKUP($C488,战斗中转!$E$32:$E$281,_xlfn.XLOOKUP(I488*100+J488,战斗中转!$AD$30:$BY$30*100+战斗中转!$AD$31:$BY$31,战斗中转!$AD$32:$BY$281),"{}")</f>
        <v>{"Hp":171524.9093,"AntiCri":0.4536}</v>
      </c>
      <c r="S488" s="1" t="str" cm="1">
        <f t="array" ref="S488">_xlfn.XLOOKUP($C488,经营中转!$E$16:$E$265,_xlfn.XLOOKUP($J488,经营中转!$L$15:$S$15,经营中转!$L$16:$S$265),"{}")</f>
        <v>{"AutoLevelLower":112}</v>
      </c>
    </row>
    <row r="489" spans="1:19" x14ac:dyDescent="0.15">
      <c r="A489" s="1">
        <f t="shared" si="505"/>
        <v>6007313080</v>
      </c>
      <c r="B489" s="59">
        <f t="shared" si="492"/>
        <v>6007313080</v>
      </c>
      <c r="C489" s="27">
        <f>_xlfn.XLOOKUP(G489,战斗中转!$D$8:$D$19,战斗中转!$F$8:$F$19)</f>
        <v>80</v>
      </c>
      <c r="D489" s="1">
        <f>_xlfn.XLOOKUP(G489,战斗中转!$D$8:$D$19,战斗中转!$H$8:$H$19)</f>
        <v>5</v>
      </c>
      <c r="E489" s="1">
        <f>_xlfn.XLOOKUP(G489,战斗中转!$D$8:$D$19,战斗中转!$J$8:$J$19)</f>
        <v>0</v>
      </c>
      <c r="F489" s="1">
        <f t="shared" si="415"/>
        <v>1</v>
      </c>
      <c r="G489" s="59">
        <f t="shared" si="500"/>
        <v>7</v>
      </c>
      <c r="H489" s="1">
        <f t="shared" ref="H489:J489" si="517">H417</f>
        <v>3</v>
      </c>
      <c r="I489" s="1">
        <f t="shared" si="517"/>
        <v>1</v>
      </c>
      <c r="J489" s="1">
        <f t="shared" si="517"/>
        <v>3</v>
      </c>
      <c r="K489" s="1">
        <f t="shared" si="308"/>
        <v>1</v>
      </c>
      <c r="L489" s="1">
        <f>IF(H489=0,0,_xlfn.XLOOKUP(G489,战斗中转!$D$8:$D$19,战斗中转!$I$8:$I$19))</f>
        <v>0.4</v>
      </c>
      <c r="M489" s="1">
        <f t="shared" si="508"/>
        <v>6007313080</v>
      </c>
      <c r="N489" s="1" t="str">
        <f t="shared" si="417"/>
        <v>EquipmentName607013080</v>
      </c>
      <c r="O489" s="1" t="str">
        <f t="shared" si="418"/>
        <v>EquipmentDesc607013080</v>
      </c>
      <c r="P489" s="63" t="str">
        <f>"SpriteUi/EquipmentIcon/"&amp;"Equip_"&amp;_xlfn.XLOOKUP(J489,战斗中转!$A$8:$A$11,战斗中转!$B$8:$B$11)&amp;"_"&amp;I489*100+ROUNDUP(G489/2,0)*10</f>
        <v>SpriteUi/EquipmentIcon/Equip_Body_140</v>
      </c>
      <c r="Q489" s="63">
        <v>1</v>
      </c>
      <c r="R489" s="1" t="str" cm="1">
        <f t="array" ref="R489">_xlfn.XLOOKUP($C489,战斗中转!$E$32:$E$281,_xlfn.XLOOKUP(I489*100+J489,战斗中转!$AD$30:$BY$30*100+战斗中转!$AD$31:$BY$31,战斗中转!$AD$32:$BY$281),"{}")</f>
        <v>{"PhysDef":7406.7574,"SkillSpeed":0.1183}</v>
      </c>
      <c r="S489" s="1" t="str" cm="1">
        <f t="array" ref="S489">_xlfn.XLOOKUP($C489,经营中转!$E$16:$E$265,_xlfn.XLOOKUP($J489,经营中转!$L$15:$S$15,经营中转!$L$16:$S$265),"{}")</f>
        <v>{"CardMulti":6.75}</v>
      </c>
    </row>
    <row r="490" spans="1:19" x14ac:dyDescent="0.15">
      <c r="A490" s="1">
        <f t="shared" si="505"/>
        <v>6007314080</v>
      </c>
      <c r="B490" s="59">
        <f t="shared" si="492"/>
        <v>6007314080</v>
      </c>
      <c r="C490" s="27">
        <f>_xlfn.XLOOKUP(G490,战斗中转!$D$8:$D$19,战斗中转!$F$8:$F$19)</f>
        <v>80</v>
      </c>
      <c r="D490" s="1">
        <f>_xlfn.XLOOKUP(G490,战斗中转!$D$8:$D$19,战斗中转!$H$8:$H$19)</f>
        <v>5</v>
      </c>
      <c r="E490" s="1">
        <f>_xlfn.XLOOKUP(G490,战斗中转!$D$8:$D$19,战斗中转!$J$8:$J$19)</f>
        <v>0</v>
      </c>
      <c r="F490" s="1">
        <f t="shared" si="415"/>
        <v>1</v>
      </c>
      <c r="G490" s="59">
        <f t="shared" si="500"/>
        <v>7</v>
      </c>
      <c r="H490" s="1">
        <f t="shared" ref="H490:J490" si="518">H418</f>
        <v>3</v>
      </c>
      <c r="I490" s="1">
        <f t="shared" si="518"/>
        <v>1</v>
      </c>
      <c r="J490" s="1">
        <f t="shared" si="518"/>
        <v>4</v>
      </c>
      <c r="K490" s="1">
        <f t="shared" si="308"/>
        <v>1</v>
      </c>
      <c r="L490" s="1">
        <f>IF(H490=0,0,_xlfn.XLOOKUP(G490,战斗中转!$D$8:$D$19,战斗中转!$I$8:$I$19))</f>
        <v>0.4</v>
      </c>
      <c r="M490" s="1">
        <f t="shared" si="508"/>
        <v>6007314080</v>
      </c>
      <c r="N490" s="1" t="str">
        <f t="shared" si="417"/>
        <v>EquipmentName607014080</v>
      </c>
      <c r="O490" s="1" t="str">
        <f t="shared" si="418"/>
        <v>EquipmentDesc607014080</v>
      </c>
      <c r="P490" s="63" t="str">
        <f>"SpriteUi/EquipmentIcon/"&amp;"Equip_"&amp;_xlfn.XLOOKUP(J490,战斗中转!$A$8:$A$11,战斗中转!$B$8:$B$11)&amp;"_"&amp;I490*100+ROUNDUP(G490/2,0)*10</f>
        <v>SpriteUi/EquipmentIcon/Equip_Shoes_140</v>
      </c>
      <c r="Q490" s="63">
        <v>1</v>
      </c>
      <c r="R490" s="1" t="str" cm="1">
        <f t="array" ref="R490">_xlfn.XLOOKUP($C490,战斗中转!$E$32:$E$281,_xlfn.XLOOKUP(I490*100+J490,战斗中转!$AD$30:$BY$30*100+战斗中转!$AD$31:$BY$31,战斗中转!$AD$32:$BY$281),"{}")</f>
        <v>{"MagicDef":7406.7574,"AtkSpeed":0.1521,"SkillSpeed":0.1183}</v>
      </c>
      <c r="S490" s="1" t="str" cm="1">
        <f t="array" ref="S490">_xlfn.XLOOKUP($C490,经营中转!$E$16:$E$265,_xlfn.XLOOKUP($J490,经营中转!$L$15:$S$15,经营中转!$L$16:$S$265),"{}")</f>
        <v>{"AutoLevelLower":48}</v>
      </c>
    </row>
    <row r="491" spans="1:19" x14ac:dyDescent="0.15">
      <c r="A491" s="1">
        <f t="shared" si="505"/>
        <v>6007321080</v>
      </c>
      <c r="B491" s="59">
        <f t="shared" si="492"/>
        <v>6007321080</v>
      </c>
      <c r="C491" s="27">
        <f>_xlfn.XLOOKUP(G491,战斗中转!$D$8:$D$19,战斗中转!$F$8:$F$19)</f>
        <v>80</v>
      </c>
      <c r="D491" s="1">
        <f>_xlfn.XLOOKUP(G491,战斗中转!$D$8:$D$19,战斗中转!$H$8:$H$19)</f>
        <v>5</v>
      </c>
      <c r="E491" s="1">
        <f>_xlfn.XLOOKUP(G491,战斗中转!$D$8:$D$19,战斗中转!$J$8:$J$19)</f>
        <v>0</v>
      </c>
      <c r="F491" s="1">
        <f t="shared" si="415"/>
        <v>1</v>
      </c>
      <c r="G491" s="59">
        <f t="shared" si="500"/>
        <v>7</v>
      </c>
      <c r="H491" s="1">
        <f t="shared" ref="H491:J491" si="519">H419</f>
        <v>3</v>
      </c>
      <c r="I491" s="1">
        <f t="shared" si="519"/>
        <v>2</v>
      </c>
      <c r="J491" s="1">
        <f t="shared" si="519"/>
        <v>1</v>
      </c>
      <c r="K491" s="1">
        <f t="shared" si="308"/>
        <v>1</v>
      </c>
      <c r="L491" s="1">
        <f>IF(H491=0,0,_xlfn.XLOOKUP(G491,战斗中转!$D$8:$D$19,战斗中转!$I$8:$I$19))</f>
        <v>0.4</v>
      </c>
      <c r="M491" s="1">
        <f t="shared" si="508"/>
        <v>6007321080</v>
      </c>
      <c r="N491" s="1" t="str">
        <f t="shared" si="417"/>
        <v>EquipmentName607021080</v>
      </c>
      <c r="O491" s="1" t="str">
        <f t="shared" si="418"/>
        <v>EquipmentDesc607021080</v>
      </c>
      <c r="P491" s="63" t="str">
        <f>"SpriteUi/EquipmentIcon/"&amp;"Equip_"&amp;_xlfn.XLOOKUP(J491,战斗中转!$A$8:$A$11,战斗中转!$B$8:$B$11)&amp;"_"&amp;I491*100+ROUNDUP(G491/2,0)*10</f>
        <v>SpriteUi/EquipmentIcon/Equip_Weapon_240</v>
      </c>
      <c r="Q491" s="63">
        <v>1</v>
      </c>
      <c r="R491" s="1" t="str" cm="1">
        <f t="array" ref="R491">_xlfn.XLOOKUP($C491,战斗中转!$E$32:$E$281,_xlfn.XLOOKUP(I491*100+J491,战斗中转!$AD$30:$BY$30*100+战斗中转!$AD$31:$BY$31,战斗中转!$AD$32:$BY$281),"{}")</f>
        <v>{"Atk":16762.6616,"Cri":0.567}</v>
      </c>
      <c r="S491" s="1" t="str" cm="1">
        <f t="array" ref="S491">_xlfn.XLOOKUP($C491,经营中转!$E$16:$E$265,_xlfn.XLOOKUP($J491,经营中转!$L$15:$S$15,经营中转!$L$16:$S$265),"{}")</f>
        <v>{"CardMulti":15.75}</v>
      </c>
    </row>
    <row r="492" spans="1:19" x14ac:dyDescent="0.15">
      <c r="A492" s="1">
        <f t="shared" si="505"/>
        <v>6007322080</v>
      </c>
      <c r="B492" s="59">
        <f t="shared" si="492"/>
        <v>6007322080</v>
      </c>
      <c r="C492" s="27">
        <f>_xlfn.XLOOKUP(G492,战斗中转!$D$8:$D$19,战斗中转!$F$8:$F$19)</f>
        <v>80</v>
      </c>
      <c r="D492" s="1">
        <f>_xlfn.XLOOKUP(G492,战斗中转!$D$8:$D$19,战斗中转!$H$8:$H$19)</f>
        <v>5</v>
      </c>
      <c r="E492" s="1">
        <f>_xlfn.XLOOKUP(G492,战斗中转!$D$8:$D$19,战斗中转!$J$8:$J$19)</f>
        <v>0</v>
      </c>
      <c r="F492" s="1">
        <f t="shared" si="415"/>
        <v>1</v>
      </c>
      <c r="G492" s="59">
        <f t="shared" si="500"/>
        <v>7</v>
      </c>
      <c r="H492" s="1">
        <f t="shared" ref="H492:J492" si="520">H420</f>
        <v>3</v>
      </c>
      <c r="I492" s="1">
        <f t="shared" si="520"/>
        <v>2</v>
      </c>
      <c r="J492" s="1">
        <f t="shared" si="520"/>
        <v>2</v>
      </c>
      <c r="K492" s="1">
        <f t="shared" si="308"/>
        <v>1</v>
      </c>
      <c r="L492" s="1">
        <f>IF(H492=0,0,_xlfn.XLOOKUP(G492,战斗中转!$D$8:$D$19,战斗中转!$I$8:$I$19))</f>
        <v>0.4</v>
      </c>
      <c r="M492" s="1">
        <f t="shared" si="508"/>
        <v>6007322080</v>
      </c>
      <c r="N492" s="1" t="str">
        <f t="shared" si="417"/>
        <v>EquipmentName607022080</v>
      </c>
      <c r="O492" s="1" t="str">
        <f t="shared" si="418"/>
        <v>EquipmentDesc607022080</v>
      </c>
      <c r="P492" s="63" t="str">
        <f>"SpriteUi/EquipmentIcon/"&amp;"Equip_"&amp;_xlfn.XLOOKUP(J492,战斗中转!$A$8:$A$11,战斗中转!$B$8:$B$11)&amp;"_"&amp;I492*100+ROUNDUP(G492/2,0)*10</f>
        <v>SpriteUi/EquipmentIcon/Equip_Head_240</v>
      </c>
      <c r="Q492" s="63">
        <v>1</v>
      </c>
      <c r="R492" s="1" t="str" cm="1">
        <f t="array" ref="R492">_xlfn.XLOOKUP($C492,战斗中转!$E$32:$E$281,_xlfn.XLOOKUP(I492*100+J492,战斗中转!$AD$30:$BY$30*100+战斗中转!$AD$31:$BY$31,战斗中转!$AD$32:$BY$281),"{}")</f>
        <v>{"Hp":243643.3371,"AntiCri":0.567}</v>
      </c>
      <c r="S492" s="1" t="str" cm="1">
        <f t="array" ref="S492">_xlfn.XLOOKUP($C492,经营中转!$E$16:$E$265,_xlfn.XLOOKUP($J492,经营中转!$L$15:$S$15,经营中转!$L$16:$S$265),"{}")</f>
        <v>{"AutoLevelLower":112}</v>
      </c>
    </row>
    <row r="493" spans="1:19" x14ac:dyDescent="0.15">
      <c r="A493" s="1">
        <f t="shared" si="505"/>
        <v>6007323080</v>
      </c>
      <c r="B493" s="59">
        <f t="shared" si="492"/>
        <v>6007323080</v>
      </c>
      <c r="C493" s="27">
        <f>_xlfn.XLOOKUP(G493,战斗中转!$D$8:$D$19,战斗中转!$F$8:$F$19)</f>
        <v>80</v>
      </c>
      <c r="D493" s="1">
        <f>_xlfn.XLOOKUP(G493,战斗中转!$D$8:$D$19,战斗中转!$H$8:$H$19)</f>
        <v>5</v>
      </c>
      <c r="E493" s="1">
        <f>_xlfn.XLOOKUP(G493,战斗中转!$D$8:$D$19,战斗中转!$J$8:$J$19)</f>
        <v>0</v>
      </c>
      <c r="F493" s="1">
        <f t="shared" si="415"/>
        <v>1</v>
      </c>
      <c r="G493" s="59">
        <f t="shared" si="500"/>
        <v>7</v>
      </c>
      <c r="H493" s="1">
        <f t="shared" ref="H493:J493" si="521">H421</f>
        <v>3</v>
      </c>
      <c r="I493" s="1">
        <f t="shared" si="521"/>
        <v>2</v>
      </c>
      <c r="J493" s="1">
        <f t="shared" si="521"/>
        <v>3</v>
      </c>
      <c r="K493" s="1">
        <f t="shared" si="308"/>
        <v>1</v>
      </c>
      <c r="L493" s="1">
        <f>IF(H493=0,0,_xlfn.XLOOKUP(G493,战斗中转!$D$8:$D$19,战斗中转!$I$8:$I$19))</f>
        <v>0.4</v>
      </c>
      <c r="M493" s="1">
        <f t="shared" si="508"/>
        <v>6007323080</v>
      </c>
      <c r="N493" s="1" t="str">
        <f t="shared" si="417"/>
        <v>EquipmentName607023080</v>
      </c>
      <c r="O493" s="1" t="str">
        <f t="shared" si="418"/>
        <v>EquipmentDesc607023080</v>
      </c>
      <c r="P493" s="63" t="str">
        <f>"SpriteUi/EquipmentIcon/"&amp;"Equip_"&amp;_xlfn.XLOOKUP(J493,战斗中转!$A$8:$A$11,战斗中转!$B$8:$B$11)&amp;"_"&amp;I493*100+ROUNDUP(G493/2,0)*10</f>
        <v>SpriteUi/EquipmentIcon/Equip_Body_240</v>
      </c>
      <c r="Q493" s="63">
        <v>1</v>
      </c>
      <c r="R493" s="1" t="str" cm="1">
        <f t="array" ref="R493">_xlfn.XLOOKUP($C493,战斗中转!$E$32:$E$281,_xlfn.XLOOKUP(I493*100+J493,战斗中转!$AD$30:$BY$30*100+战斗中转!$AD$31:$BY$31,战斗中转!$AD$32:$BY$281),"{}")</f>
        <v>{"PhysDef":8576.2455,"OnHealInc":0.1115}</v>
      </c>
      <c r="S493" s="1" t="str" cm="1">
        <f t="array" ref="S493">_xlfn.XLOOKUP($C493,经营中转!$E$16:$E$265,_xlfn.XLOOKUP($J493,经营中转!$L$15:$S$15,经营中转!$L$16:$S$265),"{}")</f>
        <v>{"CardMulti":6.75}</v>
      </c>
    </row>
    <row r="494" spans="1:19" x14ac:dyDescent="0.15">
      <c r="A494" s="1">
        <f t="shared" si="505"/>
        <v>6007324080</v>
      </c>
      <c r="B494" s="59">
        <f t="shared" si="492"/>
        <v>6007324080</v>
      </c>
      <c r="C494" s="27">
        <f>_xlfn.XLOOKUP(G494,战斗中转!$D$8:$D$19,战斗中转!$F$8:$F$19)</f>
        <v>80</v>
      </c>
      <c r="D494" s="1">
        <f>_xlfn.XLOOKUP(G494,战斗中转!$D$8:$D$19,战斗中转!$H$8:$H$19)</f>
        <v>5</v>
      </c>
      <c r="E494" s="1">
        <f>_xlfn.XLOOKUP(G494,战斗中转!$D$8:$D$19,战斗中转!$J$8:$J$19)</f>
        <v>0</v>
      </c>
      <c r="F494" s="1">
        <f t="shared" si="415"/>
        <v>1</v>
      </c>
      <c r="G494" s="59">
        <f t="shared" si="500"/>
        <v>7</v>
      </c>
      <c r="H494" s="1">
        <f t="shared" ref="H494:J494" si="522">H422</f>
        <v>3</v>
      </c>
      <c r="I494" s="1">
        <f t="shared" si="522"/>
        <v>2</v>
      </c>
      <c r="J494" s="1">
        <f t="shared" si="522"/>
        <v>4</v>
      </c>
      <c r="K494" s="1">
        <f t="shared" si="308"/>
        <v>1</v>
      </c>
      <c r="L494" s="1">
        <f>IF(H494=0,0,_xlfn.XLOOKUP(G494,战斗中转!$D$8:$D$19,战斗中转!$I$8:$I$19))</f>
        <v>0.4</v>
      </c>
      <c r="M494" s="1">
        <f t="shared" si="508"/>
        <v>6007324080</v>
      </c>
      <c r="N494" s="1" t="str">
        <f t="shared" si="417"/>
        <v>EquipmentName607024080</v>
      </c>
      <c r="O494" s="1" t="str">
        <f t="shared" si="418"/>
        <v>EquipmentDesc607024080</v>
      </c>
      <c r="P494" s="63" t="str">
        <f>"SpriteUi/EquipmentIcon/"&amp;"Equip_"&amp;_xlfn.XLOOKUP(J494,战斗中转!$A$8:$A$11,战斗中转!$B$8:$B$11)&amp;"_"&amp;I494*100+ROUNDUP(G494/2,0)*10</f>
        <v>SpriteUi/EquipmentIcon/Equip_Shoes_240</v>
      </c>
      <c r="Q494" s="63">
        <v>1</v>
      </c>
      <c r="R494" s="1" t="str" cm="1">
        <f t="array" ref="R494">_xlfn.XLOOKUP($C494,战斗中转!$E$32:$E$281,_xlfn.XLOOKUP(I494*100+J494,战斗中转!$AD$30:$BY$30*100+战斗中转!$AD$31:$BY$31,战斗中转!$AD$32:$BY$281),"{}")</f>
        <v>{"MagicDef":8576.2455,"AtkSpeed":0.1521,"OnHealInc":0.1115}</v>
      </c>
      <c r="S494" s="1" t="str" cm="1">
        <f t="array" ref="S494">_xlfn.XLOOKUP($C494,经营中转!$E$16:$E$265,_xlfn.XLOOKUP($J494,经营中转!$L$15:$S$15,经营中转!$L$16:$S$265),"{}")</f>
        <v>{"AutoLevelLower":48}</v>
      </c>
    </row>
    <row r="495" spans="1:19" x14ac:dyDescent="0.15">
      <c r="A495" s="1">
        <f t="shared" si="505"/>
        <v>6007331080</v>
      </c>
      <c r="B495" s="59">
        <f t="shared" si="492"/>
        <v>6007331080</v>
      </c>
      <c r="C495" s="27">
        <f>_xlfn.XLOOKUP(G495,战斗中转!$D$8:$D$19,战斗中转!$F$8:$F$19)</f>
        <v>80</v>
      </c>
      <c r="D495" s="1">
        <f>_xlfn.XLOOKUP(G495,战斗中转!$D$8:$D$19,战斗中转!$H$8:$H$19)</f>
        <v>5</v>
      </c>
      <c r="E495" s="1">
        <f>_xlfn.XLOOKUP(G495,战斗中转!$D$8:$D$19,战斗中转!$J$8:$J$19)</f>
        <v>0</v>
      </c>
      <c r="F495" s="1">
        <f t="shared" si="415"/>
        <v>1</v>
      </c>
      <c r="G495" s="59">
        <f t="shared" si="500"/>
        <v>7</v>
      </c>
      <c r="H495" s="1">
        <f t="shared" ref="H495:J495" si="523">H423</f>
        <v>3</v>
      </c>
      <c r="I495" s="1">
        <f t="shared" si="523"/>
        <v>3</v>
      </c>
      <c r="J495" s="1">
        <f t="shared" si="523"/>
        <v>1</v>
      </c>
      <c r="K495" s="1">
        <f t="shared" si="308"/>
        <v>1</v>
      </c>
      <c r="L495" s="1">
        <f>IF(H495=0,0,_xlfn.XLOOKUP(G495,战斗中转!$D$8:$D$19,战斗中转!$I$8:$I$19))</f>
        <v>0.4</v>
      </c>
      <c r="M495" s="1">
        <f t="shared" si="508"/>
        <v>6007331080</v>
      </c>
      <c r="N495" s="1" t="str">
        <f t="shared" si="417"/>
        <v>EquipmentName607031080</v>
      </c>
      <c r="O495" s="1" t="str">
        <f t="shared" si="418"/>
        <v>EquipmentDesc607031080</v>
      </c>
      <c r="P495" s="63" t="str">
        <f>"SpriteUi/EquipmentIcon/"&amp;"Equip_"&amp;_xlfn.XLOOKUP(J495,战斗中转!$A$8:$A$11,战斗中转!$B$8:$B$11)&amp;"_"&amp;I495*100+ROUNDUP(G495/2,0)*10</f>
        <v>SpriteUi/EquipmentIcon/Equip_Weapon_340</v>
      </c>
      <c r="Q495" s="63">
        <v>1</v>
      </c>
      <c r="R495" s="1" t="str" cm="1">
        <f t="array" ref="R495">_xlfn.XLOOKUP($C495,战斗中转!$E$32:$E$281,_xlfn.XLOOKUP(I495*100+J495,战斗中转!$AD$30:$BY$30*100+战斗中转!$AD$31:$BY$31,战斗中转!$AD$32:$BY$281),"{}")</f>
        <v>{"Atk":21440.6137,"Cri":0.567}</v>
      </c>
      <c r="S495" s="1" t="str" cm="1">
        <f t="array" ref="S495">_xlfn.XLOOKUP($C495,经营中转!$E$16:$E$265,_xlfn.XLOOKUP($J495,经营中转!$L$15:$S$15,经营中转!$L$16:$S$265),"{}")</f>
        <v>{"CardMulti":15.75}</v>
      </c>
    </row>
    <row r="496" spans="1:19" x14ac:dyDescent="0.15">
      <c r="A496" s="1">
        <f t="shared" si="505"/>
        <v>6007332080</v>
      </c>
      <c r="B496" s="59">
        <f t="shared" si="492"/>
        <v>6007332080</v>
      </c>
      <c r="C496" s="27">
        <f>_xlfn.XLOOKUP(G496,战斗中转!$D$8:$D$19,战斗中转!$F$8:$F$19)</f>
        <v>80</v>
      </c>
      <c r="D496" s="1">
        <f>_xlfn.XLOOKUP(G496,战斗中转!$D$8:$D$19,战斗中转!$H$8:$H$19)</f>
        <v>5</v>
      </c>
      <c r="E496" s="1">
        <f>_xlfn.XLOOKUP(G496,战斗中转!$D$8:$D$19,战斗中转!$J$8:$J$19)</f>
        <v>0</v>
      </c>
      <c r="F496" s="1">
        <f t="shared" ref="F496:F607" si="524">IF(D496=0,0,1)</f>
        <v>1</v>
      </c>
      <c r="G496" s="59">
        <f t="shared" si="500"/>
        <v>7</v>
      </c>
      <c r="H496" s="1">
        <f t="shared" ref="H496:J496" si="525">H424</f>
        <v>3</v>
      </c>
      <c r="I496" s="1">
        <f t="shared" si="525"/>
        <v>3</v>
      </c>
      <c r="J496" s="1">
        <f t="shared" si="525"/>
        <v>2</v>
      </c>
      <c r="K496" s="1">
        <f t="shared" si="308"/>
        <v>1</v>
      </c>
      <c r="L496" s="1">
        <f>IF(H496=0,0,_xlfn.XLOOKUP(G496,战斗中转!$D$8:$D$19,战斗中转!$I$8:$I$19))</f>
        <v>0.4</v>
      </c>
      <c r="M496" s="1">
        <f t="shared" si="508"/>
        <v>6007332080</v>
      </c>
      <c r="N496" s="1" t="str">
        <f t="shared" ref="N496:N607" si="526">"EquipmentName"&amp;"60"&amp;G496*1000000+I496*10000+J496*1000+C496</f>
        <v>EquipmentName607032080</v>
      </c>
      <c r="O496" s="1" t="str">
        <f t="shared" ref="O496:O607" si="527">"EquipmentDesc"&amp;"60"&amp;G496*1000000+I496*10000+J496*1000+C496</f>
        <v>EquipmentDesc607032080</v>
      </c>
      <c r="P496" s="63" t="str">
        <f>"SpriteUi/EquipmentIcon/"&amp;"Equip_"&amp;_xlfn.XLOOKUP(J496,战斗中转!$A$8:$A$11,战斗中转!$B$8:$B$11)&amp;"_"&amp;I496*100+ROUNDUP(G496/2,0)*10</f>
        <v>SpriteUi/EquipmentIcon/Equip_Head_340</v>
      </c>
      <c r="Q496" s="63">
        <v>1</v>
      </c>
      <c r="R496" s="1" t="str" cm="1">
        <f t="array" ref="R496">_xlfn.XLOOKUP($C496,战斗中转!$E$32:$E$281,_xlfn.XLOOKUP(I496*100+J496,战斗中转!$AD$30:$BY$30*100+战斗中转!$AD$31:$BY$31,战斗中转!$AD$32:$BY$281),"{}")</f>
        <v>{"Hp":204660.4032,"AntiCri":0.567}</v>
      </c>
      <c r="S496" s="1" t="str" cm="1">
        <f t="array" ref="S496">_xlfn.XLOOKUP($C496,经营中转!$E$16:$E$265,_xlfn.XLOOKUP($J496,经营中转!$L$15:$S$15,经营中转!$L$16:$S$265),"{}")</f>
        <v>{"AutoLevelLower":112}</v>
      </c>
    </row>
    <row r="497" spans="1:19" x14ac:dyDescent="0.15">
      <c r="A497" s="1">
        <f t="shared" si="505"/>
        <v>6007333080</v>
      </c>
      <c r="B497" s="59">
        <f t="shared" si="492"/>
        <v>6007333080</v>
      </c>
      <c r="C497" s="27">
        <f>_xlfn.XLOOKUP(G497,战斗中转!$D$8:$D$19,战斗中转!$F$8:$F$19)</f>
        <v>80</v>
      </c>
      <c r="D497" s="1">
        <f>_xlfn.XLOOKUP(G497,战斗中转!$D$8:$D$19,战斗中转!$H$8:$H$19)</f>
        <v>5</v>
      </c>
      <c r="E497" s="1">
        <f>_xlfn.XLOOKUP(G497,战斗中转!$D$8:$D$19,战斗中转!$J$8:$J$19)</f>
        <v>0</v>
      </c>
      <c r="F497" s="1">
        <f t="shared" si="524"/>
        <v>1</v>
      </c>
      <c r="G497" s="59">
        <f t="shared" si="500"/>
        <v>7</v>
      </c>
      <c r="H497" s="1">
        <f t="shared" ref="H497:J497" si="528">H425</f>
        <v>3</v>
      </c>
      <c r="I497" s="1">
        <f t="shared" si="528"/>
        <v>3</v>
      </c>
      <c r="J497" s="1">
        <f t="shared" si="528"/>
        <v>3</v>
      </c>
      <c r="K497" s="1">
        <f t="shared" si="308"/>
        <v>1</v>
      </c>
      <c r="L497" s="1">
        <f>IF(H497=0,0,_xlfn.XLOOKUP(G497,战斗中转!$D$8:$D$19,战斗中转!$I$8:$I$19))</f>
        <v>0.4</v>
      </c>
      <c r="M497" s="1">
        <f t="shared" si="508"/>
        <v>6007333080</v>
      </c>
      <c r="N497" s="1" t="str">
        <f t="shared" si="526"/>
        <v>EquipmentName607033080</v>
      </c>
      <c r="O497" s="1" t="str">
        <f t="shared" si="527"/>
        <v>EquipmentDesc607033080</v>
      </c>
      <c r="P497" s="63" t="str">
        <f>"SpriteUi/EquipmentIcon/"&amp;"Equip_"&amp;_xlfn.XLOOKUP(J497,战斗中转!$A$8:$A$11,战斗中转!$B$8:$B$11)&amp;"_"&amp;I497*100+ROUNDUP(G497/2,0)*10</f>
        <v>SpriteUi/EquipmentIcon/Equip_Body_340</v>
      </c>
      <c r="Q497" s="63">
        <v>1</v>
      </c>
      <c r="R497" s="1" t="str" cm="1">
        <f t="array" ref="R497">_xlfn.XLOOKUP($C497,战斗中转!$E$32:$E$281,_xlfn.XLOOKUP(I497*100+J497,战斗中转!$AD$30:$BY$30*100+战斗中转!$AD$31:$BY$31,战斗中转!$AD$32:$BY$281),"{}")</f>
        <v>{"PhysDef":7562.6892,"HealInc":0.1115}</v>
      </c>
      <c r="S497" s="1" t="str" cm="1">
        <f t="array" ref="S497">_xlfn.XLOOKUP($C497,经营中转!$E$16:$E$265,_xlfn.XLOOKUP($J497,经营中转!$L$15:$S$15,经营中转!$L$16:$S$265),"{}")</f>
        <v>{"CardMulti":6.75}</v>
      </c>
    </row>
    <row r="498" spans="1:19" x14ac:dyDescent="0.15">
      <c r="A498" s="1">
        <f t="shared" si="505"/>
        <v>6007334080</v>
      </c>
      <c r="B498" s="59">
        <f t="shared" si="492"/>
        <v>6007334080</v>
      </c>
      <c r="C498" s="27">
        <f>_xlfn.XLOOKUP(G498,战斗中转!$D$8:$D$19,战斗中转!$F$8:$F$19)</f>
        <v>80</v>
      </c>
      <c r="D498" s="1">
        <f>_xlfn.XLOOKUP(G498,战斗中转!$D$8:$D$19,战斗中转!$H$8:$H$19)</f>
        <v>5</v>
      </c>
      <c r="E498" s="1">
        <f>_xlfn.XLOOKUP(G498,战斗中转!$D$8:$D$19,战斗中转!$J$8:$J$19)</f>
        <v>0</v>
      </c>
      <c r="F498" s="1">
        <f t="shared" si="524"/>
        <v>1</v>
      </c>
      <c r="G498" s="59">
        <f t="shared" si="500"/>
        <v>7</v>
      </c>
      <c r="H498" s="1">
        <f t="shared" ref="H498:J498" si="529">H426</f>
        <v>3</v>
      </c>
      <c r="I498" s="1">
        <f t="shared" si="529"/>
        <v>3</v>
      </c>
      <c r="J498" s="1">
        <f t="shared" si="529"/>
        <v>4</v>
      </c>
      <c r="K498" s="1">
        <f t="shared" si="308"/>
        <v>1</v>
      </c>
      <c r="L498" s="1">
        <f>IF(H498=0,0,_xlfn.XLOOKUP(G498,战斗中转!$D$8:$D$19,战斗中转!$I$8:$I$19))</f>
        <v>0.4</v>
      </c>
      <c r="M498" s="1">
        <f t="shared" si="508"/>
        <v>6007334080</v>
      </c>
      <c r="N498" s="1" t="str">
        <f t="shared" si="526"/>
        <v>EquipmentName607034080</v>
      </c>
      <c r="O498" s="1" t="str">
        <f t="shared" si="527"/>
        <v>EquipmentDesc607034080</v>
      </c>
      <c r="P498" s="63" t="str">
        <f>"SpriteUi/EquipmentIcon/"&amp;"Equip_"&amp;_xlfn.XLOOKUP(J498,战斗中转!$A$8:$A$11,战斗中转!$B$8:$B$11)&amp;"_"&amp;I498*100+ROUNDUP(G498/2,0)*10</f>
        <v>SpriteUi/EquipmentIcon/Equip_Shoes_340</v>
      </c>
      <c r="Q498" s="63">
        <v>1</v>
      </c>
      <c r="R498" s="1" t="str" cm="1">
        <f t="array" ref="R498">_xlfn.XLOOKUP($C498,战斗中转!$E$32:$E$281,_xlfn.XLOOKUP(I498*100+J498,战斗中转!$AD$30:$BY$30*100+战斗中转!$AD$31:$BY$31,战斗中转!$AD$32:$BY$281),"{}")</f>
        <v>{"MagicDef":7718.6209,"AtkSpeed":0.1521,"HealInc":0.1115}</v>
      </c>
      <c r="S498" s="1" t="str" cm="1">
        <f t="array" ref="S498">_xlfn.XLOOKUP($C498,经营中转!$E$16:$E$265,_xlfn.XLOOKUP($J498,经营中转!$L$15:$S$15,经营中转!$L$16:$S$265),"{}")</f>
        <v>{"AutoLevelLower":48}</v>
      </c>
    </row>
    <row r="499" spans="1:19" x14ac:dyDescent="0.15">
      <c r="A499" s="1">
        <f t="shared" si="505"/>
        <v>6007411080</v>
      </c>
      <c r="B499" s="59">
        <f t="shared" si="492"/>
        <v>6007411080</v>
      </c>
      <c r="C499" s="27">
        <f>_xlfn.XLOOKUP(G499,战斗中转!$D$8:$D$19,战斗中转!$F$8:$F$19)</f>
        <v>80</v>
      </c>
      <c r="D499" s="1">
        <f>_xlfn.XLOOKUP(G499,战斗中转!$D$8:$D$19,战斗中转!$H$8:$H$19)</f>
        <v>5</v>
      </c>
      <c r="E499" s="1">
        <f>_xlfn.XLOOKUP(G499,战斗中转!$D$8:$D$19,战斗中转!$J$8:$J$19)</f>
        <v>0</v>
      </c>
      <c r="F499" s="1">
        <f t="shared" si="524"/>
        <v>1</v>
      </c>
      <c r="G499" s="59">
        <f t="shared" si="500"/>
        <v>7</v>
      </c>
      <c r="H499" s="1">
        <f t="shared" ref="H499:J499" si="530">H427</f>
        <v>4</v>
      </c>
      <c r="I499" s="1">
        <f t="shared" si="530"/>
        <v>1</v>
      </c>
      <c r="J499" s="1">
        <f t="shared" si="530"/>
        <v>1</v>
      </c>
      <c r="K499" s="1">
        <f t="shared" si="308"/>
        <v>1</v>
      </c>
      <c r="L499" s="1">
        <f>IF(H499=0,0,_xlfn.XLOOKUP(G499,战斗中转!$D$8:$D$19,战斗中转!$I$8:$I$19))</f>
        <v>0.4</v>
      </c>
      <c r="M499" s="1">
        <f t="shared" si="508"/>
        <v>6007411080</v>
      </c>
      <c r="N499" s="1" t="str">
        <f t="shared" si="526"/>
        <v>EquipmentName607011080</v>
      </c>
      <c r="O499" s="1" t="str">
        <f t="shared" si="527"/>
        <v>EquipmentDesc607011080</v>
      </c>
      <c r="P499" s="63" t="str">
        <f>"SpriteUi/EquipmentIcon/"&amp;"Equip_"&amp;_xlfn.XLOOKUP(J499,战斗中转!$A$8:$A$11,战斗中转!$B$8:$B$11)&amp;"_"&amp;I499*100+ROUNDUP(G499/2,0)*10</f>
        <v>SpriteUi/EquipmentIcon/Equip_Weapon_140</v>
      </c>
      <c r="Q499" s="63">
        <v>1</v>
      </c>
      <c r="R499" s="1" t="str" cm="1">
        <f t="array" ref="R499">_xlfn.XLOOKUP($C499,战斗中转!$E$32:$E$281,_xlfn.XLOOKUP(I499*100+J499,战斗中转!$AD$30:$BY$30*100+战斗中转!$AD$31:$BY$31,战斗中转!$AD$32:$BY$281),"{}")</f>
        <v>{"Atk":23779.5897,"Cri":0.8222}</v>
      </c>
      <c r="S499" s="1" t="str" cm="1">
        <f t="array" ref="S499">_xlfn.XLOOKUP($C499,经营中转!$E$16:$E$265,_xlfn.XLOOKUP($J499,经营中转!$L$15:$S$15,经营中转!$L$16:$S$265),"{}")</f>
        <v>{"CardMulti":15.75}</v>
      </c>
    </row>
    <row r="500" spans="1:19" x14ac:dyDescent="0.15">
      <c r="A500" s="1">
        <f t="shared" si="505"/>
        <v>6007412080</v>
      </c>
      <c r="B500" s="59">
        <f t="shared" si="492"/>
        <v>6007412080</v>
      </c>
      <c r="C500" s="27">
        <f>_xlfn.XLOOKUP(G500,战斗中转!$D$8:$D$19,战斗中转!$F$8:$F$19)</f>
        <v>80</v>
      </c>
      <c r="D500" s="1">
        <f>_xlfn.XLOOKUP(G500,战斗中转!$D$8:$D$19,战斗中转!$H$8:$H$19)</f>
        <v>5</v>
      </c>
      <c r="E500" s="1">
        <f>_xlfn.XLOOKUP(G500,战斗中转!$D$8:$D$19,战斗中转!$J$8:$J$19)</f>
        <v>0</v>
      </c>
      <c r="F500" s="1">
        <f t="shared" si="524"/>
        <v>1</v>
      </c>
      <c r="G500" s="59">
        <f t="shared" si="500"/>
        <v>7</v>
      </c>
      <c r="H500" s="1">
        <f t="shared" ref="H500:J500" si="531">H428</f>
        <v>4</v>
      </c>
      <c r="I500" s="1">
        <f t="shared" si="531"/>
        <v>1</v>
      </c>
      <c r="J500" s="1">
        <f t="shared" si="531"/>
        <v>2</v>
      </c>
      <c r="K500" s="1">
        <f t="shared" si="308"/>
        <v>1</v>
      </c>
      <c r="L500" s="1">
        <f>IF(H500=0,0,_xlfn.XLOOKUP(G500,战斗中转!$D$8:$D$19,战斗中转!$I$8:$I$19))</f>
        <v>0.4</v>
      </c>
      <c r="M500" s="1">
        <f t="shared" si="508"/>
        <v>6007412080</v>
      </c>
      <c r="N500" s="1" t="str">
        <f t="shared" si="526"/>
        <v>EquipmentName607012080</v>
      </c>
      <c r="O500" s="1" t="str">
        <f t="shared" si="527"/>
        <v>EquipmentDesc607012080</v>
      </c>
      <c r="P500" s="63" t="str">
        <f>"SpriteUi/EquipmentIcon/"&amp;"Equip_"&amp;_xlfn.XLOOKUP(J500,战斗中转!$A$8:$A$11,战斗中转!$B$8:$B$11)&amp;"_"&amp;I500*100+ROUNDUP(G500/2,0)*10</f>
        <v>SpriteUi/EquipmentIcon/Equip_Head_140</v>
      </c>
      <c r="Q500" s="63">
        <v>1</v>
      </c>
      <c r="R500" s="1" t="str" cm="1">
        <f t="array" ref="R500">_xlfn.XLOOKUP($C500,战斗中转!$E$32:$E$281,_xlfn.XLOOKUP(I500*100+J500,战斗中转!$AD$30:$BY$30*100+战斗中转!$AD$31:$BY$31,战斗中转!$AD$32:$BY$281),"{}")</f>
        <v>{"Hp":171524.9093,"AntiCri":0.4536}</v>
      </c>
      <c r="S500" s="1" t="str" cm="1">
        <f t="array" ref="S500">_xlfn.XLOOKUP($C500,经营中转!$E$16:$E$265,_xlfn.XLOOKUP($J500,经营中转!$L$15:$S$15,经营中转!$L$16:$S$265),"{}")</f>
        <v>{"AutoLevelLower":112}</v>
      </c>
    </row>
    <row r="501" spans="1:19" x14ac:dyDescent="0.15">
      <c r="A501" s="1">
        <f t="shared" si="505"/>
        <v>6007413080</v>
      </c>
      <c r="B501" s="59">
        <f t="shared" si="492"/>
        <v>6007413080</v>
      </c>
      <c r="C501" s="27">
        <f>_xlfn.XLOOKUP(G501,战斗中转!$D$8:$D$19,战斗中转!$F$8:$F$19)</f>
        <v>80</v>
      </c>
      <c r="D501" s="1">
        <f>_xlfn.XLOOKUP(G501,战斗中转!$D$8:$D$19,战斗中转!$H$8:$H$19)</f>
        <v>5</v>
      </c>
      <c r="E501" s="1">
        <f>_xlfn.XLOOKUP(G501,战斗中转!$D$8:$D$19,战斗中转!$J$8:$J$19)</f>
        <v>0</v>
      </c>
      <c r="F501" s="1">
        <f t="shared" si="524"/>
        <v>1</v>
      </c>
      <c r="G501" s="59">
        <f t="shared" si="500"/>
        <v>7</v>
      </c>
      <c r="H501" s="1">
        <f t="shared" ref="H501:J501" si="532">H429</f>
        <v>4</v>
      </c>
      <c r="I501" s="1">
        <f t="shared" si="532"/>
        <v>1</v>
      </c>
      <c r="J501" s="1">
        <f t="shared" si="532"/>
        <v>3</v>
      </c>
      <c r="K501" s="1">
        <f t="shared" si="308"/>
        <v>1</v>
      </c>
      <c r="L501" s="1">
        <f>IF(H501=0,0,_xlfn.XLOOKUP(G501,战斗中转!$D$8:$D$19,战斗中转!$I$8:$I$19))</f>
        <v>0.4</v>
      </c>
      <c r="M501" s="1">
        <f t="shared" si="508"/>
        <v>6007413080</v>
      </c>
      <c r="N501" s="1" t="str">
        <f t="shared" si="526"/>
        <v>EquipmentName607013080</v>
      </c>
      <c r="O501" s="1" t="str">
        <f t="shared" si="527"/>
        <v>EquipmentDesc607013080</v>
      </c>
      <c r="P501" s="63" t="str">
        <f>"SpriteUi/EquipmentIcon/"&amp;"Equip_"&amp;_xlfn.XLOOKUP(J501,战斗中转!$A$8:$A$11,战斗中转!$B$8:$B$11)&amp;"_"&amp;I501*100+ROUNDUP(G501/2,0)*10</f>
        <v>SpriteUi/EquipmentIcon/Equip_Body_140</v>
      </c>
      <c r="Q501" s="63">
        <v>1</v>
      </c>
      <c r="R501" s="1" t="str" cm="1">
        <f t="array" ref="R501">_xlfn.XLOOKUP($C501,战斗中转!$E$32:$E$281,_xlfn.XLOOKUP(I501*100+J501,战斗中转!$AD$30:$BY$30*100+战斗中转!$AD$31:$BY$31,战斗中转!$AD$32:$BY$281),"{}")</f>
        <v>{"PhysDef":7406.7574,"SkillSpeed":0.1183}</v>
      </c>
      <c r="S501" s="1" t="str" cm="1">
        <f t="array" ref="S501">_xlfn.XLOOKUP($C501,经营中转!$E$16:$E$265,_xlfn.XLOOKUP($J501,经营中转!$L$15:$S$15,经营中转!$L$16:$S$265),"{}")</f>
        <v>{"CardMulti":6.75}</v>
      </c>
    </row>
    <row r="502" spans="1:19" x14ac:dyDescent="0.15">
      <c r="A502" s="1">
        <f t="shared" si="505"/>
        <v>6007414080</v>
      </c>
      <c r="B502" s="59">
        <f t="shared" si="492"/>
        <v>6007414080</v>
      </c>
      <c r="C502" s="27">
        <f>_xlfn.XLOOKUP(G502,战斗中转!$D$8:$D$19,战斗中转!$F$8:$F$19)</f>
        <v>80</v>
      </c>
      <c r="D502" s="1">
        <f>_xlfn.XLOOKUP(G502,战斗中转!$D$8:$D$19,战斗中转!$H$8:$H$19)</f>
        <v>5</v>
      </c>
      <c r="E502" s="1">
        <f>_xlfn.XLOOKUP(G502,战斗中转!$D$8:$D$19,战斗中转!$J$8:$J$19)</f>
        <v>0</v>
      </c>
      <c r="F502" s="1">
        <f t="shared" si="524"/>
        <v>1</v>
      </c>
      <c r="G502" s="59">
        <f t="shared" si="500"/>
        <v>7</v>
      </c>
      <c r="H502" s="1">
        <f t="shared" ref="H502:J502" si="533">H430</f>
        <v>4</v>
      </c>
      <c r="I502" s="1">
        <f t="shared" si="533"/>
        <v>1</v>
      </c>
      <c r="J502" s="1">
        <f t="shared" si="533"/>
        <v>4</v>
      </c>
      <c r="K502" s="1">
        <f t="shared" si="308"/>
        <v>1</v>
      </c>
      <c r="L502" s="1">
        <f>IF(H502=0,0,_xlfn.XLOOKUP(G502,战斗中转!$D$8:$D$19,战斗中转!$I$8:$I$19))</f>
        <v>0.4</v>
      </c>
      <c r="M502" s="1">
        <f t="shared" si="508"/>
        <v>6007414080</v>
      </c>
      <c r="N502" s="1" t="str">
        <f t="shared" si="526"/>
        <v>EquipmentName607014080</v>
      </c>
      <c r="O502" s="1" t="str">
        <f t="shared" si="527"/>
        <v>EquipmentDesc607014080</v>
      </c>
      <c r="P502" s="63" t="str">
        <f>"SpriteUi/EquipmentIcon/"&amp;"Equip_"&amp;_xlfn.XLOOKUP(J502,战斗中转!$A$8:$A$11,战斗中转!$B$8:$B$11)&amp;"_"&amp;I502*100+ROUNDUP(G502/2,0)*10</f>
        <v>SpriteUi/EquipmentIcon/Equip_Shoes_140</v>
      </c>
      <c r="Q502" s="63">
        <v>1</v>
      </c>
      <c r="R502" s="1" t="str" cm="1">
        <f t="array" ref="R502">_xlfn.XLOOKUP($C502,战斗中转!$E$32:$E$281,_xlfn.XLOOKUP(I502*100+J502,战斗中转!$AD$30:$BY$30*100+战斗中转!$AD$31:$BY$31,战斗中转!$AD$32:$BY$281),"{}")</f>
        <v>{"MagicDef":7406.7574,"AtkSpeed":0.1521,"SkillSpeed":0.1183}</v>
      </c>
      <c r="S502" s="1" t="str" cm="1">
        <f t="array" ref="S502">_xlfn.XLOOKUP($C502,经营中转!$E$16:$E$265,_xlfn.XLOOKUP($J502,经营中转!$L$15:$S$15,经营中转!$L$16:$S$265),"{}")</f>
        <v>{"AutoLevelLower":48}</v>
      </c>
    </row>
    <row r="503" spans="1:19" x14ac:dyDescent="0.15">
      <c r="A503" s="1">
        <f t="shared" si="505"/>
        <v>6007421080</v>
      </c>
      <c r="B503" s="59">
        <f t="shared" si="492"/>
        <v>6007421080</v>
      </c>
      <c r="C503" s="27">
        <f>_xlfn.XLOOKUP(G503,战斗中转!$D$8:$D$19,战斗中转!$F$8:$F$19)</f>
        <v>80</v>
      </c>
      <c r="D503" s="1">
        <f>_xlfn.XLOOKUP(G503,战斗中转!$D$8:$D$19,战斗中转!$H$8:$H$19)</f>
        <v>5</v>
      </c>
      <c r="E503" s="1">
        <f>_xlfn.XLOOKUP(G503,战斗中转!$D$8:$D$19,战斗中转!$J$8:$J$19)</f>
        <v>0</v>
      </c>
      <c r="F503" s="1">
        <f t="shared" si="524"/>
        <v>1</v>
      </c>
      <c r="G503" s="59">
        <f t="shared" si="500"/>
        <v>7</v>
      </c>
      <c r="H503" s="1">
        <f t="shared" ref="H503:J503" si="534">H431</f>
        <v>4</v>
      </c>
      <c r="I503" s="1">
        <f t="shared" si="534"/>
        <v>2</v>
      </c>
      <c r="J503" s="1">
        <f t="shared" si="534"/>
        <v>1</v>
      </c>
      <c r="K503" s="1">
        <f t="shared" si="308"/>
        <v>1</v>
      </c>
      <c r="L503" s="1">
        <f>IF(H503=0,0,_xlfn.XLOOKUP(G503,战斗中转!$D$8:$D$19,战斗中转!$I$8:$I$19))</f>
        <v>0.4</v>
      </c>
      <c r="M503" s="1">
        <f t="shared" si="508"/>
        <v>6007421080</v>
      </c>
      <c r="N503" s="1" t="str">
        <f t="shared" si="526"/>
        <v>EquipmentName607021080</v>
      </c>
      <c r="O503" s="1" t="str">
        <f t="shared" si="527"/>
        <v>EquipmentDesc607021080</v>
      </c>
      <c r="P503" s="63" t="str">
        <f>"SpriteUi/EquipmentIcon/"&amp;"Equip_"&amp;_xlfn.XLOOKUP(J503,战斗中转!$A$8:$A$11,战斗中转!$B$8:$B$11)&amp;"_"&amp;I503*100+ROUNDUP(G503/2,0)*10</f>
        <v>SpriteUi/EquipmentIcon/Equip_Weapon_240</v>
      </c>
      <c r="Q503" s="63">
        <v>1</v>
      </c>
      <c r="R503" s="1" t="str" cm="1">
        <f t="array" ref="R503">_xlfn.XLOOKUP($C503,战斗中转!$E$32:$E$281,_xlfn.XLOOKUP(I503*100+J503,战斗中转!$AD$30:$BY$30*100+战斗中转!$AD$31:$BY$31,战斗中转!$AD$32:$BY$281),"{}")</f>
        <v>{"Atk":16762.6616,"Cri":0.567}</v>
      </c>
      <c r="S503" s="1" t="str" cm="1">
        <f t="array" ref="S503">_xlfn.XLOOKUP($C503,经营中转!$E$16:$E$265,_xlfn.XLOOKUP($J503,经营中转!$L$15:$S$15,经营中转!$L$16:$S$265),"{}")</f>
        <v>{"CardMulti":15.75}</v>
      </c>
    </row>
    <row r="504" spans="1:19" x14ac:dyDescent="0.15">
      <c r="A504" s="1">
        <f t="shared" si="505"/>
        <v>6007422080</v>
      </c>
      <c r="B504" s="59">
        <f t="shared" si="492"/>
        <v>6007422080</v>
      </c>
      <c r="C504" s="27">
        <f>_xlfn.XLOOKUP(G504,战斗中转!$D$8:$D$19,战斗中转!$F$8:$F$19)</f>
        <v>80</v>
      </c>
      <c r="D504" s="1">
        <f>_xlfn.XLOOKUP(G504,战斗中转!$D$8:$D$19,战斗中转!$H$8:$H$19)</f>
        <v>5</v>
      </c>
      <c r="E504" s="1">
        <f>_xlfn.XLOOKUP(G504,战斗中转!$D$8:$D$19,战斗中转!$J$8:$J$19)</f>
        <v>0</v>
      </c>
      <c r="F504" s="1">
        <f t="shared" si="524"/>
        <v>1</v>
      </c>
      <c r="G504" s="59">
        <f t="shared" si="500"/>
        <v>7</v>
      </c>
      <c r="H504" s="1">
        <f t="shared" ref="H504:J504" si="535">H432</f>
        <v>4</v>
      </c>
      <c r="I504" s="1">
        <f t="shared" si="535"/>
        <v>2</v>
      </c>
      <c r="J504" s="1">
        <f t="shared" si="535"/>
        <v>2</v>
      </c>
      <c r="K504" s="1">
        <f t="shared" si="308"/>
        <v>1</v>
      </c>
      <c r="L504" s="1">
        <f>IF(H504=0,0,_xlfn.XLOOKUP(G504,战斗中转!$D$8:$D$19,战斗中转!$I$8:$I$19))</f>
        <v>0.4</v>
      </c>
      <c r="M504" s="1">
        <f t="shared" si="508"/>
        <v>6007422080</v>
      </c>
      <c r="N504" s="1" t="str">
        <f t="shared" si="526"/>
        <v>EquipmentName607022080</v>
      </c>
      <c r="O504" s="1" t="str">
        <f t="shared" si="527"/>
        <v>EquipmentDesc607022080</v>
      </c>
      <c r="P504" s="63" t="str">
        <f>"SpriteUi/EquipmentIcon/"&amp;"Equip_"&amp;_xlfn.XLOOKUP(J504,战斗中转!$A$8:$A$11,战斗中转!$B$8:$B$11)&amp;"_"&amp;I504*100+ROUNDUP(G504/2,0)*10</f>
        <v>SpriteUi/EquipmentIcon/Equip_Head_240</v>
      </c>
      <c r="Q504" s="63">
        <v>1</v>
      </c>
      <c r="R504" s="1" t="str" cm="1">
        <f t="array" ref="R504">_xlfn.XLOOKUP($C504,战斗中转!$E$32:$E$281,_xlfn.XLOOKUP(I504*100+J504,战斗中转!$AD$30:$BY$30*100+战斗中转!$AD$31:$BY$31,战斗中转!$AD$32:$BY$281),"{}")</f>
        <v>{"Hp":243643.3371,"AntiCri":0.567}</v>
      </c>
      <c r="S504" s="1" t="str" cm="1">
        <f t="array" ref="S504">_xlfn.XLOOKUP($C504,经营中转!$E$16:$E$265,_xlfn.XLOOKUP($J504,经营中转!$L$15:$S$15,经营中转!$L$16:$S$265),"{}")</f>
        <v>{"AutoLevelLower":112}</v>
      </c>
    </row>
    <row r="505" spans="1:19" x14ac:dyDescent="0.15">
      <c r="A505" s="1">
        <f t="shared" si="505"/>
        <v>6007423080</v>
      </c>
      <c r="B505" s="59">
        <f t="shared" si="492"/>
        <v>6007423080</v>
      </c>
      <c r="C505" s="27">
        <f>_xlfn.XLOOKUP(G505,战斗中转!$D$8:$D$19,战斗中转!$F$8:$F$19)</f>
        <v>80</v>
      </c>
      <c r="D505" s="1">
        <f>_xlfn.XLOOKUP(G505,战斗中转!$D$8:$D$19,战斗中转!$H$8:$H$19)</f>
        <v>5</v>
      </c>
      <c r="E505" s="1">
        <f>_xlfn.XLOOKUP(G505,战斗中转!$D$8:$D$19,战斗中转!$J$8:$J$19)</f>
        <v>0</v>
      </c>
      <c r="F505" s="1">
        <f t="shared" si="524"/>
        <v>1</v>
      </c>
      <c r="G505" s="59">
        <f t="shared" si="500"/>
        <v>7</v>
      </c>
      <c r="H505" s="1">
        <f t="shared" ref="H505:J505" si="536">H433</f>
        <v>4</v>
      </c>
      <c r="I505" s="1">
        <f t="shared" si="536"/>
        <v>2</v>
      </c>
      <c r="J505" s="1">
        <f t="shared" si="536"/>
        <v>3</v>
      </c>
      <c r="K505" s="1">
        <f t="shared" si="308"/>
        <v>1</v>
      </c>
      <c r="L505" s="1">
        <f>IF(H505=0,0,_xlfn.XLOOKUP(G505,战斗中转!$D$8:$D$19,战斗中转!$I$8:$I$19))</f>
        <v>0.4</v>
      </c>
      <c r="M505" s="1">
        <f t="shared" si="508"/>
        <v>6007423080</v>
      </c>
      <c r="N505" s="1" t="str">
        <f t="shared" si="526"/>
        <v>EquipmentName607023080</v>
      </c>
      <c r="O505" s="1" t="str">
        <f t="shared" si="527"/>
        <v>EquipmentDesc607023080</v>
      </c>
      <c r="P505" s="63" t="str">
        <f>"SpriteUi/EquipmentIcon/"&amp;"Equip_"&amp;_xlfn.XLOOKUP(J505,战斗中转!$A$8:$A$11,战斗中转!$B$8:$B$11)&amp;"_"&amp;I505*100+ROUNDUP(G505/2,0)*10</f>
        <v>SpriteUi/EquipmentIcon/Equip_Body_240</v>
      </c>
      <c r="Q505" s="63">
        <v>1</v>
      </c>
      <c r="R505" s="1" t="str" cm="1">
        <f t="array" ref="R505">_xlfn.XLOOKUP($C505,战斗中转!$E$32:$E$281,_xlfn.XLOOKUP(I505*100+J505,战斗中转!$AD$30:$BY$30*100+战斗中转!$AD$31:$BY$31,战斗中转!$AD$32:$BY$281),"{}")</f>
        <v>{"PhysDef":8576.2455,"OnHealInc":0.1115}</v>
      </c>
      <c r="S505" s="1" t="str" cm="1">
        <f t="array" ref="S505">_xlfn.XLOOKUP($C505,经营中转!$E$16:$E$265,_xlfn.XLOOKUP($J505,经营中转!$L$15:$S$15,经营中转!$L$16:$S$265),"{}")</f>
        <v>{"CardMulti":6.75}</v>
      </c>
    </row>
    <row r="506" spans="1:19" x14ac:dyDescent="0.15">
      <c r="A506" s="1">
        <f t="shared" si="505"/>
        <v>6007424080</v>
      </c>
      <c r="B506" s="59">
        <f t="shared" si="492"/>
        <v>6007424080</v>
      </c>
      <c r="C506" s="27">
        <f>_xlfn.XLOOKUP(G506,战斗中转!$D$8:$D$19,战斗中转!$F$8:$F$19)</f>
        <v>80</v>
      </c>
      <c r="D506" s="1">
        <f>_xlfn.XLOOKUP(G506,战斗中转!$D$8:$D$19,战斗中转!$H$8:$H$19)</f>
        <v>5</v>
      </c>
      <c r="E506" s="1">
        <f>_xlfn.XLOOKUP(G506,战斗中转!$D$8:$D$19,战斗中转!$J$8:$J$19)</f>
        <v>0</v>
      </c>
      <c r="F506" s="1">
        <f t="shared" si="524"/>
        <v>1</v>
      </c>
      <c r="G506" s="59">
        <f t="shared" si="500"/>
        <v>7</v>
      </c>
      <c r="H506" s="1">
        <f t="shared" ref="H506:J506" si="537">H434</f>
        <v>4</v>
      </c>
      <c r="I506" s="1">
        <f t="shared" si="537"/>
        <v>2</v>
      </c>
      <c r="J506" s="1">
        <f t="shared" si="537"/>
        <v>4</v>
      </c>
      <c r="K506" s="1">
        <f t="shared" si="308"/>
        <v>1</v>
      </c>
      <c r="L506" s="1">
        <f>IF(H506=0,0,_xlfn.XLOOKUP(G506,战斗中转!$D$8:$D$19,战斗中转!$I$8:$I$19))</f>
        <v>0.4</v>
      </c>
      <c r="M506" s="1">
        <f t="shared" si="508"/>
        <v>6007424080</v>
      </c>
      <c r="N506" s="1" t="str">
        <f t="shared" si="526"/>
        <v>EquipmentName607024080</v>
      </c>
      <c r="O506" s="1" t="str">
        <f t="shared" si="527"/>
        <v>EquipmentDesc607024080</v>
      </c>
      <c r="P506" s="63" t="str">
        <f>"SpriteUi/EquipmentIcon/"&amp;"Equip_"&amp;_xlfn.XLOOKUP(J506,战斗中转!$A$8:$A$11,战斗中转!$B$8:$B$11)&amp;"_"&amp;I506*100+ROUNDUP(G506/2,0)*10</f>
        <v>SpriteUi/EquipmentIcon/Equip_Shoes_240</v>
      </c>
      <c r="Q506" s="63">
        <v>1</v>
      </c>
      <c r="R506" s="1" t="str" cm="1">
        <f t="array" ref="R506">_xlfn.XLOOKUP($C506,战斗中转!$E$32:$E$281,_xlfn.XLOOKUP(I506*100+J506,战斗中转!$AD$30:$BY$30*100+战斗中转!$AD$31:$BY$31,战斗中转!$AD$32:$BY$281),"{}")</f>
        <v>{"MagicDef":8576.2455,"AtkSpeed":0.1521,"OnHealInc":0.1115}</v>
      </c>
      <c r="S506" s="1" t="str" cm="1">
        <f t="array" ref="S506">_xlfn.XLOOKUP($C506,经营中转!$E$16:$E$265,_xlfn.XLOOKUP($J506,经营中转!$L$15:$S$15,经营中转!$L$16:$S$265),"{}")</f>
        <v>{"AutoLevelLower":48}</v>
      </c>
    </row>
    <row r="507" spans="1:19" x14ac:dyDescent="0.15">
      <c r="A507" s="1">
        <f t="shared" si="505"/>
        <v>6007431080</v>
      </c>
      <c r="B507" s="59">
        <f t="shared" si="492"/>
        <v>6007431080</v>
      </c>
      <c r="C507" s="27">
        <f>_xlfn.XLOOKUP(G507,战斗中转!$D$8:$D$19,战斗中转!$F$8:$F$19)</f>
        <v>80</v>
      </c>
      <c r="D507" s="1">
        <f>_xlfn.XLOOKUP(G507,战斗中转!$D$8:$D$19,战斗中转!$H$8:$H$19)</f>
        <v>5</v>
      </c>
      <c r="E507" s="1">
        <f>_xlfn.XLOOKUP(G507,战斗中转!$D$8:$D$19,战斗中转!$J$8:$J$19)</f>
        <v>0</v>
      </c>
      <c r="F507" s="1">
        <f t="shared" si="524"/>
        <v>1</v>
      </c>
      <c r="G507" s="59">
        <f t="shared" si="500"/>
        <v>7</v>
      </c>
      <c r="H507" s="1">
        <f t="shared" ref="H507:J507" si="538">H435</f>
        <v>4</v>
      </c>
      <c r="I507" s="1">
        <f t="shared" si="538"/>
        <v>3</v>
      </c>
      <c r="J507" s="1">
        <f t="shared" si="538"/>
        <v>1</v>
      </c>
      <c r="K507" s="1">
        <f t="shared" si="308"/>
        <v>1</v>
      </c>
      <c r="L507" s="1">
        <f>IF(H507=0,0,_xlfn.XLOOKUP(G507,战斗中转!$D$8:$D$19,战斗中转!$I$8:$I$19))</f>
        <v>0.4</v>
      </c>
      <c r="M507" s="1">
        <f t="shared" si="508"/>
        <v>6007431080</v>
      </c>
      <c r="N507" s="1" t="str">
        <f t="shared" si="526"/>
        <v>EquipmentName607031080</v>
      </c>
      <c r="O507" s="1" t="str">
        <f t="shared" si="527"/>
        <v>EquipmentDesc607031080</v>
      </c>
      <c r="P507" s="63" t="str">
        <f>"SpriteUi/EquipmentIcon/"&amp;"Equip_"&amp;_xlfn.XLOOKUP(J507,战斗中转!$A$8:$A$11,战斗中转!$B$8:$B$11)&amp;"_"&amp;I507*100+ROUNDUP(G507/2,0)*10</f>
        <v>SpriteUi/EquipmentIcon/Equip_Weapon_340</v>
      </c>
      <c r="Q507" s="63">
        <v>1</v>
      </c>
      <c r="R507" s="1" t="str" cm="1">
        <f t="array" ref="R507">_xlfn.XLOOKUP($C507,战斗中转!$E$32:$E$281,_xlfn.XLOOKUP(I507*100+J507,战斗中转!$AD$30:$BY$30*100+战斗中转!$AD$31:$BY$31,战斗中转!$AD$32:$BY$281),"{}")</f>
        <v>{"Atk":21440.6137,"Cri":0.567}</v>
      </c>
      <c r="S507" s="1" t="str" cm="1">
        <f t="array" ref="S507">_xlfn.XLOOKUP($C507,经营中转!$E$16:$E$265,_xlfn.XLOOKUP($J507,经营中转!$L$15:$S$15,经营中转!$L$16:$S$265),"{}")</f>
        <v>{"CardMulti":15.75}</v>
      </c>
    </row>
    <row r="508" spans="1:19" x14ac:dyDescent="0.15">
      <c r="A508" s="1">
        <f t="shared" si="505"/>
        <v>6007432080</v>
      </c>
      <c r="B508" s="59">
        <f t="shared" si="492"/>
        <v>6007432080</v>
      </c>
      <c r="C508" s="27">
        <f>_xlfn.XLOOKUP(G508,战斗中转!$D$8:$D$19,战斗中转!$F$8:$F$19)</f>
        <v>80</v>
      </c>
      <c r="D508" s="1">
        <f>_xlfn.XLOOKUP(G508,战斗中转!$D$8:$D$19,战斗中转!$H$8:$H$19)</f>
        <v>5</v>
      </c>
      <c r="E508" s="1">
        <f>_xlfn.XLOOKUP(G508,战斗中转!$D$8:$D$19,战斗中转!$J$8:$J$19)</f>
        <v>0</v>
      </c>
      <c r="F508" s="1">
        <f t="shared" si="524"/>
        <v>1</v>
      </c>
      <c r="G508" s="59">
        <f t="shared" si="500"/>
        <v>7</v>
      </c>
      <c r="H508" s="1">
        <f t="shared" ref="H508:J508" si="539">H436</f>
        <v>4</v>
      </c>
      <c r="I508" s="1">
        <f t="shared" si="539"/>
        <v>3</v>
      </c>
      <c r="J508" s="1">
        <f t="shared" si="539"/>
        <v>2</v>
      </c>
      <c r="K508" s="1">
        <f t="shared" si="308"/>
        <v>1</v>
      </c>
      <c r="L508" s="1">
        <f>IF(H508=0,0,_xlfn.XLOOKUP(G508,战斗中转!$D$8:$D$19,战斗中转!$I$8:$I$19))</f>
        <v>0.4</v>
      </c>
      <c r="M508" s="1">
        <f t="shared" si="508"/>
        <v>6007432080</v>
      </c>
      <c r="N508" s="1" t="str">
        <f t="shared" si="526"/>
        <v>EquipmentName607032080</v>
      </c>
      <c r="O508" s="1" t="str">
        <f t="shared" si="527"/>
        <v>EquipmentDesc607032080</v>
      </c>
      <c r="P508" s="63" t="str">
        <f>"SpriteUi/EquipmentIcon/"&amp;"Equip_"&amp;_xlfn.XLOOKUP(J508,战斗中转!$A$8:$A$11,战斗中转!$B$8:$B$11)&amp;"_"&amp;I508*100+ROUNDUP(G508/2,0)*10</f>
        <v>SpriteUi/EquipmentIcon/Equip_Head_340</v>
      </c>
      <c r="Q508" s="63">
        <v>1</v>
      </c>
      <c r="R508" s="1" t="str" cm="1">
        <f t="array" ref="R508">_xlfn.XLOOKUP($C508,战斗中转!$E$32:$E$281,_xlfn.XLOOKUP(I508*100+J508,战斗中转!$AD$30:$BY$30*100+战斗中转!$AD$31:$BY$31,战斗中转!$AD$32:$BY$281),"{}")</f>
        <v>{"Hp":204660.4032,"AntiCri":0.567}</v>
      </c>
      <c r="S508" s="1" t="str" cm="1">
        <f t="array" ref="S508">_xlfn.XLOOKUP($C508,经营中转!$E$16:$E$265,_xlfn.XLOOKUP($J508,经营中转!$L$15:$S$15,经营中转!$L$16:$S$265),"{}")</f>
        <v>{"AutoLevelLower":112}</v>
      </c>
    </row>
    <row r="509" spans="1:19" x14ac:dyDescent="0.15">
      <c r="A509" s="1">
        <f t="shared" si="505"/>
        <v>6007433080</v>
      </c>
      <c r="B509" s="59">
        <f t="shared" si="492"/>
        <v>6007433080</v>
      </c>
      <c r="C509" s="27">
        <f>_xlfn.XLOOKUP(G509,战斗中转!$D$8:$D$19,战斗中转!$F$8:$F$19)</f>
        <v>80</v>
      </c>
      <c r="D509" s="1">
        <f>_xlfn.XLOOKUP(G509,战斗中转!$D$8:$D$19,战斗中转!$H$8:$H$19)</f>
        <v>5</v>
      </c>
      <c r="E509" s="1">
        <f>_xlfn.XLOOKUP(G509,战斗中转!$D$8:$D$19,战斗中转!$J$8:$J$19)</f>
        <v>0</v>
      </c>
      <c r="F509" s="1">
        <f t="shared" si="524"/>
        <v>1</v>
      </c>
      <c r="G509" s="59">
        <f t="shared" si="500"/>
        <v>7</v>
      </c>
      <c r="H509" s="1">
        <f t="shared" ref="H509:J509" si="540">H437</f>
        <v>4</v>
      </c>
      <c r="I509" s="1">
        <f t="shared" si="540"/>
        <v>3</v>
      </c>
      <c r="J509" s="1">
        <f t="shared" si="540"/>
        <v>3</v>
      </c>
      <c r="K509" s="1">
        <f t="shared" si="308"/>
        <v>1</v>
      </c>
      <c r="L509" s="1">
        <f>IF(H509=0,0,_xlfn.XLOOKUP(G509,战斗中转!$D$8:$D$19,战斗中转!$I$8:$I$19))</f>
        <v>0.4</v>
      </c>
      <c r="M509" s="1">
        <f t="shared" si="508"/>
        <v>6007433080</v>
      </c>
      <c r="N509" s="1" t="str">
        <f t="shared" si="526"/>
        <v>EquipmentName607033080</v>
      </c>
      <c r="O509" s="1" t="str">
        <f t="shared" si="527"/>
        <v>EquipmentDesc607033080</v>
      </c>
      <c r="P509" s="63" t="str">
        <f>"SpriteUi/EquipmentIcon/"&amp;"Equip_"&amp;_xlfn.XLOOKUP(J509,战斗中转!$A$8:$A$11,战斗中转!$B$8:$B$11)&amp;"_"&amp;I509*100+ROUNDUP(G509/2,0)*10</f>
        <v>SpriteUi/EquipmentIcon/Equip_Body_340</v>
      </c>
      <c r="Q509" s="63">
        <v>1</v>
      </c>
      <c r="R509" s="1" t="str" cm="1">
        <f t="array" ref="R509">_xlfn.XLOOKUP($C509,战斗中转!$E$32:$E$281,_xlfn.XLOOKUP(I509*100+J509,战斗中转!$AD$30:$BY$30*100+战斗中转!$AD$31:$BY$31,战斗中转!$AD$32:$BY$281),"{}")</f>
        <v>{"PhysDef":7562.6892,"HealInc":0.1115}</v>
      </c>
      <c r="S509" s="1" t="str" cm="1">
        <f t="array" ref="S509">_xlfn.XLOOKUP($C509,经营中转!$E$16:$E$265,_xlfn.XLOOKUP($J509,经营中转!$L$15:$S$15,经营中转!$L$16:$S$265),"{}")</f>
        <v>{"CardMulti":6.75}</v>
      </c>
    </row>
    <row r="510" spans="1:19" x14ac:dyDescent="0.15">
      <c r="A510" s="1">
        <f t="shared" si="505"/>
        <v>6007434080</v>
      </c>
      <c r="B510" s="59">
        <f t="shared" si="492"/>
        <v>6007434080</v>
      </c>
      <c r="C510" s="27">
        <f>_xlfn.XLOOKUP(G510,战斗中转!$D$8:$D$19,战斗中转!$F$8:$F$19)</f>
        <v>80</v>
      </c>
      <c r="D510" s="1">
        <f>_xlfn.XLOOKUP(G510,战斗中转!$D$8:$D$19,战斗中转!$H$8:$H$19)</f>
        <v>5</v>
      </c>
      <c r="E510" s="1">
        <f>_xlfn.XLOOKUP(G510,战斗中转!$D$8:$D$19,战斗中转!$J$8:$J$19)</f>
        <v>0</v>
      </c>
      <c r="F510" s="1">
        <f t="shared" si="524"/>
        <v>1</v>
      </c>
      <c r="G510" s="59">
        <f t="shared" si="500"/>
        <v>7</v>
      </c>
      <c r="H510" s="1">
        <f t="shared" ref="H510:J510" si="541">H438</f>
        <v>4</v>
      </c>
      <c r="I510" s="1">
        <f t="shared" si="541"/>
        <v>3</v>
      </c>
      <c r="J510" s="1">
        <f t="shared" si="541"/>
        <v>4</v>
      </c>
      <c r="K510" s="1">
        <f t="shared" si="308"/>
        <v>1</v>
      </c>
      <c r="L510" s="1">
        <f>IF(H510=0,0,_xlfn.XLOOKUP(G510,战斗中转!$D$8:$D$19,战斗中转!$I$8:$I$19))</f>
        <v>0.4</v>
      </c>
      <c r="M510" s="1">
        <f t="shared" si="508"/>
        <v>6007434080</v>
      </c>
      <c r="N510" s="1" t="str">
        <f t="shared" si="526"/>
        <v>EquipmentName607034080</v>
      </c>
      <c r="O510" s="1" t="str">
        <f t="shared" si="527"/>
        <v>EquipmentDesc607034080</v>
      </c>
      <c r="P510" s="63" t="str">
        <f>"SpriteUi/EquipmentIcon/"&amp;"Equip_"&amp;_xlfn.XLOOKUP(J510,战斗中转!$A$8:$A$11,战斗中转!$B$8:$B$11)&amp;"_"&amp;I510*100+ROUNDUP(G510/2,0)*10</f>
        <v>SpriteUi/EquipmentIcon/Equip_Shoes_340</v>
      </c>
      <c r="Q510" s="63">
        <v>1</v>
      </c>
      <c r="R510" s="1" t="str" cm="1">
        <f t="array" ref="R510">_xlfn.XLOOKUP($C510,战斗中转!$E$32:$E$281,_xlfn.XLOOKUP(I510*100+J510,战斗中转!$AD$30:$BY$30*100+战斗中转!$AD$31:$BY$31,战斗中转!$AD$32:$BY$281),"{}")</f>
        <v>{"MagicDef":7718.6209,"AtkSpeed":0.1521,"HealInc":0.1115}</v>
      </c>
      <c r="S510" s="1" t="str" cm="1">
        <f t="array" ref="S510">_xlfn.XLOOKUP($C510,经营中转!$E$16:$E$265,_xlfn.XLOOKUP($J510,经营中转!$L$15:$S$15,经营中转!$L$16:$S$265),"{}")</f>
        <v>{"AutoLevelLower":48}</v>
      </c>
    </row>
    <row r="511" spans="1:19" x14ac:dyDescent="0.15">
      <c r="A511" s="1">
        <f t="shared" ref="A511:A522" si="542">B511</f>
        <v>6007911080</v>
      </c>
      <c r="B511" s="59">
        <f t="shared" si="492"/>
        <v>6007911080</v>
      </c>
      <c r="C511" s="27">
        <f>_xlfn.XLOOKUP(G511,战斗中转!$D$8:$D$19,战斗中转!$F$8:$F$19)</f>
        <v>80</v>
      </c>
      <c r="D511" s="1">
        <f>_xlfn.XLOOKUP(G511,战斗中转!$D$8:$D$19,战斗中转!$H$8:$H$19)</f>
        <v>5</v>
      </c>
      <c r="E511" s="1">
        <f>_xlfn.XLOOKUP(G511,战斗中转!$D$8:$D$19,战斗中转!$J$8:$J$19)</f>
        <v>0</v>
      </c>
      <c r="F511" s="1">
        <f t="shared" ref="F511:F522" si="543">IF(D511=0,0,1)</f>
        <v>1</v>
      </c>
      <c r="G511" s="59">
        <f t="shared" si="500"/>
        <v>7</v>
      </c>
      <c r="H511" s="1">
        <f t="shared" ref="H511:J511" si="544">H439</f>
        <v>100</v>
      </c>
      <c r="I511" s="1">
        <f t="shared" si="544"/>
        <v>1</v>
      </c>
      <c r="J511" s="1">
        <f t="shared" si="544"/>
        <v>1</v>
      </c>
      <c r="K511" s="1">
        <f t="shared" ref="K511:K522" si="545">IF(L511=0,0,1)</f>
        <v>1</v>
      </c>
      <c r="L511" s="1">
        <f>IF(H511=0,0,_xlfn.XLOOKUP(G511,战斗中转!$D$8:$D$19,战斗中转!$I$8:$I$19))</f>
        <v>0.4</v>
      </c>
      <c r="M511" s="1">
        <f t="shared" ref="M511:M522" si="546">B511</f>
        <v>6007911080</v>
      </c>
      <c r="N511" s="1" t="str">
        <f t="shared" ref="N511:N522" si="547">"EquipmentName"&amp;"60"&amp;G511*1000000+I511*10000+J511*1000+C511</f>
        <v>EquipmentName607011080</v>
      </c>
      <c r="O511" s="1" t="str">
        <f t="shared" ref="O511:O522" si="548">"EquipmentDesc"&amp;"60"&amp;G511*1000000+I511*10000+J511*1000+C511</f>
        <v>EquipmentDesc607011080</v>
      </c>
      <c r="P511" s="63" t="str">
        <f>"SpriteUi/EquipmentIcon/"&amp;"Equip_"&amp;_xlfn.XLOOKUP(J511,战斗中转!$A$8:$A$11,战斗中转!$B$8:$B$11)&amp;"_"&amp;I511*100+ROUNDUP(G511/2,0)*10</f>
        <v>SpriteUi/EquipmentIcon/Equip_Weapon_140</v>
      </c>
      <c r="Q511" s="63">
        <v>1</v>
      </c>
      <c r="R511" s="1" t="str" cm="1">
        <f t="array" ref="R511">_xlfn.XLOOKUP($C511,战斗中转!$E$32:$E$281,_xlfn.XLOOKUP(I511*100+J511,战斗中转!$AD$30:$BY$30*100+战斗中转!$AD$31:$BY$31,战斗中转!$AD$32:$BY$281),"{}")</f>
        <v>{"Atk":23779.5897,"Cri":0.8222}</v>
      </c>
      <c r="S511" s="1" t="str" cm="1">
        <f t="array" ref="S511">_xlfn.XLOOKUP($C511,经营中转!$E$16:$E$265,_xlfn.XLOOKUP($J511,经营中转!$L$15:$S$15,经营中转!$L$16:$S$265),"{}")</f>
        <v>{"CardMulti":15.75}</v>
      </c>
    </row>
    <row r="512" spans="1:19" x14ac:dyDescent="0.15">
      <c r="A512" s="1">
        <f t="shared" si="542"/>
        <v>6007912080</v>
      </c>
      <c r="B512" s="59">
        <f t="shared" si="492"/>
        <v>6007912080</v>
      </c>
      <c r="C512" s="27">
        <f>_xlfn.XLOOKUP(G512,战斗中转!$D$8:$D$19,战斗中转!$F$8:$F$19)</f>
        <v>80</v>
      </c>
      <c r="D512" s="1">
        <f>_xlfn.XLOOKUP(G512,战斗中转!$D$8:$D$19,战斗中转!$H$8:$H$19)</f>
        <v>5</v>
      </c>
      <c r="E512" s="1">
        <f>_xlfn.XLOOKUP(G512,战斗中转!$D$8:$D$19,战斗中转!$J$8:$J$19)</f>
        <v>0</v>
      </c>
      <c r="F512" s="1">
        <f t="shared" si="543"/>
        <v>1</v>
      </c>
      <c r="G512" s="59">
        <f t="shared" si="500"/>
        <v>7</v>
      </c>
      <c r="H512" s="1">
        <f t="shared" ref="H512:J512" si="549">H440</f>
        <v>100</v>
      </c>
      <c r="I512" s="1">
        <f t="shared" si="549"/>
        <v>1</v>
      </c>
      <c r="J512" s="1">
        <f t="shared" si="549"/>
        <v>2</v>
      </c>
      <c r="K512" s="1">
        <f t="shared" si="545"/>
        <v>1</v>
      </c>
      <c r="L512" s="1">
        <f>IF(H512=0,0,_xlfn.XLOOKUP(G512,战斗中转!$D$8:$D$19,战斗中转!$I$8:$I$19))</f>
        <v>0.4</v>
      </c>
      <c r="M512" s="1">
        <f t="shared" si="546"/>
        <v>6007912080</v>
      </c>
      <c r="N512" s="1" t="str">
        <f t="shared" si="547"/>
        <v>EquipmentName607012080</v>
      </c>
      <c r="O512" s="1" t="str">
        <f t="shared" si="548"/>
        <v>EquipmentDesc607012080</v>
      </c>
      <c r="P512" s="63" t="str">
        <f>"SpriteUi/EquipmentIcon/"&amp;"Equip_"&amp;_xlfn.XLOOKUP(J512,战斗中转!$A$8:$A$11,战斗中转!$B$8:$B$11)&amp;"_"&amp;I512*100+ROUNDUP(G512/2,0)*10</f>
        <v>SpriteUi/EquipmentIcon/Equip_Head_140</v>
      </c>
      <c r="Q512" s="63">
        <v>1</v>
      </c>
      <c r="R512" s="1" t="str" cm="1">
        <f t="array" ref="R512">_xlfn.XLOOKUP($C512,战斗中转!$E$32:$E$281,_xlfn.XLOOKUP(I512*100+J512,战斗中转!$AD$30:$BY$30*100+战斗中转!$AD$31:$BY$31,战斗中转!$AD$32:$BY$281),"{}")</f>
        <v>{"Hp":171524.9093,"AntiCri":0.4536}</v>
      </c>
      <c r="S512" s="1" t="str" cm="1">
        <f t="array" ref="S512">_xlfn.XLOOKUP($C512,经营中转!$E$16:$E$265,_xlfn.XLOOKUP($J512,经营中转!$L$15:$S$15,经营中转!$L$16:$S$265),"{}")</f>
        <v>{"AutoLevelLower":112}</v>
      </c>
    </row>
    <row r="513" spans="1:19" x14ac:dyDescent="0.15">
      <c r="A513" s="1">
        <f t="shared" si="542"/>
        <v>6007913080</v>
      </c>
      <c r="B513" s="59">
        <f t="shared" si="492"/>
        <v>6007913080</v>
      </c>
      <c r="C513" s="27">
        <f>_xlfn.XLOOKUP(G513,战斗中转!$D$8:$D$19,战斗中转!$F$8:$F$19)</f>
        <v>80</v>
      </c>
      <c r="D513" s="1">
        <f>_xlfn.XLOOKUP(G513,战斗中转!$D$8:$D$19,战斗中转!$H$8:$H$19)</f>
        <v>5</v>
      </c>
      <c r="E513" s="1">
        <f>_xlfn.XLOOKUP(G513,战斗中转!$D$8:$D$19,战斗中转!$J$8:$J$19)</f>
        <v>0</v>
      </c>
      <c r="F513" s="1">
        <f t="shared" si="543"/>
        <v>1</v>
      </c>
      <c r="G513" s="59">
        <f t="shared" si="500"/>
        <v>7</v>
      </c>
      <c r="H513" s="1">
        <f t="shared" ref="H513:J513" si="550">H441</f>
        <v>100</v>
      </c>
      <c r="I513" s="1">
        <f t="shared" si="550"/>
        <v>1</v>
      </c>
      <c r="J513" s="1">
        <f t="shared" si="550"/>
        <v>3</v>
      </c>
      <c r="K513" s="1">
        <f t="shared" si="545"/>
        <v>1</v>
      </c>
      <c r="L513" s="1">
        <f>IF(H513=0,0,_xlfn.XLOOKUP(G513,战斗中转!$D$8:$D$19,战斗中转!$I$8:$I$19))</f>
        <v>0.4</v>
      </c>
      <c r="M513" s="1">
        <f t="shared" si="546"/>
        <v>6007913080</v>
      </c>
      <c r="N513" s="1" t="str">
        <f t="shared" si="547"/>
        <v>EquipmentName607013080</v>
      </c>
      <c r="O513" s="1" t="str">
        <f t="shared" si="548"/>
        <v>EquipmentDesc607013080</v>
      </c>
      <c r="P513" s="63" t="str">
        <f>"SpriteUi/EquipmentIcon/"&amp;"Equip_"&amp;_xlfn.XLOOKUP(J513,战斗中转!$A$8:$A$11,战斗中转!$B$8:$B$11)&amp;"_"&amp;I513*100+ROUNDUP(G513/2,0)*10</f>
        <v>SpriteUi/EquipmentIcon/Equip_Body_140</v>
      </c>
      <c r="Q513" s="63">
        <v>1</v>
      </c>
      <c r="R513" s="1" t="str" cm="1">
        <f t="array" ref="R513">_xlfn.XLOOKUP($C513,战斗中转!$E$32:$E$281,_xlfn.XLOOKUP(I513*100+J513,战斗中转!$AD$30:$BY$30*100+战斗中转!$AD$31:$BY$31,战斗中转!$AD$32:$BY$281),"{}")</f>
        <v>{"PhysDef":7406.7574,"SkillSpeed":0.1183}</v>
      </c>
      <c r="S513" s="1" t="str" cm="1">
        <f t="array" ref="S513">_xlfn.XLOOKUP($C513,经营中转!$E$16:$E$265,_xlfn.XLOOKUP($J513,经营中转!$L$15:$S$15,经营中转!$L$16:$S$265),"{}")</f>
        <v>{"CardMulti":6.75}</v>
      </c>
    </row>
    <row r="514" spans="1:19" x14ac:dyDescent="0.15">
      <c r="A514" s="1">
        <f t="shared" si="542"/>
        <v>6007914080</v>
      </c>
      <c r="B514" s="59">
        <f t="shared" si="492"/>
        <v>6007914080</v>
      </c>
      <c r="C514" s="27">
        <f>_xlfn.XLOOKUP(G514,战斗中转!$D$8:$D$19,战斗中转!$F$8:$F$19)</f>
        <v>80</v>
      </c>
      <c r="D514" s="1">
        <f>_xlfn.XLOOKUP(G514,战斗中转!$D$8:$D$19,战斗中转!$H$8:$H$19)</f>
        <v>5</v>
      </c>
      <c r="E514" s="1">
        <f>_xlfn.XLOOKUP(G514,战斗中转!$D$8:$D$19,战斗中转!$J$8:$J$19)</f>
        <v>0</v>
      </c>
      <c r="F514" s="1">
        <f t="shared" si="543"/>
        <v>1</v>
      </c>
      <c r="G514" s="59">
        <f t="shared" si="500"/>
        <v>7</v>
      </c>
      <c r="H514" s="1">
        <f t="shared" ref="H514:J514" si="551">H442</f>
        <v>100</v>
      </c>
      <c r="I514" s="1">
        <f t="shared" si="551"/>
        <v>1</v>
      </c>
      <c r="J514" s="1">
        <f t="shared" si="551"/>
        <v>4</v>
      </c>
      <c r="K514" s="1">
        <f t="shared" si="545"/>
        <v>1</v>
      </c>
      <c r="L514" s="1">
        <f>IF(H514=0,0,_xlfn.XLOOKUP(G514,战斗中转!$D$8:$D$19,战斗中转!$I$8:$I$19))</f>
        <v>0.4</v>
      </c>
      <c r="M514" s="1">
        <f t="shared" si="546"/>
        <v>6007914080</v>
      </c>
      <c r="N514" s="1" t="str">
        <f t="shared" si="547"/>
        <v>EquipmentName607014080</v>
      </c>
      <c r="O514" s="1" t="str">
        <f t="shared" si="548"/>
        <v>EquipmentDesc607014080</v>
      </c>
      <c r="P514" s="63" t="str">
        <f>"SpriteUi/EquipmentIcon/"&amp;"Equip_"&amp;_xlfn.XLOOKUP(J514,战斗中转!$A$8:$A$11,战斗中转!$B$8:$B$11)&amp;"_"&amp;I514*100+ROUNDUP(G514/2,0)*10</f>
        <v>SpriteUi/EquipmentIcon/Equip_Shoes_140</v>
      </c>
      <c r="Q514" s="63">
        <v>1</v>
      </c>
      <c r="R514" s="1" t="str" cm="1">
        <f t="array" ref="R514">_xlfn.XLOOKUP($C514,战斗中转!$E$32:$E$281,_xlfn.XLOOKUP(I514*100+J514,战斗中转!$AD$30:$BY$30*100+战斗中转!$AD$31:$BY$31,战斗中转!$AD$32:$BY$281),"{}")</f>
        <v>{"MagicDef":7406.7574,"AtkSpeed":0.1521,"SkillSpeed":0.1183}</v>
      </c>
      <c r="S514" s="1" t="str" cm="1">
        <f t="array" ref="S514">_xlfn.XLOOKUP($C514,经营中转!$E$16:$E$265,_xlfn.XLOOKUP($J514,经营中转!$L$15:$S$15,经营中转!$L$16:$S$265),"{}")</f>
        <v>{"AutoLevelLower":48}</v>
      </c>
    </row>
    <row r="515" spans="1:19" x14ac:dyDescent="0.15">
      <c r="A515" s="1">
        <f t="shared" si="542"/>
        <v>6007921080</v>
      </c>
      <c r="B515" s="59">
        <f t="shared" si="492"/>
        <v>6007921080</v>
      </c>
      <c r="C515" s="27">
        <f>_xlfn.XLOOKUP(G515,战斗中转!$D$8:$D$19,战斗中转!$F$8:$F$19)</f>
        <v>80</v>
      </c>
      <c r="D515" s="1">
        <f>_xlfn.XLOOKUP(G515,战斗中转!$D$8:$D$19,战斗中转!$H$8:$H$19)</f>
        <v>5</v>
      </c>
      <c r="E515" s="1">
        <f>_xlfn.XLOOKUP(G515,战斗中转!$D$8:$D$19,战斗中转!$J$8:$J$19)</f>
        <v>0</v>
      </c>
      <c r="F515" s="1">
        <f t="shared" si="543"/>
        <v>1</v>
      </c>
      <c r="G515" s="59">
        <f t="shared" si="500"/>
        <v>7</v>
      </c>
      <c r="H515" s="1">
        <f t="shared" ref="H515:J515" si="552">H443</f>
        <v>100</v>
      </c>
      <c r="I515" s="1">
        <f t="shared" si="552"/>
        <v>2</v>
      </c>
      <c r="J515" s="1">
        <f t="shared" si="552"/>
        <v>1</v>
      </c>
      <c r="K515" s="1">
        <f t="shared" si="545"/>
        <v>1</v>
      </c>
      <c r="L515" s="1">
        <f>IF(H515=0,0,_xlfn.XLOOKUP(G515,战斗中转!$D$8:$D$19,战斗中转!$I$8:$I$19))</f>
        <v>0.4</v>
      </c>
      <c r="M515" s="1">
        <f t="shared" si="546"/>
        <v>6007921080</v>
      </c>
      <c r="N515" s="1" t="str">
        <f t="shared" si="547"/>
        <v>EquipmentName607021080</v>
      </c>
      <c r="O515" s="1" t="str">
        <f t="shared" si="548"/>
        <v>EquipmentDesc607021080</v>
      </c>
      <c r="P515" s="63" t="str">
        <f>"SpriteUi/EquipmentIcon/"&amp;"Equip_"&amp;_xlfn.XLOOKUP(J515,战斗中转!$A$8:$A$11,战斗中转!$B$8:$B$11)&amp;"_"&amp;I515*100+ROUNDUP(G515/2,0)*10</f>
        <v>SpriteUi/EquipmentIcon/Equip_Weapon_240</v>
      </c>
      <c r="Q515" s="63">
        <v>1</v>
      </c>
      <c r="R515" s="1" t="str" cm="1">
        <f t="array" ref="R515">_xlfn.XLOOKUP($C515,战斗中转!$E$32:$E$281,_xlfn.XLOOKUP(I515*100+J515,战斗中转!$AD$30:$BY$30*100+战斗中转!$AD$31:$BY$31,战斗中转!$AD$32:$BY$281),"{}")</f>
        <v>{"Atk":16762.6616,"Cri":0.567}</v>
      </c>
      <c r="S515" s="1" t="str" cm="1">
        <f t="array" ref="S515">_xlfn.XLOOKUP($C515,经营中转!$E$16:$E$265,_xlfn.XLOOKUP($J515,经营中转!$L$15:$S$15,经营中转!$L$16:$S$265),"{}")</f>
        <v>{"CardMulti":15.75}</v>
      </c>
    </row>
    <row r="516" spans="1:19" x14ac:dyDescent="0.15">
      <c r="A516" s="1">
        <f t="shared" si="542"/>
        <v>6007922080</v>
      </c>
      <c r="B516" s="59">
        <f t="shared" si="492"/>
        <v>6007922080</v>
      </c>
      <c r="C516" s="27">
        <f>_xlfn.XLOOKUP(G516,战斗中转!$D$8:$D$19,战斗中转!$F$8:$F$19)</f>
        <v>80</v>
      </c>
      <c r="D516" s="1">
        <f>_xlfn.XLOOKUP(G516,战斗中转!$D$8:$D$19,战斗中转!$H$8:$H$19)</f>
        <v>5</v>
      </c>
      <c r="E516" s="1">
        <f>_xlfn.XLOOKUP(G516,战斗中转!$D$8:$D$19,战斗中转!$J$8:$J$19)</f>
        <v>0</v>
      </c>
      <c r="F516" s="1">
        <f t="shared" si="543"/>
        <v>1</v>
      </c>
      <c r="G516" s="59">
        <f t="shared" si="500"/>
        <v>7</v>
      </c>
      <c r="H516" s="1">
        <f t="shared" ref="H516:J516" si="553">H444</f>
        <v>100</v>
      </c>
      <c r="I516" s="1">
        <f t="shared" si="553"/>
        <v>2</v>
      </c>
      <c r="J516" s="1">
        <f t="shared" si="553"/>
        <v>2</v>
      </c>
      <c r="K516" s="1">
        <f t="shared" si="545"/>
        <v>1</v>
      </c>
      <c r="L516" s="1">
        <f>IF(H516=0,0,_xlfn.XLOOKUP(G516,战斗中转!$D$8:$D$19,战斗中转!$I$8:$I$19))</f>
        <v>0.4</v>
      </c>
      <c r="M516" s="1">
        <f t="shared" si="546"/>
        <v>6007922080</v>
      </c>
      <c r="N516" s="1" t="str">
        <f t="shared" si="547"/>
        <v>EquipmentName607022080</v>
      </c>
      <c r="O516" s="1" t="str">
        <f t="shared" si="548"/>
        <v>EquipmentDesc607022080</v>
      </c>
      <c r="P516" s="63" t="str">
        <f>"SpriteUi/EquipmentIcon/"&amp;"Equip_"&amp;_xlfn.XLOOKUP(J516,战斗中转!$A$8:$A$11,战斗中转!$B$8:$B$11)&amp;"_"&amp;I516*100+ROUNDUP(G516/2,0)*10</f>
        <v>SpriteUi/EquipmentIcon/Equip_Head_240</v>
      </c>
      <c r="Q516" s="63">
        <v>1</v>
      </c>
      <c r="R516" s="1" t="str" cm="1">
        <f t="array" ref="R516">_xlfn.XLOOKUP($C516,战斗中转!$E$32:$E$281,_xlfn.XLOOKUP(I516*100+J516,战斗中转!$AD$30:$BY$30*100+战斗中转!$AD$31:$BY$31,战斗中转!$AD$32:$BY$281),"{}")</f>
        <v>{"Hp":243643.3371,"AntiCri":0.567}</v>
      </c>
      <c r="S516" s="1" t="str" cm="1">
        <f t="array" ref="S516">_xlfn.XLOOKUP($C516,经营中转!$E$16:$E$265,_xlfn.XLOOKUP($J516,经营中转!$L$15:$S$15,经营中转!$L$16:$S$265),"{}")</f>
        <v>{"AutoLevelLower":112}</v>
      </c>
    </row>
    <row r="517" spans="1:19" x14ac:dyDescent="0.15">
      <c r="A517" s="1">
        <f t="shared" si="542"/>
        <v>6007923080</v>
      </c>
      <c r="B517" s="59">
        <f t="shared" si="492"/>
        <v>6007923080</v>
      </c>
      <c r="C517" s="27">
        <f>_xlfn.XLOOKUP(G517,战斗中转!$D$8:$D$19,战斗中转!$F$8:$F$19)</f>
        <v>80</v>
      </c>
      <c r="D517" s="1">
        <f>_xlfn.XLOOKUP(G517,战斗中转!$D$8:$D$19,战斗中转!$H$8:$H$19)</f>
        <v>5</v>
      </c>
      <c r="E517" s="1">
        <f>_xlfn.XLOOKUP(G517,战斗中转!$D$8:$D$19,战斗中转!$J$8:$J$19)</f>
        <v>0</v>
      </c>
      <c r="F517" s="1">
        <f t="shared" si="543"/>
        <v>1</v>
      </c>
      <c r="G517" s="59">
        <f t="shared" si="500"/>
        <v>7</v>
      </c>
      <c r="H517" s="1">
        <f t="shared" ref="H517:J517" si="554">H445</f>
        <v>100</v>
      </c>
      <c r="I517" s="1">
        <f t="shared" si="554"/>
        <v>2</v>
      </c>
      <c r="J517" s="1">
        <f t="shared" si="554"/>
        <v>3</v>
      </c>
      <c r="K517" s="1">
        <f t="shared" si="545"/>
        <v>1</v>
      </c>
      <c r="L517" s="1">
        <f>IF(H517=0,0,_xlfn.XLOOKUP(G517,战斗中转!$D$8:$D$19,战斗中转!$I$8:$I$19))</f>
        <v>0.4</v>
      </c>
      <c r="M517" s="1">
        <f t="shared" si="546"/>
        <v>6007923080</v>
      </c>
      <c r="N517" s="1" t="str">
        <f t="shared" si="547"/>
        <v>EquipmentName607023080</v>
      </c>
      <c r="O517" s="1" t="str">
        <f t="shared" si="548"/>
        <v>EquipmentDesc607023080</v>
      </c>
      <c r="P517" s="63" t="str">
        <f>"SpriteUi/EquipmentIcon/"&amp;"Equip_"&amp;_xlfn.XLOOKUP(J517,战斗中转!$A$8:$A$11,战斗中转!$B$8:$B$11)&amp;"_"&amp;I517*100+ROUNDUP(G517/2,0)*10</f>
        <v>SpriteUi/EquipmentIcon/Equip_Body_240</v>
      </c>
      <c r="Q517" s="63">
        <v>1</v>
      </c>
      <c r="R517" s="1" t="str" cm="1">
        <f t="array" ref="R517">_xlfn.XLOOKUP($C517,战斗中转!$E$32:$E$281,_xlfn.XLOOKUP(I517*100+J517,战斗中转!$AD$30:$BY$30*100+战斗中转!$AD$31:$BY$31,战斗中转!$AD$32:$BY$281),"{}")</f>
        <v>{"PhysDef":8576.2455,"OnHealInc":0.1115}</v>
      </c>
      <c r="S517" s="1" t="str" cm="1">
        <f t="array" ref="S517">_xlfn.XLOOKUP($C517,经营中转!$E$16:$E$265,_xlfn.XLOOKUP($J517,经营中转!$L$15:$S$15,经营中转!$L$16:$S$265),"{}")</f>
        <v>{"CardMulti":6.75}</v>
      </c>
    </row>
    <row r="518" spans="1:19" x14ac:dyDescent="0.15">
      <c r="A518" s="1">
        <f t="shared" si="542"/>
        <v>6007924080</v>
      </c>
      <c r="B518" s="59">
        <f t="shared" si="492"/>
        <v>6007924080</v>
      </c>
      <c r="C518" s="27">
        <f>_xlfn.XLOOKUP(G518,战斗中转!$D$8:$D$19,战斗中转!$F$8:$F$19)</f>
        <v>80</v>
      </c>
      <c r="D518" s="1">
        <f>_xlfn.XLOOKUP(G518,战斗中转!$D$8:$D$19,战斗中转!$H$8:$H$19)</f>
        <v>5</v>
      </c>
      <c r="E518" s="1">
        <f>_xlfn.XLOOKUP(G518,战斗中转!$D$8:$D$19,战斗中转!$J$8:$J$19)</f>
        <v>0</v>
      </c>
      <c r="F518" s="1">
        <f t="shared" si="543"/>
        <v>1</v>
      </c>
      <c r="G518" s="59">
        <f t="shared" si="500"/>
        <v>7</v>
      </c>
      <c r="H518" s="1">
        <f t="shared" ref="H518:J518" si="555">H446</f>
        <v>100</v>
      </c>
      <c r="I518" s="1">
        <f t="shared" si="555"/>
        <v>2</v>
      </c>
      <c r="J518" s="1">
        <f t="shared" si="555"/>
        <v>4</v>
      </c>
      <c r="K518" s="1">
        <f t="shared" si="545"/>
        <v>1</v>
      </c>
      <c r="L518" s="1">
        <f>IF(H518=0,0,_xlfn.XLOOKUP(G518,战斗中转!$D$8:$D$19,战斗中转!$I$8:$I$19))</f>
        <v>0.4</v>
      </c>
      <c r="M518" s="1">
        <f t="shared" si="546"/>
        <v>6007924080</v>
      </c>
      <c r="N518" s="1" t="str">
        <f t="shared" si="547"/>
        <v>EquipmentName607024080</v>
      </c>
      <c r="O518" s="1" t="str">
        <f t="shared" si="548"/>
        <v>EquipmentDesc607024080</v>
      </c>
      <c r="P518" s="63" t="str">
        <f>"SpriteUi/EquipmentIcon/"&amp;"Equip_"&amp;_xlfn.XLOOKUP(J518,战斗中转!$A$8:$A$11,战斗中转!$B$8:$B$11)&amp;"_"&amp;I518*100+ROUNDUP(G518/2,0)*10</f>
        <v>SpriteUi/EquipmentIcon/Equip_Shoes_240</v>
      </c>
      <c r="Q518" s="63">
        <v>1</v>
      </c>
      <c r="R518" s="1" t="str" cm="1">
        <f t="array" ref="R518">_xlfn.XLOOKUP($C518,战斗中转!$E$32:$E$281,_xlfn.XLOOKUP(I518*100+J518,战斗中转!$AD$30:$BY$30*100+战斗中转!$AD$31:$BY$31,战斗中转!$AD$32:$BY$281),"{}")</f>
        <v>{"MagicDef":8576.2455,"AtkSpeed":0.1521,"OnHealInc":0.1115}</v>
      </c>
      <c r="S518" s="1" t="str" cm="1">
        <f t="array" ref="S518">_xlfn.XLOOKUP($C518,经营中转!$E$16:$E$265,_xlfn.XLOOKUP($J518,经营中转!$L$15:$S$15,经营中转!$L$16:$S$265),"{}")</f>
        <v>{"AutoLevelLower":48}</v>
      </c>
    </row>
    <row r="519" spans="1:19" x14ac:dyDescent="0.15">
      <c r="A519" s="1">
        <f t="shared" si="542"/>
        <v>6007931080</v>
      </c>
      <c r="B519" s="59">
        <f t="shared" si="492"/>
        <v>6007931080</v>
      </c>
      <c r="C519" s="27">
        <f>_xlfn.XLOOKUP(G519,战斗中转!$D$8:$D$19,战斗中转!$F$8:$F$19)</f>
        <v>80</v>
      </c>
      <c r="D519" s="1">
        <f>_xlfn.XLOOKUP(G519,战斗中转!$D$8:$D$19,战斗中转!$H$8:$H$19)</f>
        <v>5</v>
      </c>
      <c r="E519" s="1">
        <f>_xlfn.XLOOKUP(G519,战斗中转!$D$8:$D$19,战斗中转!$J$8:$J$19)</f>
        <v>0</v>
      </c>
      <c r="F519" s="1">
        <f t="shared" si="543"/>
        <v>1</v>
      </c>
      <c r="G519" s="59">
        <f t="shared" si="500"/>
        <v>7</v>
      </c>
      <c r="H519" s="1">
        <f t="shared" ref="H519:J519" si="556">H447</f>
        <v>100</v>
      </c>
      <c r="I519" s="1">
        <f t="shared" si="556"/>
        <v>3</v>
      </c>
      <c r="J519" s="1">
        <f t="shared" si="556"/>
        <v>1</v>
      </c>
      <c r="K519" s="1">
        <f t="shared" si="545"/>
        <v>1</v>
      </c>
      <c r="L519" s="1">
        <f>IF(H519=0,0,_xlfn.XLOOKUP(G519,战斗中转!$D$8:$D$19,战斗中转!$I$8:$I$19))</f>
        <v>0.4</v>
      </c>
      <c r="M519" s="1">
        <f t="shared" si="546"/>
        <v>6007931080</v>
      </c>
      <c r="N519" s="1" t="str">
        <f t="shared" si="547"/>
        <v>EquipmentName607031080</v>
      </c>
      <c r="O519" s="1" t="str">
        <f t="shared" si="548"/>
        <v>EquipmentDesc607031080</v>
      </c>
      <c r="P519" s="63" t="str">
        <f>"SpriteUi/EquipmentIcon/"&amp;"Equip_"&amp;_xlfn.XLOOKUP(J519,战斗中转!$A$8:$A$11,战斗中转!$B$8:$B$11)&amp;"_"&amp;I519*100+ROUNDUP(G519/2,0)*10</f>
        <v>SpriteUi/EquipmentIcon/Equip_Weapon_340</v>
      </c>
      <c r="Q519" s="63">
        <v>1</v>
      </c>
      <c r="R519" s="1" t="str" cm="1">
        <f t="array" ref="R519">_xlfn.XLOOKUP($C519,战斗中转!$E$32:$E$281,_xlfn.XLOOKUP(I519*100+J519,战斗中转!$AD$30:$BY$30*100+战斗中转!$AD$31:$BY$31,战斗中转!$AD$32:$BY$281),"{}")</f>
        <v>{"Atk":21440.6137,"Cri":0.567}</v>
      </c>
      <c r="S519" s="1" t="str" cm="1">
        <f t="array" ref="S519">_xlfn.XLOOKUP($C519,经营中转!$E$16:$E$265,_xlfn.XLOOKUP($J519,经营中转!$L$15:$S$15,经营中转!$L$16:$S$265),"{}")</f>
        <v>{"CardMulti":15.75}</v>
      </c>
    </row>
    <row r="520" spans="1:19" x14ac:dyDescent="0.15">
      <c r="A520" s="1">
        <f t="shared" si="542"/>
        <v>6007932080</v>
      </c>
      <c r="B520" s="59">
        <f t="shared" si="492"/>
        <v>6007932080</v>
      </c>
      <c r="C520" s="27">
        <f>_xlfn.XLOOKUP(G520,战斗中转!$D$8:$D$19,战斗中转!$F$8:$F$19)</f>
        <v>80</v>
      </c>
      <c r="D520" s="1">
        <f>_xlfn.XLOOKUP(G520,战斗中转!$D$8:$D$19,战斗中转!$H$8:$H$19)</f>
        <v>5</v>
      </c>
      <c r="E520" s="1">
        <f>_xlfn.XLOOKUP(G520,战斗中转!$D$8:$D$19,战斗中转!$J$8:$J$19)</f>
        <v>0</v>
      </c>
      <c r="F520" s="1">
        <f t="shared" si="543"/>
        <v>1</v>
      </c>
      <c r="G520" s="59">
        <f t="shared" si="500"/>
        <v>7</v>
      </c>
      <c r="H520" s="1">
        <f t="shared" ref="H520:J520" si="557">H448</f>
        <v>100</v>
      </c>
      <c r="I520" s="1">
        <f t="shared" si="557"/>
        <v>3</v>
      </c>
      <c r="J520" s="1">
        <f t="shared" si="557"/>
        <v>2</v>
      </c>
      <c r="K520" s="1">
        <f t="shared" si="545"/>
        <v>1</v>
      </c>
      <c r="L520" s="1">
        <f>IF(H520=0,0,_xlfn.XLOOKUP(G520,战斗中转!$D$8:$D$19,战斗中转!$I$8:$I$19))</f>
        <v>0.4</v>
      </c>
      <c r="M520" s="1">
        <f t="shared" si="546"/>
        <v>6007932080</v>
      </c>
      <c r="N520" s="1" t="str">
        <f t="shared" si="547"/>
        <v>EquipmentName607032080</v>
      </c>
      <c r="O520" s="1" t="str">
        <f t="shared" si="548"/>
        <v>EquipmentDesc607032080</v>
      </c>
      <c r="P520" s="63" t="str">
        <f>"SpriteUi/EquipmentIcon/"&amp;"Equip_"&amp;_xlfn.XLOOKUP(J520,战斗中转!$A$8:$A$11,战斗中转!$B$8:$B$11)&amp;"_"&amp;I520*100+ROUNDUP(G520/2,0)*10</f>
        <v>SpriteUi/EquipmentIcon/Equip_Head_340</v>
      </c>
      <c r="Q520" s="63">
        <v>1</v>
      </c>
      <c r="R520" s="1" t="str" cm="1">
        <f t="array" ref="R520">_xlfn.XLOOKUP($C520,战斗中转!$E$32:$E$281,_xlfn.XLOOKUP(I520*100+J520,战斗中转!$AD$30:$BY$30*100+战斗中转!$AD$31:$BY$31,战斗中转!$AD$32:$BY$281),"{}")</f>
        <v>{"Hp":204660.4032,"AntiCri":0.567}</v>
      </c>
      <c r="S520" s="1" t="str" cm="1">
        <f t="array" ref="S520">_xlfn.XLOOKUP($C520,经营中转!$E$16:$E$265,_xlfn.XLOOKUP($J520,经营中转!$L$15:$S$15,经营中转!$L$16:$S$265),"{}")</f>
        <v>{"AutoLevelLower":112}</v>
      </c>
    </row>
    <row r="521" spans="1:19" x14ac:dyDescent="0.15">
      <c r="A521" s="1">
        <f t="shared" si="542"/>
        <v>6007933080</v>
      </c>
      <c r="B521" s="59">
        <f t="shared" si="492"/>
        <v>6007933080</v>
      </c>
      <c r="C521" s="27">
        <f>_xlfn.XLOOKUP(G521,战斗中转!$D$8:$D$19,战斗中转!$F$8:$F$19)</f>
        <v>80</v>
      </c>
      <c r="D521" s="1">
        <f>_xlfn.XLOOKUP(G521,战斗中转!$D$8:$D$19,战斗中转!$H$8:$H$19)</f>
        <v>5</v>
      </c>
      <c r="E521" s="1">
        <f>_xlfn.XLOOKUP(G521,战斗中转!$D$8:$D$19,战斗中转!$J$8:$J$19)</f>
        <v>0</v>
      </c>
      <c r="F521" s="1">
        <f t="shared" si="543"/>
        <v>1</v>
      </c>
      <c r="G521" s="59">
        <f t="shared" si="500"/>
        <v>7</v>
      </c>
      <c r="H521" s="1">
        <f t="shared" ref="H521:J521" si="558">H449</f>
        <v>100</v>
      </c>
      <c r="I521" s="1">
        <f t="shared" si="558"/>
        <v>3</v>
      </c>
      <c r="J521" s="1">
        <f t="shared" si="558"/>
        <v>3</v>
      </c>
      <c r="K521" s="1">
        <f t="shared" si="545"/>
        <v>1</v>
      </c>
      <c r="L521" s="1">
        <f>IF(H521=0,0,_xlfn.XLOOKUP(G521,战斗中转!$D$8:$D$19,战斗中转!$I$8:$I$19))</f>
        <v>0.4</v>
      </c>
      <c r="M521" s="1">
        <f t="shared" si="546"/>
        <v>6007933080</v>
      </c>
      <c r="N521" s="1" t="str">
        <f t="shared" si="547"/>
        <v>EquipmentName607033080</v>
      </c>
      <c r="O521" s="1" t="str">
        <f t="shared" si="548"/>
        <v>EquipmentDesc607033080</v>
      </c>
      <c r="P521" s="63" t="str">
        <f>"SpriteUi/EquipmentIcon/"&amp;"Equip_"&amp;_xlfn.XLOOKUP(J521,战斗中转!$A$8:$A$11,战斗中转!$B$8:$B$11)&amp;"_"&amp;I521*100+ROUNDUP(G521/2,0)*10</f>
        <v>SpriteUi/EquipmentIcon/Equip_Body_340</v>
      </c>
      <c r="Q521" s="63">
        <v>1</v>
      </c>
      <c r="R521" s="1" t="str" cm="1">
        <f t="array" ref="R521">_xlfn.XLOOKUP($C521,战斗中转!$E$32:$E$281,_xlfn.XLOOKUP(I521*100+J521,战斗中转!$AD$30:$BY$30*100+战斗中转!$AD$31:$BY$31,战斗中转!$AD$32:$BY$281),"{}")</f>
        <v>{"PhysDef":7562.6892,"HealInc":0.1115}</v>
      </c>
      <c r="S521" s="1" t="str" cm="1">
        <f t="array" ref="S521">_xlfn.XLOOKUP($C521,经营中转!$E$16:$E$265,_xlfn.XLOOKUP($J521,经营中转!$L$15:$S$15,经营中转!$L$16:$S$265),"{}")</f>
        <v>{"CardMulti":6.75}</v>
      </c>
    </row>
    <row r="522" spans="1:19" x14ac:dyDescent="0.15">
      <c r="A522" s="1">
        <f t="shared" si="542"/>
        <v>6007934080</v>
      </c>
      <c r="B522" s="59">
        <f t="shared" si="492"/>
        <v>6007934080</v>
      </c>
      <c r="C522" s="27">
        <f>_xlfn.XLOOKUP(G522,战斗中转!$D$8:$D$19,战斗中转!$F$8:$F$19)</f>
        <v>80</v>
      </c>
      <c r="D522" s="1">
        <f>_xlfn.XLOOKUP(G522,战斗中转!$D$8:$D$19,战斗中转!$H$8:$H$19)</f>
        <v>5</v>
      </c>
      <c r="E522" s="1">
        <f>_xlfn.XLOOKUP(G522,战斗中转!$D$8:$D$19,战斗中转!$J$8:$J$19)</f>
        <v>0</v>
      </c>
      <c r="F522" s="1">
        <f t="shared" si="543"/>
        <v>1</v>
      </c>
      <c r="G522" s="59">
        <f t="shared" si="500"/>
        <v>7</v>
      </c>
      <c r="H522" s="1">
        <f t="shared" ref="H522:J522" si="559">H450</f>
        <v>100</v>
      </c>
      <c r="I522" s="1">
        <f t="shared" si="559"/>
        <v>3</v>
      </c>
      <c r="J522" s="1">
        <f t="shared" si="559"/>
        <v>4</v>
      </c>
      <c r="K522" s="1">
        <f t="shared" si="545"/>
        <v>1</v>
      </c>
      <c r="L522" s="1">
        <f>IF(H522=0,0,_xlfn.XLOOKUP(G522,战斗中转!$D$8:$D$19,战斗中转!$I$8:$I$19))</f>
        <v>0.4</v>
      </c>
      <c r="M522" s="1">
        <f t="shared" si="546"/>
        <v>6007934080</v>
      </c>
      <c r="N522" s="1" t="str">
        <f t="shared" si="547"/>
        <v>EquipmentName607034080</v>
      </c>
      <c r="O522" s="1" t="str">
        <f t="shared" si="548"/>
        <v>EquipmentDesc607034080</v>
      </c>
      <c r="P522" s="63" t="str">
        <f>"SpriteUi/EquipmentIcon/"&amp;"Equip_"&amp;_xlfn.XLOOKUP(J522,战斗中转!$A$8:$A$11,战斗中转!$B$8:$B$11)&amp;"_"&amp;I522*100+ROUNDUP(G522/2,0)*10</f>
        <v>SpriteUi/EquipmentIcon/Equip_Shoes_340</v>
      </c>
      <c r="Q522" s="63">
        <v>1</v>
      </c>
      <c r="R522" s="1" t="str" cm="1">
        <f t="array" ref="R522">_xlfn.XLOOKUP($C522,战斗中转!$E$32:$E$281,_xlfn.XLOOKUP(I522*100+J522,战斗中转!$AD$30:$BY$30*100+战斗中转!$AD$31:$BY$31,战斗中转!$AD$32:$BY$281),"{}")</f>
        <v>{"MagicDef":7718.6209,"AtkSpeed":0.1521,"HealInc":0.1115}</v>
      </c>
      <c r="S522" s="1" t="str" cm="1">
        <f t="array" ref="S522">_xlfn.XLOOKUP($C522,经营中转!$E$16:$E$265,_xlfn.XLOOKUP($J522,经营中转!$L$15:$S$15,经营中转!$L$16:$S$265),"{}")</f>
        <v>{"AutoLevelLower":48}</v>
      </c>
    </row>
    <row r="523" spans="1:19" x14ac:dyDescent="0.15">
      <c r="A523" s="1">
        <f t="shared" ref="A523:A534" si="560">B523</f>
        <v>6008011090</v>
      </c>
      <c r="B523" s="59">
        <f t="shared" si="492"/>
        <v>6008011090</v>
      </c>
      <c r="C523" s="27">
        <f>_xlfn.XLOOKUP(G523,战斗中转!$D$8:$D$19,战斗中转!$F$8:$F$19)</f>
        <v>90</v>
      </c>
      <c r="D523" s="1">
        <f>_xlfn.XLOOKUP(G523,战斗中转!$D$8:$D$19,战斗中转!$H$8:$H$19)</f>
        <v>5</v>
      </c>
      <c r="E523" s="1">
        <f>_xlfn.XLOOKUP(G523,战斗中转!$D$8:$D$19,战斗中转!$J$8:$J$19)</f>
        <v>0</v>
      </c>
      <c r="F523" s="1">
        <f t="shared" ref="F523:F534" si="561">IF(D523=0,0,1)</f>
        <v>1</v>
      </c>
      <c r="G523" s="59">
        <f t="shared" si="500"/>
        <v>8</v>
      </c>
      <c r="H523" s="1">
        <f t="shared" ref="H523:J523" si="562">H451</f>
        <v>0</v>
      </c>
      <c r="I523" s="1">
        <f t="shared" si="562"/>
        <v>1</v>
      </c>
      <c r="J523" s="1">
        <f t="shared" si="562"/>
        <v>1</v>
      </c>
      <c r="K523" s="1">
        <f t="shared" ref="K523:K534" si="563">IF(L523=0,0,1)</f>
        <v>0</v>
      </c>
      <c r="L523" s="1">
        <f>IF(H523=0,0,_xlfn.XLOOKUP(G523,战斗中转!$D$8:$D$19,战斗中转!$I$8:$I$19))</f>
        <v>0</v>
      </c>
      <c r="M523" s="1">
        <f t="shared" ref="M523:M534" si="564">B523</f>
        <v>6008011090</v>
      </c>
      <c r="N523" s="1" t="str">
        <f t="shared" ref="N523:N534" si="565">"EquipmentName"&amp;"60"&amp;G523*1000000+I523*10000+J523*1000+C523</f>
        <v>EquipmentName608011090</v>
      </c>
      <c r="O523" s="1" t="str">
        <f t="shared" ref="O523:O534" si="566">"EquipmentDesc"&amp;"60"&amp;G523*1000000+I523*10000+J523*1000+C523</f>
        <v>EquipmentDesc608011090</v>
      </c>
      <c r="P523" s="63" t="str">
        <f>"SpriteUi/EquipmentIcon/"&amp;"Equip_"&amp;_xlfn.XLOOKUP(J523,战斗中转!$A$8:$A$11,战斗中转!$B$8:$B$11)&amp;"_"&amp;I523*100+ROUNDUP(G523/2,0)*10</f>
        <v>SpriteUi/EquipmentIcon/Equip_Weapon_140</v>
      </c>
      <c r="Q523" s="63">
        <v>1</v>
      </c>
      <c r="R523" s="1" t="str" cm="1">
        <f t="array" ref="R523">_xlfn.XLOOKUP($C523,战斗中转!$E$32:$E$281,_xlfn.XLOOKUP(I523*100+J523,战斗中转!$AD$30:$BY$30*100+战斗中转!$AD$31:$BY$31,战斗中转!$AD$32:$BY$281),"{}")</f>
        <v>{"Atk":32841.0072,"Cri":0.9237}</v>
      </c>
      <c r="S523" s="1" t="str" cm="1">
        <f t="array" ref="S523">_xlfn.XLOOKUP($C523,经营中转!$E$16:$E$265,_xlfn.XLOOKUP($J523,经营中转!$L$15:$S$15,经营中转!$L$16:$S$265),"{}")</f>
        <v>{"CardMulti":17.9}</v>
      </c>
    </row>
    <row r="524" spans="1:19" x14ac:dyDescent="0.15">
      <c r="A524" s="1">
        <f t="shared" si="560"/>
        <v>6008012090</v>
      </c>
      <c r="B524" s="59">
        <f t="shared" si="492"/>
        <v>6008012090</v>
      </c>
      <c r="C524" s="27">
        <f>_xlfn.XLOOKUP(G524,战斗中转!$D$8:$D$19,战斗中转!$F$8:$F$19)</f>
        <v>90</v>
      </c>
      <c r="D524" s="1">
        <f>_xlfn.XLOOKUP(G524,战斗中转!$D$8:$D$19,战斗中转!$H$8:$H$19)</f>
        <v>5</v>
      </c>
      <c r="E524" s="1">
        <f>_xlfn.XLOOKUP(G524,战斗中转!$D$8:$D$19,战斗中转!$J$8:$J$19)</f>
        <v>0</v>
      </c>
      <c r="F524" s="1">
        <f t="shared" si="561"/>
        <v>1</v>
      </c>
      <c r="G524" s="59">
        <f t="shared" si="500"/>
        <v>8</v>
      </c>
      <c r="H524" s="1">
        <f t="shared" ref="H524:J524" si="567">H452</f>
        <v>0</v>
      </c>
      <c r="I524" s="1">
        <f t="shared" si="567"/>
        <v>1</v>
      </c>
      <c r="J524" s="1">
        <f t="shared" si="567"/>
        <v>2</v>
      </c>
      <c r="K524" s="1">
        <f t="shared" si="563"/>
        <v>0</v>
      </c>
      <c r="L524" s="1">
        <f>IF(H524=0,0,_xlfn.XLOOKUP(G524,战斗中转!$D$8:$D$19,战斗中转!$I$8:$I$19))</f>
        <v>0</v>
      </c>
      <c r="M524" s="1">
        <f t="shared" si="564"/>
        <v>6008012090</v>
      </c>
      <c r="N524" s="1" t="str">
        <f t="shared" si="565"/>
        <v>EquipmentName608012090</v>
      </c>
      <c r="O524" s="1" t="str">
        <f t="shared" si="566"/>
        <v>EquipmentDesc608012090</v>
      </c>
      <c r="P524" s="63" t="str">
        <f>"SpriteUi/EquipmentIcon/"&amp;"Equip_"&amp;_xlfn.XLOOKUP(J524,战斗中转!$A$8:$A$11,战斗中转!$B$8:$B$11)&amp;"_"&amp;I524*100+ROUNDUP(G524/2,0)*10</f>
        <v>SpriteUi/EquipmentIcon/Equip_Head_140</v>
      </c>
      <c r="Q524" s="63">
        <v>1</v>
      </c>
      <c r="R524" s="1" t="str" cm="1">
        <f t="array" ref="R524">_xlfn.XLOOKUP($C524,战斗中转!$E$32:$E$281,_xlfn.XLOOKUP(I524*100+J524,战斗中转!$AD$30:$BY$30*100+战斗中转!$AD$31:$BY$31,战斗中转!$AD$32:$BY$281),"{}")</f>
        <v>{"Hp":236885.9533,"AntiCri":0.5096}</v>
      </c>
      <c r="S524" s="1" t="str" cm="1">
        <f t="array" ref="S524">_xlfn.XLOOKUP($C524,经营中转!$E$16:$E$265,_xlfn.XLOOKUP($J524,经营中转!$L$15:$S$15,经营中转!$L$16:$S$265),"{}")</f>
        <v>{"AutoLevelLower":126}</v>
      </c>
    </row>
    <row r="525" spans="1:19" x14ac:dyDescent="0.15">
      <c r="A525" s="1">
        <f t="shared" si="560"/>
        <v>6008013090</v>
      </c>
      <c r="B525" s="59">
        <f t="shared" si="492"/>
        <v>6008013090</v>
      </c>
      <c r="C525" s="27">
        <f>_xlfn.XLOOKUP(G525,战斗中转!$D$8:$D$19,战斗中转!$F$8:$F$19)</f>
        <v>90</v>
      </c>
      <c r="D525" s="1">
        <f>_xlfn.XLOOKUP(G525,战斗中转!$D$8:$D$19,战斗中转!$H$8:$H$19)</f>
        <v>5</v>
      </c>
      <c r="E525" s="1">
        <f>_xlfn.XLOOKUP(G525,战斗中转!$D$8:$D$19,战斗中转!$J$8:$J$19)</f>
        <v>0</v>
      </c>
      <c r="F525" s="1">
        <f t="shared" si="561"/>
        <v>1</v>
      </c>
      <c r="G525" s="59">
        <f t="shared" si="500"/>
        <v>8</v>
      </c>
      <c r="H525" s="1">
        <f t="shared" ref="H525:J525" si="568">H453</f>
        <v>0</v>
      </c>
      <c r="I525" s="1">
        <f t="shared" si="568"/>
        <v>1</v>
      </c>
      <c r="J525" s="1">
        <f t="shared" si="568"/>
        <v>3</v>
      </c>
      <c r="K525" s="1">
        <f t="shared" si="563"/>
        <v>0</v>
      </c>
      <c r="L525" s="1">
        <f>IF(H525=0,0,_xlfn.XLOOKUP(G525,战斗中转!$D$8:$D$19,战斗中转!$I$8:$I$19))</f>
        <v>0</v>
      </c>
      <c r="M525" s="1">
        <f t="shared" si="564"/>
        <v>6008013090</v>
      </c>
      <c r="N525" s="1" t="str">
        <f t="shared" si="565"/>
        <v>EquipmentName608013090</v>
      </c>
      <c r="O525" s="1" t="str">
        <f t="shared" si="566"/>
        <v>EquipmentDesc608013090</v>
      </c>
      <c r="P525" s="63" t="str">
        <f>"SpriteUi/EquipmentIcon/"&amp;"Equip_"&amp;_xlfn.XLOOKUP(J525,战斗中转!$A$8:$A$11,战斗中转!$B$8:$B$11)&amp;"_"&amp;I525*100+ROUNDUP(G525/2,0)*10</f>
        <v>SpriteUi/EquipmentIcon/Equip_Body_140</v>
      </c>
      <c r="Q525" s="63">
        <v>1</v>
      </c>
      <c r="R525" s="1" t="str" cm="1">
        <f t="array" ref="R525">_xlfn.XLOOKUP($C525,战斗中转!$E$32:$E$281,_xlfn.XLOOKUP(I525*100+J525,战斗中转!$AD$30:$BY$30*100+战斗中转!$AD$31:$BY$31,战斗中转!$AD$32:$BY$281),"{}")</f>
        <v>{"PhysDef":10229.1662,"SkillSpeed":0.1358}</v>
      </c>
      <c r="S525" s="1" t="str" cm="1">
        <f t="array" ref="S525">_xlfn.XLOOKUP($C525,经营中转!$E$16:$E$265,_xlfn.XLOOKUP($J525,经营中转!$L$15:$S$15,经营中转!$L$16:$S$265),"{}")</f>
        <v>{"CardMulti":7.67}</v>
      </c>
    </row>
    <row r="526" spans="1:19" x14ac:dyDescent="0.15">
      <c r="A526" s="1">
        <f t="shared" si="560"/>
        <v>6008014090</v>
      </c>
      <c r="B526" s="59">
        <f t="shared" si="492"/>
        <v>6008014090</v>
      </c>
      <c r="C526" s="27">
        <f>_xlfn.XLOOKUP(G526,战斗中转!$D$8:$D$19,战斗中转!$F$8:$F$19)</f>
        <v>90</v>
      </c>
      <c r="D526" s="1">
        <f>_xlfn.XLOOKUP(G526,战斗中转!$D$8:$D$19,战斗中转!$H$8:$H$19)</f>
        <v>5</v>
      </c>
      <c r="E526" s="1">
        <f>_xlfn.XLOOKUP(G526,战斗中转!$D$8:$D$19,战斗中转!$J$8:$J$19)</f>
        <v>0</v>
      </c>
      <c r="F526" s="1">
        <f t="shared" si="561"/>
        <v>1</v>
      </c>
      <c r="G526" s="59">
        <f t="shared" si="500"/>
        <v>8</v>
      </c>
      <c r="H526" s="1">
        <f t="shared" ref="H526:J526" si="569">H454</f>
        <v>0</v>
      </c>
      <c r="I526" s="1">
        <f t="shared" si="569"/>
        <v>1</v>
      </c>
      <c r="J526" s="1">
        <f t="shared" si="569"/>
        <v>4</v>
      </c>
      <c r="K526" s="1">
        <f t="shared" si="563"/>
        <v>0</v>
      </c>
      <c r="L526" s="1">
        <f>IF(H526=0,0,_xlfn.XLOOKUP(G526,战斗中转!$D$8:$D$19,战斗中转!$I$8:$I$19))</f>
        <v>0</v>
      </c>
      <c r="M526" s="1">
        <f t="shared" si="564"/>
        <v>6008014090</v>
      </c>
      <c r="N526" s="1" t="str">
        <f t="shared" si="565"/>
        <v>EquipmentName608014090</v>
      </c>
      <c r="O526" s="1" t="str">
        <f t="shared" si="566"/>
        <v>EquipmentDesc608014090</v>
      </c>
      <c r="P526" s="63" t="str">
        <f>"SpriteUi/EquipmentIcon/"&amp;"Equip_"&amp;_xlfn.XLOOKUP(J526,战斗中转!$A$8:$A$11,战斗中转!$B$8:$B$11)&amp;"_"&amp;I526*100+ROUNDUP(G526/2,0)*10</f>
        <v>SpriteUi/EquipmentIcon/Equip_Shoes_140</v>
      </c>
      <c r="Q526" s="63">
        <v>1</v>
      </c>
      <c r="R526" s="1" t="str" cm="1">
        <f t="array" ref="R526">_xlfn.XLOOKUP($C526,战斗中转!$E$32:$E$281,_xlfn.XLOOKUP(I526*100+J526,战斗中转!$AD$30:$BY$30*100+战斗中转!$AD$31:$BY$31,战斗中转!$AD$32:$BY$281),"{}")</f>
        <v>{"MagicDef":10229.1662,"AtkSpeed":0.1746,"SkillSpeed":0.1358}</v>
      </c>
      <c r="S526" s="1" t="str" cm="1">
        <f t="array" ref="S526">_xlfn.XLOOKUP($C526,经营中转!$E$16:$E$265,_xlfn.XLOOKUP($J526,经营中转!$L$15:$S$15,经营中转!$L$16:$S$265),"{}")</f>
        <v>{"AutoLevelLower":54}</v>
      </c>
    </row>
    <row r="527" spans="1:19" x14ac:dyDescent="0.15">
      <c r="A527" s="1">
        <f t="shared" si="560"/>
        <v>6008021090</v>
      </c>
      <c r="B527" s="59">
        <f t="shared" si="492"/>
        <v>6008021090</v>
      </c>
      <c r="C527" s="27">
        <f>_xlfn.XLOOKUP(G527,战斗中转!$D$8:$D$19,战斗中转!$F$8:$F$19)</f>
        <v>90</v>
      </c>
      <c r="D527" s="1">
        <f>_xlfn.XLOOKUP(G527,战斗中转!$D$8:$D$19,战斗中转!$H$8:$H$19)</f>
        <v>5</v>
      </c>
      <c r="E527" s="1">
        <f>_xlfn.XLOOKUP(G527,战斗中转!$D$8:$D$19,战斗中转!$J$8:$J$19)</f>
        <v>0</v>
      </c>
      <c r="F527" s="1">
        <f t="shared" si="561"/>
        <v>1</v>
      </c>
      <c r="G527" s="59">
        <f t="shared" si="500"/>
        <v>8</v>
      </c>
      <c r="H527" s="1">
        <f t="shared" ref="H527:J527" si="570">H455</f>
        <v>0</v>
      </c>
      <c r="I527" s="1">
        <f t="shared" si="570"/>
        <v>2</v>
      </c>
      <c r="J527" s="1">
        <f t="shared" si="570"/>
        <v>1</v>
      </c>
      <c r="K527" s="1">
        <f t="shared" si="563"/>
        <v>0</v>
      </c>
      <c r="L527" s="1">
        <f>IF(H527=0,0,_xlfn.XLOOKUP(G527,战斗中转!$D$8:$D$19,战斗中转!$I$8:$I$19))</f>
        <v>0</v>
      </c>
      <c r="M527" s="1">
        <f t="shared" si="564"/>
        <v>6008021090</v>
      </c>
      <c r="N527" s="1" t="str">
        <f t="shared" si="565"/>
        <v>EquipmentName608021090</v>
      </c>
      <c r="O527" s="1" t="str">
        <f t="shared" si="566"/>
        <v>EquipmentDesc608021090</v>
      </c>
      <c r="P527" s="63" t="str">
        <f>"SpriteUi/EquipmentIcon/"&amp;"Equip_"&amp;_xlfn.XLOOKUP(J527,战斗中转!$A$8:$A$11,战斗中转!$B$8:$B$11)&amp;"_"&amp;I527*100+ROUNDUP(G527/2,0)*10</f>
        <v>SpriteUi/EquipmentIcon/Equip_Weapon_240</v>
      </c>
      <c r="Q527" s="63">
        <v>1</v>
      </c>
      <c r="R527" s="1" t="str" cm="1">
        <f t="array" ref="R527">_xlfn.XLOOKUP($C527,战斗中转!$E$32:$E$281,_xlfn.XLOOKUP(I527*100+J527,战斗中转!$AD$30:$BY$30*100+战斗中转!$AD$31:$BY$31,战斗中转!$AD$32:$BY$281),"{}")</f>
        <v>{"Atk":23150.2182,"Cri":0.637}</v>
      </c>
      <c r="S527" s="1" t="str" cm="1">
        <f t="array" ref="S527">_xlfn.XLOOKUP($C527,经营中转!$E$16:$E$265,_xlfn.XLOOKUP($J527,经营中转!$L$15:$S$15,经营中转!$L$16:$S$265),"{}")</f>
        <v>{"CardMulti":17.9}</v>
      </c>
    </row>
    <row r="528" spans="1:19" x14ac:dyDescent="0.15">
      <c r="A528" s="1">
        <f t="shared" si="560"/>
        <v>6008022090</v>
      </c>
      <c r="B528" s="59">
        <f t="shared" si="492"/>
        <v>6008022090</v>
      </c>
      <c r="C528" s="27">
        <f>_xlfn.XLOOKUP(G528,战斗中转!$D$8:$D$19,战斗中转!$F$8:$F$19)</f>
        <v>90</v>
      </c>
      <c r="D528" s="1">
        <f>_xlfn.XLOOKUP(G528,战斗中转!$D$8:$D$19,战斗中转!$H$8:$H$19)</f>
        <v>5</v>
      </c>
      <c r="E528" s="1">
        <f>_xlfn.XLOOKUP(G528,战斗中转!$D$8:$D$19,战斗中转!$J$8:$J$19)</f>
        <v>0</v>
      </c>
      <c r="F528" s="1">
        <f t="shared" si="561"/>
        <v>1</v>
      </c>
      <c r="G528" s="59">
        <f t="shared" si="500"/>
        <v>8</v>
      </c>
      <c r="H528" s="1">
        <f t="shared" ref="H528:J528" si="571">H456</f>
        <v>0</v>
      </c>
      <c r="I528" s="1">
        <f t="shared" si="571"/>
        <v>2</v>
      </c>
      <c r="J528" s="1">
        <f t="shared" si="571"/>
        <v>2</v>
      </c>
      <c r="K528" s="1">
        <f t="shared" si="563"/>
        <v>0</v>
      </c>
      <c r="L528" s="1">
        <f>IF(H528=0,0,_xlfn.XLOOKUP(G528,战斗中转!$D$8:$D$19,战斗中转!$I$8:$I$19))</f>
        <v>0</v>
      </c>
      <c r="M528" s="1">
        <f t="shared" si="564"/>
        <v>6008022090</v>
      </c>
      <c r="N528" s="1" t="str">
        <f t="shared" si="565"/>
        <v>EquipmentName608022090</v>
      </c>
      <c r="O528" s="1" t="str">
        <f t="shared" si="566"/>
        <v>EquipmentDesc608022090</v>
      </c>
      <c r="P528" s="63" t="str">
        <f>"SpriteUi/EquipmentIcon/"&amp;"Equip_"&amp;_xlfn.XLOOKUP(J528,战斗中转!$A$8:$A$11,战斗中转!$B$8:$B$11)&amp;"_"&amp;I528*100+ROUNDUP(G528/2,0)*10</f>
        <v>SpriteUi/EquipmentIcon/Equip_Head_240</v>
      </c>
      <c r="Q528" s="63">
        <v>1</v>
      </c>
      <c r="R528" s="1" t="str" cm="1">
        <f t="array" ref="R528">_xlfn.XLOOKUP($C528,战斗中转!$E$32:$E$281,_xlfn.XLOOKUP(I528*100+J528,战斗中转!$AD$30:$BY$30*100+战斗中转!$AD$31:$BY$31,战斗中转!$AD$32:$BY$281),"{}")</f>
        <v>{"Hp":336485.7291,"AntiCri":0.637}</v>
      </c>
      <c r="S528" s="1" t="str" cm="1">
        <f t="array" ref="S528">_xlfn.XLOOKUP($C528,经营中转!$E$16:$E$265,_xlfn.XLOOKUP($J528,经营中转!$L$15:$S$15,经营中转!$L$16:$S$265),"{}")</f>
        <v>{"AutoLevelLower":126}</v>
      </c>
    </row>
    <row r="529" spans="1:19" x14ac:dyDescent="0.15">
      <c r="A529" s="1">
        <f t="shared" si="560"/>
        <v>6008023090</v>
      </c>
      <c r="B529" s="59">
        <f t="shared" si="492"/>
        <v>6008023090</v>
      </c>
      <c r="C529" s="27">
        <f>_xlfn.XLOOKUP(G529,战斗中转!$D$8:$D$19,战斗中转!$F$8:$F$19)</f>
        <v>90</v>
      </c>
      <c r="D529" s="1">
        <f>_xlfn.XLOOKUP(G529,战斗中转!$D$8:$D$19,战斗中转!$H$8:$H$19)</f>
        <v>5</v>
      </c>
      <c r="E529" s="1">
        <f>_xlfn.XLOOKUP(G529,战斗中转!$D$8:$D$19,战斗中转!$J$8:$J$19)</f>
        <v>0</v>
      </c>
      <c r="F529" s="1">
        <f t="shared" si="561"/>
        <v>1</v>
      </c>
      <c r="G529" s="59">
        <f t="shared" si="500"/>
        <v>8</v>
      </c>
      <c r="H529" s="1">
        <f t="shared" ref="H529:J529" si="572">H457</f>
        <v>0</v>
      </c>
      <c r="I529" s="1">
        <f t="shared" si="572"/>
        <v>2</v>
      </c>
      <c r="J529" s="1">
        <f t="shared" si="572"/>
        <v>3</v>
      </c>
      <c r="K529" s="1">
        <f t="shared" si="563"/>
        <v>0</v>
      </c>
      <c r="L529" s="1">
        <f>IF(H529=0,0,_xlfn.XLOOKUP(G529,战斗中转!$D$8:$D$19,战斗中转!$I$8:$I$19))</f>
        <v>0</v>
      </c>
      <c r="M529" s="1">
        <f t="shared" si="564"/>
        <v>6008023090</v>
      </c>
      <c r="N529" s="1" t="str">
        <f t="shared" si="565"/>
        <v>EquipmentName608023090</v>
      </c>
      <c r="O529" s="1" t="str">
        <f t="shared" si="566"/>
        <v>EquipmentDesc608023090</v>
      </c>
      <c r="P529" s="63" t="str">
        <f>"SpriteUi/EquipmentIcon/"&amp;"Equip_"&amp;_xlfn.XLOOKUP(J529,战斗中转!$A$8:$A$11,战斗中转!$B$8:$B$11)&amp;"_"&amp;I529*100+ROUNDUP(G529/2,0)*10</f>
        <v>SpriteUi/EquipmentIcon/Equip_Body_240</v>
      </c>
      <c r="Q529" s="63">
        <v>1</v>
      </c>
      <c r="R529" s="1" t="str" cm="1">
        <f t="array" ref="R529">_xlfn.XLOOKUP($C529,战斗中转!$E$32:$E$281,_xlfn.XLOOKUP(I529*100+J529,战斗中转!$AD$30:$BY$30*100+战斗中转!$AD$31:$BY$31,战斗中转!$AD$32:$BY$281),"{}")</f>
        <v>{"PhysDef":11844.2977,"OnHealInc":0.128}</v>
      </c>
      <c r="S529" s="1" t="str" cm="1">
        <f t="array" ref="S529">_xlfn.XLOOKUP($C529,经营中转!$E$16:$E$265,_xlfn.XLOOKUP($J529,经营中转!$L$15:$S$15,经营中转!$L$16:$S$265),"{}")</f>
        <v>{"CardMulti":7.67}</v>
      </c>
    </row>
    <row r="530" spans="1:19" x14ac:dyDescent="0.15">
      <c r="A530" s="1">
        <f t="shared" si="560"/>
        <v>6008024090</v>
      </c>
      <c r="B530" s="59">
        <f t="shared" si="492"/>
        <v>6008024090</v>
      </c>
      <c r="C530" s="27">
        <f>_xlfn.XLOOKUP(G530,战斗中转!$D$8:$D$19,战斗中转!$F$8:$F$19)</f>
        <v>90</v>
      </c>
      <c r="D530" s="1">
        <f>_xlfn.XLOOKUP(G530,战斗中转!$D$8:$D$19,战斗中转!$H$8:$H$19)</f>
        <v>5</v>
      </c>
      <c r="E530" s="1">
        <f>_xlfn.XLOOKUP(G530,战斗中转!$D$8:$D$19,战斗中转!$J$8:$J$19)</f>
        <v>0</v>
      </c>
      <c r="F530" s="1">
        <f t="shared" si="561"/>
        <v>1</v>
      </c>
      <c r="G530" s="59">
        <f t="shared" si="500"/>
        <v>8</v>
      </c>
      <c r="H530" s="1">
        <f t="shared" ref="H530:J530" si="573">H458</f>
        <v>0</v>
      </c>
      <c r="I530" s="1">
        <f t="shared" si="573"/>
        <v>2</v>
      </c>
      <c r="J530" s="1">
        <f t="shared" si="573"/>
        <v>4</v>
      </c>
      <c r="K530" s="1">
        <f t="shared" si="563"/>
        <v>0</v>
      </c>
      <c r="L530" s="1">
        <f>IF(H530=0,0,_xlfn.XLOOKUP(G530,战斗中转!$D$8:$D$19,战斗中转!$I$8:$I$19))</f>
        <v>0</v>
      </c>
      <c r="M530" s="1">
        <f t="shared" si="564"/>
        <v>6008024090</v>
      </c>
      <c r="N530" s="1" t="str">
        <f t="shared" si="565"/>
        <v>EquipmentName608024090</v>
      </c>
      <c r="O530" s="1" t="str">
        <f t="shared" si="566"/>
        <v>EquipmentDesc608024090</v>
      </c>
      <c r="P530" s="63" t="str">
        <f>"SpriteUi/EquipmentIcon/"&amp;"Equip_"&amp;_xlfn.XLOOKUP(J530,战斗中转!$A$8:$A$11,战斗中转!$B$8:$B$11)&amp;"_"&amp;I530*100+ROUNDUP(G530/2,0)*10</f>
        <v>SpriteUi/EquipmentIcon/Equip_Shoes_240</v>
      </c>
      <c r="Q530" s="63">
        <v>1</v>
      </c>
      <c r="R530" s="1" t="str" cm="1">
        <f t="array" ref="R530">_xlfn.XLOOKUP($C530,战斗中转!$E$32:$E$281,_xlfn.XLOOKUP(I530*100+J530,战斗中转!$AD$30:$BY$30*100+战斗中转!$AD$31:$BY$31,战斗中转!$AD$32:$BY$281),"{}")</f>
        <v>{"MagicDef":11844.2977,"AtkSpeed":0.1746,"OnHealInc":0.128}</v>
      </c>
      <c r="S530" s="1" t="str" cm="1">
        <f t="array" ref="S530">_xlfn.XLOOKUP($C530,经营中转!$E$16:$E$265,_xlfn.XLOOKUP($J530,经营中转!$L$15:$S$15,经营中转!$L$16:$S$265),"{}")</f>
        <v>{"AutoLevelLower":54}</v>
      </c>
    </row>
    <row r="531" spans="1:19" x14ac:dyDescent="0.15">
      <c r="A531" s="1">
        <f t="shared" si="560"/>
        <v>6008031090</v>
      </c>
      <c r="B531" s="59">
        <f t="shared" si="492"/>
        <v>6008031090</v>
      </c>
      <c r="C531" s="27">
        <f>_xlfn.XLOOKUP(G531,战斗中转!$D$8:$D$19,战斗中转!$F$8:$F$19)</f>
        <v>90</v>
      </c>
      <c r="D531" s="1">
        <f>_xlfn.XLOOKUP(G531,战斗中转!$D$8:$D$19,战斗中转!$H$8:$H$19)</f>
        <v>5</v>
      </c>
      <c r="E531" s="1">
        <f>_xlfn.XLOOKUP(G531,战斗中转!$D$8:$D$19,战斗中转!$J$8:$J$19)</f>
        <v>0</v>
      </c>
      <c r="F531" s="1">
        <f t="shared" si="561"/>
        <v>1</v>
      </c>
      <c r="G531" s="59">
        <f t="shared" si="500"/>
        <v>8</v>
      </c>
      <c r="H531" s="1">
        <f t="shared" ref="H531:J531" si="574">H459</f>
        <v>0</v>
      </c>
      <c r="I531" s="1">
        <f t="shared" si="574"/>
        <v>3</v>
      </c>
      <c r="J531" s="1">
        <f t="shared" si="574"/>
        <v>1</v>
      </c>
      <c r="K531" s="1">
        <f t="shared" si="563"/>
        <v>0</v>
      </c>
      <c r="L531" s="1">
        <f>IF(H531=0,0,_xlfn.XLOOKUP(G531,战斗中转!$D$8:$D$19,战斗中转!$I$8:$I$19))</f>
        <v>0</v>
      </c>
      <c r="M531" s="1">
        <f t="shared" si="564"/>
        <v>6008031090</v>
      </c>
      <c r="N531" s="1" t="str">
        <f t="shared" si="565"/>
        <v>EquipmentName608031090</v>
      </c>
      <c r="O531" s="1" t="str">
        <f t="shared" si="566"/>
        <v>EquipmentDesc608031090</v>
      </c>
      <c r="P531" s="63" t="str">
        <f>"SpriteUi/EquipmentIcon/"&amp;"Equip_"&amp;_xlfn.XLOOKUP(J531,战斗中转!$A$8:$A$11,战斗中转!$B$8:$B$11)&amp;"_"&amp;I531*100+ROUNDUP(G531/2,0)*10</f>
        <v>SpriteUi/EquipmentIcon/Equip_Weapon_340</v>
      </c>
      <c r="Q531" s="63">
        <v>1</v>
      </c>
      <c r="R531" s="1" t="str" cm="1">
        <f t="array" ref="R531">_xlfn.XLOOKUP($C531,战斗中转!$E$32:$E$281,_xlfn.XLOOKUP(I531*100+J531,战斗中转!$AD$30:$BY$30*100+战斗中转!$AD$31:$BY$31,战斗中转!$AD$32:$BY$281),"{}")</f>
        <v>{"Atk":29610.7442,"Cri":0.637}</v>
      </c>
      <c r="S531" s="1" t="str" cm="1">
        <f t="array" ref="S531">_xlfn.XLOOKUP($C531,经营中转!$E$16:$E$265,_xlfn.XLOOKUP($J531,经营中转!$L$15:$S$15,经营中转!$L$16:$S$265),"{}")</f>
        <v>{"CardMulti":17.9}</v>
      </c>
    </row>
    <row r="532" spans="1:19" x14ac:dyDescent="0.15">
      <c r="A532" s="1">
        <f t="shared" si="560"/>
        <v>6008032090</v>
      </c>
      <c r="B532" s="59">
        <f t="shared" ref="B532:B595" si="575">INT(IF(H532=100,60*10^8+G532*10^6+9*10^5+I532*10^4+J532*10^3+C532,60*10^8+G532*10^6+H532*10^5+I532*10^4+J532*10^3+C532))</f>
        <v>6008032090</v>
      </c>
      <c r="C532" s="27">
        <f>_xlfn.XLOOKUP(G532,战斗中转!$D$8:$D$19,战斗中转!$F$8:$F$19)</f>
        <v>90</v>
      </c>
      <c r="D532" s="1">
        <f>_xlfn.XLOOKUP(G532,战斗中转!$D$8:$D$19,战斗中转!$H$8:$H$19)</f>
        <v>5</v>
      </c>
      <c r="E532" s="1">
        <f>_xlfn.XLOOKUP(G532,战斗中转!$D$8:$D$19,战斗中转!$J$8:$J$19)</f>
        <v>0</v>
      </c>
      <c r="F532" s="1">
        <f t="shared" si="561"/>
        <v>1</v>
      </c>
      <c r="G532" s="59">
        <f t="shared" si="500"/>
        <v>8</v>
      </c>
      <c r="H532" s="1">
        <f t="shared" ref="H532:J532" si="576">H460</f>
        <v>0</v>
      </c>
      <c r="I532" s="1">
        <f t="shared" si="576"/>
        <v>3</v>
      </c>
      <c r="J532" s="1">
        <f t="shared" si="576"/>
        <v>2</v>
      </c>
      <c r="K532" s="1">
        <f t="shared" si="563"/>
        <v>0</v>
      </c>
      <c r="L532" s="1">
        <f>IF(H532=0,0,_xlfn.XLOOKUP(G532,战斗中转!$D$8:$D$19,战斗中转!$I$8:$I$19))</f>
        <v>0</v>
      </c>
      <c r="M532" s="1">
        <f t="shared" si="564"/>
        <v>6008032090</v>
      </c>
      <c r="N532" s="1" t="str">
        <f t="shared" si="565"/>
        <v>EquipmentName608032090</v>
      </c>
      <c r="O532" s="1" t="str">
        <f t="shared" si="566"/>
        <v>EquipmentDesc608032090</v>
      </c>
      <c r="P532" s="63" t="str">
        <f>"SpriteUi/EquipmentIcon/"&amp;"Equip_"&amp;_xlfn.XLOOKUP(J532,战斗中转!$A$8:$A$11,战斗中转!$B$8:$B$11)&amp;"_"&amp;I532*100+ROUNDUP(G532/2,0)*10</f>
        <v>SpriteUi/EquipmentIcon/Equip_Head_340</v>
      </c>
      <c r="Q532" s="63">
        <v>1</v>
      </c>
      <c r="R532" s="1" t="str" cm="1">
        <f t="array" ref="R532">_xlfn.XLOOKUP($C532,战斗中转!$E$32:$E$281,_xlfn.XLOOKUP(I532*100+J532,战斗中转!$AD$30:$BY$30*100+战斗中转!$AD$31:$BY$31,战斗中转!$AD$32:$BY$281),"{}")</f>
        <v>{"Hp":282648.0125,"AntiCri":0.637}</v>
      </c>
      <c r="S532" s="1" t="str" cm="1">
        <f t="array" ref="S532">_xlfn.XLOOKUP($C532,经营中转!$E$16:$E$265,_xlfn.XLOOKUP($J532,经营中转!$L$15:$S$15,经营中转!$L$16:$S$265),"{}")</f>
        <v>{"AutoLevelLower":126}</v>
      </c>
    </row>
    <row r="533" spans="1:19" x14ac:dyDescent="0.15">
      <c r="A533" s="1">
        <f t="shared" si="560"/>
        <v>6008033090</v>
      </c>
      <c r="B533" s="59">
        <f t="shared" si="575"/>
        <v>6008033090</v>
      </c>
      <c r="C533" s="27">
        <f>_xlfn.XLOOKUP(G533,战斗中转!$D$8:$D$19,战斗中转!$F$8:$F$19)</f>
        <v>90</v>
      </c>
      <c r="D533" s="1">
        <f>_xlfn.XLOOKUP(G533,战斗中转!$D$8:$D$19,战斗中转!$H$8:$H$19)</f>
        <v>5</v>
      </c>
      <c r="E533" s="1">
        <f>_xlfn.XLOOKUP(G533,战斗中转!$D$8:$D$19,战斗中转!$J$8:$J$19)</f>
        <v>0</v>
      </c>
      <c r="F533" s="1">
        <f t="shared" si="561"/>
        <v>1</v>
      </c>
      <c r="G533" s="59">
        <f t="shared" si="500"/>
        <v>8</v>
      </c>
      <c r="H533" s="1">
        <f t="shared" ref="H533:J533" si="577">H461</f>
        <v>0</v>
      </c>
      <c r="I533" s="1">
        <f t="shared" si="577"/>
        <v>3</v>
      </c>
      <c r="J533" s="1">
        <f t="shared" si="577"/>
        <v>3</v>
      </c>
      <c r="K533" s="1">
        <f t="shared" si="563"/>
        <v>0</v>
      </c>
      <c r="L533" s="1">
        <f>IF(H533=0,0,_xlfn.XLOOKUP(G533,战斗中转!$D$8:$D$19,战斗中转!$I$8:$I$19))</f>
        <v>0</v>
      </c>
      <c r="M533" s="1">
        <f t="shared" si="564"/>
        <v>6008033090</v>
      </c>
      <c r="N533" s="1" t="str">
        <f t="shared" si="565"/>
        <v>EquipmentName608033090</v>
      </c>
      <c r="O533" s="1" t="str">
        <f t="shared" si="566"/>
        <v>EquipmentDesc608033090</v>
      </c>
      <c r="P533" s="63" t="str">
        <f>"SpriteUi/EquipmentIcon/"&amp;"Equip_"&amp;_xlfn.XLOOKUP(J533,战斗中转!$A$8:$A$11,战斗中转!$B$8:$B$11)&amp;"_"&amp;I533*100+ROUNDUP(G533/2,0)*10</f>
        <v>SpriteUi/EquipmentIcon/Equip_Body_340</v>
      </c>
      <c r="Q533" s="63">
        <v>1</v>
      </c>
      <c r="R533" s="1" t="str" cm="1">
        <f t="array" ref="R533">_xlfn.XLOOKUP($C533,战斗中转!$E$32:$E$281,_xlfn.XLOOKUP(I533*100+J533,战斗中转!$AD$30:$BY$30*100+战斗中转!$AD$31:$BY$31,战斗中转!$AD$32:$BY$281),"{}")</f>
        <v>{"PhysDef":10444.517,"HealInc":0.128}</v>
      </c>
      <c r="S533" s="1" t="str" cm="1">
        <f t="array" ref="S533">_xlfn.XLOOKUP($C533,经营中转!$E$16:$E$265,_xlfn.XLOOKUP($J533,经营中转!$L$15:$S$15,经营中转!$L$16:$S$265),"{}")</f>
        <v>{"CardMulti":7.67}</v>
      </c>
    </row>
    <row r="534" spans="1:19" x14ac:dyDescent="0.15">
      <c r="A534" s="1">
        <f t="shared" si="560"/>
        <v>6008034090</v>
      </c>
      <c r="B534" s="59">
        <f t="shared" si="575"/>
        <v>6008034090</v>
      </c>
      <c r="C534" s="27">
        <f>_xlfn.XLOOKUP(G534,战斗中转!$D$8:$D$19,战斗中转!$F$8:$F$19)</f>
        <v>90</v>
      </c>
      <c r="D534" s="1">
        <f>_xlfn.XLOOKUP(G534,战斗中转!$D$8:$D$19,战斗中转!$H$8:$H$19)</f>
        <v>5</v>
      </c>
      <c r="E534" s="1">
        <f>_xlfn.XLOOKUP(G534,战斗中转!$D$8:$D$19,战斗中转!$J$8:$J$19)</f>
        <v>0</v>
      </c>
      <c r="F534" s="1">
        <f t="shared" si="561"/>
        <v>1</v>
      </c>
      <c r="G534" s="59">
        <f t="shared" si="500"/>
        <v>8</v>
      </c>
      <c r="H534" s="1">
        <f t="shared" ref="H534:J534" si="578">H462</f>
        <v>0</v>
      </c>
      <c r="I534" s="1">
        <f t="shared" si="578"/>
        <v>3</v>
      </c>
      <c r="J534" s="1">
        <f t="shared" si="578"/>
        <v>4</v>
      </c>
      <c r="K534" s="1">
        <f t="shared" si="563"/>
        <v>0</v>
      </c>
      <c r="L534" s="1">
        <f>IF(H534=0,0,_xlfn.XLOOKUP(G534,战斗中转!$D$8:$D$19,战斗中转!$I$8:$I$19))</f>
        <v>0</v>
      </c>
      <c r="M534" s="1">
        <f t="shared" si="564"/>
        <v>6008034090</v>
      </c>
      <c r="N534" s="1" t="str">
        <f t="shared" si="565"/>
        <v>EquipmentName608034090</v>
      </c>
      <c r="O534" s="1" t="str">
        <f t="shared" si="566"/>
        <v>EquipmentDesc608034090</v>
      </c>
      <c r="P534" s="63" t="str">
        <f>"SpriteUi/EquipmentIcon/"&amp;"Equip_"&amp;_xlfn.XLOOKUP(J534,战斗中转!$A$8:$A$11,战斗中转!$B$8:$B$11)&amp;"_"&amp;I534*100+ROUNDUP(G534/2,0)*10</f>
        <v>SpriteUi/EquipmentIcon/Equip_Shoes_340</v>
      </c>
      <c r="Q534" s="63">
        <v>1</v>
      </c>
      <c r="R534" s="1" t="str" cm="1">
        <f t="array" ref="R534">_xlfn.XLOOKUP($C534,战斗中转!$E$32:$E$281,_xlfn.XLOOKUP(I534*100+J534,战斗中转!$AD$30:$BY$30*100+战斗中转!$AD$31:$BY$31,战斗中转!$AD$32:$BY$281),"{}")</f>
        <v>{"MagicDef":10659.8679,"AtkSpeed":0.1746,"HealInc":0.128}</v>
      </c>
      <c r="S534" s="1" t="str" cm="1">
        <f t="array" ref="S534">_xlfn.XLOOKUP($C534,经营中转!$E$16:$E$265,_xlfn.XLOOKUP($J534,经营中转!$L$15:$S$15,经营中转!$L$16:$S$265),"{}")</f>
        <v>{"AutoLevelLower":54}</v>
      </c>
    </row>
    <row r="535" spans="1:19" x14ac:dyDescent="0.15">
      <c r="A535" s="1">
        <f t="shared" si="505"/>
        <v>6008111090</v>
      </c>
      <c r="B535" s="59">
        <f t="shared" si="575"/>
        <v>6008111090</v>
      </c>
      <c r="C535" s="27">
        <f>_xlfn.XLOOKUP(G535,战斗中转!$D$8:$D$19,战斗中转!$F$8:$F$19)</f>
        <v>90</v>
      </c>
      <c r="D535" s="1">
        <f>_xlfn.XLOOKUP(G535,战斗中转!$D$8:$D$19,战斗中转!$H$8:$H$19)</f>
        <v>5</v>
      </c>
      <c r="E535" s="1">
        <f>_xlfn.XLOOKUP(G535,战斗中转!$D$8:$D$19,战斗中转!$J$8:$J$19)</f>
        <v>0</v>
      </c>
      <c r="F535" s="1">
        <f t="shared" si="524"/>
        <v>1</v>
      </c>
      <c r="G535" s="59">
        <f t="shared" si="500"/>
        <v>8</v>
      </c>
      <c r="H535" s="1">
        <f t="shared" ref="H535:J535" si="579">H463</f>
        <v>1</v>
      </c>
      <c r="I535" s="1">
        <f t="shared" si="579"/>
        <v>1</v>
      </c>
      <c r="J535" s="1">
        <f t="shared" si="579"/>
        <v>1</v>
      </c>
      <c r="K535" s="1">
        <f t="shared" ref="K535" si="580">IF(L535=0,0,1)</f>
        <v>1</v>
      </c>
      <c r="L535" s="1">
        <f>IF(H535=0,0,_xlfn.XLOOKUP(G535,战斗中转!$D$8:$D$19,战斗中转!$I$8:$I$19))</f>
        <v>0.4</v>
      </c>
      <c r="M535" s="1">
        <f t="shared" si="508"/>
        <v>6008111090</v>
      </c>
      <c r="N535" s="1" t="str">
        <f t="shared" si="526"/>
        <v>EquipmentName608011090</v>
      </c>
      <c r="O535" s="1" t="str">
        <f t="shared" si="527"/>
        <v>EquipmentDesc608011090</v>
      </c>
      <c r="P535" s="63" t="str">
        <f>"SpriteUi/EquipmentIcon/"&amp;"Equip_"&amp;_xlfn.XLOOKUP(J535,战斗中转!$A$8:$A$11,战斗中转!$B$8:$B$11)&amp;"_"&amp;I535*100+ROUNDUP(G535/2,0)*10</f>
        <v>SpriteUi/EquipmentIcon/Equip_Weapon_140</v>
      </c>
      <c r="Q535" s="63">
        <v>1</v>
      </c>
      <c r="R535" s="1" t="str" cm="1">
        <f t="array" ref="R535">_xlfn.XLOOKUP($C535,战斗中转!$E$32:$E$281,_xlfn.XLOOKUP(I535*100+J535,战斗中转!$AD$30:$BY$30*100+战斗中转!$AD$31:$BY$31,战斗中转!$AD$32:$BY$281),"{}")</f>
        <v>{"Atk":32841.0072,"Cri":0.9237}</v>
      </c>
      <c r="S535" s="1" t="str" cm="1">
        <f t="array" ref="S535">_xlfn.XLOOKUP($C535,经营中转!$E$16:$E$265,_xlfn.XLOOKUP($J535,经营中转!$L$15:$S$15,经营中转!$L$16:$S$265),"{}")</f>
        <v>{"CardMulti":17.9}</v>
      </c>
    </row>
    <row r="536" spans="1:19" x14ac:dyDescent="0.15">
      <c r="A536" s="1">
        <f t="shared" si="505"/>
        <v>6008112090</v>
      </c>
      <c r="B536" s="59">
        <f t="shared" si="575"/>
        <v>6008112090</v>
      </c>
      <c r="C536" s="27">
        <f>_xlfn.XLOOKUP(G536,战斗中转!$D$8:$D$19,战斗中转!$F$8:$F$19)</f>
        <v>90</v>
      </c>
      <c r="D536" s="1">
        <f>_xlfn.XLOOKUP(G536,战斗中转!$D$8:$D$19,战斗中转!$H$8:$H$19)</f>
        <v>5</v>
      </c>
      <c r="E536" s="1">
        <f>_xlfn.XLOOKUP(G536,战斗中转!$D$8:$D$19,战斗中转!$J$8:$J$19)</f>
        <v>0</v>
      </c>
      <c r="F536" s="1">
        <f t="shared" si="524"/>
        <v>1</v>
      </c>
      <c r="G536" s="59">
        <f t="shared" si="500"/>
        <v>8</v>
      </c>
      <c r="H536" s="1">
        <f t="shared" ref="H536:J536" si="581">H464</f>
        <v>1</v>
      </c>
      <c r="I536" s="1">
        <f t="shared" si="581"/>
        <v>1</v>
      </c>
      <c r="J536" s="1">
        <f t="shared" si="581"/>
        <v>2</v>
      </c>
      <c r="K536" s="1">
        <f t="shared" si="308"/>
        <v>1</v>
      </c>
      <c r="L536" s="1">
        <f>IF(H536=0,0,_xlfn.XLOOKUP(G536,战斗中转!$D$8:$D$19,战斗中转!$I$8:$I$19))</f>
        <v>0.4</v>
      </c>
      <c r="M536" s="1">
        <f t="shared" si="508"/>
        <v>6008112090</v>
      </c>
      <c r="N536" s="1" t="str">
        <f t="shared" si="526"/>
        <v>EquipmentName608012090</v>
      </c>
      <c r="O536" s="1" t="str">
        <f t="shared" si="527"/>
        <v>EquipmentDesc608012090</v>
      </c>
      <c r="P536" s="63" t="str">
        <f>"SpriteUi/EquipmentIcon/"&amp;"Equip_"&amp;_xlfn.XLOOKUP(J536,战斗中转!$A$8:$A$11,战斗中转!$B$8:$B$11)&amp;"_"&amp;I536*100+ROUNDUP(G536/2,0)*10</f>
        <v>SpriteUi/EquipmentIcon/Equip_Head_140</v>
      </c>
      <c r="Q536" s="63">
        <v>1</v>
      </c>
      <c r="R536" s="1" t="str" cm="1">
        <f t="array" ref="R536">_xlfn.XLOOKUP($C536,战斗中转!$E$32:$E$281,_xlfn.XLOOKUP(I536*100+J536,战斗中转!$AD$30:$BY$30*100+战斗中转!$AD$31:$BY$31,战斗中转!$AD$32:$BY$281),"{}")</f>
        <v>{"Hp":236885.9533,"AntiCri":0.5096}</v>
      </c>
      <c r="S536" s="1" t="str" cm="1">
        <f t="array" ref="S536">_xlfn.XLOOKUP($C536,经营中转!$E$16:$E$265,_xlfn.XLOOKUP($J536,经营中转!$L$15:$S$15,经营中转!$L$16:$S$265),"{}")</f>
        <v>{"AutoLevelLower":126}</v>
      </c>
    </row>
    <row r="537" spans="1:19" x14ac:dyDescent="0.15">
      <c r="A537" s="1">
        <f t="shared" si="505"/>
        <v>6008113090</v>
      </c>
      <c r="B537" s="59">
        <f t="shared" si="575"/>
        <v>6008113090</v>
      </c>
      <c r="C537" s="27">
        <f>_xlfn.XLOOKUP(G537,战斗中转!$D$8:$D$19,战斗中转!$F$8:$F$19)</f>
        <v>90</v>
      </c>
      <c r="D537" s="1">
        <f>_xlfn.XLOOKUP(G537,战斗中转!$D$8:$D$19,战斗中转!$H$8:$H$19)</f>
        <v>5</v>
      </c>
      <c r="E537" s="1">
        <f>_xlfn.XLOOKUP(G537,战斗中转!$D$8:$D$19,战斗中转!$J$8:$J$19)</f>
        <v>0</v>
      </c>
      <c r="F537" s="1">
        <f t="shared" si="524"/>
        <v>1</v>
      </c>
      <c r="G537" s="59">
        <f t="shared" si="500"/>
        <v>8</v>
      </c>
      <c r="H537" s="1">
        <f t="shared" ref="H537:J537" si="582">H465</f>
        <v>1</v>
      </c>
      <c r="I537" s="1">
        <f t="shared" si="582"/>
        <v>1</v>
      </c>
      <c r="J537" s="1">
        <f t="shared" si="582"/>
        <v>3</v>
      </c>
      <c r="K537" s="1">
        <f t="shared" si="308"/>
        <v>1</v>
      </c>
      <c r="L537" s="1">
        <f>IF(H537=0,0,_xlfn.XLOOKUP(G537,战斗中转!$D$8:$D$19,战斗中转!$I$8:$I$19))</f>
        <v>0.4</v>
      </c>
      <c r="M537" s="1">
        <f t="shared" si="508"/>
        <v>6008113090</v>
      </c>
      <c r="N537" s="1" t="str">
        <f t="shared" si="526"/>
        <v>EquipmentName608013090</v>
      </c>
      <c r="O537" s="1" t="str">
        <f t="shared" si="527"/>
        <v>EquipmentDesc608013090</v>
      </c>
      <c r="P537" s="63" t="str">
        <f>"SpriteUi/EquipmentIcon/"&amp;"Equip_"&amp;_xlfn.XLOOKUP(J537,战斗中转!$A$8:$A$11,战斗中转!$B$8:$B$11)&amp;"_"&amp;I537*100+ROUNDUP(G537/2,0)*10</f>
        <v>SpriteUi/EquipmentIcon/Equip_Body_140</v>
      </c>
      <c r="Q537" s="63">
        <v>1</v>
      </c>
      <c r="R537" s="1" t="str" cm="1">
        <f t="array" ref="R537">_xlfn.XLOOKUP($C537,战斗中转!$E$32:$E$281,_xlfn.XLOOKUP(I537*100+J537,战斗中转!$AD$30:$BY$30*100+战斗中转!$AD$31:$BY$31,战斗中转!$AD$32:$BY$281),"{}")</f>
        <v>{"PhysDef":10229.1662,"SkillSpeed":0.1358}</v>
      </c>
      <c r="S537" s="1" t="str" cm="1">
        <f t="array" ref="S537">_xlfn.XLOOKUP($C537,经营中转!$E$16:$E$265,_xlfn.XLOOKUP($J537,经营中转!$L$15:$S$15,经营中转!$L$16:$S$265),"{}")</f>
        <v>{"CardMulti":7.67}</v>
      </c>
    </row>
    <row r="538" spans="1:19" x14ac:dyDescent="0.15">
      <c r="A538" s="1">
        <f t="shared" si="505"/>
        <v>6008114090</v>
      </c>
      <c r="B538" s="59">
        <f t="shared" si="575"/>
        <v>6008114090</v>
      </c>
      <c r="C538" s="27">
        <f>_xlfn.XLOOKUP(G538,战斗中转!$D$8:$D$19,战斗中转!$F$8:$F$19)</f>
        <v>90</v>
      </c>
      <c r="D538" s="1">
        <f>_xlfn.XLOOKUP(G538,战斗中转!$D$8:$D$19,战斗中转!$H$8:$H$19)</f>
        <v>5</v>
      </c>
      <c r="E538" s="1">
        <f>_xlfn.XLOOKUP(G538,战斗中转!$D$8:$D$19,战斗中转!$J$8:$J$19)</f>
        <v>0</v>
      </c>
      <c r="F538" s="1">
        <f t="shared" si="524"/>
        <v>1</v>
      </c>
      <c r="G538" s="59">
        <f t="shared" si="500"/>
        <v>8</v>
      </c>
      <c r="H538" s="1">
        <f t="shared" ref="H538:J538" si="583">H466</f>
        <v>1</v>
      </c>
      <c r="I538" s="1">
        <f t="shared" si="583"/>
        <v>1</v>
      </c>
      <c r="J538" s="1">
        <f t="shared" si="583"/>
        <v>4</v>
      </c>
      <c r="K538" s="1">
        <f t="shared" si="308"/>
        <v>1</v>
      </c>
      <c r="L538" s="1">
        <f>IF(H538=0,0,_xlfn.XLOOKUP(G538,战斗中转!$D$8:$D$19,战斗中转!$I$8:$I$19))</f>
        <v>0.4</v>
      </c>
      <c r="M538" s="1">
        <f t="shared" si="508"/>
        <v>6008114090</v>
      </c>
      <c r="N538" s="1" t="str">
        <f t="shared" si="526"/>
        <v>EquipmentName608014090</v>
      </c>
      <c r="O538" s="1" t="str">
        <f t="shared" si="527"/>
        <v>EquipmentDesc608014090</v>
      </c>
      <c r="P538" s="63" t="str">
        <f>"SpriteUi/EquipmentIcon/"&amp;"Equip_"&amp;_xlfn.XLOOKUP(J538,战斗中转!$A$8:$A$11,战斗中转!$B$8:$B$11)&amp;"_"&amp;I538*100+ROUNDUP(G538/2,0)*10</f>
        <v>SpriteUi/EquipmentIcon/Equip_Shoes_140</v>
      </c>
      <c r="Q538" s="63">
        <v>1</v>
      </c>
      <c r="R538" s="1" t="str" cm="1">
        <f t="array" ref="R538">_xlfn.XLOOKUP($C538,战斗中转!$E$32:$E$281,_xlfn.XLOOKUP(I538*100+J538,战斗中转!$AD$30:$BY$30*100+战斗中转!$AD$31:$BY$31,战斗中转!$AD$32:$BY$281),"{}")</f>
        <v>{"MagicDef":10229.1662,"AtkSpeed":0.1746,"SkillSpeed":0.1358}</v>
      </c>
      <c r="S538" s="1" t="str" cm="1">
        <f t="array" ref="S538">_xlfn.XLOOKUP($C538,经营中转!$E$16:$E$265,_xlfn.XLOOKUP($J538,经营中转!$L$15:$S$15,经营中转!$L$16:$S$265),"{}")</f>
        <v>{"AutoLevelLower":54}</v>
      </c>
    </row>
    <row r="539" spans="1:19" x14ac:dyDescent="0.15">
      <c r="A539" s="1">
        <f t="shared" si="505"/>
        <v>6008121090</v>
      </c>
      <c r="B539" s="59">
        <f t="shared" si="575"/>
        <v>6008121090</v>
      </c>
      <c r="C539" s="27">
        <f>_xlfn.XLOOKUP(G539,战斗中转!$D$8:$D$19,战斗中转!$F$8:$F$19)</f>
        <v>90</v>
      </c>
      <c r="D539" s="1">
        <f>_xlfn.XLOOKUP(G539,战斗中转!$D$8:$D$19,战斗中转!$H$8:$H$19)</f>
        <v>5</v>
      </c>
      <c r="E539" s="1">
        <f>_xlfn.XLOOKUP(G539,战斗中转!$D$8:$D$19,战斗中转!$J$8:$J$19)</f>
        <v>0</v>
      </c>
      <c r="F539" s="1">
        <f t="shared" si="524"/>
        <v>1</v>
      </c>
      <c r="G539" s="59">
        <f t="shared" ref="G539:G602" si="584">G467+1</f>
        <v>8</v>
      </c>
      <c r="H539" s="1">
        <f t="shared" ref="H539:J539" si="585">H467</f>
        <v>1</v>
      </c>
      <c r="I539" s="1">
        <f t="shared" si="585"/>
        <v>2</v>
      </c>
      <c r="J539" s="1">
        <f t="shared" si="585"/>
        <v>1</v>
      </c>
      <c r="K539" s="1">
        <f t="shared" si="308"/>
        <v>1</v>
      </c>
      <c r="L539" s="1">
        <f>IF(H539=0,0,_xlfn.XLOOKUP(G539,战斗中转!$D$8:$D$19,战斗中转!$I$8:$I$19))</f>
        <v>0.4</v>
      </c>
      <c r="M539" s="1">
        <f t="shared" si="508"/>
        <v>6008121090</v>
      </c>
      <c r="N539" s="1" t="str">
        <f t="shared" si="526"/>
        <v>EquipmentName608021090</v>
      </c>
      <c r="O539" s="1" t="str">
        <f t="shared" si="527"/>
        <v>EquipmentDesc608021090</v>
      </c>
      <c r="P539" s="63" t="str">
        <f>"SpriteUi/EquipmentIcon/"&amp;"Equip_"&amp;_xlfn.XLOOKUP(J539,战斗中转!$A$8:$A$11,战斗中转!$B$8:$B$11)&amp;"_"&amp;I539*100+ROUNDUP(G539/2,0)*10</f>
        <v>SpriteUi/EquipmentIcon/Equip_Weapon_240</v>
      </c>
      <c r="Q539" s="63">
        <v>1</v>
      </c>
      <c r="R539" s="1" t="str" cm="1">
        <f t="array" ref="R539">_xlfn.XLOOKUP($C539,战斗中转!$E$32:$E$281,_xlfn.XLOOKUP(I539*100+J539,战斗中转!$AD$30:$BY$30*100+战斗中转!$AD$31:$BY$31,战斗中转!$AD$32:$BY$281),"{}")</f>
        <v>{"Atk":23150.2182,"Cri":0.637}</v>
      </c>
      <c r="S539" s="1" t="str" cm="1">
        <f t="array" ref="S539">_xlfn.XLOOKUP($C539,经营中转!$E$16:$E$265,_xlfn.XLOOKUP($J539,经营中转!$L$15:$S$15,经营中转!$L$16:$S$265),"{}")</f>
        <v>{"CardMulti":17.9}</v>
      </c>
    </row>
    <row r="540" spans="1:19" x14ac:dyDescent="0.15">
      <c r="A540" s="1">
        <f t="shared" si="505"/>
        <v>6008122090</v>
      </c>
      <c r="B540" s="59">
        <f t="shared" si="575"/>
        <v>6008122090</v>
      </c>
      <c r="C540" s="27">
        <f>_xlfn.XLOOKUP(G540,战斗中转!$D$8:$D$19,战斗中转!$F$8:$F$19)</f>
        <v>90</v>
      </c>
      <c r="D540" s="1">
        <f>_xlfn.XLOOKUP(G540,战斗中转!$D$8:$D$19,战斗中转!$H$8:$H$19)</f>
        <v>5</v>
      </c>
      <c r="E540" s="1">
        <f>_xlfn.XLOOKUP(G540,战斗中转!$D$8:$D$19,战斗中转!$J$8:$J$19)</f>
        <v>0</v>
      </c>
      <c r="F540" s="1">
        <f t="shared" si="524"/>
        <v>1</v>
      </c>
      <c r="G540" s="59">
        <f t="shared" si="584"/>
        <v>8</v>
      </c>
      <c r="H540" s="1">
        <f t="shared" ref="H540:J540" si="586">H468</f>
        <v>1</v>
      </c>
      <c r="I540" s="1">
        <f t="shared" si="586"/>
        <v>2</v>
      </c>
      <c r="J540" s="1">
        <f t="shared" si="586"/>
        <v>2</v>
      </c>
      <c r="K540" s="1">
        <f t="shared" si="308"/>
        <v>1</v>
      </c>
      <c r="L540" s="1">
        <f>IF(H540=0,0,_xlfn.XLOOKUP(G540,战斗中转!$D$8:$D$19,战斗中转!$I$8:$I$19))</f>
        <v>0.4</v>
      </c>
      <c r="M540" s="1">
        <f t="shared" si="508"/>
        <v>6008122090</v>
      </c>
      <c r="N540" s="1" t="str">
        <f t="shared" si="526"/>
        <v>EquipmentName608022090</v>
      </c>
      <c r="O540" s="1" t="str">
        <f t="shared" si="527"/>
        <v>EquipmentDesc608022090</v>
      </c>
      <c r="P540" s="63" t="str">
        <f>"SpriteUi/EquipmentIcon/"&amp;"Equip_"&amp;_xlfn.XLOOKUP(J540,战斗中转!$A$8:$A$11,战斗中转!$B$8:$B$11)&amp;"_"&amp;I540*100+ROUNDUP(G540/2,0)*10</f>
        <v>SpriteUi/EquipmentIcon/Equip_Head_240</v>
      </c>
      <c r="Q540" s="63">
        <v>1</v>
      </c>
      <c r="R540" s="1" t="str" cm="1">
        <f t="array" ref="R540">_xlfn.XLOOKUP($C540,战斗中转!$E$32:$E$281,_xlfn.XLOOKUP(I540*100+J540,战斗中转!$AD$30:$BY$30*100+战斗中转!$AD$31:$BY$31,战斗中转!$AD$32:$BY$281),"{}")</f>
        <v>{"Hp":336485.7291,"AntiCri":0.637}</v>
      </c>
      <c r="S540" s="1" t="str" cm="1">
        <f t="array" ref="S540">_xlfn.XLOOKUP($C540,经营中转!$E$16:$E$265,_xlfn.XLOOKUP($J540,经营中转!$L$15:$S$15,经营中转!$L$16:$S$265),"{}")</f>
        <v>{"AutoLevelLower":126}</v>
      </c>
    </row>
    <row r="541" spans="1:19" x14ac:dyDescent="0.15">
      <c r="A541" s="1">
        <f t="shared" si="505"/>
        <v>6008123090</v>
      </c>
      <c r="B541" s="59">
        <f t="shared" si="575"/>
        <v>6008123090</v>
      </c>
      <c r="C541" s="27">
        <f>_xlfn.XLOOKUP(G541,战斗中转!$D$8:$D$19,战斗中转!$F$8:$F$19)</f>
        <v>90</v>
      </c>
      <c r="D541" s="1">
        <f>_xlfn.XLOOKUP(G541,战斗中转!$D$8:$D$19,战斗中转!$H$8:$H$19)</f>
        <v>5</v>
      </c>
      <c r="E541" s="1">
        <f>_xlfn.XLOOKUP(G541,战斗中转!$D$8:$D$19,战斗中转!$J$8:$J$19)</f>
        <v>0</v>
      </c>
      <c r="F541" s="1">
        <f t="shared" si="524"/>
        <v>1</v>
      </c>
      <c r="G541" s="59">
        <f t="shared" si="584"/>
        <v>8</v>
      </c>
      <c r="H541" s="1">
        <f t="shared" ref="H541:J541" si="587">H469</f>
        <v>1</v>
      </c>
      <c r="I541" s="1">
        <f t="shared" si="587"/>
        <v>2</v>
      </c>
      <c r="J541" s="1">
        <f t="shared" si="587"/>
        <v>3</v>
      </c>
      <c r="K541" s="1">
        <f t="shared" si="308"/>
        <v>1</v>
      </c>
      <c r="L541" s="1">
        <f>IF(H541=0,0,_xlfn.XLOOKUP(G541,战斗中转!$D$8:$D$19,战斗中转!$I$8:$I$19))</f>
        <v>0.4</v>
      </c>
      <c r="M541" s="1">
        <f t="shared" si="508"/>
        <v>6008123090</v>
      </c>
      <c r="N541" s="1" t="str">
        <f t="shared" si="526"/>
        <v>EquipmentName608023090</v>
      </c>
      <c r="O541" s="1" t="str">
        <f t="shared" si="527"/>
        <v>EquipmentDesc608023090</v>
      </c>
      <c r="P541" s="63" t="str">
        <f>"SpriteUi/EquipmentIcon/"&amp;"Equip_"&amp;_xlfn.XLOOKUP(J541,战斗中转!$A$8:$A$11,战斗中转!$B$8:$B$11)&amp;"_"&amp;I541*100+ROUNDUP(G541/2,0)*10</f>
        <v>SpriteUi/EquipmentIcon/Equip_Body_240</v>
      </c>
      <c r="Q541" s="63">
        <v>1</v>
      </c>
      <c r="R541" s="1" t="str" cm="1">
        <f t="array" ref="R541">_xlfn.XLOOKUP($C541,战斗中转!$E$32:$E$281,_xlfn.XLOOKUP(I541*100+J541,战斗中转!$AD$30:$BY$30*100+战斗中转!$AD$31:$BY$31,战斗中转!$AD$32:$BY$281),"{}")</f>
        <v>{"PhysDef":11844.2977,"OnHealInc":0.128}</v>
      </c>
      <c r="S541" s="1" t="str" cm="1">
        <f t="array" ref="S541">_xlfn.XLOOKUP($C541,经营中转!$E$16:$E$265,_xlfn.XLOOKUP($J541,经营中转!$L$15:$S$15,经营中转!$L$16:$S$265),"{}")</f>
        <v>{"CardMulti":7.67}</v>
      </c>
    </row>
    <row r="542" spans="1:19" x14ac:dyDescent="0.15">
      <c r="A542" s="1">
        <f t="shared" si="505"/>
        <v>6008124090</v>
      </c>
      <c r="B542" s="59">
        <f t="shared" si="575"/>
        <v>6008124090</v>
      </c>
      <c r="C542" s="27">
        <f>_xlfn.XLOOKUP(G542,战斗中转!$D$8:$D$19,战斗中转!$F$8:$F$19)</f>
        <v>90</v>
      </c>
      <c r="D542" s="1">
        <f>_xlfn.XLOOKUP(G542,战斗中转!$D$8:$D$19,战斗中转!$H$8:$H$19)</f>
        <v>5</v>
      </c>
      <c r="E542" s="1">
        <f>_xlfn.XLOOKUP(G542,战斗中转!$D$8:$D$19,战斗中转!$J$8:$J$19)</f>
        <v>0</v>
      </c>
      <c r="F542" s="1">
        <f t="shared" si="524"/>
        <v>1</v>
      </c>
      <c r="G542" s="59">
        <f t="shared" si="584"/>
        <v>8</v>
      </c>
      <c r="H542" s="1">
        <f t="shared" ref="H542:J542" si="588">H470</f>
        <v>1</v>
      </c>
      <c r="I542" s="1">
        <f t="shared" si="588"/>
        <v>2</v>
      </c>
      <c r="J542" s="1">
        <f t="shared" si="588"/>
        <v>4</v>
      </c>
      <c r="K542" s="1">
        <f t="shared" si="308"/>
        <v>1</v>
      </c>
      <c r="L542" s="1">
        <f>IF(H542=0,0,_xlfn.XLOOKUP(G542,战斗中转!$D$8:$D$19,战斗中转!$I$8:$I$19))</f>
        <v>0.4</v>
      </c>
      <c r="M542" s="1">
        <f t="shared" si="508"/>
        <v>6008124090</v>
      </c>
      <c r="N542" s="1" t="str">
        <f t="shared" si="526"/>
        <v>EquipmentName608024090</v>
      </c>
      <c r="O542" s="1" t="str">
        <f t="shared" si="527"/>
        <v>EquipmentDesc608024090</v>
      </c>
      <c r="P542" s="63" t="str">
        <f>"SpriteUi/EquipmentIcon/"&amp;"Equip_"&amp;_xlfn.XLOOKUP(J542,战斗中转!$A$8:$A$11,战斗中转!$B$8:$B$11)&amp;"_"&amp;I542*100+ROUNDUP(G542/2,0)*10</f>
        <v>SpriteUi/EquipmentIcon/Equip_Shoes_240</v>
      </c>
      <c r="Q542" s="63">
        <v>1</v>
      </c>
      <c r="R542" s="1" t="str" cm="1">
        <f t="array" ref="R542">_xlfn.XLOOKUP($C542,战斗中转!$E$32:$E$281,_xlfn.XLOOKUP(I542*100+J542,战斗中转!$AD$30:$BY$30*100+战斗中转!$AD$31:$BY$31,战斗中转!$AD$32:$BY$281),"{}")</f>
        <v>{"MagicDef":11844.2977,"AtkSpeed":0.1746,"OnHealInc":0.128}</v>
      </c>
      <c r="S542" s="1" t="str" cm="1">
        <f t="array" ref="S542">_xlfn.XLOOKUP($C542,经营中转!$E$16:$E$265,_xlfn.XLOOKUP($J542,经营中转!$L$15:$S$15,经营中转!$L$16:$S$265),"{}")</f>
        <v>{"AutoLevelLower":54}</v>
      </c>
    </row>
    <row r="543" spans="1:19" x14ac:dyDescent="0.15">
      <c r="A543" s="1">
        <f t="shared" si="505"/>
        <v>6008131090</v>
      </c>
      <c r="B543" s="59">
        <f t="shared" si="575"/>
        <v>6008131090</v>
      </c>
      <c r="C543" s="27">
        <f>_xlfn.XLOOKUP(G543,战斗中转!$D$8:$D$19,战斗中转!$F$8:$F$19)</f>
        <v>90</v>
      </c>
      <c r="D543" s="1">
        <f>_xlfn.XLOOKUP(G543,战斗中转!$D$8:$D$19,战斗中转!$H$8:$H$19)</f>
        <v>5</v>
      </c>
      <c r="E543" s="1">
        <f>_xlfn.XLOOKUP(G543,战斗中转!$D$8:$D$19,战斗中转!$J$8:$J$19)</f>
        <v>0</v>
      </c>
      <c r="F543" s="1">
        <f t="shared" si="524"/>
        <v>1</v>
      </c>
      <c r="G543" s="59">
        <f t="shared" si="584"/>
        <v>8</v>
      </c>
      <c r="H543" s="1">
        <f t="shared" ref="H543:J543" si="589">H471</f>
        <v>1</v>
      </c>
      <c r="I543" s="1">
        <f t="shared" si="589"/>
        <v>3</v>
      </c>
      <c r="J543" s="1">
        <f t="shared" si="589"/>
        <v>1</v>
      </c>
      <c r="K543" s="1">
        <f t="shared" si="308"/>
        <v>1</v>
      </c>
      <c r="L543" s="1">
        <f>IF(H543=0,0,_xlfn.XLOOKUP(G543,战斗中转!$D$8:$D$19,战斗中转!$I$8:$I$19))</f>
        <v>0.4</v>
      </c>
      <c r="M543" s="1">
        <f t="shared" si="508"/>
        <v>6008131090</v>
      </c>
      <c r="N543" s="1" t="str">
        <f t="shared" si="526"/>
        <v>EquipmentName608031090</v>
      </c>
      <c r="O543" s="1" t="str">
        <f t="shared" si="527"/>
        <v>EquipmentDesc608031090</v>
      </c>
      <c r="P543" s="63" t="str">
        <f>"SpriteUi/EquipmentIcon/"&amp;"Equip_"&amp;_xlfn.XLOOKUP(J543,战斗中转!$A$8:$A$11,战斗中转!$B$8:$B$11)&amp;"_"&amp;I543*100+ROUNDUP(G543/2,0)*10</f>
        <v>SpriteUi/EquipmentIcon/Equip_Weapon_340</v>
      </c>
      <c r="Q543" s="63">
        <v>1</v>
      </c>
      <c r="R543" s="1" t="str" cm="1">
        <f t="array" ref="R543">_xlfn.XLOOKUP($C543,战斗中转!$E$32:$E$281,_xlfn.XLOOKUP(I543*100+J543,战斗中转!$AD$30:$BY$30*100+战斗中转!$AD$31:$BY$31,战斗中转!$AD$32:$BY$281),"{}")</f>
        <v>{"Atk":29610.7442,"Cri":0.637}</v>
      </c>
      <c r="S543" s="1" t="str" cm="1">
        <f t="array" ref="S543">_xlfn.XLOOKUP($C543,经营中转!$E$16:$E$265,_xlfn.XLOOKUP($J543,经营中转!$L$15:$S$15,经营中转!$L$16:$S$265),"{}")</f>
        <v>{"CardMulti":17.9}</v>
      </c>
    </row>
    <row r="544" spans="1:19" x14ac:dyDescent="0.15">
      <c r="A544" s="1">
        <f t="shared" si="505"/>
        <v>6008132090</v>
      </c>
      <c r="B544" s="59">
        <f t="shared" si="575"/>
        <v>6008132090</v>
      </c>
      <c r="C544" s="27">
        <f>_xlfn.XLOOKUP(G544,战斗中转!$D$8:$D$19,战斗中转!$F$8:$F$19)</f>
        <v>90</v>
      </c>
      <c r="D544" s="1">
        <f>_xlfn.XLOOKUP(G544,战斗中转!$D$8:$D$19,战斗中转!$H$8:$H$19)</f>
        <v>5</v>
      </c>
      <c r="E544" s="1">
        <f>_xlfn.XLOOKUP(G544,战斗中转!$D$8:$D$19,战斗中转!$J$8:$J$19)</f>
        <v>0</v>
      </c>
      <c r="F544" s="1">
        <f t="shared" si="524"/>
        <v>1</v>
      </c>
      <c r="G544" s="59">
        <f t="shared" si="584"/>
        <v>8</v>
      </c>
      <c r="H544" s="1">
        <f t="shared" ref="H544:J544" si="590">H472</f>
        <v>1</v>
      </c>
      <c r="I544" s="1">
        <f t="shared" si="590"/>
        <v>3</v>
      </c>
      <c r="J544" s="1">
        <f t="shared" si="590"/>
        <v>2</v>
      </c>
      <c r="K544" s="1">
        <f t="shared" si="308"/>
        <v>1</v>
      </c>
      <c r="L544" s="1">
        <f>IF(H544=0,0,_xlfn.XLOOKUP(G544,战斗中转!$D$8:$D$19,战斗中转!$I$8:$I$19))</f>
        <v>0.4</v>
      </c>
      <c r="M544" s="1">
        <f t="shared" si="508"/>
        <v>6008132090</v>
      </c>
      <c r="N544" s="1" t="str">
        <f t="shared" si="526"/>
        <v>EquipmentName608032090</v>
      </c>
      <c r="O544" s="1" t="str">
        <f t="shared" si="527"/>
        <v>EquipmentDesc608032090</v>
      </c>
      <c r="P544" s="63" t="str">
        <f>"SpriteUi/EquipmentIcon/"&amp;"Equip_"&amp;_xlfn.XLOOKUP(J544,战斗中转!$A$8:$A$11,战斗中转!$B$8:$B$11)&amp;"_"&amp;I544*100+ROUNDUP(G544/2,0)*10</f>
        <v>SpriteUi/EquipmentIcon/Equip_Head_340</v>
      </c>
      <c r="Q544" s="63">
        <v>1</v>
      </c>
      <c r="R544" s="1" t="str" cm="1">
        <f t="array" ref="R544">_xlfn.XLOOKUP($C544,战斗中转!$E$32:$E$281,_xlfn.XLOOKUP(I544*100+J544,战斗中转!$AD$30:$BY$30*100+战斗中转!$AD$31:$BY$31,战斗中转!$AD$32:$BY$281),"{}")</f>
        <v>{"Hp":282648.0125,"AntiCri":0.637}</v>
      </c>
      <c r="S544" s="1" t="str" cm="1">
        <f t="array" ref="S544">_xlfn.XLOOKUP($C544,经营中转!$E$16:$E$265,_xlfn.XLOOKUP($J544,经营中转!$L$15:$S$15,经营中转!$L$16:$S$265),"{}")</f>
        <v>{"AutoLevelLower":126}</v>
      </c>
    </row>
    <row r="545" spans="1:19" x14ac:dyDescent="0.15">
      <c r="A545" s="1">
        <f t="shared" si="505"/>
        <v>6008133090</v>
      </c>
      <c r="B545" s="59">
        <f t="shared" si="575"/>
        <v>6008133090</v>
      </c>
      <c r="C545" s="27">
        <f>_xlfn.XLOOKUP(G545,战斗中转!$D$8:$D$19,战斗中转!$F$8:$F$19)</f>
        <v>90</v>
      </c>
      <c r="D545" s="1">
        <f>_xlfn.XLOOKUP(G545,战斗中转!$D$8:$D$19,战斗中转!$H$8:$H$19)</f>
        <v>5</v>
      </c>
      <c r="E545" s="1">
        <f>_xlfn.XLOOKUP(G545,战斗中转!$D$8:$D$19,战斗中转!$J$8:$J$19)</f>
        <v>0</v>
      </c>
      <c r="F545" s="1">
        <f t="shared" si="524"/>
        <v>1</v>
      </c>
      <c r="G545" s="59">
        <f t="shared" si="584"/>
        <v>8</v>
      </c>
      <c r="H545" s="1">
        <f t="shared" ref="H545:J545" si="591">H473</f>
        <v>1</v>
      </c>
      <c r="I545" s="1">
        <f t="shared" si="591"/>
        <v>3</v>
      </c>
      <c r="J545" s="1">
        <f t="shared" si="591"/>
        <v>3</v>
      </c>
      <c r="K545" s="1">
        <f t="shared" si="308"/>
        <v>1</v>
      </c>
      <c r="L545" s="1">
        <f>IF(H545=0,0,_xlfn.XLOOKUP(G545,战斗中转!$D$8:$D$19,战斗中转!$I$8:$I$19))</f>
        <v>0.4</v>
      </c>
      <c r="M545" s="1">
        <f t="shared" si="508"/>
        <v>6008133090</v>
      </c>
      <c r="N545" s="1" t="str">
        <f t="shared" si="526"/>
        <v>EquipmentName608033090</v>
      </c>
      <c r="O545" s="1" t="str">
        <f t="shared" si="527"/>
        <v>EquipmentDesc608033090</v>
      </c>
      <c r="P545" s="63" t="str">
        <f>"SpriteUi/EquipmentIcon/"&amp;"Equip_"&amp;_xlfn.XLOOKUP(J545,战斗中转!$A$8:$A$11,战斗中转!$B$8:$B$11)&amp;"_"&amp;I545*100+ROUNDUP(G545/2,0)*10</f>
        <v>SpriteUi/EquipmentIcon/Equip_Body_340</v>
      </c>
      <c r="Q545" s="63">
        <v>1</v>
      </c>
      <c r="R545" s="1" t="str" cm="1">
        <f t="array" ref="R545">_xlfn.XLOOKUP($C545,战斗中转!$E$32:$E$281,_xlfn.XLOOKUP(I545*100+J545,战斗中转!$AD$30:$BY$30*100+战斗中转!$AD$31:$BY$31,战斗中转!$AD$32:$BY$281),"{}")</f>
        <v>{"PhysDef":10444.517,"HealInc":0.128}</v>
      </c>
      <c r="S545" s="1" t="str" cm="1">
        <f t="array" ref="S545">_xlfn.XLOOKUP($C545,经营中转!$E$16:$E$265,_xlfn.XLOOKUP($J545,经营中转!$L$15:$S$15,经营中转!$L$16:$S$265),"{}")</f>
        <v>{"CardMulti":7.67}</v>
      </c>
    </row>
    <row r="546" spans="1:19" x14ac:dyDescent="0.15">
      <c r="A546" s="1">
        <f t="shared" si="505"/>
        <v>6008134090</v>
      </c>
      <c r="B546" s="59">
        <f t="shared" si="575"/>
        <v>6008134090</v>
      </c>
      <c r="C546" s="27">
        <f>_xlfn.XLOOKUP(G546,战斗中转!$D$8:$D$19,战斗中转!$F$8:$F$19)</f>
        <v>90</v>
      </c>
      <c r="D546" s="1">
        <f>_xlfn.XLOOKUP(G546,战斗中转!$D$8:$D$19,战斗中转!$H$8:$H$19)</f>
        <v>5</v>
      </c>
      <c r="E546" s="1">
        <f>_xlfn.XLOOKUP(G546,战斗中转!$D$8:$D$19,战斗中转!$J$8:$J$19)</f>
        <v>0</v>
      </c>
      <c r="F546" s="1">
        <f t="shared" si="524"/>
        <v>1</v>
      </c>
      <c r="G546" s="59">
        <f t="shared" si="584"/>
        <v>8</v>
      </c>
      <c r="H546" s="1">
        <f t="shared" ref="H546:J546" si="592">H474</f>
        <v>1</v>
      </c>
      <c r="I546" s="1">
        <f t="shared" si="592"/>
        <v>3</v>
      </c>
      <c r="J546" s="1">
        <f t="shared" si="592"/>
        <v>4</v>
      </c>
      <c r="K546" s="1">
        <f t="shared" si="308"/>
        <v>1</v>
      </c>
      <c r="L546" s="1">
        <f>IF(H546=0,0,_xlfn.XLOOKUP(G546,战斗中转!$D$8:$D$19,战斗中转!$I$8:$I$19))</f>
        <v>0.4</v>
      </c>
      <c r="M546" s="1">
        <f t="shared" si="508"/>
        <v>6008134090</v>
      </c>
      <c r="N546" s="1" t="str">
        <f t="shared" si="526"/>
        <v>EquipmentName608034090</v>
      </c>
      <c r="O546" s="1" t="str">
        <f t="shared" si="527"/>
        <v>EquipmentDesc608034090</v>
      </c>
      <c r="P546" s="63" t="str">
        <f>"SpriteUi/EquipmentIcon/"&amp;"Equip_"&amp;_xlfn.XLOOKUP(J546,战斗中转!$A$8:$A$11,战斗中转!$B$8:$B$11)&amp;"_"&amp;I546*100+ROUNDUP(G546/2,0)*10</f>
        <v>SpriteUi/EquipmentIcon/Equip_Shoes_340</v>
      </c>
      <c r="Q546" s="63">
        <v>1</v>
      </c>
      <c r="R546" s="1" t="str" cm="1">
        <f t="array" ref="R546">_xlfn.XLOOKUP($C546,战斗中转!$E$32:$E$281,_xlfn.XLOOKUP(I546*100+J546,战斗中转!$AD$30:$BY$30*100+战斗中转!$AD$31:$BY$31,战斗中转!$AD$32:$BY$281),"{}")</f>
        <v>{"MagicDef":10659.8679,"AtkSpeed":0.1746,"HealInc":0.128}</v>
      </c>
      <c r="S546" s="1" t="str" cm="1">
        <f t="array" ref="S546">_xlfn.XLOOKUP($C546,经营中转!$E$16:$E$265,_xlfn.XLOOKUP($J546,经营中转!$L$15:$S$15,经营中转!$L$16:$S$265),"{}")</f>
        <v>{"AutoLevelLower":54}</v>
      </c>
    </row>
    <row r="547" spans="1:19" x14ac:dyDescent="0.15">
      <c r="A547" s="1">
        <f t="shared" si="505"/>
        <v>6008211090</v>
      </c>
      <c r="B547" s="59">
        <f t="shared" si="575"/>
        <v>6008211090</v>
      </c>
      <c r="C547" s="27">
        <f>_xlfn.XLOOKUP(G547,战斗中转!$D$8:$D$19,战斗中转!$F$8:$F$19)</f>
        <v>90</v>
      </c>
      <c r="D547" s="1">
        <f>_xlfn.XLOOKUP(G547,战斗中转!$D$8:$D$19,战斗中转!$H$8:$H$19)</f>
        <v>5</v>
      </c>
      <c r="E547" s="1">
        <f>_xlfn.XLOOKUP(G547,战斗中转!$D$8:$D$19,战斗中转!$J$8:$J$19)</f>
        <v>0</v>
      </c>
      <c r="F547" s="1">
        <f t="shared" si="524"/>
        <v>1</v>
      </c>
      <c r="G547" s="59">
        <f t="shared" si="584"/>
        <v>8</v>
      </c>
      <c r="H547" s="1">
        <f t="shared" ref="H547:J547" si="593">H475</f>
        <v>2</v>
      </c>
      <c r="I547" s="1">
        <f t="shared" si="593"/>
        <v>1</v>
      </c>
      <c r="J547" s="1">
        <f t="shared" si="593"/>
        <v>1</v>
      </c>
      <c r="K547" s="1">
        <f t="shared" si="308"/>
        <v>1</v>
      </c>
      <c r="L547" s="1">
        <f>IF(H547=0,0,_xlfn.XLOOKUP(G547,战斗中转!$D$8:$D$19,战斗中转!$I$8:$I$19))</f>
        <v>0.4</v>
      </c>
      <c r="M547" s="1">
        <f t="shared" si="508"/>
        <v>6008211090</v>
      </c>
      <c r="N547" s="1" t="str">
        <f t="shared" si="526"/>
        <v>EquipmentName608011090</v>
      </c>
      <c r="O547" s="1" t="str">
        <f t="shared" si="527"/>
        <v>EquipmentDesc608011090</v>
      </c>
      <c r="P547" s="63" t="str">
        <f>"SpriteUi/EquipmentIcon/"&amp;"Equip_"&amp;_xlfn.XLOOKUP(J547,战斗中转!$A$8:$A$11,战斗中转!$B$8:$B$11)&amp;"_"&amp;I547*100+ROUNDUP(G547/2,0)*10</f>
        <v>SpriteUi/EquipmentIcon/Equip_Weapon_140</v>
      </c>
      <c r="Q547" s="63">
        <v>1</v>
      </c>
      <c r="R547" s="1" t="str" cm="1">
        <f t="array" ref="R547">_xlfn.XLOOKUP($C547,战斗中转!$E$32:$E$281,_xlfn.XLOOKUP(I547*100+J547,战斗中转!$AD$30:$BY$30*100+战斗中转!$AD$31:$BY$31,战斗中转!$AD$32:$BY$281),"{}")</f>
        <v>{"Atk":32841.0072,"Cri":0.9237}</v>
      </c>
      <c r="S547" s="1" t="str" cm="1">
        <f t="array" ref="S547">_xlfn.XLOOKUP($C547,经营中转!$E$16:$E$265,_xlfn.XLOOKUP($J547,经营中转!$L$15:$S$15,经营中转!$L$16:$S$265),"{}")</f>
        <v>{"CardMulti":17.9}</v>
      </c>
    </row>
    <row r="548" spans="1:19" x14ac:dyDescent="0.15">
      <c r="A548" s="1">
        <f t="shared" si="505"/>
        <v>6008212090</v>
      </c>
      <c r="B548" s="59">
        <f t="shared" si="575"/>
        <v>6008212090</v>
      </c>
      <c r="C548" s="27">
        <f>_xlfn.XLOOKUP(G548,战斗中转!$D$8:$D$19,战斗中转!$F$8:$F$19)</f>
        <v>90</v>
      </c>
      <c r="D548" s="1">
        <f>_xlfn.XLOOKUP(G548,战斗中转!$D$8:$D$19,战斗中转!$H$8:$H$19)</f>
        <v>5</v>
      </c>
      <c r="E548" s="1">
        <f>_xlfn.XLOOKUP(G548,战斗中转!$D$8:$D$19,战斗中转!$J$8:$J$19)</f>
        <v>0</v>
      </c>
      <c r="F548" s="1">
        <f t="shared" si="524"/>
        <v>1</v>
      </c>
      <c r="G548" s="59">
        <f t="shared" si="584"/>
        <v>8</v>
      </c>
      <c r="H548" s="1">
        <f t="shared" ref="H548:J548" si="594">H476</f>
        <v>2</v>
      </c>
      <c r="I548" s="1">
        <f t="shared" si="594"/>
        <v>1</v>
      </c>
      <c r="J548" s="1">
        <f t="shared" si="594"/>
        <v>2</v>
      </c>
      <c r="K548" s="1">
        <f t="shared" si="308"/>
        <v>1</v>
      </c>
      <c r="L548" s="1">
        <f>IF(H548=0,0,_xlfn.XLOOKUP(G548,战斗中转!$D$8:$D$19,战斗中转!$I$8:$I$19))</f>
        <v>0.4</v>
      </c>
      <c r="M548" s="1">
        <f t="shared" si="508"/>
        <v>6008212090</v>
      </c>
      <c r="N548" s="1" t="str">
        <f t="shared" si="526"/>
        <v>EquipmentName608012090</v>
      </c>
      <c r="O548" s="1" t="str">
        <f t="shared" si="527"/>
        <v>EquipmentDesc608012090</v>
      </c>
      <c r="P548" s="63" t="str">
        <f>"SpriteUi/EquipmentIcon/"&amp;"Equip_"&amp;_xlfn.XLOOKUP(J548,战斗中转!$A$8:$A$11,战斗中转!$B$8:$B$11)&amp;"_"&amp;I548*100+ROUNDUP(G548/2,0)*10</f>
        <v>SpriteUi/EquipmentIcon/Equip_Head_140</v>
      </c>
      <c r="Q548" s="63">
        <v>1</v>
      </c>
      <c r="R548" s="1" t="str" cm="1">
        <f t="array" ref="R548">_xlfn.XLOOKUP($C548,战斗中转!$E$32:$E$281,_xlfn.XLOOKUP(I548*100+J548,战斗中转!$AD$30:$BY$30*100+战斗中转!$AD$31:$BY$31,战斗中转!$AD$32:$BY$281),"{}")</f>
        <v>{"Hp":236885.9533,"AntiCri":0.5096}</v>
      </c>
      <c r="S548" s="1" t="str" cm="1">
        <f t="array" ref="S548">_xlfn.XLOOKUP($C548,经营中转!$E$16:$E$265,_xlfn.XLOOKUP($J548,经营中转!$L$15:$S$15,经营中转!$L$16:$S$265),"{}")</f>
        <v>{"AutoLevelLower":126}</v>
      </c>
    </row>
    <row r="549" spans="1:19" x14ac:dyDescent="0.15">
      <c r="A549" s="1">
        <f t="shared" si="505"/>
        <v>6008213090</v>
      </c>
      <c r="B549" s="59">
        <f t="shared" si="575"/>
        <v>6008213090</v>
      </c>
      <c r="C549" s="27">
        <f>_xlfn.XLOOKUP(G549,战斗中转!$D$8:$D$19,战斗中转!$F$8:$F$19)</f>
        <v>90</v>
      </c>
      <c r="D549" s="1">
        <f>_xlfn.XLOOKUP(G549,战斗中转!$D$8:$D$19,战斗中转!$H$8:$H$19)</f>
        <v>5</v>
      </c>
      <c r="E549" s="1">
        <f>_xlfn.XLOOKUP(G549,战斗中转!$D$8:$D$19,战斗中转!$J$8:$J$19)</f>
        <v>0</v>
      </c>
      <c r="F549" s="1">
        <f t="shared" si="524"/>
        <v>1</v>
      </c>
      <c r="G549" s="59">
        <f t="shared" si="584"/>
        <v>8</v>
      </c>
      <c r="H549" s="1">
        <f t="shared" ref="H549:J549" si="595">H477</f>
        <v>2</v>
      </c>
      <c r="I549" s="1">
        <f t="shared" si="595"/>
        <v>1</v>
      </c>
      <c r="J549" s="1">
        <f t="shared" si="595"/>
        <v>3</v>
      </c>
      <c r="K549" s="1">
        <f t="shared" si="308"/>
        <v>1</v>
      </c>
      <c r="L549" s="1">
        <f>IF(H549=0,0,_xlfn.XLOOKUP(G549,战斗中转!$D$8:$D$19,战斗中转!$I$8:$I$19))</f>
        <v>0.4</v>
      </c>
      <c r="M549" s="1">
        <f t="shared" si="508"/>
        <v>6008213090</v>
      </c>
      <c r="N549" s="1" t="str">
        <f t="shared" si="526"/>
        <v>EquipmentName608013090</v>
      </c>
      <c r="O549" s="1" t="str">
        <f t="shared" si="527"/>
        <v>EquipmentDesc608013090</v>
      </c>
      <c r="P549" s="63" t="str">
        <f>"SpriteUi/EquipmentIcon/"&amp;"Equip_"&amp;_xlfn.XLOOKUP(J549,战斗中转!$A$8:$A$11,战斗中转!$B$8:$B$11)&amp;"_"&amp;I549*100+ROUNDUP(G549/2,0)*10</f>
        <v>SpriteUi/EquipmentIcon/Equip_Body_140</v>
      </c>
      <c r="Q549" s="63">
        <v>1</v>
      </c>
      <c r="R549" s="1" t="str" cm="1">
        <f t="array" ref="R549">_xlfn.XLOOKUP($C549,战斗中转!$E$32:$E$281,_xlfn.XLOOKUP(I549*100+J549,战斗中转!$AD$30:$BY$30*100+战斗中转!$AD$31:$BY$31,战斗中转!$AD$32:$BY$281),"{}")</f>
        <v>{"PhysDef":10229.1662,"SkillSpeed":0.1358}</v>
      </c>
      <c r="S549" s="1" t="str" cm="1">
        <f t="array" ref="S549">_xlfn.XLOOKUP($C549,经营中转!$E$16:$E$265,_xlfn.XLOOKUP($J549,经营中转!$L$15:$S$15,经营中转!$L$16:$S$265),"{}")</f>
        <v>{"CardMulti":7.67}</v>
      </c>
    </row>
    <row r="550" spans="1:19" x14ac:dyDescent="0.15">
      <c r="A550" s="1">
        <f t="shared" si="505"/>
        <v>6008214090</v>
      </c>
      <c r="B550" s="59">
        <f t="shared" si="575"/>
        <v>6008214090</v>
      </c>
      <c r="C550" s="27">
        <f>_xlfn.XLOOKUP(G550,战斗中转!$D$8:$D$19,战斗中转!$F$8:$F$19)</f>
        <v>90</v>
      </c>
      <c r="D550" s="1">
        <f>_xlfn.XLOOKUP(G550,战斗中转!$D$8:$D$19,战斗中转!$H$8:$H$19)</f>
        <v>5</v>
      </c>
      <c r="E550" s="1">
        <f>_xlfn.XLOOKUP(G550,战斗中转!$D$8:$D$19,战斗中转!$J$8:$J$19)</f>
        <v>0</v>
      </c>
      <c r="F550" s="1">
        <f t="shared" si="524"/>
        <v>1</v>
      </c>
      <c r="G550" s="59">
        <f t="shared" si="584"/>
        <v>8</v>
      </c>
      <c r="H550" s="1">
        <f t="shared" ref="H550:J550" si="596">H478</f>
        <v>2</v>
      </c>
      <c r="I550" s="1">
        <f t="shared" si="596"/>
        <v>1</v>
      </c>
      <c r="J550" s="1">
        <f t="shared" si="596"/>
        <v>4</v>
      </c>
      <c r="K550" s="1">
        <f t="shared" si="308"/>
        <v>1</v>
      </c>
      <c r="L550" s="1">
        <f>IF(H550=0,0,_xlfn.XLOOKUP(G550,战斗中转!$D$8:$D$19,战斗中转!$I$8:$I$19))</f>
        <v>0.4</v>
      </c>
      <c r="M550" s="1">
        <f t="shared" si="508"/>
        <v>6008214090</v>
      </c>
      <c r="N550" s="1" t="str">
        <f t="shared" si="526"/>
        <v>EquipmentName608014090</v>
      </c>
      <c r="O550" s="1" t="str">
        <f t="shared" si="527"/>
        <v>EquipmentDesc608014090</v>
      </c>
      <c r="P550" s="63" t="str">
        <f>"SpriteUi/EquipmentIcon/"&amp;"Equip_"&amp;_xlfn.XLOOKUP(J550,战斗中转!$A$8:$A$11,战斗中转!$B$8:$B$11)&amp;"_"&amp;I550*100+ROUNDUP(G550/2,0)*10</f>
        <v>SpriteUi/EquipmentIcon/Equip_Shoes_140</v>
      </c>
      <c r="Q550" s="63">
        <v>1</v>
      </c>
      <c r="R550" s="1" t="str" cm="1">
        <f t="array" ref="R550">_xlfn.XLOOKUP($C550,战斗中转!$E$32:$E$281,_xlfn.XLOOKUP(I550*100+J550,战斗中转!$AD$30:$BY$30*100+战斗中转!$AD$31:$BY$31,战斗中转!$AD$32:$BY$281),"{}")</f>
        <v>{"MagicDef":10229.1662,"AtkSpeed":0.1746,"SkillSpeed":0.1358}</v>
      </c>
      <c r="S550" s="1" t="str" cm="1">
        <f t="array" ref="S550">_xlfn.XLOOKUP($C550,经营中转!$E$16:$E$265,_xlfn.XLOOKUP($J550,经营中转!$L$15:$S$15,经营中转!$L$16:$S$265),"{}")</f>
        <v>{"AutoLevelLower":54}</v>
      </c>
    </row>
    <row r="551" spans="1:19" x14ac:dyDescent="0.15">
      <c r="A551" s="1">
        <f t="shared" si="505"/>
        <v>6008221090</v>
      </c>
      <c r="B551" s="59">
        <f t="shared" si="575"/>
        <v>6008221090</v>
      </c>
      <c r="C551" s="27">
        <f>_xlfn.XLOOKUP(G551,战斗中转!$D$8:$D$19,战斗中转!$F$8:$F$19)</f>
        <v>90</v>
      </c>
      <c r="D551" s="1">
        <f>_xlfn.XLOOKUP(G551,战斗中转!$D$8:$D$19,战斗中转!$H$8:$H$19)</f>
        <v>5</v>
      </c>
      <c r="E551" s="1">
        <f>_xlfn.XLOOKUP(G551,战斗中转!$D$8:$D$19,战斗中转!$J$8:$J$19)</f>
        <v>0</v>
      </c>
      <c r="F551" s="1">
        <f t="shared" si="524"/>
        <v>1</v>
      </c>
      <c r="G551" s="59">
        <f t="shared" si="584"/>
        <v>8</v>
      </c>
      <c r="H551" s="1">
        <f t="shared" ref="H551:J551" si="597">H479</f>
        <v>2</v>
      </c>
      <c r="I551" s="1">
        <f t="shared" si="597"/>
        <v>2</v>
      </c>
      <c r="J551" s="1">
        <f t="shared" si="597"/>
        <v>1</v>
      </c>
      <c r="K551" s="1">
        <f t="shared" si="308"/>
        <v>1</v>
      </c>
      <c r="L551" s="1">
        <f>IF(H551=0,0,_xlfn.XLOOKUP(G551,战斗中转!$D$8:$D$19,战斗中转!$I$8:$I$19))</f>
        <v>0.4</v>
      </c>
      <c r="M551" s="1">
        <f t="shared" si="508"/>
        <v>6008221090</v>
      </c>
      <c r="N551" s="1" t="str">
        <f t="shared" si="526"/>
        <v>EquipmentName608021090</v>
      </c>
      <c r="O551" s="1" t="str">
        <f t="shared" si="527"/>
        <v>EquipmentDesc608021090</v>
      </c>
      <c r="P551" s="63" t="str">
        <f>"SpriteUi/EquipmentIcon/"&amp;"Equip_"&amp;_xlfn.XLOOKUP(J551,战斗中转!$A$8:$A$11,战斗中转!$B$8:$B$11)&amp;"_"&amp;I551*100+ROUNDUP(G551/2,0)*10</f>
        <v>SpriteUi/EquipmentIcon/Equip_Weapon_240</v>
      </c>
      <c r="Q551" s="63">
        <v>1</v>
      </c>
      <c r="R551" s="1" t="str" cm="1">
        <f t="array" ref="R551">_xlfn.XLOOKUP($C551,战斗中转!$E$32:$E$281,_xlfn.XLOOKUP(I551*100+J551,战斗中转!$AD$30:$BY$30*100+战斗中转!$AD$31:$BY$31,战斗中转!$AD$32:$BY$281),"{}")</f>
        <v>{"Atk":23150.2182,"Cri":0.637}</v>
      </c>
      <c r="S551" s="1" t="str" cm="1">
        <f t="array" ref="S551">_xlfn.XLOOKUP($C551,经营中转!$E$16:$E$265,_xlfn.XLOOKUP($J551,经营中转!$L$15:$S$15,经营中转!$L$16:$S$265),"{}")</f>
        <v>{"CardMulti":17.9}</v>
      </c>
    </row>
    <row r="552" spans="1:19" x14ac:dyDescent="0.15">
      <c r="A552" s="1">
        <f t="shared" si="505"/>
        <v>6008222090</v>
      </c>
      <c r="B552" s="59">
        <f t="shared" si="575"/>
        <v>6008222090</v>
      </c>
      <c r="C552" s="27">
        <f>_xlfn.XLOOKUP(G552,战斗中转!$D$8:$D$19,战斗中转!$F$8:$F$19)</f>
        <v>90</v>
      </c>
      <c r="D552" s="1">
        <f>_xlfn.XLOOKUP(G552,战斗中转!$D$8:$D$19,战斗中转!$H$8:$H$19)</f>
        <v>5</v>
      </c>
      <c r="E552" s="1">
        <f>_xlfn.XLOOKUP(G552,战斗中转!$D$8:$D$19,战斗中转!$J$8:$J$19)</f>
        <v>0</v>
      </c>
      <c r="F552" s="1">
        <f t="shared" si="524"/>
        <v>1</v>
      </c>
      <c r="G552" s="59">
        <f t="shared" si="584"/>
        <v>8</v>
      </c>
      <c r="H552" s="1">
        <f t="shared" ref="H552:J552" si="598">H480</f>
        <v>2</v>
      </c>
      <c r="I552" s="1">
        <f t="shared" si="598"/>
        <v>2</v>
      </c>
      <c r="J552" s="1">
        <f t="shared" si="598"/>
        <v>2</v>
      </c>
      <c r="K552" s="1">
        <f t="shared" si="308"/>
        <v>1</v>
      </c>
      <c r="L552" s="1">
        <f>IF(H552=0,0,_xlfn.XLOOKUP(G552,战斗中转!$D$8:$D$19,战斗中转!$I$8:$I$19))</f>
        <v>0.4</v>
      </c>
      <c r="M552" s="1">
        <f t="shared" si="508"/>
        <v>6008222090</v>
      </c>
      <c r="N552" s="1" t="str">
        <f t="shared" si="526"/>
        <v>EquipmentName608022090</v>
      </c>
      <c r="O552" s="1" t="str">
        <f t="shared" si="527"/>
        <v>EquipmentDesc608022090</v>
      </c>
      <c r="P552" s="63" t="str">
        <f>"SpriteUi/EquipmentIcon/"&amp;"Equip_"&amp;_xlfn.XLOOKUP(J552,战斗中转!$A$8:$A$11,战斗中转!$B$8:$B$11)&amp;"_"&amp;I552*100+ROUNDUP(G552/2,0)*10</f>
        <v>SpriteUi/EquipmentIcon/Equip_Head_240</v>
      </c>
      <c r="Q552" s="63">
        <v>1</v>
      </c>
      <c r="R552" s="1" t="str" cm="1">
        <f t="array" ref="R552">_xlfn.XLOOKUP($C552,战斗中转!$E$32:$E$281,_xlfn.XLOOKUP(I552*100+J552,战斗中转!$AD$30:$BY$30*100+战斗中转!$AD$31:$BY$31,战斗中转!$AD$32:$BY$281),"{}")</f>
        <v>{"Hp":336485.7291,"AntiCri":0.637}</v>
      </c>
      <c r="S552" s="1" t="str" cm="1">
        <f t="array" ref="S552">_xlfn.XLOOKUP($C552,经营中转!$E$16:$E$265,_xlfn.XLOOKUP($J552,经营中转!$L$15:$S$15,经营中转!$L$16:$S$265),"{}")</f>
        <v>{"AutoLevelLower":126}</v>
      </c>
    </row>
    <row r="553" spans="1:19" x14ac:dyDescent="0.15">
      <c r="A553" s="1">
        <f t="shared" si="505"/>
        <v>6008223090</v>
      </c>
      <c r="B553" s="59">
        <f t="shared" si="575"/>
        <v>6008223090</v>
      </c>
      <c r="C553" s="27">
        <f>_xlfn.XLOOKUP(G553,战斗中转!$D$8:$D$19,战斗中转!$F$8:$F$19)</f>
        <v>90</v>
      </c>
      <c r="D553" s="1">
        <f>_xlfn.XLOOKUP(G553,战斗中转!$D$8:$D$19,战斗中转!$H$8:$H$19)</f>
        <v>5</v>
      </c>
      <c r="E553" s="1">
        <f>_xlfn.XLOOKUP(G553,战斗中转!$D$8:$D$19,战斗中转!$J$8:$J$19)</f>
        <v>0</v>
      </c>
      <c r="F553" s="1">
        <f t="shared" si="524"/>
        <v>1</v>
      </c>
      <c r="G553" s="59">
        <f t="shared" si="584"/>
        <v>8</v>
      </c>
      <c r="H553" s="1">
        <f t="shared" ref="H553:J553" si="599">H481</f>
        <v>2</v>
      </c>
      <c r="I553" s="1">
        <f t="shared" si="599"/>
        <v>2</v>
      </c>
      <c r="J553" s="1">
        <f t="shared" si="599"/>
        <v>3</v>
      </c>
      <c r="K553" s="1">
        <f t="shared" si="308"/>
        <v>1</v>
      </c>
      <c r="L553" s="1">
        <f>IF(H553=0,0,_xlfn.XLOOKUP(G553,战斗中转!$D$8:$D$19,战斗中转!$I$8:$I$19))</f>
        <v>0.4</v>
      </c>
      <c r="M553" s="1">
        <f t="shared" si="508"/>
        <v>6008223090</v>
      </c>
      <c r="N553" s="1" t="str">
        <f t="shared" si="526"/>
        <v>EquipmentName608023090</v>
      </c>
      <c r="O553" s="1" t="str">
        <f t="shared" si="527"/>
        <v>EquipmentDesc608023090</v>
      </c>
      <c r="P553" s="63" t="str">
        <f>"SpriteUi/EquipmentIcon/"&amp;"Equip_"&amp;_xlfn.XLOOKUP(J553,战斗中转!$A$8:$A$11,战斗中转!$B$8:$B$11)&amp;"_"&amp;I553*100+ROUNDUP(G553/2,0)*10</f>
        <v>SpriteUi/EquipmentIcon/Equip_Body_240</v>
      </c>
      <c r="Q553" s="63">
        <v>1</v>
      </c>
      <c r="R553" s="1" t="str" cm="1">
        <f t="array" ref="R553">_xlfn.XLOOKUP($C553,战斗中转!$E$32:$E$281,_xlfn.XLOOKUP(I553*100+J553,战斗中转!$AD$30:$BY$30*100+战斗中转!$AD$31:$BY$31,战斗中转!$AD$32:$BY$281),"{}")</f>
        <v>{"PhysDef":11844.2977,"OnHealInc":0.128}</v>
      </c>
      <c r="S553" s="1" t="str" cm="1">
        <f t="array" ref="S553">_xlfn.XLOOKUP($C553,经营中转!$E$16:$E$265,_xlfn.XLOOKUP($J553,经营中转!$L$15:$S$15,经营中转!$L$16:$S$265),"{}")</f>
        <v>{"CardMulti":7.67}</v>
      </c>
    </row>
    <row r="554" spans="1:19" x14ac:dyDescent="0.15">
      <c r="A554" s="1">
        <f t="shared" si="505"/>
        <v>6008224090</v>
      </c>
      <c r="B554" s="59">
        <f t="shared" si="575"/>
        <v>6008224090</v>
      </c>
      <c r="C554" s="27">
        <f>_xlfn.XLOOKUP(G554,战斗中转!$D$8:$D$19,战斗中转!$F$8:$F$19)</f>
        <v>90</v>
      </c>
      <c r="D554" s="1">
        <f>_xlfn.XLOOKUP(G554,战斗中转!$D$8:$D$19,战斗中转!$H$8:$H$19)</f>
        <v>5</v>
      </c>
      <c r="E554" s="1">
        <f>_xlfn.XLOOKUP(G554,战斗中转!$D$8:$D$19,战斗中转!$J$8:$J$19)</f>
        <v>0</v>
      </c>
      <c r="F554" s="1">
        <f t="shared" si="524"/>
        <v>1</v>
      </c>
      <c r="G554" s="59">
        <f t="shared" si="584"/>
        <v>8</v>
      </c>
      <c r="H554" s="1">
        <f t="shared" ref="H554:J554" si="600">H482</f>
        <v>2</v>
      </c>
      <c r="I554" s="1">
        <f t="shared" si="600"/>
        <v>2</v>
      </c>
      <c r="J554" s="1">
        <f t="shared" si="600"/>
        <v>4</v>
      </c>
      <c r="K554" s="1">
        <f t="shared" si="308"/>
        <v>1</v>
      </c>
      <c r="L554" s="1">
        <f>IF(H554=0,0,_xlfn.XLOOKUP(G554,战斗中转!$D$8:$D$19,战斗中转!$I$8:$I$19))</f>
        <v>0.4</v>
      </c>
      <c r="M554" s="1">
        <f t="shared" si="508"/>
        <v>6008224090</v>
      </c>
      <c r="N554" s="1" t="str">
        <f t="shared" si="526"/>
        <v>EquipmentName608024090</v>
      </c>
      <c r="O554" s="1" t="str">
        <f t="shared" si="527"/>
        <v>EquipmentDesc608024090</v>
      </c>
      <c r="P554" s="63" t="str">
        <f>"SpriteUi/EquipmentIcon/"&amp;"Equip_"&amp;_xlfn.XLOOKUP(J554,战斗中转!$A$8:$A$11,战斗中转!$B$8:$B$11)&amp;"_"&amp;I554*100+ROUNDUP(G554/2,0)*10</f>
        <v>SpriteUi/EquipmentIcon/Equip_Shoes_240</v>
      </c>
      <c r="Q554" s="63">
        <v>1</v>
      </c>
      <c r="R554" s="1" t="str" cm="1">
        <f t="array" ref="R554">_xlfn.XLOOKUP($C554,战斗中转!$E$32:$E$281,_xlfn.XLOOKUP(I554*100+J554,战斗中转!$AD$30:$BY$30*100+战斗中转!$AD$31:$BY$31,战斗中转!$AD$32:$BY$281),"{}")</f>
        <v>{"MagicDef":11844.2977,"AtkSpeed":0.1746,"OnHealInc":0.128}</v>
      </c>
      <c r="S554" s="1" t="str" cm="1">
        <f t="array" ref="S554">_xlfn.XLOOKUP($C554,经营中转!$E$16:$E$265,_xlfn.XLOOKUP($J554,经营中转!$L$15:$S$15,经营中转!$L$16:$S$265),"{}")</f>
        <v>{"AutoLevelLower":54}</v>
      </c>
    </row>
    <row r="555" spans="1:19" x14ac:dyDescent="0.15">
      <c r="A555" s="1">
        <f t="shared" si="505"/>
        <v>6008231090</v>
      </c>
      <c r="B555" s="59">
        <f t="shared" si="575"/>
        <v>6008231090</v>
      </c>
      <c r="C555" s="27">
        <f>_xlfn.XLOOKUP(G555,战斗中转!$D$8:$D$19,战斗中转!$F$8:$F$19)</f>
        <v>90</v>
      </c>
      <c r="D555" s="1">
        <f>_xlfn.XLOOKUP(G555,战斗中转!$D$8:$D$19,战斗中转!$H$8:$H$19)</f>
        <v>5</v>
      </c>
      <c r="E555" s="1">
        <f>_xlfn.XLOOKUP(G555,战斗中转!$D$8:$D$19,战斗中转!$J$8:$J$19)</f>
        <v>0</v>
      </c>
      <c r="F555" s="1">
        <f t="shared" si="524"/>
        <v>1</v>
      </c>
      <c r="G555" s="59">
        <f t="shared" si="584"/>
        <v>8</v>
      </c>
      <c r="H555" s="1">
        <f t="shared" ref="H555:J555" si="601">H483</f>
        <v>2</v>
      </c>
      <c r="I555" s="1">
        <f t="shared" si="601"/>
        <v>3</v>
      </c>
      <c r="J555" s="1">
        <f t="shared" si="601"/>
        <v>1</v>
      </c>
      <c r="K555" s="1">
        <f t="shared" si="308"/>
        <v>1</v>
      </c>
      <c r="L555" s="1">
        <f>IF(H555=0,0,_xlfn.XLOOKUP(G555,战斗中转!$D$8:$D$19,战斗中转!$I$8:$I$19))</f>
        <v>0.4</v>
      </c>
      <c r="M555" s="1">
        <f t="shared" si="508"/>
        <v>6008231090</v>
      </c>
      <c r="N555" s="1" t="str">
        <f t="shared" si="526"/>
        <v>EquipmentName608031090</v>
      </c>
      <c r="O555" s="1" t="str">
        <f t="shared" si="527"/>
        <v>EquipmentDesc608031090</v>
      </c>
      <c r="P555" s="63" t="str">
        <f>"SpriteUi/EquipmentIcon/"&amp;"Equip_"&amp;_xlfn.XLOOKUP(J555,战斗中转!$A$8:$A$11,战斗中转!$B$8:$B$11)&amp;"_"&amp;I555*100+ROUNDUP(G555/2,0)*10</f>
        <v>SpriteUi/EquipmentIcon/Equip_Weapon_340</v>
      </c>
      <c r="Q555" s="63">
        <v>1</v>
      </c>
      <c r="R555" s="1" t="str" cm="1">
        <f t="array" ref="R555">_xlfn.XLOOKUP($C555,战斗中转!$E$32:$E$281,_xlfn.XLOOKUP(I555*100+J555,战斗中转!$AD$30:$BY$30*100+战斗中转!$AD$31:$BY$31,战斗中转!$AD$32:$BY$281),"{}")</f>
        <v>{"Atk":29610.7442,"Cri":0.637}</v>
      </c>
      <c r="S555" s="1" t="str" cm="1">
        <f t="array" ref="S555">_xlfn.XLOOKUP($C555,经营中转!$E$16:$E$265,_xlfn.XLOOKUP($J555,经营中转!$L$15:$S$15,经营中转!$L$16:$S$265),"{}")</f>
        <v>{"CardMulti":17.9}</v>
      </c>
    </row>
    <row r="556" spans="1:19" x14ac:dyDescent="0.15">
      <c r="A556" s="1">
        <f t="shared" si="505"/>
        <v>6008232090</v>
      </c>
      <c r="B556" s="59">
        <f t="shared" si="575"/>
        <v>6008232090</v>
      </c>
      <c r="C556" s="27">
        <f>_xlfn.XLOOKUP(G556,战斗中转!$D$8:$D$19,战斗中转!$F$8:$F$19)</f>
        <v>90</v>
      </c>
      <c r="D556" s="1">
        <f>_xlfn.XLOOKUP(G556,战斗中转!$D$8:$D$19,战斗中转!$H$8:$H$19)</f>
        <v>5</v>
      </c>
      <c r="E556" s="1">
        <f>_xlfn.XLOOKUP(G556,战斗中转!$D$8:$D$19,战斗中转!$J$8:$J$19)</f>
        <v>0</v>
      </c>
      <c r="F556" s="1">
        <f t="shared" si="524"/>
        <v>1</v>
      </c>
      <c r="G556" s="59">
        <f t="shared" si="584"/>
        <v>8</v>
      </c>
      <c r="H556" s="1">
        <f t="shared" ref="H556:J556" si="602">H484</f>
        <v>2</v>
      </c>
      <c r="I556" s="1">
        <f t="shared" si="602"/>
        <v>3</v>
      </c>
      <c r="J556" s="1">
        <f t="shared" si="602"/>
        <v>2</v>
      </c>
      <c r="K556" s="1">
        <f t="shared" si="308"/>
        <v>1</v>
      </c>
      <c r="L556" s="1">
        <f>IF(H556=0,0,_xlfn.XLOOKUP(G556,战斗中转!$D$8:$D$19,战斗中转!$I$8:$I$19))</f>
        <v>0.4</v>
      </c>
      <c r="M556" s="1">
        <f t="shared" si="508"/>
        <v>6008232090</v>
      </c>
      <c r="N556" s="1" t="str">
        <f t="shared" si="526"/>
        <v>EquipmentName608032090</v>
      </c>
      <c r="O556" s="1" t="str">
        <f t="shared" si="527"/>
        <v>EquipmentDesc608032090</v>
      </c>
      <c r="P556" s="63" t="str">
        <f>"SpriteUi/EquipmentIcon/"&amp;"Equip_"&amp;_xlfn.XLOOKUP(J556,战斗中转!$A$8:$A$11,战斗中转!$B$8:$B$11)&amp;"_"&amp;I556*100+ROUNDUP(G556/2,0)*10</f>
        <v>SpriteUi/EquipmentIcon/Equip_Head_340</v>
      </c>
      <c r="Q556" s="63">
        <v>1</v>
      </c>
      <c r="R556" s="1" t="str" cm="1">
        <f t="array" ref="R556">_xlfn.XLOOKUP($C556,战斗中转!$E$32:$E$281,_xlfn.XLOOKUP(I556*100+J556,战斗中转!$AD$30:$BY$30*100+战斗中转!$AD$31:$BY$31,战斗中转!$AD$32:$BY$281),"{}")</f>
        <v>{"Hp":282648.0125,"AntiCri":0.637}</v>
      </c>
      <c r="S556" s="1" t="str" cm="1">
        <f t="array" ref="S556">_xlfn.XLOOKUP($C556,经营中转!$E$16:$E$265,_xlfn.XLOOKUP($J556,经营中转!$L$15:$S$15,经营中转!$L$16:$S$265),"{}")</f>
        <v>{"AutoLevelLower":126}</v>
      </c>
    </row>
    <row r="557" spans="1:19" x14ac:dyDescent="0.15">
      <c r="A557" s="1">
        <f t="shared" si="505"/>
        <v>6008233090</v>
      </c>
      <c r="B557" s="59">
        <f t="shared" si="575"/>
        <v>6008233090</v>
      </c>
      <c r="C557" s="27">
        <f>_xlfn.XLOOKUP(G557,战斗中转!$D$8:$D$19,战斗中转!$F$8:$F$19)</f>
        <v>90</v>
      </c>
      <c r="D557" s="1">
        <f>_xlfn.XLOOKUP(G557,战斗中转!$D$8:$D$19,战斗中转!$H$8:$H$19)</f>
        <v>5</v>
      </c>
      <c r="E557" s="1">
        <f>_xlfn.XLOOKUP(G557,战斗中转!$D$8:$D$19,战斗中转!$J$8:$J$19)</f>
        <v>0</v>
      </c>
      <c r="F557" s="1">
        <f t="shared" si="524"/>
        <v>1</v>
      </c>
      <c r="G557" s="59">
        <f t="shared" si="584"/>
        <v>8</v>
      </c>
      <c r="H557" s="1">
        <f t="shared" ref="H557:J557" si="603">H485</f>
        <v>2</v>
      </c>
      <c r="I557" s="1">
        <f t="shared" si="603"/>
        <v>3</v>
      </c>
      <c r="J557" s="1">
        <f t="shared" si="603"/>
        <v>3</v>
      </c>
      <c r="K557" s="1">
        <f t="shared" si="308"/>
        <v>1</v>
      </c>
      <c r="L557" s="1">
        <f>IF(H557=0,0,_xlfn.XLOOKUP(G557,战斗中转!$D$8:$D$19,战斗中转!$I$8:$I$19))</f>
        <v>0.4</v>
      </c>
      <c r="M557" s="1">
        <f t="shared" si="508"/>
        <v>6008233090</v>
      </c>
      <c r="N557" s="1" t="str">
        <f t="shared" si="526"/>
        <v>EquipmentName608033090</v>
      </c>
      <c r="O557" s="1" t="str">
        <f t="shared" si="527"/>
        <v>EquipmentDesc608033090</v>
      </c>
      <c r="P557" s="63" t="str">
        <f>"SpriteUi/EquipmentIcon/"&amp;"Equip_"&amp;_xlfn.XLOOKUP(J557,战斗中转!$A$8:$A$11,战斗中转!$B$8:$B$11)&amp;"_"&amp;I557*100+ROUNDUP(G557/2,0)*10</f>
        <v>SpriteUi/EquipmentIcon/Equip_Body_340</v>
      </c>
      <c r="Q557" s="63">
        <v>1</v>
      </c>
      <c r="R557" s="1" t="str" cm="1">
        <f t="array" ref="R557">_xlfn.XLOOKUP($C557,战斗中转!$E$32:$E$281,_xlfn.XLOOKUP(I557*100+J557,战斗中转!$AD$30:$BY$30*100+战斗中转!$AD$31:$BY$31,战斗中转!$AD$32:$BY$281),"{}")</f>
        <v>{"PhysDef":10444.517,"HealInc":0.128}</v>
      </c>
      <c r="S557" s="1" t="str" cm="1">
        <f t="array" ref="S557">_xlfn.XLOOKUP($C557,经营中转!$E$16:$E$265,_xlfn.XLOOKUP($J557,经营中转!$L$15:$S$15,经营中转!$L$16:$S$265),"{}")</f>
        <v>{"CardMulti":7.67}</v>
      </c>
    </row>
    <row r="558" spans="1:19" x14ac:dyDescent="0.15">
      <c r="A558" s="1">
        <f t="shared" si="505"/>
        <v>6008234090</v>
      </c>
      <c r="B558" s="59">
        <f t="shared" si="575"/>
        <v>6008234090</v>
      </c>
      <c r="C558" s="27">
        <f>_xlfn.XLOOKUP(G558,战斗中转!$D$8:$D$19,战斗中转!$F$8:$F$19)</f>
        <v>90</v>
      </c>
      <c r="D558" s="1">
        <f>_xlfn.XLOOKUP(G558,战斗中转!$D$8:$D$19,战斗中转!$H$8:$H$19)</f>
        <v>5</v>
      </c>
      <c r="E558" s="1">
        <f>_xlfn.XLOOKUP(G558,战斗中转!$D$8:$D$19,战斗中转!$J$8:$J$19)</f>
        <v>0</v>
      </c>
      <c r="F558" s="1">
        <f t="shared" si="524"/>
        <v>1</v>
      </c>
      <c r="G558" s="59">
        <f t="shared" si="584"/>
        <v>8</v>
      </c>
      <c r="H558" s="1">
        <f t="shared" ref="H558:J558" si="604">H486</f>
        <v>2</v>
      </c>
      <c r="I558" s="1">
        <f t="shared" si="604"/>
        <v>3</v>
      </c>
      <c r="J558" s="1">
        <f t="shared" si="604"/>
        <v>4</v>
      </c>
      <c r="K558" s="1">
        <f t="shared" si="308"/>
        <v>1</v>
      </c>
      <c r="L558" s="1">
        <f>IF(H558=0,0,_xlfn.XLOOKUP(G558,战斗中转!$D$8:$D$19,战斗中转!$I$8:$I$19))</f>
        <v>0.4</v>
      </c>
      <c r="M558" s="1">
        <f t="shared" si="508"/>
        <v>6008234090</v>
      </c>
      <c r="N558" s="1" t="str">
        <f t="shared" si="526"/>
        <v>EquipmentName608034090</v>
      </c>
      <c r="O558" s="1" t="str">
        <f t="shared" si="527"/>
        <v>EquipmentDesc608034090</v>
      </c>
      <c r="P558" s="63" t="str">
        <f>"SpriteUi/EquipmentIcon/"&amp;"Equip_"&amp;_xlfn.XLOOKUP(J558,战斗中转!$A$8:$A$11,战斗中转!$B$8:$B$11)&amp;"_"&amp;I558*100+ROUNDUP(G558/2,0)*10</f>
        <v>SpriteUi/EquipmentIcon/Equip_Shoes_340</v>
      </c>
      <c r="Q558" s="63">
        <v>1</v>
      </c>
      <c r="R558" s="1" t="str" cm="1">
        <f t="array" ref="R558">_xlfn.XLOOKUP($C558,战斗中转!$E$32:$E$281,_xlfn.XLOOKUP(I558*100+J558,战斗中转!$AD$30:$BY$30*100+战斗中转!$AD$31:$BY$31,战斗中转!$AD$32:$BY$281),"{}")</f>
        <v>{"MagicDef":10659.8679,"AtkSpeed":0.1746,"HealInc":0.128}</v>
      </c>
      <c r="S558" s="1" t="str" cm="1">
        <f t="array" ref="S558">_xlfn.XLOOKUP($C558,经营中转!$E$16:$E$265,_xlfn.XLOOKUP($J558,经营中转!$L$15:$S$15,经营中转!$L$16:$S$265),"{}")</f>
        <v>{"AutoLevelLower":54}</v>
      </c>
    </row>
    <row r="559" spans="1:19" x14ac:dyDescent="0.15">
      <c r="A559" s="1">
        <f t="shared" si="505"/>
        <v>6008311090</v>
      </c>
      <c r="B559" s="59">
        <f t="shared" si="575"/>
        <v>6008311090</v>
      </c>
      <c r="C559" s="27">
        <f>_xlfn.XLOOKUP(G559,战斗中转!$D$8:$D$19,战斗中转!$F$8:$F$19)</f>
        <v>90</v>
      </c>
      <c r="D559" s="1">
        <f>_xlfn.XLOOKUP(G559,战斗中转!$D$8:$D$19,战斗中转!$H$8:$H$19)</f>
        <v>5</v>
      </c>
      <c r="E559" s="1">
        <f>_xlfn.XLOOKUP(G559,战斗中转!$D$8:$D$19,战斗中转!$J$8:$J$19)</f>
        <v>0</v>
      </c>
      <c r="F559" s="1">
        <f t="shared" si="524"/>
        <v>1</v>
      </c>
      <c r="G559" s="59">
        <f t="shared" si="584"/>
        <v>8</v>
      </c>
      <c r="H559" s="1">
        <f t="shared" ref="H559:J559" si="605">H487</f>
        <v>3</v>
      </c>
      <c r="I559" s="1">
        <f t="shared" si="605"/>
        <v>1</v>
      </c>
      <c r="J559" s="1">
        <f t="shared" si="605"/>
        <v>1</v>
      </c>
      <c r="K559" s="1">
        <f t="shared" si="308"/>
        <v>1</v>
      </c>
      <c r="L559" s="1">
        <f>IF(H559=0,0,_xlfn.XLOOKUP(G559,战斗中转!$D$8:$D$19,战斗中转!$I$8:$I$19))</f>
        <v>0.4</v>
      </c>
      <c r="M559" s="1">
        <f t="shared" si="508"/>
        <v>6008311090</v>
      </c>
      <c r="N559" s="1" t="str">
        <f t="shared" si="526"/>
        <v>EquipmentName608011090</v>
      </c>
      <c r="O559" s="1" t="str">
        <f t="shared" si="527"/>
        <v>EquipmentDesc608011090</v>
      </c>
      <c r="P559" s="63" t="str">
        <f>"SpriteUi/EquipmentIcon/"&amp;"Equip_"&amp;_xlfn.XLOOKUP(J559,战斗中转!$A$8:$A$11,战斗中转!$B$8:$B$11)&amp;"_"&amp;I559*100+ROUNDUP(G559/2,0)*10</f>
        <v>SpriteUi/EquipmentIcon/Equip_Weapon_140</v>
      </c>
      <c r="Q559" s="63">
        <v>1</v>
      </c>
      <c r="R559" s="1" t="str" cm="1">
        <f t="array" ref="R559">_xlfn.XLOOKUP($C559,战斗中转!$E$32:$E$281,_xlfn.XLOOKUP(I559*100+J559,战斗中转!$AD$30:$BY$30*100+战斗中转!$AD$31:$BY$31,战斗中转!$AD$32:$BY$281),"{}")</f>
        <v>{"Atk":32841.0072,"Cri":0.9237}</v>
      </c>
      <c r="S559" s="1" t="str" cm="1">
        <f t="array" ref="S559">_xlfn.XLOOKUP($C559,经营中转!$E$16:$E$265,_xlfn.XLOOKUP($J559,经营中转!$L$15:$S$15,经营中转!$L$16:$S$265),"{}")</f>
        <v>{"CardMulti":17.9}</v>
      </c>
    </row>
    <row r="560" spans="1:19" x14ac:dyDescent="0.15">
      <c r="A560" s="1">
        <f t="shared" si="505"/>
        <v>6008312090</v>
      </c>
      <c r="B560" s="59">
        <f t="shared" si="575"/>
        <v>6008312090</v>
      </c>
      <c r="C560" s="27">
        <f>_xlfn.XLOOKUP(G560,战斗中转!$D$8:$D$19,战斗中转!$F$8:$F$19)</f>
        <v>90</v>
      </c>
      <c r="D560" s="1">
        <f>_xlfn.XLOOKUP(G560,战斗中转!$D$8:$D$19,战斗中转!$H$8:$H$19)</f>
        <v>5</v>
      </c>
      <c r="E560" s="1">
        <f>_xlfn.XLOOKUP(G560,战斗中转!$D$8:$D$19,战斗中转!$J$8:$J$19)</f>
        <v>0</v>
      </c>
      <c r="F560" s="1">
        <f t="shared" si="524"/>
        <v>1</v>
      </c>
      <c r="G560" s="59">
        <f t="shared" si="584"/>
        <v>8</v>
      </c>
      <c r="H560" s="1">
        <f t="shared" ref="H560:J560" si="606">H488</f>
        <v>3</v>
      </c>
      <c r="I560" s="1">
        <f t="shared" si="606"/>
        <v>1</v>
      </c>
      <c r="J560" s="1">
        <f t="shared" si="606"/>
        <v>2</v>
      </c>
      <c r="K560" s="1">
        <f t="shared" si="308"/>
        <v>1</v>
      </c>
      <c r="L560" s="1">
        <f>IF(H560=0,0,_xlfn.XLOOKUP(G560,战斗中转!$D$8:$D$19,战斗中转!$I$8:$I$19))</f>
        <v>0.4</v>
      </c>
      <c r="M560" s="1">
        <f t="shared" si="508"/>
        <v>6008312090</v>
      </c>
      <c r="N560" s="1" t="str">
        <f t="shared" si="526"/>
        <v>EquipmentName608012090</v>
      </c>
      <c r="O560" s="1" t="str">
        <f t="shared" si="527"/>
        <v>EquipmentDesc608012090</v>
      </c>
      <c r="P560" s="63" t="str">
        <f>"SpriteUi/EquipmentIcon/"&amp;"Equip_"&amp;_xlfn.XLOOKUP(J560,战斗中转!$A$8:$A$11,战斗中转!$B$8:$B$11)&amp;"_"&amp;I560*100+ROUNDUP(G560/2,0)*10</f>
        <v>SpriteUi/EquipmentIcon/Equip_Head_140</v>
      </c>
      <c r="Q560" s="63">
        <v>1</v>
      </c>
      <c r="R560" s="1" t="str" cm="1">
        <f t="array" ref="R560">_xlfn.XLOOKUP($C560,战斗中转!$E$32:$E$281,_xlfn.XLOOKUP(I560*100+J560,战斗中转!$AD$30:$BY$30*100+战斗中转!$AD$31:$BY$31,战斗中转!$AD$32:$BY$281),"{}")</f>
        <v>{"Hp":236885.9533,"AntiCri":0.5096}</v>
      </c>
      <c r="S560" s="1" t="str" cm="1">
        <f t="array" ref="S560">_xlfn.XLOOKUP($C560,经营中转!$E$16:$E$265,_xlfn.XLOOKUP($J560,经营中转!$L$15:$S$15,经营中转!$L$16:$S$265),"{}")</f>
        <v>{"AutoLevelLower":126}</v>
      </c>
    </row>
    <row r="561" spans="1:19" x14ac:dyDescent="0.15">
      <c r="A561" s="1">
        <f t="shared" si="505"/>
        <v>6008313090</v>
      </c>
      <c r="B561" s="59">
        <f t="shared" si="575"/>
        <v>6008313090</v>
      </c>
      <c r="C561" s="27">
        <f>_xlfn.XLOOKUP(G561,战斗中转!$D$8:$D$19,战斗中转!$F$8:$F$19)</f>
        <v>90</v>
      </c>
      <c r="D561" s="1">
        <f>_xlfn.XLOOKUP(G561,战斗中转!$D$8:$D$19,战斗中转!$H$8:$H$19)</f>
        <v>5</v>
      </c>
      <c r="E561" s="1">
        <f>_xlfn.XLOOKUP(G561,战斗中转!$D$8:$D$19,战斗中转!$J$8:$J$19)</f>
        <v>0</v>
      </c>
      <c r="F561" s="1">
        <f t="shared" si="524"/>
        <v>1</v>
      </c>
      <c r="G561" s="59">
        <f t="shared" si="584"/>
        <v>8</v>
      </c>
      <c r="H561" s="1">
        <f t="shared" ref="H561:J561" si="607">H489</f>
        <v>3</v>
      </c>
      <c r="I561" s="1">
        <f t="shared" si="607"/>
        <v>1</v>
      </c>
      <c r="J561" s="1">
        <f t="shared" si="607"/>
        <v>3</v>
      </c>
      <c r="K561" s="1">
        <f t="shared" si="308"/>
        <v>1</v>
      </c>
      <c r="L561" s="1">
        <f>IF(H561=0,0,_xlfn.XLOOKUP(G561,战斗中转!$D$8:$D$19,战斗中转!$I$8:$I$19))</f>
        <v>0.4</v>
      </c>
      <c r="M561" s="1">
        <f t="shared" si="508"/>
        <v>6008313090</v>
      </c>
      <c r="N561" s="1" t="str">
        <f t="shared" si="526"/>
        <v>EquipmentName608013090</v>
      </c>
      <c r="O561" s="1" t="str">
        <f t="shared" si="527"/>
        <v>EquipmentDesc608013090</v>
      </c>
      <c r="P561" s="63" t="str">
        <f>"SpriteUi/EquipmentIcon/"&amp;"Equip_"&amp;_xlfn.XLOOKUP(J561,战斗中转!$A$8:$A$11,战斗中转!$B$8:$B$11)&amp;"_"&amp;I561*100+ROUNDUP(G561/2,0)*10</f>
        <v>SpriteUi/EquipmentIcon/Equip_Body_140</v>
      </c>
      <c r="Q561" s="63">
        <v>1</v>
      </c>
      <c r="R561" s="1" t="str" cm="1">
        <f t="array" ref="R561">_xlfn.XLOOKUP($C561,战斗中转!$E$32:$E$281,_xlfn.XLOOKUP(I561*100+J561,战斗中转!$AD$30:$BY$30*100+战斗中转!$AD$31:$BY$31,战斗中转!$AD$32:$BY$281),"{}")</f>
        <v>{"PhysDef":10229.1662,"SkillSpeed":0.1358}</v>
      </c>
      <c r="S561" s="1" t="str" cm="1">
        <f t="array" ref="S561">_xlfn.XLOOKUP($C561,经营中转!$E$16:$E$265,_xlfn.XLOOKUP($J561,经营中转!$L$15:$S$15,经营中转!$L$16:$S$265),"{}")</f>
        <v>{"CardMulti":7.67}</v>
      </c>
    </row>
    <row r="562" spans="1:19" x14ac:dyDescent="0.15">
      <c r="A562" s="1">
        <f t="shared" si="505"/>
        <v>6008314090</v>
      </c>
      <c r="B562" s="59">
        <f t="shared" si="575"/>
        <v>6008314090</v>
      </c>
      <c r="C562" s="27">
        <f>_xlfn.XLOOKUP(G562,战斗中转!$D$8:$D$19,战斗中转!$F$8:$F$19)</f>
        <v>90</v>
      </c>
      <c r="D562" s="1">
        <f>_xlfn.XLOOKUP(G562,战斗中转!$D$8:$D$19,战斗中转!$H$8:$H$19)</f>
        <v>5</v>
      </c>
      <c r="E562" s="1">
        <f>_xlfn.XLOOKUP(G562,战斗中转!$D$8:$D$19,战斗中转!$J$8:$J$19)</f>
        <v>0</v>
      </c>
      <c r="F562" s="1">
        <f t="shared" si="524"/>
        <v>1</v>
      </c>
      <c r="G562" s="59">
        <f t="shared" si="584"/>
        <v>8</v>
      </c>
      <c r="H562" s="1">
        <f t="shared" ref="H562:J562" si="608">H490</f>
        <v>3</v>
      </c>
      <c r="I562" s="1">
        <f t="shared" si="608"/>
        <v>1</v>
      </c>
      <c r="J562" s="1">
        <f t="shared" si="608"/>
        <v>4</v>
      </c>
      <c r="K562" s="1">
        <f t="shared" si="308"/>
        <v>1</v>
      </c>
      <c r="L562" s="1">
        <f>IF(H562=0,0,_xlfn.XLOOKUP(G562,战斗中转!$D$8:$D$19,战斗中转!$I$8:$I$19))</f>
        <v>0.4</v>
      </c>
      <c r="M562" s="1">
        <f t="shared" si="508"/>
        <v>6008314090</v>
      </c>
      <c r="N562" s="1" t="str">
        <f t="shared" si="526"/>
        <v>EquipmentName608014090</v>
      </c>
      <c r="O562" s="1" t="str">
        <f t="shared" si="527"/>
        <v>EquipmentDesc608014090</v>
      </c>
      <c r="P562" s="63" t="str">
        <f>"SpriteUi/EquipmentIcon/"&amp;"Equip_"&amp;_xlfn.XLOOKUP(J562,战斗中转!$A$8:$A$11,战斗中转!$B$8:$B$11)&amp;"_"&amp;I562*100+ROUNDUP(G562/2,0)*10</f>
        <v>SpriteUi/EquipmentIcon/Equip_Shoes_140</v>
      </c>
      <c r="Q562" s="63">
        <v>1</v>
      </c>
      <c r="R562" s="1" t="str" cm="1">
        <f t="array" ref="R562">_xlfn.XLOOKUP($C562,战斗中转!$E$32:$E$281,_xlfn.XLOOKUP(I562*100+J562,战斗中转!$AD$30:$BY$30*100+战斗中转!$AD$31:$BY$31,战斗中转!$AD$32:$BY$281),"{}")</f>
        <v>{"MagicDef":10229.1662,"AtkSpeed":0.1746,"SkillSpeed":0.1358}</v>
      </c>
      <c r="S562" s="1" t="str" cm="1">
        <f t="array" ref="S562">_xlfn.XLOOKUP($C562,经营中转!$E$16:$E$265,_xlfn.XLOOKUP($J562,经营中转!$L$15:$S$15,经营中转!$L$16:$S$265),"{}")</f>
        <v>{"AutoLevelLower":54}</v>
      </c>
    </row>
    <row r="563" spans="1:19" x14ac:dyDescent="0.15">
      <c r="A563" s="1">
        <f t="shared" si="505"/>
        <v>6008321090</v>
      </c>
      <c r="B563" s="59">
        <f t="shared" si="575"/>
        <v>6008321090</v>
      </c>
      <c r="C563" s="27">
        <f>_xlfn.XLOOKUP(G563,战斗中转!$D$8:$D$19,战斗中转!$F$8:$F$19)</f>
        <v>90</v>
      </c>
      <c r="D563" s="1">
        <f>_xlfn.XLOOKUP(G563,战斗中转!$D$8:$D$19,战斗中转!$H$8:$H$19)</f>
        <v>5</v>
      </c>
      <c r="E563" s="1">
        <f>_xlfn.XLOOKUP(G563,战斗中转!$D$8:$D$19,战斗中转!$J$8:$J$19)</f>
        <v>0</v>
      </c>
      <c r="F563" s="1">
        <f t="shared" si="524"/>
        <v>1</v>
      </c>
      <c r="G563" s="59">
        <f t="shared" si="584"/>
        <v>8</v>
      </c>
      <c r="H563" s="1">
        <f t="shared" ref="H563:J563" si="609">H491</f>
        <v>3</v>
      </c>
      <c r="I563" s="1">
        <f t="shared" si="609"/>
        <v>2</v>
      </c>
      <c r="J563" s="1">
        <f t="shared" si="609"/>
        <v>1</v>
      </c>
      <c r="K563" s="1">
        <f t="shared" si="308"/>
        <v>1</v>
      </c>
      <c r="L563" s="1">
        <f>IF(H563=0,0,_xlfn.XLOOKUP(G563,战斗中转!$D$8:$D$19,战斗中转!$I$8:$I$19))</f>
        <v>0.4</v>
      </c>
      <c r="M563" s="1">
        <f t="shared" si="508"/>
        <v>6008321090</v>
      </c>
      <c r="N563" s="1" t="str">
        <f t="shared" si="526"/>
        <v>EquipmentName608021090</v>
      </c>
      <c r="O563" s="1" t="str">
        <f t="shared" si="527"/>
        <v>EquipmentDesc608021090</v>
      </c>
      <c r="P563" s="63" t="str">
        <f>"SpriteUi/EquipmentIcon/"&amp;"Equip_"&amp;_xlfn.XLOOKUP(J563,战斗中转!$A$8:$A$11,战斗中转!$B$8:$B$11)&amp;"_"&amp;I563*100+ROUNDUP(G563/2,0)*10</f>
        <v>SpriteUi/EquipmentIcon/Equip_Weapon_240</v>
      </c>
      <c r="Q563" s="63">
        <v>1</v>
      </c>
      <c r="R563" s="1" t="str" cm="1">
        <f t="array" ref="R563">_xlfn.XLOOKUP($C563,战斗中转!$E$32:$E$281,_xlfn.XLOOKUP(I563*100+J563,战斗中转!$AD$30:$BY$30*100+战斗中转!$AD$31:$BY$31,战斗中转!$AD$32:$BY$281),"{}")</f>
        <v>{"Atk":23150.2182,"Cri":0.637}</v>
      </c>
      <c r="S563" s="1" t="str" cm="1">
        <f t="array" ref="S563">_xlfn.XLOOKUP($C563,经营中转!$E$16:$E$265,_xlfn.XLOOKUP($J563,经营中转!$L$15:$S$15,经营中转!$L$16:$S$265),"{}")</f>
        <v>{"CardMulti":17.9}</v>
      </c>
    </row>
    <row r="564" spans="1:19" x14ac:dyDescent="0.15">
      <c r="A564" s="1">
        <f t="shared" si="505"/>
        <v>6008322090</v>
      </c>
      <c r="B564" s="59">
        <f t="shared" si="575"/>
        <v>6008322090</v>
      </c>
      <c r="C564" s="27">
        <f>_xlfn.XLOOKUP(G564,战斗中转!$D$8:$D$19,战斗中转!$F$8:$F$19)</f>
        <v>90</v>
      </c>
      <c r="D564" s="1">
        <f>_xlfn.XLOOKUP(G564,战斗中转!$D$8:$D$19,战斗中转!$H$8:$H$19)</f>
        <v>5</v>
      </c>
      <c r="E564" s="1">
        <f>_xlfn.XLOOKUP(G564,战斗中转!$D$8:$D$19,战斗中转!$J$8:$J$19)</f>
        <v>0</v>
      </c>
      <c r="F564" s="1">
        <f t="shared" si="524"/>
        <v>1</v>
      </c>
      <c r="G564" s="59">
        <f t="shared" si="584"/>
        <v>8</v>
      </c>
      <c r="H564" s="1">
        <f t="shared" ref="H564:J564" si="610">H492</f>
        <v>3</v>
      </c>
      <c r="I564" s="1">
        <f t="shared" si="610"/>
        <v>2</v>
      </c>
      <c r="J564" s="1">
        <f t="shared" si="610"/>
        <v>2</v>
      </c>
      <c r="K564" s="1">
        <f t="shared" si="308"/>
        <v>1</v>
      </c>
      <c r="L564" s="1">
        <f>IF(H564=0,0,_xlfn.XLOOKUP(G564,战斗中转!$D$8:$D$19,战斗中转!$I$8:$I$19))</f>
        <v>0.4</v>
      </c>
      <c r="M564" s="1">
        <f t="shared" si="508"/>
        <v>6008322090</v>
      </c>
      <c r="N564" s="1" t="str">
        <f t="shared" si="526"/>
        <v>EquipmentName608022090</v>
      </c>
      <c r="O564" s="1" t="str">
        <f t="shared" si="527"/>
        <v>EquipmentDesc608022090</v>
      </c>
      <c r="P564" s="63" t="str">
        <f>"SpriteUi/EquipmentIcon/"&amp;"Equip_"&amp;_xlfn.XLOOKUP(J564,战斗中转!$A$8:$A$11,战斗中转!$B$8:$B$11)&amp;"_"&amp;I564*100+ROUNDUP(G564/2,0)*10</f>
        <v>SpriteUi/EquipmentIcon/Equip_Head_240</v>
      </c>
      <c r="Q564" s="63">
        <v>1</v>
      </c>
      <c r="R564" s="1" t="str" cm="1">
        <f t="array" ref="R564">_xlfn.XLOOKUP($C564,战斗中转!$E$32:$E$281,_xlfn.XLOOKUP(I564*100+J564,战斗中转!$AD$30:$BY$30*100+战斗中转!$AD$31:$BY$31,战斗中转!$AD$32:$BY$281),"{}")</f>
        <v>{"Hp":336485.7291,"AntiCri":0.637}</v>
      </c>
      <c r="S564" s="1" t="str" cm="1">
        <f t="array" ref="S564">_xlfn.XLOOKUP($C564,经营中转!$E$16:$E$265,_xlfn.XLOOKUP($J564,经营中转!$L$15:$S$15,经营中转!$L$16:$S$265),"{}")</f>
        <v>{"AutoLevelLower":126}</v>
      </c>
    </row>
    <row r="565" spans="1:19" x14ac:dyDescent="0.15">
      <c r="A565" s="1">
        <f t="shared" si="505"/>
        <v>6008323090</v>
      </c>
      <c r="B565" s="59">
        <f t="shared" si="575"/>
        <v>6008323090</v>
      </c>
      <c r="C565" s="27">
        <f>_xlfn.XLOOKUP(G565,战斗中转!$D$8:$D$19,战斗中转!$F$8:$F$19)</f>
        <v>90</v>
      </c>
      <c r="D565" s="1">
        <f>_xlfn.XLOOKUP(G565,战斗中转!$D$8:$D$19,战斗中转!$H$8:$H$19)</f>
        <v>5</v>
      </c>
      <c r="E565" s="1">
        <f>_xlfn.XLOOKUP(G565,战斗中转!$D$8:$D$19,战斗中转!$J$8:$J$19)</f>
        <v>0</v>
      </c>
      <c r="F565" s="1">
        <f t="shared" si="524"/>
        <v>1</v>
      </c>
      <c r="G565" s="59">
        <f t="shared" si="584"/>
        <v>8</v>
      </c>
      <c r="H565" s="1">
        <f t="shared" ref="H565:J565" si="611">H493</f>
        <v>3</v>
      </c>
      <c r="I565" s="1">
        <f t="shared" si="611"/>
        <v>2</v>
      </c>
      <c r="J565" s="1">
        <f t="shared" si="611"/>
        <v>3</v>
      </c>
      <c r="K565" s="1">
        <f t="shared" si="308"/>
        <v>1</v>
      </c>
      <c r="L565" s="1">
        <f>IF(H565=0,0,_xlfn.XLOOKUP(G565,战斗中转!$D$8:$D$19,战斗中转!$I$8:$I$19))</f>
        <v>0.4</v>
      </c>
      <c r="M565" s="1">
        <f t="shared" si="508"/>
        <v>6008323090</v>
      </c>
      <c r="N565" s="1" t="str">
        <f t="shared" si="526"/>
        <v>EquipmentName608023090</v>
      </c>
      <c r="O565" s="1" t="str">
        <f t="shared" si="527"/>
        <v>EquipmentDesc608023090</v>
      </c>
      <c r="P565" s="63" t="str">
        <f>"SpriteUi/EquipmentIcon/"&amp;"Equip_"&amp;_xlfn.XLOOKUP(J565,战斗中转!$A$8:$A$11,战斗中转!$B$8:$B$11)&amp;"_"&amp;I565*100+ROUNDUP(G565/2,0)*10</f>
        <v>SpriteUi/EquipmentIcon/Equip_Body_240</v>
      </c>
      <c r="Q565" s="63">
        <v>1</v>
      </c>
      <c r="R565" s="1" t="str" cm="1">
        <f t="array" ref="R565">_xlfn.XLOOKUP($C565,战斗中转!$E$32:$E$281,_xlfn.XLOOKUP(I565*100+J565,战斗中转!$AD$30:$BY$30*100+战斗中转!$AD$31:$BY$31,战斗中转!$AD$32:$BY$281),"{}")</f>
        <v>{"PhysDef":11844.2977,"OnHealInc":0.128}</v>
      </c>
      <c r="S565" s="1" t="str" cm="1">
        <f t="array" ref="S565">_xlfn.XLOOKUP($C565,经营中转!$E$16:$E$265,_xlfn.XLOOKUP($J565,经营中转!$L$15:$S$15,经营中转!$L$16:$S$265),"{}")</f>
        <v>{"CardMulti":7.67}</v>
      </c>
    </row>
    <row r="566" spans="1:19" x14ac:dyDescent="0.15">
      <c r="A566" s="1">
        <f t="shared" si="505"/>
        <v>6008324090</v>
      </c>
      <c r="B566" s="59">
        <f t="shared" si="575"/>
        <v>6008324090</v>
      </c>
      <c r="C566" s="27">
        <f>_xlfn.XLOOKUP(G566,战斗中转!$D$8:$D$19,战斗中转!$F$8:$F$19)</f>
        <v>90</v>
      </c>
      <c r="D566" s="1">
        <f>_xlfn.XLOOKUP(G566,战斗中转!$D$8:$D$19,战斗中转!$H$8:$H$19)</f>
        <v>5</v>
      </c>
      <c r="E566" s="1">
        <f>_xlfn.XLOOKUP(G566,战斗中转!$D$8:$D$19,战斗中转!$J$8:$J$19)</f>
        <v>0</v>
      </c>
      <c r="F566" s="1">
        <f t="shared" si="524"/>
        <v>1</v>
      </c>
      <c r="G566" s="59">
        <f t="shared" si="584"/>
        <v>8</v>
      </c>
      <c r="H566" s="1">
        <f t="shared" ref="H566:J566" si="612">H494</f>
        <v>3</v>
      </c>
      <c r="I566" s="1">
        <f t="shared" si="612"/>
        <v>2</v>
      </c>
      <c r="J566" s="1">
        <f t="shared" si="612"/>
        <v>4</v>
      </c>
      <c r="K566" s="1">
        <f t="shared" si="308"/>
        <v>1</v>
      </c>
      <c r="L566" s="1">
        <f>IF(H566=0,0,_xlfn.XLOOKUP(G566,战斗中转!$D$8:$D$19,战斗中转!$I$8:$I$19))</f>
        <v>0.4</v>
      </c>
      <c r="M566" s="1">
        <f t="shared" si="508"/>
        <v>6008324090</v>
      </c>
      <c r="N566" s="1" t="str">
        <f t="shared" si="526"/>
        <v>EquipmentName608024090</v>
      </c>
      <c r="O566" s="1" t="str">
        <f t="shared" si="527"/>
        <v>EquipmentDesc608024090</v>
      </c>
      <c r="P566" s="63" t="str">
        <f>"SpriteUi/EquipmentIcon/"&amp;"Equip_"&amp;_xlfn.XLOOKUP(J566,战斗中转!$A$8:$A$11,战斗中转!$B$8:$B$11)&amp;"_"&amp;I566*100+ROUNDUP(G566/2,0)*10</f>
        <v>SpriteUi/EquipmentIcon/Equip_Shoes_240</v>
      </c>
      <c r="Q566" s="63">
        <v>1</v>
      </c>
      <c r="R566" s="1" t="str" cm="1">
        <f t="array" ref="R566">_xlfn.XLOOKUP($C566,战斗中转!$E$32:$E$281,_xlfn.XLOOKUP(I566*100+J566,战斗中转!$AD$30:$BY$30*100+战斗中转!$AD$31:$BY$31,战斗中转!$AD$32:$BY$281),"{}")</f>
        <v>{"MagicDef":11844.2977,"AtkSpeed":0.1746,"OnHealInc":0.128}</v>
      </c>
      <c r="S566" s="1" t="str" cm="1">
        <f t="array" ref="S566">_xlfn.XLOOKUP($C566,经营中转!$E$16:$E$265,_xlfn.XLOOKUP($J566,经营中转!$L$15:$S$15,经营中转!$L$16:$S$265),"{}")</f>
        <v>{"AutoLevelLower":54}</v>
      </c>
    </row>
    <row r="567" spans="1:19" x14ac:dyDescent="0.15">
      <c r="A567" s="1">
        <f t="shared" ref="A567:A654" si="613">B567</f>
        <v>6008331090</v>
      </c>
      <c r="B567" s="59">
        <f t="shared" si="575"/>
        <v>6008331090</v>
      </c>
      <c r="C567" s="27">
        <f>_xlfn.XLOOKUP(G567,战斗中转!$D$8:$D$19,战斗中转!$F$8:$F$19)</f>
        <v>90</v>
      </c>
      <c r="D567" s="1">
        <f>_xlfn.XLOOKUP(G567,战斗中转!$D$8:$D$19,战斗中转!$H$8:$H$19)</f>
        <v>5</v>
      </c>
      <c r="E567" s="1">
        <f>_xlfn.XLOOKUP(G567,战斗中转!$D$8:$D$19,战斗中转!$J$8:$J$19)</f>
        <v>0</v>
      </c>
      <c r="F567" s="1">
        <f t="shared" si="524"/>
        <v>1</v>
      </c>
      <c r="G567" s="59">
        <f t="shared" si="584"/>
        <v>8</v>
      </c>
      <c r="H567" s="1">
        <f t="shared" ref="H567:J567" si="614">H495</f>
        <v>3</v>
      </c>
      <c r="I567" s="1">
        <f t="shared" si="614"/>
        <v>3</v>
      </c>
      <c r="J567" s="1">
        <f t="shared" si="614"/>
        <v>1</v>
      </c>
      <c r="K567" s="1">
        <f t="shared" si="308"/>
        <v>1</v>
      </c>
      <c r="L567" s="1">
        <f>IF(H567=0,0,_xlfn.XLOOKUP(G567,战斗中转!$D$8:$D$19,战斗中转!$I$8:$I$19))</f>
        <v>0.4</v>
      </c>
      <c r="M567" s="1">
        <f t="shared" si="508"/>
        <v>6008331090</v>
      </c>
      <c r="N567" s="1" t="str">
        <f t="shared" si="526"/>
        <v>EquipmentName608031090</v>
      </c>
      <c r="O567" s="1" t="str">
        <f t="shared" si="527"/>
        <v>EquipmentDesc608031090</v>
      </c>
      <c r="P567" s="63" t="str">
        <f>"SpriteUi/EquipmentIcon/"&amp;"Equip_"&amp;_xlfn.XLOOKUP(J567,战斗中转!$A$8:$A$11,战斗中转!$B$8:$B$11)&amp;"_"&amp;I567*100+ROUNDUP(G567/2,0)*10</f>
        <v>SpriteUi/EquipmentIcon/Equip_Weapon_340</v>
      </c>
      <c r="Q567" s="63">
        <v>1</v>
      </c>
      <c r="R567" s="1" t="str" cm="1">
        <f t="array" ref="R567">_xlfn.XLOOKUP($C567,战斗中转!$E$32:$E$281,_xlfn.XLOOKUP(I567*100+J567,战斗中转!$AD$30:$BY$30*100+战斗中转!$AD$31:$BY$31,战斗中转!$AD$32:$BY$281),"{}")</f>
        <v>{"Atk":29610.7442,"Cri":0.637}</v>
      </c>
      <c r="S567" s="1" t="str" cm="1">
        <f t="array" ref="S567">_xlfn.XLOOKUP($C567,经营中转!$E$16:$E$265,_xlfn.XLOOKUP($J567,经营中转!$L$15:$S$15,经营中转!$L$16:$S$265),"{}")</f>
        <v>{"CardMulti":17.9}</v>
      </c>
    </row>
    <row r="568" spans="1:19" x14ac:dyDescent="0.15">
      <c r="A568" s="1">
        <f t="shared" si="613"/>
        <v>6008332090</v>
      </c>
      <c r="B568" s="59">
        <f t="shared" si="575"/>
        <v>6008332090</v>
      </c>
      <c r="C568" s="27">
        <f>_xlfn.XLOOKUP(G568,战斗中转!$D$8:$D$19,战斗中转!$F$8:$F$19)</f>
        <v>90</v>
      </c>
      <c r="D568" s="1">
        <f>_xlfn.XLOOKUP(G568,战斗中转!$D$8:$D$19,战斗中转!$H$8:$H$19)</f>
        <v>5</v>
      </c>
      <c r="E568" s="1">
        <f>_xlfn.XLOOKUP(G568,战斗中转!$D$8:$D$19,战斗中转!$J$8:$J$19)</f>
        <v>0</v>
      </c>
      <c r="F568" s="1">
        <f t="shared" si="524"/>
        <v>1</v>
      </c>
      <c r="G568" s="59">
        <f t="shared" si="584"/>
        <v>8</v>
      </c>
      <c r="H568" s="1">
        <f t="shared" ref="H568:J568" si="615">H496</f>
        <v>3</v>
      </c>
      <c r="I568" s="1">
        <f t="shared" si="615"/>
        <v>3</v>
      </c>
      <c r="J568" s="1">
        <f t="shared" si="615"/>
        <v>2</v>
      </c>
      <c r="K568" s="1">
        <f t="shared" si="308"/>
        <v>1</v>
      </c>
      <c r="L568" s="1">
        <f>IF(H568=0,0,_xlfn.XLOOKUP(G568,战斗中转!$D$8:$D$19,战斗中转!$I$8:$I$19))</f>
        <v>0.4</v>
      </c>
      <c r="M568" s="1">
        <f t="shared" ref="M568:M679" si="616">B568</f>
        <v>6008332090</v>
      </c>
      <c r="N568" s="1" t="str">
        <f t="shared" si="526"/>
        <v>EquipmentName608032090</v>
      </c>
      <c r="O568" s="1" t="str">
        <f t="shared" si="527"/>
        <v>EquipmentDesc608032090</v>
      </c>
      <c r="P568" s="63" t="str">
        <f>"SpriteUi/EquipmentIcon/"&amp;"Equip_"&amp;_xlfn.XLOOKUP(J568,战斗中转!$A$8:$A$11,战斗中转!$B$8:$B$11)&amp;"_"&amp;I568*100+ROUNDUP(G568/2,0)*10</f>
        <v>SpriteUi/EquipmentIcon/Equip_Head_340</v>
      </c>
      <c r="Q568" s="63">
        <v>1</v>
      </c>
      <c r="R568" s="1" t="str" cm="1">
        <f t="array" ref="R568">_xlfn.XLOOKUP($C568,战斗中转!$E$32:$E$281,_xlfn.XLOOKUP(I568*100+J568,战斗中转!$AD$30:$BY$30*100+战斗中转!$AD$31:$BY$31,战斗中转!$AD$32:$BY$281),"{}")</f>
        <v>{"Hp":282648.0125,"AntiCri":0.637}</v>
      </c>
      <c r="S568" s="1" t="str" cm="1">
        <f t="array" ref="S568">_xlfn.XLOOKUP($C568,经营中转!$E$16:$E$265,_xlfn.XLOOKUP($J568,经营中转!$L$15:$S$15,经营中转!$L$16:$S$265),"{}")</f>
        <v>{"AutoLevelLower":126}</v>
      </c>
    </row>
    <row r="569" spans="1:19" x14ac:dyDescent="0.15">
      <c r="A569" s="1">
        <f t="shared" si="613"/>
        <v>6008333090</v>
      </c>
      <c r="B569" s="59">
        <f t="shared" si="575"/>
        <v>6008333090</v>
      </c>
      <c r="C569" s="27">
        <f>_xlfn.XLOOKUP(G569,战斗中转!$D$8:$D$19,战斗中转!$F$8:$F$19)</f>
        <v>90</v>
      </c>
      <c r="D569" s="1">
        <f>_xlfn.XLOOKUP(G569,战斗中转!$D$8:$D$19,战斗中转!$H$8:$H$19)</f>
        <v>5</v>
      </c>
      <c r="E569" s="1">
        <f>_xlfn.XLOOKUP(G569,战斗中转!$D$8:$D$19,战斗中转!$J$8:$J$19)</f>
        <v>0</v>
      </c>
      <c r="F569" s="1">
        <f t="shared" si="524"/>
        <v>1</v>
      </c>
      <c r="G569" s="59">
        <f t="shared" si="584"/>
        <v>8</v>
      </c>
      <c r="H569" s="1">
        <f t="shared" ref="H569:J569" si="617">H497</f>
        <v>3</v>
      </c>
      <c r="I569" s="1">
        <f t="shared" si="617"/>
        <v>3</v>
      </c>
      <c r="J569" s="1">
        <f t="shared" si="617"/>
        <v>3</v>
      </c>
      <c r="K569" s="1">
        <f t="shared" si="308"/>
        <v>1</v>
      </c>
      <c r="L569" s="1">
        <f>IF(H569=0,0,_xlfn.XLOOKUP(G569,战斗中转!$D$8:$D$19,战斗中转!$I$8:$I$19))</f>
        <v>0.4</v>
      </c>
      <c r="M569" s="1">
        <f t="shared" si="616"/>
        <v>6008333090</v>
      </c>
      <c r="N569" s="1" t="str">
        <f t="shared" si="526"/>
        <v>EquipmentName608033090</v>
      </c>
      <c r="O569" s="1" t="str">
        <f t="shared" si="527"/>
        <v>EquipmentDesc608033090</v>
      </c>
      <c r="P569" s="63" t="str">
        <f>"SpriteUi/EquipmentIcon/"&amp;"Equip_"&amp;_xlfn.XLOOKUP(J569,战斗中转!$A$8:$A$11,战斗中转!$B$8:$B$11)&amp;"_"&amp;I569*100+ROUNDUP(G569/2,0)*10</f>
        <v>SpriteUi/EquipmentIcon/Equip_Body_340</v>
      </c>
      <c r="Q569" s="63">
        <v>1</v>
      </c>
      <c r="R569" s="1" t="str" cm="1">
        <f t="array" ref="R569">_xlfn.XLOOKUP($C569,战斗中转!$E$32:$E$281,_xlfn.XLOOKUP(I569*100+J569,战斗中转!$AD$30:$BY$30*100+战斗中转!$AD$31:$BY$31,战斗中转!$AD$32:$BY$281),"{}")</f>
        <v>{"PhysDef":10444.517,"HealInc":0.128}</v>
      </c>
      <c r="S569" s="1" t="str" cm="1">
        <f t="array" ref="S569">_xlfn.XLOOKUP($C569,经营中转!$E$16:$E$265,_xlfn.XLOOKUP($J569,经营中转!$L$15:$S$15,经营中转!$L$16:$S$265),"{}")</f>
        <v>{"CardMulti":7.67}</v>
      </c>
    </row>
    <row r="570" spans="1:19" x14ac:dyDescent="0.15">
      <c r="A570" s="1">
        <f t="shared" si="613"/>
        <v>6008334090</v>
      </c>
      <c r="B570" s="59">
        <f t="shared" si="575"/>
        <v>6008334090</v>
      </c>
      <c r="C570" s="27">
        <f>_xlfn.XLOOKUP(G570,战斗中转!$D$8:$D$19,战斗中转!$F$8:$F$19)</f>
        <v>90</v>
      </c>
      <c r="D570" s="1">
        <f>_xlfn.XLOOKUP(G570,战斗中转!$D$8:$D$19,战斗中转!$H$8:$H$19)</f>
        <v>5</v>
      </c>
      <c r="E570" s="1">
        <f>_xlfn.XLOOKUP(G570,战斗中转!$D$8:$D$19,战斗中转!$J$8:$J$19)</f>
        <v>0</v>
      </c>
      <c r="F570" s="1">
        <f t="shared" si="524"/>
        <v>1</v>
      </c>
      <c r="G570" s="59">
        <f t="shared" si="584"/>
        <v>8</v>
      </c>
      <c r="H570" s="1">
        <f t="shared" ref="H570:J570" si="618">H498</f>
        <v>3</v>
      </c>
      <c r="I570" s="1">
        <f t="shared" si="618"/>
        <v>3</v>
      </c>
      <c r="J570" s="1">
        <f t="shared" si="618"/>
        <v>4</v>
      </c>
      <c r="K570" s="1">
        <f t="shared" si="308"/>
        <v>1</v>
      </c>
      <c r="L570" s="1">
        <f>IF(H570=0,0,_xlfn.XLOOKUP(G570,战斗中转!$D$8:$D$19,战斗中转!$I$8:$I$19))</f>
        <v>0.4</v>
      </c>
      <c r="M570" s="1">
        <f t="shared" si="616"/>
        <v>6008334090</v>
      </c>
      <c r="N570" s="1" t="str">
        <f t="shared" si="526"/>
        <v>EquipmentName608034090</v>
      </c>
      <c r="O570" s="1" t="str">
        <f t="shared" si="527"/>
        <v>EquipmentDesc608034090</v>
      </c>
      <c r="P570" s="63" t="str">
        <f>"SpriteUi/EquipmentIcon/"&amp;"Equip_"&amp;_xlfn.XLOOKUP(J570,战斗中转!$A$8:$A$11,战斗中转!$B$8:$B$11)&amp;"_"&amp;I570*100+ROUNDUP(G570/2,0)*10</f>
        <v>SpriteUi/EquipmentIcon/Equip_Shoes_340</v>
      </c>
      <c r="Q570" s="63">
        <v>1</v>
      </c>
      <c r="R570" s="1" t="str" cm="1">
        <f t="array" ref="R570">_xlfn.XLOOKUP($C570,战斗中转!$E$32:$E$281,_xlfn.XLOOKUP(I570*100+J570,战斗中转!$AD$30:$BY$30*100+战斗中转!$AD$31:$BY$31,战斗中转!$AD$32:$BY$281),"{}")</f>
        <v>{"MagicDef":10659.8679,"AtkSpeed":0.1746,"HealInc":0.128}</v>
      </c>
      <c r="S570" s="1" t="str" cm="1">
        <f t="array" ref="S570">_xlfn.XLOOKUP($C570,经营中转!$E$16:$E$265,_xlfn.XLOOKUP($J570,经营中转!$L$15:$S$15,经营中转!$L$16:$S$265),"{}")</f>
        <v>{"AutoLevelLower":54}</v>
      </c>
    </row>
    <row r="571" spans="1:19" x14ac:dyDescent="0.15">
      <c r="A571" s="1">
        <f t="shared" si="613"/>
        <v>6008411090</v>
      </c>
      <c r="B571" s="59">
        <f t="shared" si="575"/>
        <v>6008411090</v>
      </c>
      <c r="C571" s="27">
        <f>_xlfn.XLOOKUP(G571,战斗中转!$D$8:$D$19,战斗中转!$F$8:$F$19)</f>
        <v>90</v>
      </c>
      <c r="D571" s="1">
        <f>_xlfn.XLOOKUP(G571,战斗中转!$D$8:$D$19,战斗中转!$H$8:$H$19)</f>
        <v>5</v>
      </c>
      <c r="E571" s="1">
        <f>_xlfn.XLOOKUP(G571,战斗中转!$D$8:$D$19,战斗中转!$J$8:$J$19)</f>
        <v>0</v>
      </c>
      <c r="F571" s="1">
        <f t="shared" si="524"/>
        <v>1</v>
      </c>
      <c r="G571" s="59">
        <f t="shared" si="584"/>
        <v>8</v>
      </c>
      <c r="H571" s="1">
        <f t="shared" ref="H571:J571" si="619">H499</f>
        <v>4</v>
      </c>
      <c r="I571" s="1">
        <f t="shared" si="619"/>
        <v>1</v>
      </c>
      <c r="J571" s="1">
        <f t="shared" si="619"/>
        <v>1</v>
      </c>
      <c r="K571" s="1">
        <f t="shared" si="308"/>
        <v>1</v>
      </c>
      <c r="L571" s="1">
        <f>IF(H571=0,0,_xlfn.XLOOKUP(G571,战斗中转!$D$8:$D$19,战斗中转!$I$8:$I$19))</f>
        <v>0.4</v>
      </c>
      <c r="M571" s="1">
        <f t="shared" si="616"/>
        <v>6008411090</v>
      </c>
      <c r="N571" s="1" t="str">
        <f t="shared" si="526"/>
        <v>EquipmentName608011090</v>
      </c>
      <c r="O571" s="1" t="str">
        <f t="shared" si="527"/>
        <v>EquipmentDesc608011090</v>
      </c>
      <c r="P571" s="63" t="str">
        <f>"SpriteUi/EquipmentIcon/"&amp;"Equip_"&amp;_xlfn.XLOOKUP(J571,战斗中转!$A$8:$A$11,战斗中转!$B$8:$B$11)&amp;"_"&amp;I571*100+ROUNDUP(G571/2,0)*10</f>
        <v>SpriteUi/EquipmentIcon/Equip_Weapon_140</v>
      </c>
      <c r="Q571" s="63">
        <v>1</v>
      </c>
      <c r="R571" s="1" t="str" cm="1">
        <f t="array" ref="R571">_xlfn.XLOOKUP($C571,战斗中转!$E$32:$E$281,_xlfn.XLOOKUP(I571*100+J571,战斗中转!$AD$30:$BY$30*100+战斗中转!$AD$31:$BY$31,战斗中转!$AD$32:$BY$281),"{}")</f>
        <v>{"Atk":32841.0072,"Cri":0.9237}</v>
      </c>
      <c r="S571" s="1" t="str" cm="1">
        <f t="array" ref="S571">_xlfn.XLOOKUP($C571,经营中转!$E$16:$E$265,_xlfn.XLOOKUP($J571,经营中转!$L$15:$S$15,经营中转!$L$16:$S$265),"{}")</f>
        <v>{"CardMulti":17.9}</v>
      </c>
    </row>
    <row r="572" spans="1:19" x14ac:dyDescent="0.15">
      <c r="A572" s="1">
        <f t="shared" si="613"/>
        <v>6008412090</v>
      </c>
      <c r="B572" s="59">
        <f t="shared" si="575"/>
        <v>6008412090</v>
      </c>
      <c r="C572" s="27">
        <f>_xlfn.XLOOKUP(G572,战斗中转!$D$8:$D$19,战斗中转!$F$8:$F$19)</f>
        <v>90</v>
      </c>
      <c r="D572" s="1">
        <f>_xlfn.XLOOKUP(G572,战斗中转!$D$8:$D$19,战斗中转!$H$8:$H$19)</f>
        <v>5</v>
      </c>
      <c r="E572" s="1">
        <f>_xlfn.XLOOKUP(G572,战斗中转!$D$8:$D$19,战斗中转!$J$8:$J$19)</f>
        <v>0</v>
      </c>
      <c r="F572" s="1">
        <f t="shared" si="524"/>
        <v>1</v>
      </c>
      <c r="G572" s="59">
        <f t="shared" si="584"/>
        <v>8</v>
      </c>
      <c r="H572" s="1">
        <f t="shared" ref="H572:J572" si="620">H500</f>
        <v>4</v>
      </c>
      <c r="I572" s="1">
        <f t="shared" si="620"/>
        <v>1</v>
      </c>
      <c r="J572" s="1">
        <f t="shared" si="620"/>
        <v>2</v>
      </c>
      <c r="K572" s="1">
        <f t="shared" si="308"/>
        <v>1</v>
      </c>
      <c r="L572" s="1">
        <f>IF(H572=0,0,_xlfn.XLOOKUP(G572,战斗中转!$D$8:$D$19,战斗中转!$I$8:$I$19))</f>
        <v>0.4</v>
      </c>
      <c r="M572" s="1">
        <f t="shared" si="616"/>
        <v>6008412090</v>
      </c>
      <c r="N572" s="1" t="str">
        <f t="shared" si="526"/>
        <v>EquipmentName608012090</v>
      </c>
      <c r="O572" s="1" t="str">
        <f t="shared" si="527"/>
        <v>EquipmentDesc608012090</v>
      </c>
      <c r="P572" s="63" t="str">
        <f>"SpriteUi/EquipmentIcon/"&amp;"Equip_"&amp;_xlfn.XLOOKUP(J572,战斗中转!$A$8:$A$11,战斗中转!$B$8:$B$11)&amp;"_"&amp;I572*100+ROUNDUP(G572/2,0)*10</f>
        <v>SpriteUi/EquipmentIcon/Equip_Head_140</v>
      </c>
      <c r="Q572" s="63">
        <v>1</v>
      </c>
      <c r="R572" s="1" t="str" cm="1">
        <f t="array" ref="R572">_xlfn.XLOOKUP($C572,战斗中转!$E$32:$E$281,_xlfn.XLOOKUP(I572*100+J572,战斗中转!$AD$30:$BY$30*100+战斗中转!$AD$31:$BY$31,战斗中转!$AD$32:$BY$281),"{}")</f>
        <v>{"Hp":236885.9533,"AntiCri":0.5096}</v>
      </c>
      <c r="S572" s="1" t="str" cm="1">
        <f t="array" ref="S572">_xlfn.XLOOKUP($C572,经营中转!$E$16:$E$265,_xlfn.XLOOKUP($J572,经营中转!$L$15:$S$15,经营中转!$L$16:$S$265),"{}")</f>
        <v>{"AutoLevelLower":126}</v>
      </c>
    </row>
    <row r="573" spans="1:19" x14ac:dyDescent="0.15">
      <c r="A573" s="1">
        <f t="shared" si="613"/>
        <v>6008413090</v>
      </c>
      <c r="B573" s="59">
        <f t="shared" si="575"/>
        <v>6008413090</v>
      </c>
      <c r="C573" s="27">
        <f>_xlfn.XLOOKUP(G573,战斗中转!$D$8:$D$19,战斗中转!$F$8:$F$19)</f>
        <v>90</v>
      </c>
      <c r="D573" s="1">
        <f>_xlfn.XLOOKUP(G573,战斗中转!$D$8:$D$19,战斗中转!$H$8:$H$19)</f>
        <v>5</v>
      </c>
      <c r="E573" s="1">
        <f>_xlfn.XLOOKUP(G573,战斗中转!$D$8:$D$19,战斗中转!$J$8:$J$19)</f>
        <v>0</v>
      </c>
      <c r="F573" s="1">
        <f t="shared" si="524"/>
        <v>1</v>
      </c>
      <c r="G573" s="59">
        <f t="shared" si="584"/>
        <v>8</v>
      </c>
      <c r="H573" s="1">
        <f t="shared" ref="H573:J573" si="621">H501</f>
        <v>4</v>
      </c>
      <c r="I573" s="1">
        <f t="shared" si="621"/>
        <v>1</v>
      </c>
      <c r="J573" s="1">
        <f t="shared" si="621"/>
        <v>3</v>
      </c>
      <c r="K573" s="1">
        <f t="shared" si="308"/>
        <v>1</v>
      </c>
      <c r="L573" s="1">
        <f>IF(H573=0,0,_xlfn.XLOOKUP(G573,战斗中转!$D$8:$D$19,战斗中转!$I$8:$I$19))</f>
        <v>0.4</v>
      </c>
      <c r="M573" s="1">
        <f t="shared" si="616"/>
        <v>6008413090</v>
      </c>
      <c r="N573" s="1" t="str">
        <f t="shared" si="526"/>
        <v>EquipmentName608013090</v>
      </c>
      <c r="O573" s="1" t="str">
        <f t="shared" si="527"/>
        <v>EquipmentDesc608013090</v>
      </c>
      <c r="P573" s="63" t="str">
        <f>"SpriteUi/EquipmentIcon/"&amp;"Equip_"&amp;_xlfn.XLOOKUP(J573,战斗中转!$A$8:$A$11,战斗中转!$B$8:$B$11)&amp;"_"&amp;I573*100+ROUNDUP(G573/2,0)*10</f>
        <v>SpriteUi/EquipmentIcon/Equip_Body_140</v>
      </c>
      <c r="Q573" s="63">
        <v>1</v>
      </c>
      <c r="R573" s="1" t="str" cm="1">
        <f t="array" ref="R573">_xlfn.XLOOKUP($C573,战斗中转!$E$32:$E$281,_xlfn.XLOOKUP(I573*100+J573,战斗中转!$AD$30:$BY$30*100+战斗中转!$AD$31:$BY$31,战斗中转!$AD$32:$BY$281),"{}")</f>
        <v>{"PhysDef":10229.1662,"SkillSpeed":0.1358}</v>
      </c>
      <c r="S573" s="1" t="str" cm="1">
        <f t="array" ref="S573">_xlfn.XLOOKUP($C573,经营中转!$E$16:$E$265,_xlfn.XLOOKUP($J573,经营中转!$L$15:$S$15,经营中转!$L$16:$S$265),"{}")</f>
        <v>{"CardMulti":7.67}</v>
      </c>
    </row>
    <row r="574" spans="1:19" x14ac:dyDescent="0.15">
      <c r="A574" s="1">
        <f t="shared" si="613"/>
        <v>6008414090</v>
      </c>
      <c r="B574" s="59">
        <f t="shared" si="575"/>
        <v>6008414090</v>
      </c>
      <c r="C574" s="27">
        <f>_xlfn.XLOOKUP(G574,战斗中转!$D$8:$D$19,战斗中转!$F$8:$F$19)</f>
        <v>90</v>
      </c>
      <c r="D574" s="1">
        <f>_xlfn.XLOOKUP(G574,战斗中转!$D$8:$D$19,战斗中转!$H$8:$H$19)</f>
        <v>5</v>
      </c>
      <c r="E574" s="1">
        <f>_xlfn.XLOOKUP(G574,战斗中转!$D$8:$D$19,战斗中转!$J$8:$J$19)</f>
        <v>0</v>
      </c>
      <c r="F574" s="1">
        <f t="shared" si="524"/>
        <v>1</v>
      </c>
      <c r="G574" s="59">
        <f t="shared" si="584"/>
        <v>8</v>
      </c>
      <c r="H574" s="1">
        <f t="shared" ref="H574:J574" si="622">H502</f>
        <v>4</v>
      </c>
      <c r="I574" s="1">
        <f t="shared" si="622"/>
        <v>1</v>
      </c>
      <c r="J574" s="1">
        <f t="shared" si="622"/>
        <v>4</v>
      </c>
      <c r="K574" s="1">
        <f t="shared" si="308"/>
        <v>1</v>
      </c>
      <c r="L574" s="1">
        <f>IF(H574=0,0,_xlfn.XLOOKUP(G574,战斗中转!$D$8:$D$19,战斗中转!$I$8:$I$19))</f>
        <v>0.4</v>
      </c>
      <c r="M574" s="1">
        <f t="shared" si="616"/>
        <v>6008414090</v>
      </c>
      <c r="N574" s="1" t="str">
        <f t="shared" si="526"/>
        <v>EquipmentName608014090</v>
      </c>
      <c r="O574" s="1" t="str">
        <f t="shared" si="527"/>
        <v>EquipmentDesc608014090</v>
      </c>
      <c r="P574" s="63" t="str">
        <f>"SpriteUi/EquipmentIcon/"&amp;"Equip_"&amp;_xlfn.XLOOKUP(J574,战斗中转!$A$8:$A$11,战斗中转!$B$8:$B$11)&amp;"_"&amp;I574*100+ROUNDUP(G574/2,0)*10</f>
        <v>SpriteUi/EquipmentIcon/Equip_Shoes_140</v>
      </c>
      <c r="Q574" s="63">
        <v>1</v>
      </c>
      <c r="R574" s="1" t="str" cm="1">
        <f t="array" ref="R574">_xlfn.XLOOKUP($C574,战斗中转!$E$32:$E$281,_xlfn.XLOOKUP(I574*100+J574,战斗中转!$AD$30:$BY$30*100+战斗中转!$AD$31:$BY$31,战斗中转!$AD$32:$BY$281),"{}")</f>
        <v>{"MagicDef":10229.1662,"AtkSpeed":0.1746,"SkillSpeed":0.1358}</v>
      </c>
      <c r="S574" s="1" t="str" cm="1">
        <f t="array" ref="S574">_xlfn.XLOOKUP($C574,经营中转!$E$16:$E$265,_xlfn.XLOOKUP($J574,经营中转!$L$15:$S$15,经营中转!$L$16:$S$265),"{}")</f>
        <v>{"AutoLevelLower":54}</v>
      </c>
    </row>
    <row r="575" spans="1:19" x14ac:dyDescent="0.15">
      <c r="A575" s="1">
        <f t="shared" si="613"/>
        <v>6008421090</v>
      </c>
      <c r="B575" s="59">
        <f t="shared" si="575"/>
        <v>6008421090</v>
      </c>
      <c r="C575" s="27">
        <f>_xlfn.XLOOKUP(G575,战斗中转!$D$8:$D$19,战斗中转!$F$8:$F$19)</f>
        <v>90</v>
      </c>
      <c r="D575" s="1">
        <f>_xlfn.XLOOKUP(G575,战斗中转!$D$8:$D$19,战斗中转!$H$8:$H$19)</f>
        <v>5</v>
      </c>
      <c r="E575" s="1">
        <f>_xlfn.XLOOKUP(G575,战斗中转!$D$8:$D$19,战斗中转!$J$8:$J$19)</f>
        <v>0</v>
      </c>
      <c r="F575" s="1">
        <f t="shared" si="524"/>
        <v>1</v>
      </c>
      <c r="G575" s="59">
        <f t="shared" si="584"/>
        <v>8</v>
      </c>
      <c r="H575" s="1">
        <f t="shared" ref="H575:J575" si="623">H503</f>
        <v>4</v>
      </c>
      <c r="I575" s="1">
        <f t="shared" si="623"/>
        <v>2</v>
      </c>
      <c r="J575" s="1">
        <f t="shared" si="623"/>
        <v>1</v>
      </c>
      <c r="K575" s="1">
        <f t="shared" si="308"/>
        <v>1</v>
      </c>
      <c r="L575" s="1">
        <f>IF(H575=0,0,_xlfn.XLOOKUP(G575,战斗中转!$D$8:$D$19,战斗中转!$I$8:$I$19))</f>
        <v>0.4</v>
      </c>
      <c r="M575" s="1">
        <f t="shared" si="616"/>
        <v>6008421090</v>
      </c>
      <c r="N575" s="1" t="str">
        <f t="shared" si="526"/>
        <v>EquipmentName608021090</v>
      </c>
      <c r="O575" s="1" t="str">
        <f t="shared" si="527"/>
        <v>EquipmentDesc608021090</v>
      </c>
      <c r="P575" s="63" t="str">
        <f>"SpriteUi/EquipmentIcon/"&amp;"Equip_"&amp;_xlfn.XLOOKUP(J575,战斗中转!$A$8:$A$11,战斗中转!$B$8:$B$11)&amp;"_"&amp;I575*100+ROUNDUP(G575/2,0)*10</f>
        <v>SpriteUi/EquipmentIcon/Equip_Weapon_240</v>
      </c>
      <c r="Q575" s="63">
        <v>1</v>
      </c>
      <c r="R575" s="1" t="str" cm="1">
        <f t="array" ref="R575">_xlfn.XLOOKUP($C575,战斗中转!$E$32:$E$281,_xlfn.XLOOKUP(I575*100+J575,战斗中转!$AD$30:$BY$30*100+战斗中转!$AD$31:$BY$31,战斗中转!$AD$32:$BY$281),"{}")</f>
        <v>{"Atk":23150.2182,"Cri":0.637}</v>
      </c>
      <c r="S575" s="1" t="str" cm="1">
        <f t="array" ref="S575">_xlfn.XLOOKUP($C575,经营中转!$E$16:$E$265,_xlfn.XLOOKUP($J575,经营中转!$L$15:$S$15,经营中转!$L$16:$S$265),"{}")</f>
        <v>{"CardMulti":17.9}</v>
      </c>
    </row>
    <row r="576" spans="1:19" x14ac:dyDescent="0.15">
      <c r="A576" s="1">
        <f t="shared" si="613"/>
        <v>6008422090</v>
      </c>
      <c r="B576" s="59">
        <f t="shared" si="575"/>
        <v>6008422090</v>
      </c>
      <c r="C576" s="27">
        <f>_xlfn.XLOOKUP(G576,战斗中转!$D$8:$D$19,战斗中转!$F$8:$F$19)</f>
        <v>90</v>
      </c>
      <c r="D576" s="1">
        <f>_xlfn.XLOOKUP(G576,战斗中转!$D$8:$D$19,战斗中转!$H$8:$H$19)</f>
        <v>5</v>
      </c>
      <c r="E576" s="1">
        <f>_xlfn.XLOOKUP(G576,战斗中转!$D$8:$D$19,战斗中转!$J$8:$J$19)</f>
        <v>0</v>
      </c>
      <c r="F576" s="1">
        <f t="shared" si="524"/>
        <v>1</v>
      </c>
      <c r="G576" s="59">
        <f t="shared" si="584"/>
        <v>8</v>
      </c>
      <c r="H576" s="1">
        <f t="shared" ref="H576:J576" si="624">H504</f>
        <v>4</v>
      </c>
      <c r="I576" s="1">
        <f t="shared" si="624"/>
        <v>2</v>
      </c>
      <c r="J576" s="1">
        <f t="shared" si="624"/>
        <v>2</v>
      </c>
      <c r="K576" s="1">
        <f t="shared" si="308"/>
        <v>1</v>
      </c>
      <c r="L576" s="1">
        <f>IF(H576=0,0,_xlfn.XLOOKUP(G576,战斗中转!$D$8:$D$19,战斗中转!$I$8:$I$19))</f>
        <v>0.4</v>
      </c>
      <c r="M576" s="1">
        <f t="shared" si="616"/>
        <v>6008422090</v>
      </c>
      <c r="N576" s="1" t="str">
        <f t="shared" si="526"/>
        <v>EquipmentName608022090</v>
      </c>
      <c r="O576" s="1" t="str">
        <f t="shared" si="527"/>
        <v>EquipmentDesc608022090</v>
      </c>
      <c r="P576" s="63" t="str">
        <f>"SpriteUi/EquipmentIcon/"&amp;"Equip_"&amp;_xlfn.XLOOKUP(J576,战斗中转!$A$8:$A$11,战斗中转!$B$8:$B$11)&amp;"_"&amp;I576*100+ROUNDUP(G576/2,0)*10</f>
        <v>SpriteUi/EquipmentIcon/Equip_Head_240</v>
      </c>
      <c r="Q576" s="63">
        <v>1</v>
      </c>
      <c r="R576" s="1" t="str" cm="1">
        <f t="array" ref="R576">_xlfn.XLOOKUP($C576,战斗中转!$E$32:$E$281,_xlfn.XLOOKUP(I576*100+J576,战斗中转!$AD$30:$BY$30*100+战斗中转!$AD$31:$BY$31,战斗中转!$AD$32:$BY$281),"{}")</f>
        <v>{"Hp":336485.7291,"AntiCri":0.637}</v>
      </c>
      <c r="S576" s="1" t="str" cm="1">
        <f t="array" ref="S576">_xlfn.XLOOKUP($C576,经营中转!$E$16:$E$265,_xlfn.XLOOKUP($J576,经营中转!$L$15:$S$15,经营中转!$L$16:$S$265),"{}")</f>
        <v>{"AutoLevelLower":126}</v>
      </c>
    </row>
    <row r="577" spans="1:19" x14ac:dyDescent="0.15">
      <c r="A577" s="1">
        <f t="shared" si="613"/>
        <v>6008423090</v>
      </c>
      <c r="B577" s="59">
        <f t="shared" si="575"/>
        <v>6008423090</v>
      </c>
      <c r="C577" s="27">
        <f>_xlfn.XLOOKUP(G577,战斗中转!$D$8:$D$19,战斗中转!$F$8:$F$19)</f>
        <v>90</v>
      </c>
      <c r="D577" s="1">
        <f>_xlfn.XLOOKUP(G577,战斗中转!$D$8:$D$19,战斗中转!$H$8:$H$19)</f>
        <v>5</v>
      </c>
      <c r="E577" s="1">
        <f>_xlfn.XLOOKUP(G577,战斗中转!$D$8:$D$19,战斗中转!$J$8:$J$19)</f>
        <v>0</v>
      </c>
      <c r="F577" s="1">
        <f t="shared" si="524"/>
        <v>1</v>
      </c>
      <c r="G577" s="59">
        <f t="shared" si="584"/>
        <v>8</v>
      </c>
      <c r="H577" s="1">
        <f t="shared" ref="H577:J577" si="625">H505</f>
        <v>4</v>
      </c>
      <c r="I577" s="1">
        <f t="shared" si="625"/>
        <v>2</v>
      </c>
      <c r="J577" s="1">
        <f t="shared" si="625"/>
        <v>3</v>
      </c>
      <c r="K577" s="1">
        <f t="shared" si="308"/>
        <v>1</v>
      </c>
      <c r="L577" s="1">
        <f>IF(H577=0,0,_xlfn.XLOOKUP(G577,战斗中转!$D$8:$D$19,战斗中转!$I$8:$I$19))</f>
        <v>0.4</v>
      </c>
      <c r="M577" s="1">
        <f t="shared" si="616"/>
        <v>6008423090</v>
      </c>
      <c r="N577" s="1" t="str">
        <f t="shared" si="526"/>
        <v>EquipmentName608023090</v>
      </c>
      <c r="O577" s="1" t="str">
        <f t="shared" si="527"/>
        <v>EquipmentDesc608023090</v>
      </c>
      <c r="P577" s="63" t="str">
        <f>"SpriteUi/EquipmentIcon/"&amp;"Equip_"&amp;_xlfn.XLOOKUP(J577,战斗中转!$A$8:$A$11,战斗中转!$B$8:$B$11)&amp;"_"&amp;I577*100+ROUNDUP(G577/2,0)*10</f>
        <v>SpriteUi/EquipmentIcon/Equip_Body_240</v>
      </c>
      <c r="Q577" s="63">
        <v>1</v>
      </c>
      <c r="R577" s="1" t="str" cm="1">
        <f t="array" ref="R577">_xlfn.XLOOKUP($C577,战斗中转!$E$32:$E$281,_xlfn.XLOOKUP(I577*100+J577,战斗中转!$AD$30:$BY$30*100+战斗中转!$AD$31:$BY$31,战斗中转!$AD$32:$BY$281),"{}")</f>
        <v>{"PhysDef":11844.2977,"OnHealInc":0.128}</v>
      </c>
      <c r="S577" s="1" t="str" cm="1">
        <f t="array" ref="S577">_xlfn.XLOOKUP($C577,经营中转!$E$16:$E$265,_xlfn.XLOOKUP($J577,经营中转!$L$15:$S$15,经营中转!$L$16:$S$265),"{}")</f>
        <v>{"CardMulti":7.67}</v>
      </c>
    </row>
    <row r="578" spans="1:19" x14ac:dyDescent="0.15">
      <c r="A578" s="1">
        <f t="shared" si="613"/>
        <v>6008424090</v>
      </c>
      <c r="B578" s="59">
        <f t="shared" si="575"/>
        <v>6008424090</v>
      </c>
      <c r="C578" s="27">
        <f>_xlfn.XLOOKUP(G578,战斗中转!$D$8:$D$19,战斗中转!$F$8:$F$19)</f>
        <v>90</v>
      </c>
      <c r="D578" s="1">
        <f>_xlfn.XLOOKUP(G578,战斗中转!$D$8:$D$19,战斗中转!$H$8:$H$19)</f>
        <v>5</v>
      </c>
      <c r="E578" s="1">
        <f>_xlfn.XLOOKUP(G578,战斗中转!$D$8:$D$19,战斗中转!$J$8:$J$19)</f>
        <v>0</v>
      </c>
      <c r="F578" s="1">
        <f t="shared" si="524"/>
        <v>1</v>
      </c>
      <c r="G578" s="59">
        <f t="shared" si="584"/>
        <v>8</v>
      </c>
      <c r="H578" s="1">
        <f t="shared" ref="H578:J578" si="626">H506</f>
        <v>4</v>
      </c>
      <c r="I578" s="1">
        <f t="shared" si="626"/>
        <v>2</v>
      </c>
      <c r="J578" s="1">
        <f t="shared" si="626"/>
        <v>4</v>
      </c>
      <c r="K578" s="1">
        <f t="shared" si="308"/>
        <v>1</v>
      </c>
      <c r="L578" s="1">
        <f>IF(H578=0,0,_xlfn.XLOOKUP(G578,战斗中转!$D$8:$D$19,战斗中转!$I$8:$I$19))</f>
        <v>0.4</v>
      </c>
      <c r="M578" s="1">
        <f t="shared" si="616"/>
        <v>6008424090</v>
      </c>
      <c r="N578" s="1" t="str">
        <f t="shared" si="526"/>
        <v>EquipmentName608024090</v>
      </c>
      <c r="O578" s="1" t="str">
        <f t="shared" si="527"/>
        <v>EquipmentDesc608024090</v>
      </c>
      <c r="P578" s="63" t="str">
        <f>"SpriteUi/EquipmentIcon/"&amp;"Equip_"&amp;_xlfn.XLOOKUP(J578,战斗中转!$A$8:$A$11,战斗中转!$B$8:$B$11)&amp;"_"&amp;I578*100+ROUNDUP(G578/2,0)*10</f>
        <v>SpriteUi/EquipmentIcon/Equip_Shoes_240</v>
      </c>
      <c r="Q578" s="63">
        <v>1</v>
      </c>
      <c r="R578" s="1" t="str" cm="1">
        <f t="array" ref="R578">_xlfn.XLOOKUP($C578,战斗中转!$E$32:$E$281,_xlfn.XLOOKUP(I578*100+J578,战斗中转!$AD$30:$BY$30*100+战斗中转!$AD$31:$BY$31,战斗中转!$AD$32:$BY$281),"{}")</f>
        <v>{"MagicDef":11844.2977,"AtkSpeed":0.1746,"OnHealInc":0.128}</v>
      </c>
      <c r="S578" s="1" t="str" cm="1">
        <f t="array" ref="S578">_xlfn.XLOOKUP($C578,经营中转!$E$16:$E$265,_xlfn.XLOOKUP($J578,经营中转!$L$15:$S$15,经营中转!$L$16:$S$265),"{}")</f>
        <v>{"AutoLevelLower":54}</v>
      </c>
    </row>
    <row r="579" spans="1:19" x14ac:dyDescent="0.15">
      <c r="A579" s="1">
        <f t="shared" si="613"/>
        <v>6008431090</v>
      </c>
      <c r="B579" s="59">
        <f t="shared" si="575"/>
        <v>6008431090</v>
      </c>
      <c r="C579" s="27">
        <f>_xlfn.XLOOKUP(G579,战斗中转!$D$8:$D$19,战斗中转!$F$8:$F$19)</f>
        <v>90</v>
      </c>
      <c r="D579" s="1">
        <f>_xlfn.XLOOKUP(G579,战斗中转!$D$8:$D$19,战斗中转!$H$8:$H$19)</f>
        <v>5</v>
      </c>
      <c r="E579" s="1">
        <f>_xlfn.XLOOKUP(G579,战斗中转!$D$8:$D$19,战斗中转!$J$8:$J$19)</f>
        <v>0</v>
      </c>
      <c r="F579" s="1">
        <f t="shared" si="524"/>
        <v>1</v>
      </c>
      <c r="G579" s="59">
        <f t="shared" si="584"/>
        <v>8</v>
      </c>
      <c r="H579" s="1">
        <f t="shared" ref="H579:J579" si="627">H507</f>
        <v>4</v>
      </c>
      <c r="I579" s="1">
        <f t="shared" si="627"/>
        <v>3</v>
      </c>
      <c r="J579" s="1">
        <f t="shared" si="627"/>
        <v>1</v>
      </c>
      <c r="K579" s="1">
        <f t="shared" si="308"/>
        <v>1</v>
      </c>
      <c r="L579" s="1">
        <f>IF(H579=0,0,_xlfn.XLOOKUP(G579,战斗中转!$D$8:$D$19,战斗中转!$I$8:$I$19))</f>
        <v>0.4</v>
      </c>
      <c r="M579" s="1">
        <f t="shared" si="616"/>
        <v>6008431090</v>
      </c>
      <c r="N579" s="1" t="str">
        <f t="shared" si="526"/>
        <v>EquipmentName608031090</v>
      </c>
      <c r="O579" s="1" t="str">
        <f t="shared" si="527"/>
        <v>EquipmentDesc608031090</v>
      </c>
      <c r="P579" s="63" t="str">
        <f>"SpriteUi/EquipmentIcon/"&amp;"Equip_"&amp;_xlfn.XLOOKUP(J579,战斗中转!$A$8:$A$11,战斗中转!$B$8:$B$11)&amp;"_"&amp;I579*100+ROUNDUP(G579/2,0)*10</f>
        <v>SpriteUi/EquipmentIcon/Equip_Weapon_340</v>
      </c>
      <c r="Q579" s="63">
        <v>1</v>
      </c>
      <c r="R579" s="1" t="str" cm="1">
        <f t="array" ref="R579">_xlfn.XLOOKUP($C579,战斗中转!$E$32:$E$281,_xlfn.XLOOKUP(I579*100+J579,战斗中转!$AD$30:$BY$30*100+战斗中转!$AD$31:$BY$31,战斗中转!$AD$32:$BY$281),"{}")</f>
        <v>{"Atk":29610.7442,"Cri":0.637}</v>
      </c>
      <c r="S579" s="1" t="str" cm="1">
        <f t="array" ref="S579">_xlfn.XLOOKUP($C579,经营中转!$E$16:$E$265,_xlfn.XLOOKUP($J579,经营中转!$L$15:$S$15,经营中转!$L$16:$S$265),"{}")</f>
        <v>{"CardMulti":17.9}</v>
      </c>
    </row>
    <row r="580" spans="1:19" x14ac:dyDescent="0.15">
      <c r="A580" s="1">
        <f t="shared" si="613"/>
        <v>6008432090</v>
      </c>
      <c r="B580" s="59">
        <f t="shared" si="575"/>
        <v>6008432090</v>
      </c>
      <c r="C580" s="27">
        <f>_xlfn.XLOOKUP(G580,战斗中转!$D$8:$D$19,战斗中转!$F$8:$F$19)</f>
        <v>90</v>
      </c>
      <c r="D580" s="1">
        <f>_xlfn.XLOOKUP(G580,战斗中转!$D$8:$D$19,战斗中转!$H$8:$H$19)</f>
        <v>5</v>
      </c>
      <c r="E580" s="1">
        <f>_xlfn.XLOOKUP(G580,战斗中转!$D$8:$D$19,战斗中转!$J$8:$J$19)</f>
        <v>0</v>
      </c>
      <c r="F580" s="1">
        <f t="shared" si="524"/>
        <v>1</v>
      </c>
      <c r="G580" s="59">
        <f t="shared" si="584"/>
        <v>8</v>
      </c>
      <c r="H580" s="1">
        <f t="shared" ref="H580:J580" si="628">H508</f>
        <v>4</v>
      </c>
      <c r="I580" s="1">
        <f t="shared" si="628"/>
        <v>3</v>
      </c>
      <c r="J580" s="1">
        <f t="shared" si="628"/>
        <v>2</v>
      </c>
      <c r="K580" s="1">
        <f t="shared" si="308"/>
        <v>1</v>
      </c>
      <c r="L580" s="1">
        <f>IF(H580=0,0,_xlfn.XLOOKUP(G580,战斗中转!$D$8:$D$19,战斗中转!$I$8:$I$19))</f>
        <v>0.4</v>
      </c>
      <c r="M580" s="1">
        <f t="shared" si="616"/>
        <v>6008432090</v>
      </c>
      <c r="N580" s="1" t="str">
        <f t="shared" si="526"/>
        <v>EquipmentName608032090</v>
      </c>
      <c r="O580" s="1" t="str">
        <f t="shared" si="527"/>
        <v>EquipmentDesc608032090</v>
      </c>
      <c r="P580" s="63" t="str">
        <f>"SpriteUi/EquipmentIcon/"&amp;"Equip_"&amp;_xlfn.XLOOKUP(J580,战斗中转!$A$8:$A$11,战斗中转!$B$8:$B$11)&amp;"_"&amp;I580*100+ROUNDUP(G580/2,0)*10</f>
        <v>SpriteUi/EquipmentIcon/Equip_Head_340</v>
      </c>
      <c r="Q580" s="63">
        <v>1</v>
      </c>
      <c r="R580" s="1" t="str" cm="1">
        <f t="array" ref="R580">_xlfn.XLOOKUP($C580,战斗中转!$E$32:$E$281,_xlfn.XLOOKUP(I580*100+J580,战斗中转!$AD$30:$BY$30*100+战斗中转!$AD$31:$BY$31,战斗中转!$AD$32:$BY$281),"{}")</f>
        <v>{"Hp":282648.0125,"AntiCri":0.637}</v>
      </c>
      <c r="S580" s="1" t="str" cm="1">
        <f t="array" ref="S580">_xlfn.XLOOKUP($C580,经营中转!$E$16:$E$265,_xlfn.XLOOKUP($J580,经营中转!$L$15:$S$15,经营中转!$L$16:$S$265),"{}")</f>
        <v>{"AutoLevelLower":126}</v>
      </c>
    </row>
    <row r="581" spans="1:19" x14ac:dyDescent="0.15">
      <c r="A581" s="1">
        <f t="shared" si="613"/>
        <v>6008433090</v>
      </c>
      <c r="B581" s="59">
        <f t="shared" si="575"/>
        <v>6008433090</v>
      </c>
      <c r="C581" s="27">
        <f>_xlfn.XLOOKUP(G581,战斗中转!$D$8:$D$19,战斗中转!$F$8:$F$19)</f>
        <v>90</v>
      </c>
      <c r="D581" s="1">
        <f>_xlfn.XLOOKUP(G581,战斗中转!$D$8:$D$19,战斗中转!$H$8:$H$19)</f>
        <v>5</v>
      </c>
      <c r="E581" s="1">
        <f>_xlfn.XLOOKUP(G581,战斗中转!$D$8:$D$19,战斗中转!$J$8:$J$19)</f>
        <v>0</v>
      </c>
      <c r="F581" s="1">
        <f t="shared" si="524"/>
        <v>1</v>
      </c>
      <c r="G581" s="59">
        <f t="shared" si="584"/>
        <v>8</v>
      </c>
      <c r="H581" s="1">
        <f t="shared" ref="H581:J581" si="629">H509</f>
        <v>4</v>
      </c>
      <c r="I581" s="1">
        <f t="shared" si="629"/>
        <v>3</v>
      </c>
      <c r="J581" s="1">
        <f t="shared" si="629"/>
        <v>3</v>
      </c>
      <c r="K581" s="1">
        <f t="shared" si="308"/>
        <v>1</v>
      </c>
      <c r="L581" s="1">
        <f>IF(H581=0,0,_xlfn.XLOOKUP(G581,战斗中转!$D$8:$D$19,战斗中转!$I$8:$I$19))</f>
        <v>0.4</v>
      </c>
      <c r="M581" s="1">
        <f t="shared" si="616"/>
        <v>6008433090</v>
      </c>
      <c r="N581" s="1" t="str">
        <f t="shared" si="526"/>
        <v>EquipmentName608033090</v>
      </c>
      <c r="O581" s="1" t="str">
        <f t="shared" si="527"/>
        <v>EquipmentDesc608033090</v>
      </c>
      <c r="P581" s="63" t="str">
        <f>"SpriteUi/EquipmentIcon/"&amp;"Equip_"&amp;_xlfn.XLOOKUP(J581,战斗中转!$A$8:$A$11,战斗中转!$B$8:$B$11)&amp;"_"&amp;I581*100+ROUNDUP(G581/2,0)*10</f>
        <v>SpriteUi/EquipmentIcon/Equip_Body_340</v>
      </c>
      <c r="Q581" s="63">
        <v>1</v>
      </c>
      <c r="R581" s="1" t="str" cm="1">
        <f t="array" ref="R581">_xlfn.XLOOKUP($C581,战斗中转!$E$32:$E$281,_xlfn.XLOOKUP(I581*100+J581,战斗中转!$AD$30:$BY$30*100+战斗中转!$AD$31:$BY$31,战斗中转!$AD$32:$BY$281),"{}")</f>
        <v>{"PhysDef":10444.517,"HealInc":0.128}</v>
      </c>
      <c r="S581" s="1" t="str" cm="1">
        <f t="array" ref="S581">_xlfn.XLOOKUP($C581,经营中转!$E$16:$E$265,_xlfn.XLOOKUP($J581,经营中转!$L$15:$S$15,经营中转!$L$16:$S$265),"{}")</f>
        <v>{"CardMulti":7.67}</v>
      </c>
    </row>
    <row r="582" spans="1:19" x14ac:dyDescent="0.15">
      <c r="A582" s="1">
        <f t="shared" si="613"/>
        <v>6008434090</v>
      </c>
      <c r="B582" s="59">
        <f t="shared" si="575"/>
        <v>6008434090</v>
      </c>
      <c r="C582" s="27">
        <f>_xlfn.XLOOKUP(G582,战斗中转!$D$8:$D$19,战斗中转!$F$8:$F$19)</f>
        <v>90</v>
      </c>
      <c r="D582" s="1">
        <f>_xlfn.XLOOKUP(G582,战斗中转!$D$8:$D$19,战斗中转!$H$8:$H$19)</f>
        <v>5</v>
      </c>
      <c r="E582" s="1">
        <f>_xlfn.XLOOKUP(G582,战斗中转!$D$8:$D$19,战斗中转!$J$8:$J$19)</f>
        <v>0</v>
      </c>
      <c r="F582" s="1">
        <f t="shared" si="524"/>
        <v>1</v>
      </c>
      <c r="G582" s="59">
        <f t="shared" si="584"/>
        <v>8</v>
      </c>
      <c r="H582" s="1">
        <f t="shared" ref="H582:J582" si="630">H510</f>
        <v>4</v>
      </c>
      <c r="I582" s="1">
        <f t="shared" si="630"/>
        <v>3</v>
      </c>
      <c r="J582" s="1">
        <f t="shared" si="630"/>
        <v>4</v>
      </c>
      <c r="K582" s="1">
        <f t="shared" si="308"/>
        <v>1</v>
      </c>
      <c r="L582" s="1">
        <f>IF(H582=0,0,_xlfn.XLOOKUP(G582,战斗中转!$D$8:$D$19,战斗中转!$I$8:$I$19))</f>
        <v>0.4</v>
      </c>
      <c r="M582" s="1">
        <f t="shared" si="616"/>
        <v>6008434090</v>
      </c>
      <c r="N582" s="1" t="str">
        <f t="shared" si="526"/>
        <v>EquipmentName608034090</v>
      </c>
      <c r="O582" s="1" t="str">
        <f t="shared" si="527"/>
        <v>EquipmentDesc608034090</v>
      </c>
      <c r="P582" s="63" t="str">
        <f>"SpriteUi/EquipmentIcon/"&amp;"Equip_"&amp;_xlfn.XLOOKUP(J582,战斗中转!$A$8:$A$11,战斗中转!$B$8:$B$11)&amp;"_"&amp;I582*100+ROUNDUP(G582/2,0)*10</f>
        <v>SpriteUi/EquipmentIcon/Equip_Shoes_340</v>
      </c>
      <c r="Q582" s="63">
        <v>1</v>
      </c>
      <c r="R582" s="1" t="str" cm="1">
        <f t="array" ref="R582">_xlfn.XLOOKUP($C582,战斗中转!$E$32:$E$281,_xlfn.XLOOKUP(I582*100+J582,战斗中转!$AD$30:$BY$30*100+战斗中转!$AD$31:$BY$31,战斗中转!$AD$32:$BY$281),"{}")</f>
        <v>{"MagicDef":10659.8679,"AtkSpeed":0.1746,"HealInc":0.128}</v>
      </c>
      <c r="S582" s="1" t="str" cm="1">
        <f t="array" ref="S582">_xlfn.XLOOKUP($C582,经营中转!$E$16:$E$265,_xlfn.XLOOKUP($J582,经营中转!$L$15:$S$15,经营中转!$L$16:$S$265),"{}")</f>
        <v>{"AutoLevelLower":54}</v>
      </c>
    </row>
    <row r="583" spans="1:19" x14ac:dyDescent="0.15">
      <c r="A583" s="1">
        <f t="shared" ref="A583:A594" si="631">B583</f>
        <v>6008911090</v>
      </c>
      <c r="B583" s="59">
        <f t="shared" si="575"/>
        <v>6008911090</v>
      </c>
      <c r="C583" s="27">
        <f>_xlfn.XLOOKUP(G583,战斗中转!$D$8:$D$19,战斗中转!$F$8:$F$19)</f>
        <v>90</v>
      </c>
      <c r="D583" s="1">
        <f>_xlfn.XLOOKUP(G583,战斗中转!$D$8:$D$19,战斗中转!$H$8:$H$19)</f>
        <v>5</v>
      </c>
      <c r="E583" s="1">
        <f>_xlfn.XLOOKUP(G583,战斗中转!$D$8:$D$19,战斗中转!$J$8:$J$19)</f>
        <v>0</v>
      </c>
      <c r="F583" s="1">
        <f t="shared" ref="F583:F594" si="632">IF(D583=0,0,1)</f>
        <v>1</v>
      </c>
      <c r="G583" s="59">
        <f t="shared" si="584"/>
        <v>8</v>
      </c>
      <c r="H583" s="1">
        <f t="shared" ref="H583:J583" si="633">H511</f>
        <v>100</v>
      </c>
      <c r="I583" s="1">
        <f t="shared" si="633"/>
        <v>1</v>
      </c>
      <c r="J583" s="1">
        <f t="shared" si="633"/>
        <v>1</v>
      </c>
      <c r="K583" s="1">
        <f t="shared" ref="K583:K594" si="634">IF(L583=0,0,1)</f>
        <v>1</v>
      </c>
      <c r="L583" s="1">
        <f>IF(H583=0,0,_xlfn.XLOOKUP(G583,战斗中转!$D$8:$D$19,战斗中转!$I$8:$I$19))</f>
        <v>0.4</v>
      </c>
      <c r="M583" s="1">
        <f t="shared" ref="M583:M594" si="635">B583</f>
        <v>6008911090</v>
      </c>
      <c r="N583" s="1" t="str">
        <f t="shared" ref="N583:N594" si="636">"EquipmentName"&amp;"60"&amp;G583*1000000+I583*10000+J583*1000+C583</f>
        <v>EquipmentName608011090</v>
      </c>
      <c r="O583" s="1" t="str">
        <f t="shared" ref="O583:O594" si="637">"EquipmentDesc"&amp;"60"&amp;G583*1000000+I583*10000+J583*1000+C583</f>
        <v>EquipmentDesc608011090</v>
      </c>
      <c r="P583" s="63" t="str">
        <f>"SpriteUi/EquipmentIcon/"&amp;"Equip_"&amp;_xlfn.XLOOKUP(J583,战斗中转!$A$8:$A$11,战斗中转!$B$8:$B$11)&amp;"_"&amp;I583*100+ROUNDUP(G583/2,0)*10</f>
        <v>SpriteUi/EquipmentIcon/Equip_Weapon_140</v>
      </c>
      <c r="Q583" s="63">
        <v>1</v>
      </c>
      <c r="R583" s="1" t="str" cm="1">
        <f t="array" ref="R583">_xlfn.XLOOKUP($C583,战斗中转!$E$32:$E$281,_xlfn.XLOOKUP(I583*100+J583,战斗中转!$AD$30:$BY$30*100+战斗中转!$AD$31:$BY$31,战斗中转!$AD$32:$BY$281),"{}")</f>
        <v>{"Atk":32841.0072,"Cri":0.9237}</v>
      </c>
      <c r="S583" s="1" t="str" cm="1">
        <f t="array" ref="S583">_xlfn.XLOOKUP($C583,经营中转!$E$16:$E$265,_xlfn.XLOOKUP($J583,经营中转!$L$15:$S$15,经营中转!$L$16:$S$265),"{}")</f>
        <v>{"CardMulti":17.9}</v>
      </c>
    </row>
    <row r="584" spans="1:19" x14ac:dyDescent="0.15">
      <c r="A584" s="1">
        <f t="shared" si="631"/>
        <v>6008912090</v>
      </c>
      <c r="B584" s="59">
        <f t="shared" si="575"/>
        <v>6008912090</v>
      </c>
      <c r="C584" s="27">
        <f>_xlfn.XLOOKUP(G584,战斗中转!$D$8:$D$19,战斗中转!$F$8:$F$19)</f>
        <v>90</v>
      </c>
      <c r="D584" s="1">
        <f>_xlfn.XLOOKUP(G584,战斗中转!$D$8:$D$19,战斗中转!$H$8:$H$19)</f>
        <v>5</v>
      </c>
      <c r="E584" s="1">
        <f>_xlfn.XLOOKUP(G584,战斗中转!$D$8:$D$19,战斗中转!$J$8:$J$19)</f>
        <v>0</v>
      </c>
      <c r="F584" s="1">
        <f t="shared" si="632"/>
        <v>1</v>
      </c>
      <c r="G584" s="59">
        <f t="shared" si="584"/>
        <v>8</v>
      </c>
      <c r="H584" s="1">
        <f t="shared" ref="H584:J584" si="638">H512</f>
        <v>100</v>
      </c>
      <c r="I584" s="1">
        <f t="shared" si="638"/>
        <v>1</v>
      </c>
      <c r="J584" s="1">
        <f t="shared" si="638"/>
        <v>2</v>
      </c>
      <c r="K584" s="1">
        <f t="shared" si="634"/>
        <v>1</v>
      </c>
      <c r="L584" s="1">
        <f>IF(H584=0,0,_xlfn.XLOOKUP(G584,战斗中转!$D$8:$D$19,战斗中转!$I$8:$I$19))</f>
        <v>0.4</v>
      </c>
      <c r="M584" s="1">
        <f t="shared" si="635"/>
        <v>6008912090</v>
      </c>
      <c r="N584" s="1" t="str">
        <f t="shared" si="636"/>
        <v>EquipmentName608012090</v>
      </c>
      <c r="O584" s="1" t="str">
        <f t="shared" si="637"/>
        <v>EquipmentDesc608012090</v>
      </c>
      <c r="P584" s="63" t="str">
        <f>"SpriteUi/EquipmentIcon/"&amp;"Equip_"&amp;_xlfn.XLOOKUP(J584,战斗中转!$A$8:$A$11,战斗中转!$B$8:$B$11)&amp;"_"&amp;I584*100+ROUNDUP(G584/2,0)*10</f>
        <v>SpriteUi/EquipmentIcon/Equip_Head_140</v>
      </c>
      <c r="Q584" s="63">
        <v>1</v>
      </c>
      <c r="R584" s="1" t="str" cm="1">
        <f t="array" ref="R584">_xlfn.XLOOKUP($C584,战斗中转!$E$32:$E$281,_xlfn.XLOOKUP(I584*100+J584,战斗中转!$AD$30:$BY$30*100+战斗中转!$AD$31:$BY$31,战斗中转!$AD$32:$BY$281),"{}")</f>
        <v>{"Hp":236885.9533,"AntiCri":0.5096}</v>
      </c>
      <c r="S584" s="1" t="str" cm="1">
        <f t="array" ref="S584">_xlfn.XLOOKUP($C584,经营中转!$E$16:$E$265,_xlfn.XLOOKUP($J584,经营中转!$L$15:$S$15,经营中转!$L$16:$S$265),"{}")</f>
        <v>{"AutoLevelLower":126}</v>
      </c>
    </row>
    <row r="585" spans="1:19" x14ac:dyDescent="0.15">
      <c r="A585" s="1">
        <f t="shared" si="631"/>
        <v>6008913090</v>
      </c>
      <c r="B585" s="59">
        <f t="shared" si="575"/>
        <v>6008913090</v>
      </c>
      <c r="C585" s="27">
        <f>_xlfn.XLOOKUP(G585,战斗中转!$D$8:$D$19,战斗中转!$F$8:$F$19)</f>
        <v>90</v>
      </c>
      <c r="D585" s="1">
        <f>_xlfn.XLOOKUP(G585,战斗中转!$D$8:$D$19,战斗中转!$H$8:$H$19)</f>
        <v>5</v>
      </c>
      <c r="E585" s="1">
        <f>_xlfn.XLOOKUP(G585,战斗中转!$D$8:$D$19,战斗中转!$J$8:$J$19)</f>
        <v>0</v>
      </c>
      <c r="F585" s="1">
        <f t="shared" si="632"/>
        <v>1</v>
      </c>
      <c r="G585" s="59">
        <f t="shared" si="584"/>
        <v>8</v>
      </c>
      <c r="H585" s="1">
        <f t="shared" ref="H585:J585" si="639">H513</f>
        <v>100</v>
      </c>
      <c r="I585" s="1">
        <f t="shared" si="639"/>
        <v>1</v>
      </c>
      <c r="J585" s="1">
        <f t="shared" si="639"/>
        <v>3</v>
      </c>
      <c r="K585" s="1">
        <f t="shared" si="634"/>
        <v>1</v>
      </c>
      <c r="L585" s="1">
        <f>IF(H585=0,0,_xlfn.XLOOKUP(G585,战斗中转!$D$8:$D$19,战斗中转!$I$8:$I$19))</f>
        <v>0.4</v>
      </c>
      <c r="M585" s="1">
        <f t="shared" si="635"/>
        <v>6008913090</v>
      </c>
      <c r="N585" s="1" t="str">
        <f t="shared" si="636"/>
        <v>EquipmentName608013090</v>
      </c>
      <c r="O585" s="1" t="str">
        <f t="shared" si="637"/>
        <v>EquipmentDesc608013090</v>
      </c>
      <c r="P585" s="63" t="str">
        <f>"SpriteUi/EquipmentIcon/"&amp;"Equip_"&amp;_xlfn.XLOOKUP(J585,战斗中转!$A$8:$A$11,战斗中转!$B$8:$B$11)&amp;"_"&amp;I585*100+ROUNDUP(G585/2,0)*10</f>
        <v>SpriteUi/EquipmentIcon/Equip_Body_140</v>
      </c>
      <c r="Q585" s="63">
        <v>1</v>
      </c>
      <c r="R585" s="1" t="str" cm="1">
        <f t="array" ref="R585">_xlfn.XLOOKUP($C585,战斗中转!$E$32:$E$281,_xlfn.XLOOKUP(I585*100+J585,战斗中转!$AD$30:$BY$30*100+战斗中转!$AD$31:$BY$31,战斗中转!$AD$32:$BY$281),"{}")</f>
        <v>{"PhysDef":10229.1662,"SkillSpeed":0.1358}</v>
      </c>
      <c r="S585" s="1" t="str" cm="1">
        <f t="array" ref="S585">_xlfn.XLOOKUP($C585,经营中转!$E$16:$E$265,_xlfn.XLOOKUP($J585,经营中转!$L$15:$S$15,经营中转!$L$16:$S$265),"{}")</f>
        <v>{"CardMulti":7.67}</v>
      </c>
    </row>
    <row r="586" spans="1:19" x14ac:dyDescent="0.15">
      <c r="A586" s="1">
        <f t="shared" si="631"/>
        <v>6008914090</v>
      </c>
      <c r="B586" s="59">
        <f t="shared" si="575"/>
        <v>6008914090</v>
      </c>
      <c r="C586" s="27">
        <f>_xlfn.XLOOKUP(G586,战斗中转!$D$8:$D$19,战斗中转!$F$8:$F$19)</f>
        <v>90</v>
      </c>
      <c r="D586" s="1">
        <f>_xlfn.XLOOKUP(G586,战斗中转!$D$8:$D$19,战斗中转!$H$8:$H$19)</f>
        <v>5</v>
      </c>
      <c r="E586" s="1">
        <f>_xlfn.XLOOKUP(G586,战斗中转!$D$8:$D$19,战斗中转!$J$8:$J$19)</f>
        <v>0</v>
      </c>
      <c r="F586" s="1">
        <f t="shared" si="632"/>
        <v>1</v>
      </c>
      <c r="G586" s="59">
        <f t="shared" si="584"/>
        <v>8</v>
      </c>
      <c r="H586" s="1">
        <f t="shared" ref="H586:J586" si="640">H514</f>
        <v>100</v>
      </c>
      <c r="I586" s="1">
        <f t="shared" si="640"/>
        <v>1</v>
      </c>
      <c r="J586" s="1">
        <f t="shared" si="640"/>
        <v>4</v>
      </c>
      <c r="K586" s="1">
        <f t="shared" si="634"/>
        <v>1</v>
      </c>
      <c r="L586" s="1">
        <f>IF(H586=0,0,_xlfn.XLOOKUP(G586,战斗中转!$D$8:$D$19,战斗中转!$I$8:$I$19))</f>
        <v>0.4</v>
      </c>
      <c r="M586" s="1">
        <f t="shared" si="635"/>
        <v>6008914090</v>
      </c>
      <c r="N586" s="1" t="str">
        <f t="shared" si="636"/>
        <v>EquipmentName608014090</v>
      </c>
      <c r="O586" s="1" t="str">
        <f t="shared" si="637"/>
        <v>EquipmentDesc608014090</v>
      </c>
      <c r="P586" s="63" t="str">
        <f>"SpriteUi/EquipmentIcon/"&amp;"Equip_"&amp;_xlfn.XLOOKUP(J586,战斗中转!$A$8:$A$11,战斗中转!$B$8:$B$11)&amp;"_"&amp;I586*100+ROUNDUP(G586/2,0)*10</f>
        <v>SpriteUi/EquipmentIcon/Equip_Shoes_140</v>
      </c>
      <c r="Q586" s="63">
        <v>1</v>
      </c>
      <c r="R586" s="1" t="str" cm="1">
        <f t="array" ref="R586">_xlfn.XLOOKUP($C586,战斗中转!$E$32:$E$281,_xlfn.XLOOKUP(I586*100+J586,战斗中转!$AD$30:$BY$30*100+战斗中转!$AD$31:$BY$31,战斗中转!$AD$32:$BY$281),"{}")</f>
        <v>{"MagicDef":10229.1662,"AtkSpeed":0.1746,"SkillSpeed":0.1358}</v>
      </c>
      <c r="S586" s="1" t="str" cm="1">
        <f t="array" ref="S586">_xlfn.XLOOKUP($C586,经营中转!$E$16:$E$265,_xlfn.XLOOKUP($J586,经营中转!$L$15:$S$15,经营中转!$L$16:$S$265),"{}")</f>
        <v>{"AutoLevelLower":54}</v>
      </c>
    </row>
    <row r="587" spans="1:19" x14ac:dyDescent="0.15">
      <c r="A587" s="1">
        <f t="shared" si="631"/>
        <v>6008921090</v>
      </c>
      <c r="B587" s="59">
        <f t="shared" si="575"/>
        <v>6008921090</v>
      </c>
      <c r="C587" s="27">
        <f>_xlfn.XLOOKUP(G587,战斗中转!$D$8:$D$19,战斗中转!$F$8:$F$19)</f>
        <v>90</v>
      </c>
      <c r="D587" s="1">
        <f>_xlfn.XLOOKUP(G587,战斗中转!$D$8:$D$19,战斗中转!$H$8:$H$19)</f>
        <v>5</v>
      </c>
      <c r="E587" s="1">
        <f>_xlfn.XLOOKUP(G587,战斗中转!$D$8:$D$19,战斗中转!$J$8:$J$19)</f>
        <v>0</v>
      </c>
      <c r="F587" s="1">
        <f t="shared" si="632"/>
        <v>1</v>
      </c>
      <c r="G587" s="59">
        <f t="shared" si="584"/>
        <v>8</v>
      </c>
      <c r="H587" s="1">
        <f t="shared" ref="H587:J587" si="641">H515</f>
        <v>100</v>
      </c>
      <c r="I587" s="1">
        <f t="shared" si="641"/>
        <v>2</v>
      </c>
      <c r="J587" s="1">
        <f t="shared" si="641"/>
        <v>1</v>
      </c>
      <c r="K587" s="1">
        <f t="shared" si="634"/>
        <v>1</v>
      </c>
      <c r="L587" s="1">
        <f>IF(H587=0,0,_xlfn.XLOOKUP(G587,战斗中转!$D$8:$D$19,战斗中转!$I$8:$I$19))</f>
        <v>0.4</v>
      </c>
      <c r="M587" s="1">
        <f t="shared" si="635"/>
        <v>6008921090</v>
      </c>
      <c r="N587" s="1" t="str">
        <f t="shared" si="636"/>
        <v>EquipmentName608021090</v>
      </c>
      <c r="O587" s="1" t="str">
        <f t="shared" si="637"/>
        <v>EquipmentDesc608021090</v>
      </c>
      <c r="P587" s="63" t="str">
        <f>"SpriteUi/EquipmentIcon/"&amp;"Equip_"&amp;_xlfn.XLOOKUP(J587,战斗中转!$A$8:$A$11,战斗中转!$B$8:$B$11)&amp;"_"&amp;I587*100+ROUNDUP(G587/2,0)*10</f>
        <v>SpriteUi/EquipmentIcon/Equip_Weapon_240</v>
      </c>
      <c r="Q587" s="63">
        <v>1</v>
      </c>
      <c r="R587" s="1" t="str" cm="1">
        <f t="array" ref="R587">_xlfn.XLOOKUP($C587,战斗中转!$E$32:$E$281,_xlfn.XLOOKUP(I587*100+J587,战斗中转!$AD$30:$BY$30*100+战斗中转!$AD$31:$BY$31,战斗中转!$AD$32:$BY$281),"{}")</f>
        <v>{"Atk":23150.2182,"Cri":0.637}</v>
      </c>
      <c r="S587" s="1" t="str" cm="1">
        <f t="array" ref="S587">_xlfn.XLOOKUP($C587,经营中转!$E$16:$E$265,_xlfn.XLOOKUP($J587,经营中转!$L$15:$S$15,经营中转!$L$16:$S$265),"{}")</f>
        <v>{"CardMulti":17.9}</v>
      </c>
    </row>
    <row r="588" spans="1:19" x14ac:dyDescent="0.15">
      <c r="A588" s="1">
        <f t="shared" si="631"/>
        <v>6008922090</v>
      </c>
      <c r="B588" s="59">
        <f t="shared" si="575"/>
        <v>6008922090</v>
      </c>
      <c r="C588" s="27">
        <f>_xlfn.XLOOKUP(G588,战斗中转!$D$8:$D$19,战斗中转!$F$8:$F$19)</f>
        <v>90</v>
      </c>
      <c r="D588" s="1">
        <f>_xlfn.XLOOKUP(G588,战斗中转!$D$8:$D$19,战斗中转!$H$8:$H$19)</f>
        <v>5</v>
      </c>
      <c r="E588" s="1">
        <f>_xlfn.XLOOKUP(G588,战斗中转!$D$8:$D$19,战斗中转!$J$8:$J$19)</f>
        <v>0</v>
      </c>
      <c r="F588" s="1">
        <f t="shared" si="632"/>
        <v>1</v>
      </c>
      <c r="G588" s="59">
        <f t="shared" si="584"/>
        <v>8</v>
      </c>
      <c r="H588" s="1">
        <f t="shared" ref="H588:J588" si="642">H516</f>
        <v>100</v>
      </c>
      <c r="I588" s="1">
        <f t="shared" si="642"/>
        <v>2</v>
      </c>
      <c r="J588" s="1">
        <f t="shared" si="642"/>
        <v>2</v>
      </c>
      <c r="K588" s="1">
        <f t="shared" si="634"/>
        <v>1</v>
      </c>
      <c r="L588" s="1">
        <f>IF(H588=0,0,_xlfn.XLOOKUP(G588,战斗中转!$D$8:$D$19,战斗中转!$I$8:$I$19))</f>
        <v>0.4</v>
      </c>
      <c r="M588" s="1">
        <f t="shared" si="635"/>
        <v>6008922090</v>
      </c>
      <c r="N588" s="1" t="str">
        <f t="shared" si="636"/>
        <v>EquipmentName608022090</v>
      </c>
      <c r="O588" s="1" t="str">
        <f t="shared" si="637"/>
        <v>EquipmentDesc608022090</v>
      </c>
      <c r="P588" s="63" t="str">
        <f>"SpriteUi/EquipmentIcon/"&amp;"Equip_"&amp;_xlfn.XLOOKUP(J588,战斗中转!$A$8:$A$11,战斗中转!$B$8:$B$11)&amp;"_"&amp;I588*100+ROUNDUP(G588/2,0)*10</f>
        <v>SpriteUi/EquipmentIcon/Equip_Head_240</v>
      </c>
      <c r="Q588" s="63">
        <v>1</v>
      </c>
      <c r="R588" s="1" t="str" cm="1">
        <f t="array" ref="R588">_xlfn.XLOOKUP($C588,战斗中转!$E$32:$E$281,_xlfn.XLOOKUP(I588*100+J588,战斗中转!$AD$30:$BY$30*100+战斗中转!$AD$31:$BY$31,战斗中转!$AD$32:$BY$281),"{}")</f>
        <v>{"Hp":336485.7291,"AntiCri":0.637}</v>
      </c>
      <c r="S588" s="1" t="str" cm="1">
        <f t="array" ref="S588">_xlfn.XLOOKUP($C588,经营中转!$E$16:$E$265,_xlfn.XLOOKUP($J588,经营中转!$L$15:$S$15,经营中转!$L$16:$S$265),"{}")</f>
        <v>{"AutoLevelLower":126}</v>
      </c>
    </row>
    <row r="589" spans="1:19" x14ac:dyDescent="0.15">
      <c r="A589" s="1">
        <f t="shared" si="631"/>
        <v>6008923090</v>
      </c>
      <c r="B589" s="59">
        <f t="shared" si="575"/>
        <v>6008923090</v>
      </c>
      <c r="C589" s="27">
        <f>_xlfn.XLOOKUP(G589,战斗中转!$D$8:$D$19,战斗中转!$F$8:$F$19)</f>
        <v>90</v>
      </c>
      <c r="D589" s="1">
        <f>_xlfn.XLOOKUP(G589,战斗中转!$D$8:$D$19,战斗中转!$H$8:$H$19)</f>
        <v>5</v>
      </c>
      <c r="E589" s="1">
        <f>_xlfn.XLOOKUP(G589,战斗中转!$D$8:$D$19,战斗中转!$J$8:$J$19)</f>
        <v>0</v>
      </c>
      <c r="F589" s="1">
        <f t="shared" si="632"/>
        <v>1</v>
      </c>
      <c r="G589" s="59">
        <f t="shared" si="584"/>
        <v>8</v>
      </c>
      <c r="H589" s="1">
        <f t="shared" ref="H589:J589" si="643">H517</f>
        <v>100</v>
      </c>
      <c r="I589" s="1">
        <f t="shared" si="643"/>
        <v>2</v>
      </c>
      <c r="J589" s="1">
        <f t="shared" si="643"/>
        <v>3</v>
      </c>
      <c r="K589" s="1">
        <f t="shared" si="634"/>
        <v>1</v>
      </c>
      <c r="L589" s="1">
        <f>IF(H589=0,0,_xlfn.XLOOKUP(G589,战斗中转!$D$8:$D$19,战斗中转!$I$8:$I$19))</f>
        <v>0.4</v>
      </c>
      <c r="M589" s="1">
        <f t="shared" si="635"/>
        <v>6008923090</v>
      </c>
      <c r="N589" s="1" t="str">
        <f t="shared" si="636"/>
        <v>EquipmentName608023090</v>
      </c>
      <c r="O589" s="1" t="str">
        <f t="shared" si="637"/>
        <v>EquipmentDesc608023090</v>
      </c>
      <c r="P589" s="63" t="str">
        <f>"SpriteUi/EquipmentIcon/"&amp;"Equip_"&amp;_xlfn.XLOOKUP(J589,战斗中转!$A$8:$A$11,战斗中转!$B$8:$B$11)&amp;"_"&amp;I589*100+ROUNDUP(G589/2,0)*10</f>
        <v>SpriteUi/EquipmentIcon/Equip_Body_240</v>
      </c>
      <c r="Q589" s="63">
        <v>1</v>
      </c>
      <c r="R589" s="1" t="str" cm="1">
        <f t="array" ref="R589">_xlfn.XLOOKUP($C589,战斗中转!$E$32:$E$281,_xlfn.XLOOKUP(I589*100+J589,战斗中转!$AD$30:$BY$30*100+战斗中转!$AD$31:$BY$31,战斗中转!$AD$32:$BY$281),"{}")</f>
        <v>{"PhysDef":11844.2977,"OnHealInc":0.128}</v>
      </c>
      <c r="S589" s="1" t="str" cm="1">
        <f t="array" ref="S589">_xlfn.XLOOKUP($C589,经营中转!$E$16:$E$265,_xlfn.XLOOKUP($J589,经营中转!$L$15:$S$15,经营中转!$L$16:$S$265),"{}")</f>
        <v>{"CardMulti":7.67}</v>
      </c>
    </row>
    <row r="590" spans="1:19" x14ac:dyDescent="0.15">
      <c r="A590" s="1">
        <f t="shared" si="631"/>
        <v>6008924090</v>
      </c>
      <c r="B590" s="59">
        <f t="shared" si="575"/>
        <v>6008924090</v>
      </c>
      <c r="C590" s="27">
        <f>_xlfn.XLOOKUP(G590,战斗中转!$D$8:$D$19,战斗中转!$F$8:$F$19)</f>
        <v>90</v>
      </c>
      <c r="D590" s="1">
        <f>_xlfn.XLOOKUP(G590,战斗中转!$D$8:$D$19,战斗中转!$H$8:$H$19)</f>
        <v>5</v>
      </c>
      <c r="E590" s="1">
        <f>_xlfn.XLOOKUP(G590,战斗中转!$D$8:$D$19,战斗中转!$J$8:$J$19)</f>
        <v>0</v>
      </c>
      <c r="F590" s="1">
        <f t="shared" si="632"/>
        <v>1</v>
      </c>
      <c r="G590" s="59">
        <f t="shared" si="584"/>
        <v>8</v>
      </c>
      <c r="H590" s="1">
        <f t="shared" ref="H590:J590" si="644">H518</f>
        <v>100</v>
      </c>
      <c r="I590" s="1">
        <f t="shared" si="644"/>
        <v>2</v>
      </c>
      <c r="J590" s="1">
        <f t="shared" si="644"/>
        <v>4</v>
      </c>
      <c r="K590" s="1">
        <f t="shared" si="634"/>
        <v>1</v>
      </c>
      <c r="L590" s="1">
        <f>IF(H590=0,0,_xlfn.XLOOKUP(G590,战斗中转!$D$8:$D$19,战斗中转!$I$8:$I$19))</f>
        <v>0.4</v>
      </c>
      <c r="M590" s="1">
        <f t="shared" si="635"/>
        <v>6008924090</v>
      </c>
      <c r="N590" s="1" t="str">
        <f t="shared" si="636"/>
        <v>EquipmentName608024090</v>
      </c>
      <c r="O590" s="1" t="str">
        <f t="shared" si="637"/>
        <v>EquipmentDesc608024090</v>
      </c>
      <c r="P590" s="63" t="str">
        <f>"SpriteUi/EquipmentIcon/"&amp;"Equip_"&amp;_xlfn.XLOOKUP(J590,战斗中转!$A$8:$A$11,战斗中转!$B$8:$B$11)&amp;"_"&amp;I590*100+ROUNDUP(G590/2,0)*10</f>
        <v>SpriteUi/EquipmentIcon/Equip_Shoes_240</v>
      </c>
      <c r="Q590" s="63">
        <v>1</v>
      </c>
      <c r="R590" s="1" t="str" cm="1">
        <f t="array" ref="R590">_xlfn.XLOOKUP($C590,战斗中转!$E$32:$E$281,_xlfn.XLOOKUP(I590*100+J590,战斗中转!$AD$30:$BY$30*100+战斗中转!$AD$31:$BY$31,战斗中转!$AD$32:$BY$281),"{}")</f>
        <v>{"MagicDef":11844.2977,"AtkSpeed":0.1746,"OnHealInc":0.128}</v>
      </c>
      <c r="S590" s="1" t="str" cm="1">
        <f t="array" ref="S590">_xlfn.XLOOKUP($C590,经营中转!$E$16:$E$265,_xlfn.XLOOKUP($J590,经营中转!$L$15:$S$15,经营中转!$L$16:$S$265),"{}")</f>
        <v>{"AutoLevelLower":54}</v>
      </c>
    </row>
    <row r="591" spans="1:19" x14ac:dyDescent="0.15">
      <c r="A591" s="1">
        <f t="shared" si="631"/>
        <v>6008931090</v>
      </c>
      <c r="B591" s="59">
        <f t="shared" si="575"/>
        <v>6008931090</v>
      </c>
      <c r="C591" s="27">
        <f>_xlfn.XLOOKUP(G591,战斗中转!$D$8:$D$19,战斗中转!$F$8:$F$19)</f>
        <v>90</v>
      </c>
      <c r="D591" s="1">
        <f>_xlfn.XLOOKUP(G591,战斗中转!$D$8:$D$19,战斗中转!$H$8:$H$19)</f>
        <v>5</v>
      </c>
      <c r="E591" s="1">
        <f>_xlfn.XLOOKUP(G591,战斗中转!$D$8:$D$19,战斗中转!$J$8:$J$19)</f>
        <v>0</v>
      </c>
      <c r="F591" s="1">
        <f t="shared" si="632"/>
        <v>1</v>
      </c>
      <c r="G591" s="59">
        <f t="shared" si="584"/>
        <v>8</v>
      </c>
      <c r="H591" s="1">
        <f t="shared" ref="H591:J591" si="645">H519</f>
        <v>100</v>
      </c>
      <c r="I591" s="1">
        <f t="shared" si="645"/>
        <v>3</v>
      </c>
      <c r="J591" s="1">
        <f t="shared" si="645"/>
        <v>1</v>
      </c>
      <c r="K591" s="1">
        <f t="shared" si="634"/>
        <v>1</v>
      </c>
      <c r="L591" s="1">
        <f>IF(H591=0,0,_xlfn.XLOOKUP(G591,战斗中转!$D$8:$D$19,战斗中转!$I$8:$I$19))</f>
        <v>0.4</v>
      </c>
      <c r="M591" s="1">
        <f t="shared" si="635"/>
        <v>6008931090</v>
      </c>
      <c r="N591" s="1" t="str">
        <f t="shared" si="636"/>
        <v>EquipmentName608031090</v>
      </c>
      <c r="O591" s="1" t="str">
        <f t="shared" si="637"/>
        <v>EquipmentDesc608031090</v>
      </c>
      <c r="P591" s="63" t="str">
        <f>"SpriteUi/EquipmentIcon/"&amp;"Equip_"&amp;_xlfn.XLOOKUP(J591,战斗中转!$A$8:$A$11,战斗中转!$B$8:$B$11)&amp;"_"&amp;I591*100+ROUNDUP(G591/2,0)*10</f>
        <v>SpriteUi/EquipmentIcon/Equip_Weapon_340</v>
      </c>
      <c r="Q591" s="63">
        <v>1</v>
      </c>
      <c r="R591" s="1" t="str" cm="1">
        <f t="array" ref="R591">_xlfn.XLOOKUP($C591,战斗中转!$E$32:$E$281,_xlfn.XLOOKUP(I591*100+J591,战斗中转!$AD$30:$BY$30*100+战斗中转!$AD$31:$BY$31,战斗中转!$AD$32:$BY$281),"{}")</f>
        <v>{"Atk":29610.7442,"Cri":0.637}</v>
      </c>
      <c r="S591" s="1" t="str" cm="1">
        <f t="array" ref="S591">_xlfn.XLOOKUP($C591,经营中转!$E$16:$E$265,_xlfn.XLOOKUP($J591,经营中转!$L$15:$S$15,经营中转!$L$16:$S$265),"{}")</f>
        <v>{"CardMulti":17.9}</v>
      </c>
    </row>
    <row r="592" spans="1:19" x14ac:dyDescent="0.15">
      <c r="A592" s="1">
        <f t="shared" si="631"/>
        <v>6008932090</v>
      </c>
      <c r="B592" s="59">
        <f t="shared" si="575"/>
        <v>6008932090</v>
      </c>
      <c r="C592" s="27">
        <f>_xlfn.XLOOKUP(G592,战斗中转!$D$8:$D$19,战斗中转!$F$8:$F$19)</f>
        <v>90</v>
      </c>
      <c r="D592" s="1">
        <f>_xlfn.XLOOKUP(G592,战斗中转!$D$8:$D$19,战斗中转!$H$8:$H$19)</f>
        <v>5</v>
      </c>
      <c r="E592" s="1">
        <f>_xlfn.XLOOKUP(G592,战斗中转!$D$8:$D$19,战斗中转!$J$8:$J$19)</f>
        <v>0</v>
      </c>
      <c r="F592" s="1">
        <f t="shared" si="632"/>
        <v>1</v>
      </c>
      <c r="G592" s="59">
        <f t="shared" si="584"/>
        <v>8</v>
      </c>
      <c r="H592" s="1">
        <f t="shared" ref="H592:J592" si="646">H520</f>
        <v>100</v>
      </c>
      <c r="I592" s="1">
        <f t="shared" si="646"/>
        <v>3</v>
      </c>
      <c r="J592" s="1">
        <f t="shared" si="646"/>
        <v>2</v>
      </c>
      <c r="K592" s="1">
        <f t="shared" si="634"/>
        <v>1</v>
      </c>
      <c r="L592" s="1">
        <f>IF(H592=0,0,_xlfn.XLOOKUP(G592,战斗中转!$D$8:$D$19,战斗中转!$I$8:$I$19))</f>
        <v>0.4</v>
      </c>
      <c r="M592" s="1">
        <f t="shared" si="635"/>
        <v>6008932090</v>
      </c>
      <c r="N592" s="1" t="str">
        <f t="shared" si="636"/>
        <v>EquipmentName608032090</v>
      </c>
      <c r="O592" s="1" t="str">
        <f t="shared" si="637"/>
        <v>EquipmentDesc608032090</v>
      </c>
      <c r="P592" s="63" t="str">
        <f>"SpriteUi/EquipmentIcon/"&amp;"Equip_"&amp;_xlfn.XLOOKUP(J592,战斗中转!$A$8:$A$11,战斗中转!$B$8:$B$11)&amp;"_"&amp;I592*100+ROUNDUP(G592/2,0)*10</f>
        <v>SpriteUi/EquipmentIcon/Equip_Head_340</v>
      </c>
      <c r="Q592" s="63">
        <v>1</v>
      </c>
      <c r="R592" s="1" t="str" cm="1">
        <f t="array" ref="R592">_xlfn.XLOOKUP($C592,战斗中转!$E$32:$E$281,_xlfn.XLOOKUP(I592*100+J592,战斗中转!$AD$30:$BY$30*100+战斗中转!$AD$31:$BY$31,战斗中转!$AD$32:$BY$281),"{}")</f>
        <v>{"Hp":282648.0125,"AntiCri":0.637}</v>
      </c>
      <c r="S592" s="1" t="str" cm="1">
        <f t="array" ref="S592">_xlfn.XLOOKUP($C592,经营中转!$E$16:$E$265,_xlfn.XLOOKUP($J592,经营中转!$L$15:$S$15,经营中转!$L$16:$S$265),"{}")</f>
        <v>{"AutoLevelLower":126}</v>
      </c>
    </row>
    <row r="593" spans="1:19" x14ac:dyDescent="0.15">
      <c r="A593" s="1">
        <f t="shared" si="631"/>
        <v>6008933090</v>
      </c>
      <c r="B593" s="59">
        <f t="shared" si="575"/>
        <v>6008933090</v>
      </c>
      <c r="C593" s="27">
        <f>_xlfn.XLOOKUP(G593,战斗中转!$D$8:$D$19,战斗中转!$F$8:$F$19)</f>
        <v>90</v>
      </c>
      <c r="D593" s="1">
        <f>_xlfn.XLOOKUP(G593,战斗中转!$D$8:$D$19,战斗中转!$H$8:$H$19)</f>
        <v>5</v>
      </c>
      <c r="E593" s="1">
        <f>_xlfn.XLOOKUP(G593,战斗中转!$D$8:$D$19,战斗中转!$J$8:$J$19)</f>
        <v>0</v>
      </c>
      <c r="F593" s="1">
        <f t="shared" si="632"/>
        <v>1</v>
      </c>
      <c r="G593" s="59">
        <f t="shared" si="584"/>
        <v>8</v>
      </c>
      <c r="H593" s="1">
        <f t="shared" ref="H593:J593" si="647">H521</f>
        <v>100</v>
      </c>
      <c r="I593" s="1">
        <f t="shared" si="647"/>
        <v>3</v>
      </c>
      <c r="J593" s="1">
        <f t="shared" si="647"/>
        <v>3</v>
      </c>
      <c r="K593" s="1">
        <f t="shared" si="634"/>
        <v>1</v>
      </c>
      <c r="L593" s="1">
        <f>IF(H593=0,0,_xlfn.XLOOKUP(G593,战斗中转!$D$8:$D$19,战斗中转!$I$8:$I$19))</f>
        <v>0.4</v>
      </c>
      <c r="M593" s="1">
        <f t="shared" si="635"/>
        <v>6008933090</v>
      </c>
      <c r="N593" s="1" t="str">
        <f t="shared" si="636"/>
        <v>EquipmentName608033090</v>
      </c>
      <c r="O593" s="1" t="str">
        <f t="shared" si="637"/>
        <v>EquipmentDesc608033090</v>
      </c>
      <c r="P593" s="63" t="str">
        <f>"SpriteUi/EquipmentIcon/"&amp;"Equip_"&amp;_xlfn.XLOOKUP(J593,战斗中转!$A$8:$A$11,战斗中转!$B$8:$B$11)&amp;"_"&amp;I593*100+ROUNDUP(G593/2,0)*10</f>
        <v>SpriteUi/EquipmentIcon/Equip_Body_340</v>
      </c>
      <c r="Q593" s="63">
        <v>1</v>
      </c>
      <c r="R593" s="1" t="str" cm="1">
        <f t="array" ref="R593">_xlfn.XLOOKUP($C593,战斗中转!$E$32:$E$281,_xlfn.XLOOKUP(I593*100+J593,战斗中转!$AD$30:$BY$30*100+战斗中转!$AD$31:$BY$31,战斗中转!$AD$32:$BY$281),"{}")</f>
        <v>{"PhysDef":10444.517,"HealInc":0.128}</v>
      </c>
      <c r="S593" s="1" t="str" cm="1">
        <f t="array" ref="S593">_xlfn.XLOOKUP($C593,经营中转!$E$16:$E$265,_xlfn.XLOOKUP($J593,经营中转!$L$15:$S$15,经营中转!$L$16:$S$265),"{}")</f>
        <v>{"CardMulti":7.67}</v>
      </c>
    </row>
    <row r="594" spans="1:19" x14ac:dyDescent="0.15">
      <c r="A594" s="1">
        <f t="shared" si="631"/>
        <v>6008934090</v>
      </c>
      <c r="B594" s="59">
        <f t="shared" si="575"/>
        <v>6008934090</v>
      </c>
      <c r="C594" s="27">
        <f>_xlfn.XLOOKUP(G594,战斗中转!$D$8:$D$19,战斗中转!$F$8:$F$19)</f>
        <v>90</v>
      </c>
      <c r="D594" s="1">
        <f>_xlfn.XLOOKUP(G594,战斗中转!$D$8:$D$19,战斗中转!$H$8:$H$19)</f>
        <v>5</v>
      </c>
      <c r="E594" s="1">
        <f>_xlfn.XLOOKUP(G594,战斗中转!$D$8:$D$19,战斗中转!$J$8:$J$19)</f>
        <v>0</v>
      </c>
      <c r="F594" s="1">
        <f t="shared" si="632"/>
        <v>1</v>
      </c>
      <c r="G594" s="59">
        <f t="shared" si="584"/>
        <v>8</v>
      </c>
      <c r="H594" s="1">
        <f t="shared" ref="H594:J594" si="648">H522</f>
        <v>100</v>
      </c>
      <c r="I594" s="1">
        <f t="shared" si="648"/>
        <v>3</v>
      </c>
      <c r="J594" s="1">
        <f t="shared" si="648"/>
        <v>4</v>
      </c>
      <c r="K594" s="1">
        <f t="shared" si="634"/>
        <v>1</v>
      </c>
      <c r="L594" s="1">
        <f>IF(H594=0,0,_xlfn.XLOOKUP(G594,战斗中转!$D$8:$D$19,战斗中转!$I$8:$I$19))</f>
        <v>0.4</v>
      </c>
      <c r="M594" s="1">
        <f t="shared" si="635"/>
        <v>6008934090</v>
      </c>
      <c r="N594" s="1" t="str">
        <f t="shared" si="636"/>
        <v>EquipmentName608034090</v>
      </c>
      <c r="O594" s="1" t="str">
        <f t="shared" si="637"/>
        <v>EquipmentDesc608034090</v>
      </c>
      <c r="P594" s="63" t="str">
        <f>"SpriteUi/EquipmentIcon/"&amp;"Equip_"&amp;_xlfn.XLOOKUP(J594,战斗中转!$A$8:$A$11,战斗中转!$B$8:$B$11)&amp;"_"&amp;I594*100+ROUNDUP(G594/2,0)*10</f>
        <v>SpriteUi/EquipmentIcon/Equip_Shoes_340</v>
      </c>
      <c r="Q594" s="63">
        <v>1</v>
      </c>
      <c r="R594" s="1" t="str" cm="1">
        <f t="array" ref="R594">_xlfn.XLOOKUP($C594,战斗中转!$E$32:$E$281,_xlfn.XLOOKUP(I594*100+J594,战斗中转!$AD$30:$BY$30*100+战斗中转!$AD$31:$BY$31,战斗中转!$AD$32:$BY$281),"{}")</f>
        <v>{"MagicDef":10659.8679,"AtkSpeed":0.1746,"HealInc":0.128}</v>
      </c>
      <c r="S594" s="1" t="str" cm="1">
        <f t="array" ref="S594">_xlfn.XLOOKUP($C594,经营中转!$E$16:$E$265,_xlfn.XLOOKUP($J594,经营中转!$L$15:$S$15,经营中转!$L$16:$S$265),"{}")</f>
        <v>{"AutoLevelLower":54}</v>
      </c>
    </row>
    <row r="595" spans="1:19" x14ac:dyDescent="0.15">
      <c r="A595" s="1">
        <f t="shared" ref="A595:A606" si="649">B595</f>
        <v>6009011100</v>
      </c>
      <c r="B595" s="60">
        <f t="shared" si="575"/>
        <v>6009011100</v>
      </c>
      <c r="C595" s="27">
        <f>_xlfn.XLOOKUP(G595,战斗中转!$D$8:$D$19,战斗中转!$F$8:$F$19)</f>
        <v>100</v>
      </c>
      <c r="D595" s="1">
        <f>_xlfn.XLOOKUP(G595,战斗中转!$D$8:$D$19,战斗中转!$H$8:$H$19)</f>
        <v>5</v>
      </c>
      <c r="E595" s="1">
        <f>_xlfn.XLOOKUP(G595,战斗中转!$D$8:$D$19,战斗中转!$J$8:$J$19)</f>
        <v>0</v>
      </c>
      <c r="F595" s="1">
        <f t="shared" ref="F595:F606" si="650">IF(D595=0,0,1)</f>
        <v>1</v>
      </c>
      <c r="G595" s="60">
        <f t="shared" si="584"/>
        <v>9</v>
      </c>
      <c r="H595" s="1">
        <f t="shared" ref="H595:J595" si="651">H523</f>
        <v>0</v>
      </c>
      <c r="I595" s="1">
        <f t="shared" si="651"/>
        <v>1</v>
      </c>
      <c r="J595" s="1">
        <f t="shared" si="651"/>
        <v>1</v>
      </c>
      <c r="K595" s="1">
        <f t="shared" ref="K595:K606" si="652">IF(L595=0,0,1)</f>
        <v>0</v>
      </c>
      <c r="L595" s="1">
        <f>IF(H595=0,0,_xlfn.XLOOKUP(G595,战斗中转!$D$8:$D$19,战斗中转!$I$8:$I$19))</f>
        <v>0</v>
      </c>
      <c r="M595" s="1">
        <f t="shared" ref="M595:M606" si="653">B595</f>
        <v>6009011100</v>
      </c>
      <c r="N595" s="1" t="str">
        <f t="shared" ref="N595:N606" si="654">"EquipmentName"&amp;"60"&amp;G595*1000000+I595*10000+J595*1000+C595</f>
        <v>EquipmentName609011100</v>
      </c>
      <c r="O595" s="1" t="str">
        <f t="shared" ref="O595:O606" si="655">"EquipmentDesc"&amp;"60"&amp;G595*1000000+I595*10000+J595*1000+C595</f>
        <v>EquipmentDesc609011100</v>
      </c>
      <c r="P595" s="63" t="str">
        <f>"SpriteUi/EquipmentIcon/"&amp;"Equip_"&amp;_xlfn.XLOOKUP(J595,战斗中转!$A$8:$A$11,战斗中转!$B$8:$B$11)&amp;"_"&amp;I595*100+ROUNDUP(G595/2,0)*10</f>
        <v>SpriteUi/EquipmentIcon/Equip_Weapon_150</v>
      </c>
      <c r="Q595" s="63">
        <v>1</v>
      </c>
      <c r="R595" s="1" t="str" cm="1">
        <f t="array" ref="R595">_xlfn.XLOOKUP($C595,战斗中转!$E$32:$E$281,_xlfn.XLOOKUP(I595*100+J595,战斗中转!$AD$30:$BY$30*100+战斗中转!$AD$31:$BY$31,战斗中转!$AD$32:$BY$281),"{}")</f>
        <v>{"Atk":43760.6834,"Cri":1.0252}</v>
      </c>
      <c r="S595" s="1" t="str" cm="1">
        <f t="array" ref="S595">_xlfn.XLOOKUP($C595,经营中转!$E$16:$E$265,_xlfn.XLOOKUP($J595,经营中转!$L$15:$S$15,经营中转!$L$16:$S$265),"{}")</f>
        <v>{"CardMulti":20.17}</v>
      </c>
    </row>
    <row r="596" spans="1:19" x14ac:dyDescent="0.15">
      <c r="A596" s="1">
        <f t="shared" si="649"/>
        <v>6009012100</v>
      </c>
      <c r="B596" s="60">
        <f t="shared" ref="B596:B659" si="656">INT(IF(H596=100,60*10^8+G596*10^6+9*10^5+I596*10^4+J596*10^3+C596,60*10^8+G596*10^6+H596*10^5+I596*10^4+J596*10^3+C596))</f>
        <v>6009012100</v>
      </c>
      <c r="C596" s="27">
        <f>_xlfn.XLOOKUP(G596,战斗中转!$D$8:$D$19,战斗中转!$F$8:$F$19)</f>
        <v>100</v>
      </c>
      <c r="D596" s="1">
        <f>_xlfn.XLOOKUP(G596,战斗中转!$D$8:$D$19,战斗中转!$H$8:$H$19)</f>
        <v>5</v>
      </c>
      <c r="E596" s="1">
        <f>_xlfn.XLOOKUP(G596,战斗中转!$D$8:$D$19,战斗中转!$J$8:$J$19)</f>
        <v>0</v>
      </c>
      <c r="F596" s="1">
        <f t="shared" si="650"/>
        <v>1</v>
      </c>
      <c r="G596" s="60">
        <f t="shared" si="584"/>
        <v>9</v>
      </c>
      <c r="H596" s="1">
        <f t="shared" ref="H596:J596" si="657">H524</f>
        <v>0</v>
      </c>
      <c r="I596" s="1">
        <f t="shared" si="657"/>
        <v>1</v>
      </c>
      <c r="J596" s="1">
        <f t="shared" si="657"/>
        <v>2</v>
      </c>
      <c r="K596" s="1">
        <f t="shared" si="652"/>
        <v>0</v>
      </c>
      <c r="L596" s="1">
        <f>IF(H596=0,0,_xlfn.XLOOKUP(G596,战斗中转!$D$8:$D$19,战斗中转!$I$8:$I$19))</f>
        <v>0</v>
      </c>
      <c r="M596" s="1">
        <f t="shared" si="653"/>
        <v>6009012100</v>
      </c>
      <c r="N596" s="1" t="str">
        <f t="shared" si="654"/>
        <v>EquipmentName609012100</v>
      </c>
      <c r="O596" s="1" t="str">
        <f t="shared" si="655"/>
        <v>EquipmentDesc609012100</v>
      </c>
      <c r="P596" s="63" t="str">
        <f>"SpriteUi/EquipmentIcon/"&amp;"Equip_"&amp;_xlfn.XLOOKUP(J596,战斗中转!$A$8:$A$11,战斗中转!$B$8:$B$11)&amp;"_"&amp;I596*100+ROUNDUP(G596/2,0)*10</f>
        <v>SpriteUi/EquipmentIcon/Equip_Head_150</v>
      </c>
      <c r="Q596" s="63">
        <v>1</v>
      </c>
      <c r="R596" s="1" t="str" cm="1">
        <f t="array" ref="R596">_xlfn.XLOOKUP($C596,战斗中转!$E$32:$E$281,_xlfn.XLOOKUP(I596*100+J596,战斗中转!$AD$30:$BY$30*100+战斗中转!$AD$31:$BY$31,战斗中转!$AD$32:$BY$281),"{}")</f>
        <v>{"Hp":315650.8311,"AntiCri":0.5656}</v>
      </c>
      <c r="S596" s="1" t="str" cm="1">
        <f t="array" ref="S596">_xlfn.XLOOKUP($C596,经营中转!$E$16:$E$265,_xlfn.XLOOKUP($J596,经营中转!$L$15:$S$15,经营中转!$L$16:$S$265),"{}")</f>
        <v>{"AutoLevelLower":140}</v>
      </c>
    </row>
    <row r="597" spans="1:19" x14ac:dyDescent="0.15">
      <c r="A597" s="1">
        <f t="shared" si="649"/>
        <v>6009013100</v>
      </c>
      <c r="B597" s="60">
        <f t="shared" si="656"/>
        <v>6009013100</v>
      </c>
      <c r="C597" s="27">
        <f>_xlfn.XLOOKUP(G597,战斗中转!$D$8:$D$19,战斗中转!$F$8:$F$19)</f>
        <v>100</v>
      </c>
      <c r="D597" s="1">
        <f>_xlfn.XLOOKUP(G597,战斗中转!$D$8:$D$19,战斗中转!$H$8:$H$19)</f>
        <v>5</v>
      </c>
      <c r="E597" s="1">
        <f>_xlfn.XLOOKUP(G597,战斗中转!$D$8:$D$19,战斗中转!$J$8:$J$19)</f>
        <v>0</v>
      </c>
      <c r="F597" s="1">
        <f t="shared" si="650"/>
        <v>1</v>
      </c>
      <c r="G597" s="60">
        <f t="shared" si="584"/>
        <v>9</v>
      </c>
      <c r="H597" s="1">
        <f t="shared" ref="H597:J597" si="658">H525</f>
        <v>0</v>
      </c>
      <c r="I597" s="1">
        <f t="shared" si="658"/>
        <v>1</v>
      </c>
      <c r="J597" s="1">
        <f t="shared" si="658"/>
        <v>3</v>
      </c>
      <c r="K597" s="1">
        <f t="shared" si="652"/>
        <v>0</v>
      </c>
      <c r="L597" s="1">
        <f>IF(H597=0,0,_xlfn.XLOOKUP(G597,战斗中转!$D$8:$D$19,战斗中转!$I$8:$I$19))</f>
        <v>0</v>
      </c>
      <c r="M597" s="1">
        <f t="shared" si="653"/>
        <v>6009013100</v>
      </c>
      <c r="N597" s="1" t="str">
        <f t="shared" si="654"/>
        <v>EquipmentName609013100</v>
      </c>
      <c r="O597" s="1" t="str">
        <f t="shared" si="655"/>
        <v>EquipmentDesc609013100</v>
      </c>
      <c r="P597" s="63" t="str">
        <f>"SpriteUi/EquipmentIcon/"&amp;"Equip_"&amp;_xlfn.XLOOKUP(J597,战斗中转!$A$8:$A$11,战斗中转!$B$8:$B$11)&amp;"_"&amp;I597*100+ROUNDUP(G597/2,0)*10</f>
        <v>SpriteUi/EquipmentIcon/Equip_Body_150</v>
      </c>
      <c r="Q597" s="63">
        <v>1</v>
      </c>
      <c r="R597" s="1" t="str" cm="1">
        <f t="array" ref="R597">_xlfn.XLOOKUP($C597,战斗中转!$E$32:$E$281,_xlfn.XLOOKUP(I597*100+J597,战斗中转!$AD$30:$BY$30*100+战斗中转!$AD$31:$BY$31,战斗中转!$AD$32:$BY$281),"{}")</f>
        <v>{"PhysDef":13630.3768,"SkillSpeed":0.1533}</v>
      </c>
      <c r="S597" s="1" t="str" cm="1">
        <f t="array" ref="S597">_xlfn.XLOOKUP($C597,经营中转!$E$16:$E$265,_xlfn.XLOOKUP($J597,经营中转!$L$15:$S$15,经营中转!$L$16:$S$265),"{}")</f>
        <v>{"CardMulti":8.65}</v>
      </c>
    </row>
    <row r="598" spans="1:19" x14ac:dyDescent="0.15">
      <c r="A598" s="1">
        <f t="shared" si="649"/>
        <v>6009014100</v>
      </c>
      <c r="B598" s="60">
        <f t="shared" si="656"/>
        <v>6009014100</v>
      </c>
      <c r="C598" s="27">
        <f>_xlfn.XLOOKUP(G598,战斗中转!$D$8:$D$19,战斗中转!$F$8:$F$19)</f>
        <v>100</v>
      </c>
      <c r="D598" s="1">
        <f>_xlfn.XLOOKUP(G598,战斗中转!$D$8:$D$19,战斗中转!$H$8:$H$19)</f>
        <v>5</v>
      </c>
      <c r="E598" s="1">
        <f>_xlfn.XLOOKUP(G598,战斗中转!$D$8:$D$19,战斗中转!$J$8:$J$19)</f>
        <v>0</v>
      </c>
      <c r="F598" s="1">
        <f t="shared" si="650"/>
        <v>1</v>
      </c>
      <c r="G598" s="60">
        <f t="shared" si="584"/>
        <v>9</v>
      </c>
      <c r="H598" s="1">
        <f t="shared" ref="H598:J598" si="659">H526</f>
        <v>0</v>
      </c>
      <c r="I598" s="1">
        <f t="shared" si="659"/>
        <v>1</v>
      </c>
      <c r="J598" s="1">
        <f t="shared" si="659"/>
        <v>4</v>
      </c>
      <c r="K598" s="1">
        <f t="shared" si="652"/>
        <v>0</v>
      </c>
      <c r="L598" s="1">
        <f>IF(H598=0,0,_xlfn.XLOOKUP(G598,战斗中转!$D$8:$D$19,战斗中转!$I$8:$I$19))</f>
        <v>0</v>
      </c>
      <c r="M598" s="1">
        <f t="shared" si="653"/>
        <v>6009014100</v>
      </c>
      <c r="N598" s="1" t="str">
        <f t="shared" si="654"/>
        <v>EquipmentName609014100</v>
      </c>
      <c r="O598" s="1" t="str">
        <f t="shared" si="655"/>
        <v>EquipmentDesc609014100</v>
      </c>
      <c r="P598" s="63" t="str">
        <f>"SpriteUi/EquipmentIcon/"&amp;"Equip_"&amp;_xlfn.XLOOKUP(J598,战斗中转!$A$8:$A$11,战斗中转!$B$8:$B$11)&amp;"_"&amp;I598*100+ROUNDUP(G598/2,0)*10</f>
        <v>SpriteUi/EquipmentIcon/Equip_Shoes_150</v>
      </c>
      <c r="Q598" s="63">
        <v>1</v>
      </c>
      <c r="R598" s="1" t="str" cm="1">
        <f t="array" ref="R598">_xlfn.XLOOKUP($C598,战斗中转!$E$32:$E$281,_xlfn.XLOOKUP(I598*100+J598,战斗中转!$AD$30:$BY$30*100+战斗中转!$AD$31:$BY$31,战斗中转!$AD$32:$BY$281),"{}")</f>
        <v>{"MagicDef":13630.3768,"AtkSpeed":0.1971,"SkillSpeed":0.1533}</v>
      </c>
      <c r="S598" s="1" t="str" cm="1">
        <f t="array" ref="S598">_xlfn.XLOOKUP($C598,经营中转!$E$16:$E$265,_xlfn.XLOOKUP($J598,经营中转!$L$15:$S$15,经营中转!$L$16:$S$265),"{}")</f>
        <v>{"AutoLevelLower":60}</v>
      </c>
    </row>
    <row r="599" spans="1:19" x14ac:dyDescent="0.15">
      <c r="A599" s="1">
        <f t="shared" si="649"/>
        <v>6009021100</v>
      </c>
      <c r="B599" s="60">
        <f t="shared" si="656"/>
        <v>6009021100</v>
      </c>
      <c r="C599" s="27">
        <f>_xlfn.XLOOKUP(G599,战斗中转!$D$8:$D$19,战斗中转!$F$8:$F$19)</f>
        <v>100</v>
      </c>
      <c r="D599" s="1">
        <f>_xlfn.XLOOKUP(G599,战斗中转!$D$8:$D$19,战斗中转!$H$8:$H$19)</f>
        <v>5</v>
      </c>
      <c r="E599" s="1">
        <f>_xlfn.XLOOKUP(G599,战斗中转!$D$8:$D$19,战斗中转!$J$8:$J$19)</f>
        <v>0</v>
      </c>
      <c r="F599" s="1">
        <f t="shared" si="650"/>
        <v>1</v>
      </c>
      <c r="G599" s="60">
        <f t="shared" si="584"/>
        <v>9</v>
      </c>
      <c r="H599" s="1">
        <f t="shared" ref="H599:J599" si="660">H527</f>
        <v>0</v>
      </c>
      <c r="I599" s="1">
        <f t="shared" si="660"/>
        <v>2</v>
      </c>
      <c r="J599" s="1">
        <f t="shared" si="660"/>
        <v>1</v>
      </c>
      <c r="K599" s="1">
        <f t="shared" si="652"/>
        <v>0</v>
      </c>
      <c r="L599" s="1">
        <f>IF(H599=0,0,_xlfn.XLOOKUP(G599,战斗中转!$D$8:$D$19,战斗中转!$I$8:$I$19))</f>
        <v>0</v>
      </c>
      <c r="M599" s="1">
        <f t="shared" si="653"/>
        <v>6009021100</v>
      </c>
      <c r="N599" s="1" t="str">
        <f t="shared" si="654"/>
        <v>EquipmentName609021100</v>
      </c>
      <c r="O599" s="1" t="str">
        <f t="shared" si="655"/>
        <v>EquipmentDesc609021100</v>
      </c>
      <c r="P599" s="63" t="str">
        <f>"SpriteUi/EquipmentIcon/"&amp;"Equip_"&amp;_xlfn.XLOOKUP(J599,战斗中转!$A$8:$A$11,战斗中转!$B$8:$B$11)&amp;"_"&amp;I599*100+ROUNDUP(G599/2,0)*10</f>
        <v>SpriteUi/EquipmentIcon/Equip_Weapon_250</v>
      </c>
      <c r="Q599" s="63">
        <v>1</v>
      </c>
      <c r="R599" s="1" t="str" cm="1">
        <f t="array" ref="R599">_xlfn.XLOOKUP($C599,战斗中转!$E$32:$E$281,_xlfn.XLOOKUP(I599*100+J599,战斗中转!$AD$30:$BY$30*100+战斗中转!$AD$31:$BY$31,战斗中转!$AD$32:$BY$281),"{}")</f>
        <v>{"Atk":30847.6949,"Cri":0.707}</v>
      </c>
      <c r="S599" s="1" t="str" cm="1">
        <f t="array" ref="S599">_xlfn.XLOOKUP($C599,经营中转!$E$16:$E$265,_xlfn.XLOOKUP($J599,经营中转!$L$15:$S$15,经营中转!$L$16:$S$265),"{}")</f>
        <v>{"CardMulti":20.17}</v>
      </c>
    </row>
    <row r="600" spans="1:19" x14ac:dyDescent="0.15">
      <c r="A600" s="1">
        <f t="shared" si="649"/>
        <v>6009022100</v>
      </c>
      <c r="B600" s="60">
        <f t="shared" si="656"/>
        <v>6009022100</v>
      </c>
      <c r="C600" s="27">
        <f>_xlfn.XLOOKUP(G600,战斗中转!$D$8:$D$19,战斗中转!$F$8:$F$19)</f>
        <v>100</v>
      </c>
      <c r="D600" s="1">
        <f>_xlfn.XLOOKUP(G600,战斗中转!$D$8:$D$19,战斗中转!$H$8:$H$19)</f>
        <v>5</v>
      </c>
      <c r="E600" s="1">
        <f>_xlfn.XLOOKUP(G600,战斗中转!$D$8:$D$19,战斗中转!$J$8:$J$19)</f>
        <v>0</v>
      </c>
      <c r="F600" s="1">
        <f t="shared" si="650"/>
        <v>1</v>
      </c>
      <c r="G600" s="60">
        <f t="shared" si="584"/>
        <v>9</v>
      </c>
      <c r="H600" s="1">
        <f t="shared" ref="H600:J600" si="661">H528</f>
        <v>0</v>
      </c>
      <c r="I600" s="1">
        <f t="shared" si="661"/>
        <v>2</v>
      </c>
      <c r="J600" s="1">
        <f t="shared" si="661"/>
        <v>2</v>
      </c>
      <c r="K600" s="1">
        <f t="shared" si="652"/>
        <v>0</v>
      </c>
      <c r="L600" s="1">
        <f>IF(H600=0,0,_xlfn.XLOOKUP(G600,战斗中转!$D$8:$D$19,战斗中转!$I$8:$I$19))</f>
        <v>0</v>
      </c>
      <c r="M600" s="1">
        <f t="shared" si="653"/>
        <v>6009022100</v>
      </c>
      <c r="N600" s="1" t="str">
        <f t="shared" si="654"/>
        <v>EquipmentName609022100</v>
      </c>
      <c r="O600" s="1" t="str">
        <f t="shared" si="655"/>
        <v>EquipmentDesc609022100</v>
      </c>
      <c r="P600" s="63" t="str">
        <f>"SpriteUi/EquipmentIcon/"&amp;"Equip_"&amp;_xlfn.XLOOKUP(J600,战斗中转!$A$8:$A$11,战斗中转!$B$8:$B$11)&amp;"_"&amp;I600*100+ROUNDUP(G600/2,0)*10</f>
        <v>SpriteUi/EquipmentIcon/Equip_Head_250</v>
      </c>
      <c r="Q600" s="63">
        <v>1</v>
      </c>
      <c r="R600" s="1" t="str" cm="1">
        <f t="array" ref="R600">_xlfn.XLOOKUP($C600,战斗中转!$E$32:$E$281,_xlfn.XLOOKUP(I600*100+J600,战斗中转!$AD$30:$BY$30*100+战斗中转!$AD$31:$BY$31,战斗中转!$AD$32:$BY$281),"{}")</f>
        <v>{"Hp":448367.6578,"AntiCri":0.707}</v>
      </c>
      <c r="S600" s="1" t="str" cm="1">
        <f t="array" ref="S600">_xlfn.XLOOKUP($C600,经营中转!$E$16:$E$265,_xlfn.XLOOKUP($J600,经营中转!$L$15:$S$15,经营中转!$L$16:$S$265),"{}")</f>
        <v>{"AutoLevelLower":140}</v>
      </c>
    </row>
    <row r="601" spans="1:19" x14ac:dyDescent="0.15">
      <c r="A601" s="1">
        <f t="shared" si="649"/>
        <v>6009023100</v>
      </c>
      <c r="B601" s="60">
        <f t="shared" si="656"/>
        <v>6009023100</v>
      </c>
      <c r="C601" s="27">
        <f>_xlfn.XLOOKUP(G601,战斗中转!$D$8:$D$19,战斗中转!$F$8:$F$19)</f>
        <v>100</v>
      </c>
      <c r="D601" s="1">
        <f>_xlfn.XLOOKUP(G601,战斗中转!$D$8:$D$19,战斗中转!$H$8:$H$19)</f>
        <v>5</v>
      </c>
      <c r="E601" s="1">
        <f>_xlfn.XLOOKUP(G601,战斗中转!$D$8:$D$19,战斗中转!$J$8:$J$19)</f>
        <v>0</v>
      </c>
      <c r="F601" s="1">
        <f t="shared" si="650"/>
        <v>1</v>
      </c>
      <c r="G601" s="60">
        <f t="shared" si="584"/>
        <v>9</v>
      </c>
      <c r="H601" s="1">
        <f t="shared" ref="H601:J601" si="662">H529</f>
        <v>0</v>
      </c>
      <c r="I601" s="1">
        <f t="shared" si="662"/>
        <v>2</v>
      </c>
      <c r="J601" s="1">
        <f t="shared" si="662"/>
        <v>3</v>
      </c>
      <c r="K601" s="1">
        <f t="shared" si="652"/>
        <v>0</v>
      </c>
      <c r="L601" s="1">
        <f>IF(H601=0,0,_xlfn.XLOOKUP(G601,战斗中转!$D$8:$D$19,战斗中转!$I$8:$I$19))</f>
        <v>0</v>
      </c>
      <c r="M601" s="1">
        <f t="shared" si="653"/>
        <v>6009023100</v>
      </c>
      <c r="N601" s="1" t="str">
        <f t="shared" si="654"/>
        <v>EquipmentName609023100</v>
      </c>
      <c r="O601" s="1" t="str">
        <f t="shared" si="655"/>
        <v>EquipmentDesc609023100</v>
      </c>
      <c r="P601" s="63" t="str">
        <f>"SpriteUi/EquipmentIcon/"&amp;"Equip_"&amp;_xlfn.XLOOKUP(J601,战斗中转!$A$8:$A$11,战斗中转!$B$8:$B$11)&amp;"_"&amp;I601*100+ROUNDUP(G601/2,0)*10</f>
        <v>SpriteUi/EquipmentIcon/Equip_Body_250</v>
      </c>
      <c r="Q601" s="63">
        <v>1</v>
      </c>
      <c r="R601" s="1" t="str" cm="1">
        <f t="array" ref="R601">_xlfn.XLOOKUP($C601,战斗中转!$E$32:$E$281,_xlfn.XLOOKUP(I601*100+J601,战斗中转!$AD$30:$BY$30*100+战斗中转!$AD$31:$BY$31,战斗中转!$AD$32:$BY$281),"{}")</f>
        <v>{"PhysDef":15782.5416,"OnHealInc":0.1445}</v>
      </c>
      <c r="S601" s="1" t="str" cm="1">
        <f t="array" ref="S601">_xlfn.XLOOKUP($C601,经营中转!$E$16:$E$265,_xlfn.XLOOKUP($J601,经营中转!$L$15:$S$15,经营中转!$L$16:$S$265),"{}")</f>
        <v>{"CardMulti":8.65}</v>
      </c>
    </row>
    <row r="602" spans="1:19" x14ac:dyDescent="0.15">
      <c r="A602" s="1">
        <f t="shared" si="649"/>
        <v>6009024100</v>
      </c>
      <c r="B602" s="60">
        <f t="shared" si="656"/>
        <v>6009024100</v>
      </c>
      <c r="C602" s="27">
        <f>_xlfn.XLOOKUP(G602,战斗中转!$D$8:$D$19,战斗中转!$F$8:$F$19)</f>
        <v>100</v>
      </c>
      <c r="D602" s="1">
        <f>_xlfn.XLOOKUP(G602,战斗中转!$D$8:$D$19,战斗中转!$H$8:$H$19)</f>
        <v>5</v>
      </c>
      <c r="E602" s="1">
        <f>_xlfn.XLOOKUP(G602,战斗中转!$D$8:$D$19,战斗中转!$J$8:$J$19)</f>
        <v>0</v>
      </c>
      <c r="F602" s="1">
        <f t="shared" si="650"/>
        <v>1</v>
      </c>
      <c r="G602" s="60">
        <f t="shared" si="584"/>
        <v>9</v>
      </c>
      <c r="H602" s="1">
        <f t="shared" ref="H602:J602" si="663">H530</f>
        <v>0</v>
      </c>
      <c r="I602" s="1">
        <f t="shared" si="663"/>
        <v>2</v>
      </c>
      <c r="J602" s="1">
        <f t="shared" si="663"/>
        <v>4</v>
      </c>
      <c r="K602" s="1">
        <f t="shared" si="652"/>
        <v>0</v>
      </c>
      <c r="L602" s="1">
        <f>IF(H602=0,0,_xlfn.XLOOKUP(G602,战斗中转!$D$8:$D$19,战斗中转!$I$8:$I$19))</f>
        <v>0</v>
      </c>
      <c r="M602" s="1">
        <f t="shared" si="653"/>
        <v>6009024100</v>
      </c>
      <c r="N602" s="1" t="str">
        <f t="shared" si="654"/>
        <v>EquipmentName609024100</v>
      </c>
      <c r="O602" s="1" t="str">
        <f t="shared" si="655"/>
        <v>EquipmentDesc609024100</v>
      </c>
      <c r="P602" s="63" t="str">
        <f>"SpriteUi/EquipmentIcon/"&amp;"Equip_"&amp;_xlfn.XLOOKUP(J602,战斗中转!$A$8:$A$11,战斗中转!$B$8:$B$11)&amp;"_"&amp;I602*100+ROUNDUP(G602/2,0)*10</f>
        <v>SpriteUi/EquipmentIcon/Equip_Shoes_250</v>
      </c>
      <c r="Q602" s="63">
        <v>1</v>
      </c>
      <c r="R602" s="1" t="str" cm="1">
        <f t="array" ref="R602">_xlfn.XLOOKUP($C602,战斗中转!$E$32:$E$281,_xlfn.XLOOKUP(I602*100+J602,战斗中转!$AD$30:$BY$30*100+战斗中转!$AD$31:$BY$31,战斗中转!$AD$32:$BY$281),"{}")</f>
        <v>{"MagicDef":15782.5416,"AtkSpeed":0.1971,"OnHealInc":0.1445}</v>
      </c>
      <c r="S602" s="1" t="str" cm="1">
        <f t="array" ref="S602">_xlfn.XLOOKUP($C602,经营中转!$E$16:$E$265,_xlfn.XLOOKUP($J602,经营中转!$L$15:$S$15,经营中转!$L$16:$S$265),"{}")</f>
        <v>{"AutoLevelLower":60}</v>
      </c>
    </row>
    <row r="603" spans="1:19" x14ac:dyDescent="0.15">
      <c r="A603" s="1">
        <f t="shared" si="649"/>
        <v>6009031100</v>
      </c>
      <c r="B603" s="60">
        <f t="shared" si="656"/>
        <v>6009031100</v>
      </c>
      <c r="C603" s="27">
        <f>_xlfn.XLOOKUP(G603,战斗中转!$D$8:$D$19,战斗中转!$F$8:$F$19)</f>
        <v>100</v>
      </c>
      <c r="D603" s="1">
        <f>_xlfn.XLOOKUP(G603,战斗中转!$D$8:$D$19,战斗中转!$H$8:$H$19)</f>
        <v>5</v>
      </c>
      <c r="E603" s="1">
        <f>_xlfn.XLOOKUP(G603,战斗中转!$D$8:$D$19,战斗中转!$J$8:$J$19)</f>
        <v>0</v>
      </c>
      <c r="F603" s="1">
        <f t="shared" si="650"/>
        <v>1</v>
      </c>
      <c r="G603" s="60">
        <f t="shared" ref="G603:G666" si="664">G531+1</f>
        <v>9</v>
      </c>
      <c r="H603" s="1">
        <f t="shared" ref="H603:J603" si="665">H531</f>
        <v>0</v>
      </c>
      <c r="I603" s="1">
        <f t="shared" si="665"/>
        <v>3</v>
      </c>
      <c r="J603" s="1">
        <f t="shared" si="665"/>
        <v>1</v>
      </c>
      <c r="K603" s="1">
        <f t="shared" si="652"/>
        <v>0</v>
      </c>
      <c r="L603" s="1">
        <f>IF(H603=0,0,_xlfn.XLOOKUP(G603,战斗中转!$D$8:$D$19,战斗中转!$I$8:$I$19))</f>
        <v>0</v>
      </c>
      <c r="M603" s="1">
        <f t="shared" si="653"/>
        <v>6009031100</v>
      </c>
      <c r="N603" s="1" t="str">
        <f t="shared" si="654"/>
        <v>EquipmentName609031100</v>
      </c>
      <c r="O603" s="1" t="str">
        <f t="shared" si="655"/>
        <v>EquipmentDesc609031100</v>
      </c>
      <c r="P603" s="63" t="str">
        <f>"SpriteUi/EquipmentIcon/"&amp;"Equip_"&amp;_xlfn.XLOOKUP(J603,战斗中转!$A$8:$A$11,战斗中转!$B$8:$B$11)&amp;"_"&amp;I603*100+ROUNDUP(G603/2,0)*10</f>
        <v>SpriteUi/EquipmentIcon/Equip_Weapon_350</v>
      </c>
      <c r="Q603" s="63">
        <v>1</v>
      </c>
      <c r="R603" s="1" t="str" cm="1">
        <f t="array" ref="R603">_xlfn.XLOOKUP($C603,战斗中转!$E$32:$E$281,_xlfn.XLOOKUP(I603*100+J603,战斗中转!$AD$30:$BY$30*100+战斗中转!$AD$31:$BY$31,战斗中转!$AD$32:$BY$281),"{}")</f>
        <v>{"Atk":39456.3539,"Cri":0.707}</v>
      </c>
      <c r="S603" s="1" t="str" cm="1">
        <f t="array" ref="S603">_xlfn.XLOOKUP($C603,经营中转!$E$16:$E$265,_xlfn.XLOOKUP($J603,经营中转!$L$15:$S$15,经营中转!$L$16:$S$265),"{}")</f>
        <v>{"CardMulti":20.17}</v>
      </c>
    </row>
    <row r="604" spans="1:19" x14ac:dyDescent="0.15">
      <c r="A604" s="1">
        <f t="shared" si="649"/>
        <v>6009032100</v>
      </c>
      <c r="B604" s="60">
        <f t="shared" si="656"/>
        <v>6009032100</v>
      </c>
      <c r="C604" s="27">
        <f>_xlfn.XLOOKUP(G604,战斗中转!$D$8:$D$19,战斗中转!$F$8:$F$19)</f>
        <v>100</v>
      </c>
      <c r="D604" s="1">
        <f>_xlfn.XLOOKUP(G604,战斗中转!$D$8:$D$19,战斗中转!$H$8:$H$19)</f>
        <v>5</v>
      </c>
      <c r="E604" s="1">
        <f>_xlfn.XLOOKUP(G604,战斗中转!$D$8:$D$19,战斗中转!$J$8:$J$19)</f>
        <v>0</v>
      </c>
      <c r="F604" s="1">
        <f t="shared" si="650"/>
        <v>1</v>
      </c>
      <c r="G604" s="60">
        <f t="shared" si="664"/>
        <v>9</v>
      </c>
      <c r="H604" s="1">
        <f t="shared" ref="H604:J604" si="666">H532</f>
        <v>0</v>
      </c>
      <c r="I604" s="1">
        <f t="shared" si="666"/>
        <v>3</v>
      </c>
      <c r="J604" s="1">
        <f t="shared" si="666"/>
        <v>2</v>
      </c>
      <c r="K604" s="1">
        <f t="shared" si="652"/>
        <v>0</v>
      </c>
      <c r="L604" s="1">
        <f>IF(H604=0,0,_xlfn.XLOOKUP(G604,战斗中转!$D$8:$D$19,战斗中转!$I$8:$I$19))</f>
        <v>0</v>
      </c>
      <c r="M604" s="1">
        <f t="shared" si="653"/>
        <v>6009032100</v>
      </c>
      <c r="N604" s="1" t="str">
        <f t="shared" si="654"/>
        <v>EquipmentName609032100</v>
      </c>
      <c r="O604" s="1" t="str">
        <f t="shared" si="655"/>
        <v>EquipmentDesc609032100</v>
      </c>
      <c r="P604" s="63" t="str">
        <f>"SpriteUi/EquipmentIcon/"&amp;"Equip_"&amp;_xlfn.XLOOKUP(J604,战斗中转!$A$8:$A$11,战斗中转!$B$8:$B$11)&amp;"_"&amp;I604*100+ROUNDUP(G604/2,0)*10</f>
        <v>SpriteUi/EquipmentIcon/Equip_Head_350</v>
      </c>
      <c r="Q604" s="63">
        <v>1</v>
      </c>
      <c r="R604" s="1" t="str" cm="1">
        <f t="array" ref="R604">_xlfn.XLOOKUP($C604,战斗中转!$E$32:$E$281,_xlfn.XLOOKUP(I604*100+J604,战斗中转!$AD$30:$BY$30*100+战斗中转!$AD$31:$BY$31,战斗中转!$AD$32:$BY$281),"{}")</f>
        <v>{"Hp":376628.8325,"AntiCri":0.707}</v>
      </c>
      <c r="S604" s="1" t="str" cm="1">
        <f t="array" ref="S604">_xlfn.XLOOKUP($C604,经营中转!$E$16:$E$265,_xlfn.XLOOKUP($J604,经营中转!$L$15:$S$15,经营中转!$L$16:$S$265),"{}")</f>
        <v>{"AutoLevelLower":140}</v>
      </c>
    </row>
    <row r="605" spans="1:19" x14ac:dyDescent="0.15">
      <c r="A605" s="1">
        <f t="shared" si="649"/>
        <v>6009033100</v>
      </c>
      <c r="B605" s="60">
        <f t="shared" si="656"/>
        <v>6009033100</v>
      </c>
      <c r="C605" s="27">
        <f>_xlfn.XLOOKUP(G605,战斗中转!$D$8:$D$19,战斗中转!$F$8:$F$19)</f>
        <v>100</v>
      </c>
      <c r="D605" s="1">
        <f>_xlfn.XLOOKUP(G605,战斗中转!$D$8:$D$19,战斗中转!$H$8:$H$19)</f>
        <v>5</v>
      </c>
      <c r="E605" s="1">
        <f>_xlfn.XLOOKUP(G605,战斗中转!$D$8:$D$19,战斗中转!$J$8:$J$19)</f>
        <v>0</v>
      </c>
      <c r="F605" s="1">
        <f t="shared" si="650"/>
        <v>1</v>
      </c>
      <c r="G605" s="60">
        <f t="shared" si="664"/>
        <v>9</v>
      </c>
      <c r="H605" s="1">
        <f t="shared" ref="H605:J605" si="667">H533</f>
        <v>0</v>
      </c>
      <c r="I605" s="1">
        <f t="shared" si="667"/>
        <v>3</v>
      </c>
      <c r="J605" s="1">
        <f t="shared" si="667"/>
        <v>3</v>
      </c>
      <c r="K605" s="1">
        <f t="shared" si="652"/>
        <v>0</v>
      </c>
      <c r="L605" s="1">
        <f>IF(H605=0,0,_xlfn.XLOOKUP(G605,战斗中转!$D$8:$D$19,战斗中转!$I$8:$I$19))</f>
        <v>0</v>
      </c>
      <c r="M605" s="1">
        <f t="shared" si="653"/>
        <v>6009033100</v>
      </c>
      <c r="N605" s="1" t="str">
        <f t="shared" si="654"/>
        <v>EquipmentName609033100</v>
      </c>
      <c r="O605" s="1" t="str">
        <f t="shared" si="655"/>
        <v>EquipmentDesc609033100</v>
      </c>
      <c r="P605" s="63" t="str">
        <f>"SpriteUi/EquipmentIcon/"&amp;"Equip_"&amp;_xlfn.XLOOKUP(J605,战斗中转!$A$8:$A$11,战斗中转!$B$8:$B$11)&amp;"_"&amp;I605*100+ROUNDUP(G605/2,0)*10</f>
        <v>SpriteUi/EquipmentIcon/Equip_Body_350</v>
      </c>
      <c r="Q605" s="63">
        <v>1</v>
      </c>
      <c r="R605" s="1" t="str" cm="1">
        <f t="array" ref="R605">_xlfn.XLOOKUP($C605,战斗中转!$E$32:$E$281,_xlfn.XLOOKUP(I605*100+J605,战斗中转!$AD$30:$BY$30*100+战斗中转!$AD$31:$BY$31,战斗中转!$AD$32:$BY$281),"{}")</f>
        <v>{"PhysDef":13917.3320999999,"HealInc":0.1445}</v>
      </c>
      <c r="S605" s="1" t="str" cm="1">
        <f t="array" ref="S605">_xlfn.XLOOKUP($C605,经营中转!$E$16:$E$265,_xlfn.XLOOKUP($J605,经营中转!$L$15:$S$15,经营中转!$L$16:$S$265),"{}")</f>
        <v>{"CardMulti":8.65}</v>
      </c>
    </row>
    <row r="606" spans="1:19" x14ac:dyDescent="0.15">
      <c r="A606" s="1">
        <f t="shared" si="649"/>
        <v>6009034100</v>
      </c>
      <c r="B606" s="60">
        <f t="shared" si="656"/>
        <v>6009034100</v>
      </c>
      <c r="C606" s="27">
        <f>_xlfn.XLOOKUP(G606,战斗中转!$D$8:$D$19,战斗中转!$F$8:$F$19)</f>
        <v>100</v>
      </c>
      <c r="D606" s="1">
        <f>_xlfn.XLOOKUP(G606,战斗中转!$D$8:$D$19,战斗中转!$H$8:$H$19)</f>
        <v>5</v>
      </c>
      <c r="E606" s="1">
        <f>_xlfn.XLOOKUP(G606,战斗中转!$D$8:$D$19,战斗中转!$J$8:$J$19)</f>
        <v>0</v>
      </c>
      <c r="F606" s="1">
        <f t="shared" si="650"/>
        <v>1</v>
      </c>
      <c r="G606" s="60">
        <f t="shared" si="664"/>
        <v>9</v>
      </c>
      <c r="H606" s="1">
        <f t="shared" ref="H606:J606" si="668">H534</f>
        <v>0</v>
      </c>
      <c r="I606" s="1">
        <f t="shared" si="668"/>
        <v>3</v>
      </c>
      <c r="J606" s="1">
        <f t="shared" si="668"/>
        <v>4</v>
      </c>
      <c r="K606" s="1">
        <f t="shared" si="652"/>
        <v>0</v>
      </c>
      <c r="L606" s="1">
        <f>IF(H606=0,0,_xlfn.XLOOKUP(G606,战斗中转!$D$8:$D$19,战斗中转!$I$8:$I$19))</f>
        <v>0</v>
      </c>
      <c r="M606" s="1">
        <f t="shared" si="653"/>
        <v>6009034100</v>
      </c>
      <c r="N606" s="1" t="str">
        <f t="shared" si="654"/>
        <v>EquipmentName609034100</v>
      </c>
      <c r="O606" s="1" t="str">
        <f t="shared" si="655"/>
        <v>EquipmentDesc609034100</v>
      </c>
      <c r="P606" s="63" t="str">
        <f>"SpriteUi/EquipmentIcon/"&amp;"Equip_"&amp;_xlfn.XLOOKUP(J606,战斗中转!$A$8:$A$11,战斗中转!$B$8:$B$11)&amp;"_"&amp;I606*100+ROUNDUP(G606/2,0)*10</f>
        <v>SpriteUi/EquipmentIcon/Equip_Shoes_350</v>
      </c>
      <c r="Q606" s="63">
        <v>1</v>
      </c>
      <c r="R606" s="1" t="str" cm="1">
        <f t="array" ref="R606">_xlfn.XLOOKUP($C606,战斗中转!$E$32:$E$281,_xlfn.XLOOKUP(I606*100+J606,战斗中转!$AD$30:$BY$30*100+战斗中转!$AD$31:$BY$31,战斗中转!$AD$32:$BY$281),"{}")</f>
        <v>{"MagicDef":14204.2874,"AtkSpeed":0.1971,"HealInc":0.1445}</v>
      </c>
      <c r="S606" s="1" t="str" cm="1">
        <f t="array" ref="S606">_xlfn.XLOOKUP($C606,经营中转!$E$16:$E$265,_xlfn.XLOOKUP($J606,经营中转!$L$15:$S$15,经营中转!$L$16:$S$265),"{}")</f>
        <v>{"AutoLevelLower":60}</v>
      </c>
    </row>
    <row r="607" spans="1:19" x14ac:dyDescent="0.15">
      <c r="A607" s="1">
        <f t="shared" si="613"/>
        <v>6009111100</v>
      </c>
      <c r="B607" s="60">
        <f t="shared" si="656"/>
        <v>6009111100</v>
      </c>
      <c r="C607" s="27">
        <f>_xlfn.XLOOKUP(G607,战斗中转!$D$8:$D$19,战斗中转!$F$8:$F$19)</f>
        <v>100</v>
      </c>
      <c r="D607" s="1">
        <f>_xlfn.XLOOKUP(G607,战斗中转!$D$8:$D$19,战斗中转!$H$8:$H$19)</f>
        <v>5</v>
      </c>
      <c r="E607" s="1">
        <f>_xlfn.XLOOKUP(G607,战斗中转!$D$8:$D$19,战斗中转!$J$8:$J$19)</f>
        <v>0</v>
      </c>
      <c r="F607" s="1">
        <f t="shared" si="524"/>
        <v>1</v>
      </c>
      <c r="G607" s="60">
        <f t="shared" si="664"/>
        <v>9</v>
      </c>
      <c r="H607" s="1">
        <f t="shared" ref="H607:J607" si="669">H535</f>
        <v>1</v>
      </c>
      <c r="I607" s="1">
        <f t="shared" si="669"/>
        <v>1</v>
      </c>
      <c r="J607" s="1">
        <f t="shared" si="669"/>
        <v>1</v>
      </c>
      <c r="K607" s="1">
        <f t="shared" ref="K607" si="670">IF(L607=0,0,1)</f>
        <v>1</v>
      </c>
      <c r="L607" s="1">
        <f>IF(H607=0,0,_xlfn.XLOOKUP(G607,战斗中转!$D$8:$D$19,战斗中转!$I$8:$I$19))</f>
        <v>0.4</v>
      </c>
      <c r="M607" s="1">
        <f t="shared" si="616"/>
        <v>6009111100</v>
      </c>
      <c r="N607" s="1" t="str">
        <f t="shared" si="526"/>
        <v>EquipmentName609011100</v>
      </c>
      <c r="O607" s="1" t="str">
        <f t="shared" si="527"/>
        <v>EquipmentDesc609011100</v>
      </c>
      <c r="P607" s="63" t="str">
        <f>"SpriteUi/EquipmentIcon/"&amp;"Equip_"&amp;_xlfn.XLOOKUP(J607,战斗中转!$A$8:$A$11,战斗中转!$B$8:$B$11)&amp;"_"&amp;I607*100+ROUNDUP(G607/2,0)*10</f>
        <v>SpriteUi/EquipmentIcon/Equip_Weapon_150</v>
      </c>
      <c r="Q607" s="63">
        <v>1</v>
      </c>
      <c r="R607" s="1" t="str" cm="1">
        <f t="array" ref="R607">_xlfn.XLOOKUP($C607,战斗中转!$E$32:$E$281,_xlfn.XLOOKUP(I607*100+J607,战斗中转!$AD$30:$BY$30*100+战斗中转!$AD$31:$BY$31,战斗中转!$AD$32:$BY$281),"{}")</f>
        <v>{"Atk":43760.6834,"Cri":1.0252}</v>
      </c>
      <c r="S607" s="1" t="str" cm="1">
        <f t="array" ref="S607">_xlfn.XLOOKUP($C607,经营中转!$E$16:$E$265,_xlfn.XLOOKUP($J607,经营中转!$L$15:$S$15,经营中转!$L$16:$S$265),"{}")</f>
        <v>{"CardMulti":20.17}</v>
      </c>
    </row>
    <row r="608" spans="1:19" x14ac:dyDescent="0.15">
      <c r="A608" s="1">
        <f t="shared" si="613"/>
        <v>6009112100</v>
      </c>
      <c r="B608" s="60">
        <f t="shared" si="656"/>
        <v>6009112100</v>
      </c>
      <c r="C608" s="27">
        <f>_xlfn.XLOOKUP(G608,战斗中转!$D$8:$D$19,战斗中转!$F$8:$F$19)</f>
        <v>100</v>
      </c>
      <c r="D608" s="1">
        <f>_xlfn.XLOOKUP(G608,战斗中转!$D$8:$D$19,战斗中转!$H$8:$H$19)</f>
        <v>5</v>
      </c>
      <c r="E608" s="1">
        <f>_xlfn.XLOOKUP(G608,战斗中转!$D$8:$D$19,战斗中转!$J$8:$J$19)</f>
        <v>0</v>
      </c>
      <c r="F608" s="1">
        <f t="shared" ref="F608:F695" si="671">IF(D608=0,0,1)</f>
        <v>1</v>
      </c>
      <c r="G608" s="60">
        <f t="shared" si="664"/>
        <v>9</v>
      </c>
      <c r="H608" s="1">
        <f t="shared" ref="H608:J608" si="672">H536</f>
        <v>1</v>
      </c>
      <c r="I608" s="1">
        <f t="shared" si="672"/>
        <v>1</v>
      </c>
      <c r="J608" s="1">
        <f t="shared" si="672"/>
        <v>2</v>
      </c>
      <c r="K608" s="1">
        <f t="shared" si="308"/>
        <v>1</v>
      </c>
      <c r="L608" s="1">
        <f>IF(H608=0,0,_xlfn.XLOOKUP(G608,战斗中转!$D$8:$D$19,战斗中转!$I$8:$I$19))</f>
        <v>0.4</v>
      </c>
      <c r="M608" s="1">
        <f t="shared" si="616"/>
        <v>6009112100</v>
      </c>
      <c r="N608" s="1" t="str">
        <f t="shared" ref="N608:N695" si="673">"EquipmentName"&amp;"60"&amp;G608*1000000+I608*10000+J608*1000+C608</f>
        <v>EquipmentName609012100</v>
      </c>
      <c r="O608" s="1" t="str">
        <f t="shared" ref="O608:O695" si="674">"EquipmentDesc"&amp;"60"&amp;G608*1000000+I608*10000+J608*1000+C608</f>
        <v>EquipmentDesc609012100</v>
      </c>
      <c r="P608" s="63" t="str">
        <f>"SpriteUi/EquipmentIcon/"&amp;"Equip_"&amp;_xlfn.XLOOKUP(J608,战斗中转!$A$8:$A$11,战斗中转!$B$8:$B$11)&amp;"_"&amp;I608*100+ROUNDUP(G608/2,0)*10</f>
        <v>SpriteUi/EquipmentIcon/Equip_Head_150</v>
      </c>
      <c r="Q608" s="63">
        <v>1</v>
      </c>
      <c r="R608" s="1" t="str" cm="1">
        <f t="array" ref="R608">_xlfn.XLOOKUP($C608,战斗中转!$E$32:$E$281,_xlfn.XLOOKUP(I608*100+J608,战斗中转!$AD$30:$BY$30*100+战斗中转!$AD$31:$BY$31,战斗中转!$AD$32:$BY$281),"{}")</f>
        <v>{"Hp":315650.8311,"AntiCri":0.5656}</v>
      </c>
      <c r="S608" s="1" t="str" cm="1">
        <f t="array" ref="S608">_xlfn.XLOOKUP($C608,经营中转!$E$16:$E$265,_xlfn.XLOOKUP($J608,经营中转!$L$15:$S$15,经营中转!$L$16:$S$265),"{}")</f>
        <v>{"AutoLevelLower":140}</v>
      </c>
    </row>
    <row r="609" spans="1:19" x14ac:dyDescent="0.15">
      <c r="A609" s="1">
        <f t="shared" si="613"/>
        <v>6009113100</v>
      </c>
      <c r="B609" s="60">
        <f t="shared" si="656"/>
        <v>6009113100</v>
      </c>
      <c r="C609" s="27">
        <f>_xlfn.XLOOKUP(G609,战斗中转!$D$8:$D$19,战斗中转!$F$8:$F$19)</f>
        <v>100</v>
      </c>
      <c r="D609" s="1">
        <f>_xlfn.XLOOKUP(G609,战斗中转!$D$8:$D$19,战斗中转!$H$8:$H$19)</f>
        <v>5</v>
      </c>
      <c r="E609" s="1">
        <f>_xlfn.XLOOKUP(G609,战斗中转!$D$8:$D$19,战斗中转!$J$8:$J$19)</f>
        <v>0</v>
      </c>
      <c r="F609" s="1">
        <f t="shared" si="671"/>
        <v>1</v>
      </c>
      <c r="G609" s="60">
        <f t="shared" si="664"/>
        <v>9</v>
      </c>
      <c r="H609" s="1">
        <f t="shared" ref="H609:J609" si="675">H537</f>
        <v>1</v>
      </c>
      <c r="I609" s="1">
        <f t="shared" si="675"/>
        <v>1</v>
      </c>
      <c r="J609" s="1">
        <f t="shared" si="675"/>
        <v>3</v>
      </c>
      <c r="K609" s="1">
        <f t="shared" si="308"/>
        <v>1</v>
      </c>
      <c r="L609" s="1">
        <f>IF(H609=0,0,_xlfn.XLOOKUP(G609,战斗中转!$D$8:$D$19,战斗中转!$I$8:$I$19))</f>
        <v>0.4</v>
      </c>
      <c r="M609" s="1">
        <f t="shared" si="616"/>
        <v>6009113100</v>
      </c>
      <c r="N609" s="1" t="str">
        <f t="shared" si="673"/>
        <v>EquipmentName609013100</v>
      </c>
      <c r="O609" s="1" t="str">
        <f t="shared" si="674"/>
        <v>EquipmentDesc609013100</v>
      </c>
      <c r="P609" s="63" t="str">
        <f>"SpriteUi/EquipmentIcon/"&amp;"Equip_"&amp;_xlfn.XLOOKUP(J609,战斗中转!$A$8:$A$11,战斗中转!$B$8:$B$11)&amp;"_"&amp;I609*100+ROUNDUP(G609/2,0)*10</f>
        <v>SpriteUi/EquipmentIcon/Equip_Body_150</v>
      </c>
      <c r="Q609" s="63">
        <v>1</v>
      </c>
      <c r="R609" s="1" t="str" cm="1">
        <f t="array" ref="R609">_xlfn.XLOOKUP($C609,战斗中转!$E$32:$E$281,_xlfn.XLOOKUP(I609*100+J609,战斗中转!$AD$30:$BY$30*100+战斗中转!$AD$31:$BY$31,战斗中转!$AD$32:$BY$281),"{}")</f>
        <v>{"PhysDef":13630.3768,"SkillSpeed":0.1533}</v>
      </c>
      <c r="S609" s="1" t="str" cm="1">
        <f t="array" ref="S609">_xlfn.XLOOKUP($C609,经营中转!$E$16:$E$265,_xlfn.XLOOKUP($J609,经营中转!$L$15:$S$15,经营中转!$L$16:$S$265),"{}")</f>
        <v>{"CardMulti":8.65}</v>
      </c>
    </row>
    <row r="610" spans="1:19" x14ac:dyDescent="0.15">
      <c r="A610" s="1">
        <f t="shared" si="613"/>
        <v>6009114100</v>
      </c>
      <c r="B610" s="60">
        <f t="shared" si="656"/>
        <v>6009114100</v>
      </c>
      <c r="C610" s="27">
        <f>_xlfn.XLOOKUP(G610,战斗中转!$D$8:$D$19,战斗中转!$F$8:$F$19)</f>
        <v>100</v>
      </c>
      <c r="D610" s="1">
        <f>_xlfn.XLOOKUP(G610,战斗中转!$D$8:$D$19,战斗中转!$H$8:$H$19)</f>
        <v>5</v>
      </c>
      <c r="E610" s="1">
        <f>_xlfn.XLOOKUP(G610,战斗中转!$D$8:$D$19,战斗中转!$J$8:$J$19)</f>
        <v>0</v>
      </c>
      <c r="F610" s="1">
        <f t="shared" si="671"/>
        <v>1</v>
      </c>
      <c r="G610" s="60">
        <f t="shared" si="664"/>
        <v>9</v>
      </c>
      <c r="H610" s="1">
        <f t="shared" ref="H610:J610" si="676">H538</f>
        <v>1</v>
      </c>
      <c r="I610" s="1">
        <f t="shared" si="676"/>
        <v>1</v>
      </c>
      <c r="J610" s="1">
        <f t="shared" si="676"/>
        <v>4</v>
      </c>
      <c r="K610" s="1">
        <f t="shared" si="308"/>
        <v>1</v>
      </c>
      <c r="L610" s="1">
        <f>IF(H610=0,0,_xlfn.XLOOKUP(G610,战斗中转!$D$8:$D$19,战斗中转!$I$8:$I$19))</f>
        <v>0.4</v>
      </c>
      <c r="M610" s="1">
        <f t="shared" si="616"/>
        <v>6009114100</v>
      </c>
      <c r="N610" s="1" t="str">
        <f t="shared" si="673"/>
        <v>EquipmentName609014100</v>
      </c>
      <c r="O610" s="1" t="str">
        <f t="shared" si="674"/>
        <v>EquipmentDesc609014100</v>
      </c>
      <c r="P610" s="63" t="str">
        <f>"SpriteUi/EquipmentIcon/"&amp;"Equip_"&amp;_xlfn.XLOOKUP(J610,战斗中转!$A$8:$A$11,战斗中转!$B$8:$B$11)&amp;"_"&amp;I610*100+ROUNDUP(G610/2,0)*10</f>
        <v>SpriteUi/EquipmentIcon/Equip_Shoes_150</v>
      </c>
      <c r="Q610" s="63">
        <v>1</v>
      </c>
      <c r="R610" s="1" t="str" cm="1">
        <f t="array" ref="R610">_xlfn.XLOOKUP($C610,战斗中转!$E$32:$E$281,_xlfn.XLOOKUP(I610*100+J610,战斗中转!$AD$30:$BY$30*100+战斗中转!$AD$31:$BY$31,战斗中转!$AD$32:$BY$281),"{}")</f>
        <v>{"MagicDef":13630.3768,"AtkSpeed":0.1971,"SkillSpeed":0.1533}</v>
      </c>
      <c r="S610" s="1" t="str" cm="1">
        <f t="array" ref="S610">_xlfn.XLOOKUP($C610,经营中转!$E$16:$E$265,_xlfn.XLOOKUP($J610,经营中转!$L$15:$S$15,经营中转!$L$16:$S$265),"{}")</f>
        <v>{"AutoLevelLower":60}</v>
      </c>
    </row>
    <row r="611" spans="1:19" x14ac:dyDescent="0.15">
      <c r="A611" s="1">
        <f t="shared" si="613"/>
        <v>6009121100</v>
      </c>
      <c r="B611" s="60">
        <f t="shared" si="656"/>
        <v>6009121100</v>
      </c>
      <c r="C611" s="27">
        <f>_xlfn.XLOOKUP(G611,战斗中转!$D$8:$D$19,战斗中转!$F$8:$F$19)</f>
        <v>100</v>
      </c>
      <c r="D611" s="1">
        <f>_xlfn.XLOOKUP(G611,战斗中转!$D$8:$D$19,战斗中转!$H$8:$H$19)</f>
        <v>5</v>
      </c>
      <c r="E611" s="1">
        <f>_xlfn.XLOOKUP(G611,战斗中转!$D$8:$D$19,战斗中转!$J$8:$J$19)</f>
        <v>0</v>
      </c>
      <c r="F611" s="1">
        <f t="shared" si="671"/>
        <v>1</v>
      </c>
      <c r="G611" s="60">
        <f t="shared" si="664"/>
        <v>9</v>
      </c>
      <c r="H611" s="1">
        <f t="shared" ref="H611:J611" si="677">H539</f>
        <v>1</v>
      </c>
      <c r="I611" s="1">
        <f t="shared" si="677"/>
        <v>2</v>
      </c>
      <c r="J611" s="1">
        <f t="shared" si="677"/>
        <v>1</v>
      </c>
      <c r="K611" s="1">
        <f t="shared" si="308"/>
        <v>1</v>
      </c>
      <c r="L611" s="1">
        <f>IF(H611=0,0,_xlfn.XLOOKUP(G611,战斗中转!$D$8:$D$19,战斗中转!$I$8:$I$19))</f>
        <v>0.4</v>
      </c>
      <c r="M611" s="1">
        <f t="shared" si="616"/>
        <v>6009121100</v>
      </c>
      <c r="N611" s="1" t="str">
        <f t="shared" si="673"/>
        <v>EquipmentName609021100</v>
      </c>
      <c r="O611" s="1" t="str">
        <f t="shared" si="674"/>
        <v>EquipmentDesc609021100</v>
      </c>
      <c r="P611" s="63" t="str">
        <f>"SpriteUi/EquipmentIcon/"&amp;"Equip_"&amp;_xlfn.XLOOKUP(J611,战斗中转!$A$8:$A$11,战斗中转!$B$8:$B$11)&amp;"_"&amp;I611*100+ROUNDUP(G611/2,0)*10</f>
        <v>SpriteUi/EquipmentIcon/Equip_Weapon_250</v>
      </c>
      <c r="Q611" s="63">
        <v>1</v>
      </c>
      <c r="R611" s="1" t="str" cm="1">
        <f t="array" ref="R611">_xlfn.XLOOKUP($C611,战斗中转!$E$32:$E$281,_xlfn.XLOOKUP(I611*100+J611,战斗中转!$AD$30:$BY$30*100+战斗中转!$AD$31:$BY$31,战斗中转!$AD$32:$BY$281),"{}")</f>
        <v>{"Atk":30847.6949,"Cri":0.707}</v>
      </c>
      <c r="S611" s="1" t="str" cm="1">
        <f t="array" ref="S611">_xlfn.XLOOKUP($C611,经营中转!$E$16:$E$265,_xlfn.XLOOKUP($J611,经营中转!$L$15:$S$15,经营中转!$L$16:$S$265),"{}")</f>
        <v>{"CardMulti":20.17}</v>
      </c>
    </row>
    <row r="612" spans="1:19" x14ac:dyDescent="0.15">
      <c r="A612" s="1">
        <f t="shared" si="613"/>
        <v>6009122100</v>
      </c>
      <c r="B612" s="60">
        <f t="shared" si="656"/>
        <v>6009122100</v>
      </c>
      <c r="C612" s="27">
        <f>_xlfn.XLOOKUP(G612,战斗中转!$D$8:$D$19,战斗中转!$F$8:$F$19)</f>
        <v>100</v>
      </c>
      <c r="D612" s="1">
        <f>_xlfn.XLOOKUP(G612,战斗中转!$D$8:$D$19,战斗中转!$H$8:$H$19)</f>
        <v>5</v>
      </c>
      <c r="E612" s="1">
        <f>_xlfn.XLOOKUP(G612,战斗中转!$D$8:$D$19,战斗中转!$J$8:$J$19)</f>
        <v>0</v>
      </c>
      <c r="F612" s="1">
        <f t="shared" si="671"/>
        <v>1</v>
      </c>
      <c r="G612" s="60">
        <f t="shared" si="664"/>
        <v>9</v>
      </c>
      <c r="H612" s="1">
        <f t="shared" ref="H612:J612" si="678">H540</f>
        <v>1</v>
      </c>
      <c r="I612" s="1">
        <f t="shared" si="678"/>
        <v>2</v>
      </c>
      <c r="J612" s="1">
        <f t="shared" si="678"/>
        <v>2</v>
      </c>
      <c r="K612" s="1">
        <f t="shared" si="308"/>
        <v>1</v>
      </c>
      <c r="L612" s="1">
        <f>IF(H612=0,0,_xlfn.XLOOKUP(G612,战斗中转!$D$8:$D$19,战斗中转!$I$8:$I$19))</f>
        <v>0.4</v>
      </c>
      <c r="M612" s="1">
        <f t="shared" si="616"/>
        <v>6009122100</v>
      </c>
      <c r="N612" s="1" t="str">
        <f t="shared" si="673"/>
        <v>EquipmentName609022100</v>
      </c>
      <c r="O612" s="1" t="str">
        <f t="shared" si="674"/>
        <v>EquipmentDesc609022100</v>
      </c>
      <c r="P612" s="63" t="str">
        <f>"SpriteUi/EquipmentIcon/"&amp;"Equip_"&amp;_xlfn.XLOOKUP(J612,战斗中转!$A$8:$A$11,战斗中转!$B$8:$B$11)&amp;"_"&amp;I612*100+ROUNDUP(G612/2,0)*10</f>
        <v>SpriteUi/EquipmentIcon/Equip_Head_250</v>
      </c>
      <c r="Q612" s="63">
        <v>1</v>
      </c>
      <c r="R612" s="1" t="str" cm="1">
        <f t="array" ref="R612">_xlfn.XLOOKUP($C612,战斗中转!$E$32:$E$281,_xlfn.XLOOKUP(I612*100+J612,战斗中转!$AD$30:$BY$30*100+战斗中转!$AD$31:$BY$31,战斗中转!$AD$32:$BY$281),"{}")</f>
        <v>{"Hp":448367.6578,"AntiCri":0.707}</v>
      </c>
      <c r="S612" s="1" t="str" cm="1">
        <f t="array" ref="S612">_xlfn.XLOOKUP($C612,经营中转!$E$16:$E$265,_xlfn.XLOOKUP($J612,经营中转!$L$15:$S$15,经营中转!$L$16:$S$265),"{}")</f>
        <v>{"AutoLevelLower":140}</v>
      </c>
    </row>
    <row r="613" spans="1:19" x14ac:dyDescent="0.15">
      <c r="A613" s="1">
        <f t="shared" si="613"/>
        <v>6009123100</v>
      </c>
      <c r="B613" s="60">
        <f t="shared" si="656"/>
        <v>6009123100</v>
      </c>
      <c r="C613" s="27">
        <f>_xlfn.XLOOKUP(G613,战斗中转!$D$8:$D$19,战斗中转!$F$8:$F$19)</f>
        <v>100</v>
      </c>
      <c r="D613" s="1">
        <f>_xlfn.XLOOKUP(G613,战斗中转!$D$8:$D$19,战斗中转!$H$8:$H$19)</f>
        <v>5</v>
      </c>
      <c r="E613" s="1">
        <f>_xlfn.XLOOKUP(G613,战斗中转!$D$8:$D$19,战斗中转!$J$8:$J$19)</f>
        <v>0</v>
      </c>
      <c r="F613" s="1">
        <f t="shared" si="671"/>
        <v>1</v>
      </c>
      <c r="G613" s="60">
        <f t="shared" si="664"/>
        <v>9</v>
      </c>
      <c r="H613" s="1">
        <f t="shared" ref="H613:J613" si="679">H541</f>
        <v>1</v>
      </c>
      <c r="I613" s="1">
        <f t="shared" si="679"/>
        <v>2</v>
      </c>
      <c r="J613" s="1">
        <f t="shared" si="679"/>
        <v>3</v>
      </c>
      <c r="K613" s="1">
        <f t="shared" si="308"/>
        <v>1</v>
      </c>
      <c r="L613" s="1">
        <f>IF(H613=0,0,_xlfn.XLOOKUP(G613,战斗中转!$D$8:$D$19,战斗中转!$I$8:$I$19))</f>
        <v>0.4</v>
      </c>
      <c r="M613" s="1">
        <f t="shared" si="616"/>
        <v>6009123100</v>
      </c>
      <c r="N613" s="1" t="str">
        <f t="shared" si="673"/>
        <v>EquipmentName609023100</v>
      </c>
      <c r="O613" s="1" t="str">
        <f t="shared" si="674"/>
        <v>EquipmentDesc609023100</v>
      </c>
      <c r="P613" s="63" t="str">
        <f>"SpriteUi/EquipmentIcon/"&amp;"Equip_"&amp;_xlfn.XLOOKUP(J613,战斗中转!$A$8:$A$11,战斗中转!$B$8:$B$11)&amp;"_"&amp;I613*100+ROUNDUP(G613/2,0)*10</f>
        <v>SpriteUi/EquipmentIcon/Equip_Body_250</v>
      </c>
      <c r="Q613" s="63">
        <v>1</v>
      </c>
      <c r="R613" s="1" t="str" cm="1">
        <f t="array" ref="R613">_xlfn.XLOOKUP($C613,战斗中转!$E$32:$E$281,_xlfn.XLOOKUP(I613*100+J613,战斗中转!$AD$30:$BY$30*100+战斗中转!$AD$31:$BY$31,战斗中转!$AD$32:$BY$281),"{}")</f>
        <v>{"PhysDef":15782.5416,"OnHealInc":0.1445}</v>
      </c>
      <c r="S613" s="1" t="str" cm="1">
        <f t="array" ref="S613">_xlfn.XLOOKUP($C613,经营中转!$E$16:$E$265,_xlfn.XLOOKUP($J613,经营中转!$L$15:$S$15,经营中转!$L$16:$S$265),"{}")</f>
        <v>{"CardMulti":8.65}</v>
      </c>
    </row>
    <row r="614" spans="1:19" x14ac:dyDescent="0.15">
      <c r="A614" s="1">
        <f t="shared" si="613"/>
        <v>6009124100</v>
      </c>
      <c r="B614" s="60">
        <f t="shared" si="656"/>
        <v>6009124100</v>
      </c>
      <c r="C614" s="27">
        <f>_xlfn.XLOOKUP(G614,战斗中转!$D$8:$D$19,战斗中转!$F$8:$F$19)</f>
        <v>100</v>
      </c>
      <c r="D614" s="1">
        <f>_xlfn.XLOOKUP(G614,战斗中转!$D$8:$D$19,战斗中转!$H$8:$H$19)</f>
        <v>5</v>
      </c>
      <c r="E614" s="1">
        <f>_xlfn.XLOOKUP(G614,战斗中转!$D$8:$D$19,战斗中转!$J$8:$J$19)</f>
        <v>0</v>
      </c>
      <c r="F614" s="1">
        <f t="shared" si="671"/>
        <v>1</v>
      </c>
      <c r="G614" s="60">
        <f t="shared" si="664"/>
        <v>9</v>
      </c>
      <c r="H614" s="1">
        <f t="shared" ref="H614:J614" si="680">H542</f>
        <v>1</v>
      </c>
      <c r="I614" s="1">
        <f t="shared" si="680"/>
        <v>2</v>
      </c>
      <c r="J614" s="1">
        <f t="shared" si="680"/>
        <v>4</v>
      </c>
      <c r="K614" s="1">
        <f t="shared" si="308"/>
        <v>1</v>
      </c>
      <c r="L614" s="1">
        <f>IF(H614=0,0,_xlfn.XLOOKUP(G614,战斗中转!$D$8:$D$19,战斗中转!$I$8:$I$19))</f>
        <v>0.4</v>
      </c>
      <c r="M614" s="1">
        <f t="shared" si="616"/>
        <v>6009124100</v>
      </c>
      <c r="N614" s="1" t="str">
        <f t="shared" si="673"/>
        <v>EquipmentName609024100</v>
      </c>
      <c r="O614" s="1" t="str">
        <f t="shared" si="674"/>
        <v>EquipmentDesc609024100</v>
      </c>
      <c r="P614" s="63" t="str">
        <f>"SpriteUi/EquipmentIcon/"&amp;"Equip_"&amp;_xlfn.XLOOKUP(J614,战斗中转!$A$8:$A$11,战斗中转!$B$8:$B$11)&amp;"_"&amp;I614*100+ROUNDUP(G614/2,0)*10</f>
        <v>SpriteUi/EquipmentIcon/Equip_Shoes_250</v>
      </c>
      <c r="Q614" s="63">
        <v>1</v>
      </c>
      <c r="R614" s="1" t="str" cm="1">
        <f t="array" ref="R614">_xlfn.XLOOKUP($C614,战斗中转!$E$32:$E$281,_xlfn.XLOOKUP(I614*100+J614,战斗中转!$AD$30:$BY$30*100+战斗中转!$AD$31:$BY$31,战斗中转!$AD$32:$BY$281),"{}")</f>
        <v>{"MagicDef":15782.5416,"AtkSpeed":0.1971,"OnHealInc":0.1445}</v>
      </c>
      <c r="S614" s="1" t="str" cm="1">
        <f t="array" ref="S614">_xlfn.XLOOKUP($C614,经营中转!$E$16:$E$265,_xlfn.XLOOKUP($J614,经营中转!$L$15:$S$15,经营中转!$L$16:$S$265),"{}")</f>
        <v>{"AutoLevelLower":60}</v>
      </c>
    </row>
    <row r="615" spans="1:19" x14ac:dyDescent="0.15">
      <c r="A615" s="1">
        <f t="shared" si="613"/>
        <v>6009131100</v>
      </c>
      <c r="B615" s="60">
        <f t="shared" si="656"/>
        <v>6009131100</v>
      </c>
      <c r="C615" s="27">
        <f>_xlfn.XLOOKUP(G615,战斗中转!$D$8:$D$19,战斗中转!$F$8:$F$19)</f>
        <v>100</v>
      </c>
      <c r="D615" s="1">
        <f>_xlfn.XLOOKUP(G615,战斗中转!$D$8:$D$19,战斗中转!$H$8:$H$19)</f>
        <v>5</v>
      </c>
      <c r="E615" s="1">
        <f>_xlfn.XLOOKUP(G615,战斗中转!$D$8:$D$19,战斗中转!$J$8:$J$19)</f>
        <v>0</v>
      </c>
      <c r="F615" s="1">
        <f t="shared" si="671"/>
        <v>1</v>
      </c>
      <c r="G615" s="60">
        <f t="shared" si="664"/>
        <v>9</v>
      </c>
      <c r="H615" s="1">
        <f t="shared" ref="H615:J615" si="681">H543</f>
        <v>1</v>
      </c>
      <c r="I615" s="1">
        <f t="shared" si="681"/>
        <v>3</v>
      </c>
      <c r="J615" s="1">
        <f t="shared" si="681"/>
        <v>1</v>
      </c>
      <c r="K615" s="1">
        <f t="shared" si="308"/>
        <v>1</v>
      </c>
      <c r="L615" s="1">
        <f>IF(H615=0,0,_xlfn.XLOOKUP(G615,战斗中转!$D$8:$D$19,战斗中转!$I$8:$I$19))</f>
        <v>0.4</v>
      </c>
      <c r="M615" s="1">
        <f t="shared" si="616"/>
        <v>6009131100</v>
      </c>
      <c r="N615" s="1" t="str">
        <f t="shared" si="673"/>
        <v>EquipmentName609031100</v>
      </c>
      <c r="O615" s="1" t="str">
        <f t="shared" si="674"/>
        <v>EquipmentDesc609031100</v>
      </c>
      <c r="P615" s="63" t="str">
        <f>"SpriteUi/EquipmentIcon/"&amp;"Equip_"&amp;_xlfn.XLOOKUP(J615,战斗中转!$A$8:$A$11,战斗中转!$B$8:$B$11)&amp;"_"&amp;I615*100+ROUNDUP(G615/2,0)*10</f>
        <v>SpriteUi/EquipmentIcon/Equip_Weapon_350</v>
      </c>
      <c r="Q615" s="63">
        <v>1</v>
      </c>
      <c r="R615" s="1" t="str" cm="1">
        <f t="array" ref="R615">_xlfn.XLOOKUP($C615,战斗中转!$E$32:$E$281,_xlfn.XLOOKUP(I615*100+J615,战斗中转!$AD$30:$BY$30*100+战斗中转!$AD$31:$BY$31,战斗中转!$AD$32:$BY$281),"{}")</f>
        <v>{"Atk":39456.3539,"Cri":0.707}</v>
      </c>
      <c r="S615" s="1" t="str" cm="1">
        <f t="array" ref="S615">_xlfn.XLOOKUP($C615,经营中转!$E$16:$E$265,_xlfn.XLOOKUP($J615,经营中转!$L$15:$S$15,经营中转!$L$16:$S$265),"{}")</f>
        <v>{"CardMulti":20.17}</v>
      </c>
    </row>
    <row r="616" spans="1:19" x14ac:dyDescent="0.15">
      <c r="A616" s="1">
        <f t="shared" si="613"/>
        <v>6009132100</v>
      </c>
      <c r="B616" s="60">
        <f t="shared" si="656"/>
        <v>6009132100</v>
      </c>
      <c r="C616" s="27">
        <f>_xlfn.XLOOKUP(G616,战斗中转!$D$8:$D$19,战斗中转!$F$8:$F$19)</f>
        <v>100</v>
      </c>
      <c r="D616" s="1">
        <f>_xlfn.XLOOKUP(G616,战斗中转!$D$8:$D$19,战斗中转!$H$8:$H$19)</f>
        <v>5</v>
      </c>
      <c r="E616" s="1">
        <f>_xlfn.XLOOKUP(G616,战斗中转!$D$8:$D$19,战斗中转!$J$8:$J$19)</f>
        <v>0</v>
      </c>
      <c r="F616" s="1">
        <f t="shared" si="671"/>
        <v>1</v>
      </c>
      <c r="G616" s="60">
        <f t="shared" si="664"/>
        <v>9</v>
      </c>
      <c r="H616" s="1">
        <f t="shared" ref="H616:J616" si="682">H544</f>
        <v>1</v>
      </c>
      <c r="I616" s="1">
        <f t="shared" si="682"/>
        <v>3</v>
      </c>
      <c r="J616" s="1">
        <f t="shared" si="682"/>
        <v>2</v>
      </c>
      <c r="K616" s="1">
        <f t="shared" si="308"/>
        <v>1</v>
      </c>
      <c r="L616" s="1">
        <f>IF(H616=0,0,_xlfn.XLOOKUP(G616,战斗中转!$D$8:$D$19,战斗中转!$I$8:$I$19))</f>
        <v>0.4</v>
      </c>
      <c r="M616" s="1">
        <f t="shared" si="616"/>
        <v>6009132100</v>
      </c>
      <c r="N616" s="1" t="str">
        <f t="shared" si="673"/>
        <v>EquipmentName609032100</v>
      </c>
      <c r="O616" s="1" t="str">
        <f t="shared" si="674"/>
        <v>EquipmentDesc609032100</v>
      </c>
      <c r="P616" s="63" t="str">
        <f>"SpriteUi/EquipmentIcon/"&amp;"Equip_"&amp;_xlfn.XLOOKUP(J616,战斗中转!$A$8:$A$11,战斗中转!$B$8:$B$11)&amp;"_"&amp;I616*100+ROUNDUP(G616/2,0)*10</f>
        <v>SpriteUi/EquipmentIcon/Equip_Head_350</v>
      </c>
      <c r="Q616" s="63">
        <v>1</v>
      </c>
      <c r="R616" s="1" t="str" cm="1">
        <f t="array" ref="R616">_xlfn.XLOOKUP($C616,战斗中转!$E$32:$E$281,_xlfn.XLOOKUP(I616*100+J616,战斗中转!$AD$30:$BY$30*100+战斗中转!$AD$31:$BY$31,战斗中转!$AD$32:$BY$281),"{}")</f>
        <v>{"Hp":376628.8325,"AntiCri":0.707}</v>
      </c>
      <c r="S616" s="1" t="str" cm="1">
        <f t="array" ref="S616">_xlfn.XLOOKUP($C616,经营中转!$E$16:$E$265,_xlfn.XLOOKUP($J616,经营中转!$L$15:$S$15,经营中转!$L$16:$S$265),"{}")</f>
        <v>{"AutoLevelLower":140}</v>
      </c>
    </row>
    <row r="617" spans="1:19" x14ac:dyDescent="0.15">
      <c r="A617" s="1">
        <f t="shared" si="613"/>
        <v>6009133100</v>
      </c>
      <c r="B617" s="60">
        <f t="shared" si="656"/>
        <v>6009133100</v>
      </c>
      <c r="C617" s="27">
        <f>_xlfn.XLOOKUP(G617,战斗中转!$D$8:$D$19,战斗中转!$F$8:$F$19)</f>
        <v>100</v>
      </c>
      <c r="D617" s="1">
        <f>_xlfn.XLOOKUP(G617,战斗中转!$D$8:$D$19,战斗中转!$H$8:$H$19)</f>
        <v>5</v>
      </c>
      <c r="E617" s="1">
        <f>_xlfn.XLOOKUP(G617,战斗中转!$D$8:$D$19,战斗中转!$J$8:$J$19)</f>
        <v>0</v>
      </c>
      <c r="F617" s="1">
        <f t="shared" si="671"/>
        <v>1</v>
      </c>
      <c r="G617" s="60">
        <f t="shared" si="664"/>
        <v>9</v>
      </c>
      <c r="H617" s="1">
        <f t="shared" ref="H617:J617" si="683">H545</f>
        <v>1</v>
      </c>
      <c r="I617" s="1">
        <f t="shared" si="683"/>
        <v>3</v>
      </c>
      <c r="J617" s="1">
        <f t="shared" si="683"/>
        <v>3</v>
      </c>
      <c r="K617" s="1">
        <f t="shared" si="308"/>
        <v>1</v>
      </c>
      <c r="L617" s="1">
        <f>IF(H617=0,0,_xlfn.XLOOKUP(G617,战斗中转!$D$8:$D$19,战斗中转!$I$8:$I$19))</f>
        <v>0.4</v>
      </c>
      <c r="M617" s="1">
        <f t="shared" si="616"/>
        <v>6009133100</v>
      </c>
      <c r="N617" s="1" t="str">
        <f t="shared" si="673"/>
        <v>EquipmentName609033100</v>
      </c>
      <c r="O617" s="1" t="str">
        <f t="shared" si="674"/>
        <v>EquipmentDesc609033100</v>
      </c>
      <c r="P617" s="63" t="str">
        <f>"SpriteUi/EquipmentIcon/"&amp;"Equip_"&amp;_xlfn.XLOOKUP(J617,战斗中转!$A$8:$A$11,战斗中转!$B$8:$B$11)&amp;"_"&amp;I617*100+ROUNDUP(G617/2,0)*10</f>
        <v>SpriteUi/EquipmentIcon/Equip_Body_350</v>
      </c>
      <c r="Q617" s="63">
        <v>1</v>
      </c>
      <c r="R617" s="1" t="str" cm="1">
        <f t="array" ref="R617">_xlfn.XLOOKUP($C617,战斗中转!$E$32:$E$281,_xlfn.XLOOKUP(I617*100+J617,战斗中转!$AD$30:$BY$30*100+战斗中转!$AD$31:$BY$31,战斗中转!$AD$32:$BY$281),"{}")</f>
        <v>{"PhysDef":13917.3320999999,"HealInc":0.1445}</v>
      </c>
      <c r="S617" s="1" t="str" cm="1">
        <f t="array" ref="S617">_xlfn.XLOOKUP($C617,经营中转!$E$16:$E$265,_xlfn.XLOOKUP($J617,经营中转!$L$15:$S$15,经营中转!$L$16:$S$265),"{}")</f>
        <v>{"CardMulti":8.65}</v>
      </c>
    </row>
    <row r="618" spans="1:19" x14ac:dyDescent="0.15">
      <c r="A618" s="1">
        <f t="shared" si="613"/>
        <v>6009134100</v>
      </c>
      <c r="B618" s="60">
        <f t="shared" si="656"/>
        <v>6009134100</v>
      </c>
      <c r="C618" s="27">
        <f>_xlfn.XLOOKUP(G618,战斗中转!$D$8:$D$19,战斗中转!$F$8:$F$19)</f>
        <v>100</v>
      </c>
      <c r="D618" s="1">
        <f>_xlfn.XLOOKUP(G618,战斗中转!$D$8:$D$19,战斗中转!$H$8:$H$19)</f>
        <v>5</v>
      </c>
      <c r="E618" s="1">
        <f>_xlfn.XLOOKUP(G618,战斗中转!$D$8:$D$19,战斗中转!$J$8:$J$19)</f>
        <v>0</v>
      </c>
      <c r="F618" s="1">
        <f t="shared" si="671"/>
        <v>1</v>
      </c>
      <c r="G618" s="60">
        <f t="shared" si="664"/>
        <v>9</v>
      </c>
      <c r="H618" s="1">
        <f t="shared" ref="H618:J618" si="684">H546</f>
        <v>1</v>
      </c>
      <c r="I618" s="1">
        <f t="shared" si="684"/>
        <v>3</v>
      </c>
      <c r="J618" s="1">
        <f t="shared" si="684"/>
        <v>4</v>
      </c>
      <c r="K618" s="1">
        <f t="shared" si="308"/>
        <v>1</v>
      </c>
      <c r="L618" s="1">
        <f>IF(H618=0,0,_xlfn.XLOOKUP(G618,战斗中转!$D$8:$D$19,战斗中转!$I$8:$I$19))</f>
        <v>0.4</v>
      </c>
      <c r="M618" s="1">
        <f t="shared" si="616"/>
        <v>6009134100</v>
      </c>
      <c r="N618" s="1" t="str">
        <f t="shared" si="673"/>
        <v>EquipmentName609034100</v>
      </c>
      <c r="O618" s="1" t="str">
        <f t="shared" si="674"/>
        <v>EquipmentDesc609034100</v>
      </c>
      <c r="P618" s="63" t="str">
        <f>"SpriteUi/EquipmentIcon/"&amp;"Equip_"&amp;_xlfn.XLOOKUP(J618,战斗中转!$A$8:$A$11,战斗中转!$B$8:$B$11)&amp;"_"&amp;I618*100+ROUNDUP(G618/2,0)*10</f>
        <v>SpriteUi/EquipmentIcon/Equip_Shoes_350</v>
      </c>
      <c r="Q618" s="63">
        <v>1</v>
      </c>
      <c r="R618" s="1" t="str" cm="1">
        <f t="array" ref="R618">_xlfn.XLOOKUP($C618,战斗中转!$E$32:$E$281,_xlfn.XLOOKUP(I618*100+J618,战斗中转!$AD$30:$BY$30*100+战斗中转!$AD$31:$BY$31,战斗中转!$AD$32:$BY$281),"{}")</f>
        <v>{"MagicDef":14204.2874,"AtkSpeed":0.1971,"HealInc":0.1445}</v>
      </c>
      <c r="S618" s="1" t="str" cm="1">
        <f t="array" ref="S618">_xlfn.XLOOKUP($C618,经营中转!$E$16:$E$265,_xlfn.XLOOKUP($J618,经营中转!$L$15:$S$15,经营中转!$L$16:$S$265),"{}")</f>
        <v>{"AutoLevelLower":60}</v>
      </c>
    </row>
    <row r="619" spans="1:19" x14ac:dyDescent="0.15">
      <c r="A619" s="1">
        <f t="shared" si="613"/>
        <v>6009211100</v>
      </c>
      <c r="B619" s="60">
        <f t="shared" si="656"/>
        <v>6009211100</v>
      </c>
      <c r="C619" s="27">
        <f>_xlfn.XLOOKUP(G619,战斗中转!$D$8:$D$19,战斗中转!$F$8:$F$19)</f>
        <v>100</v>
      </c>
      <c r="D619" s="1">
        <f>_xlfn.XLOOKUP(G619,战斗中转!$D$8:$D$19,战斗中转!$H$8:$H$19)</f>
        <v>5</v>
      </c>
      <c r="E619" s="1">
        <f>_xlfn.XLOOKUP(G619,战斗中转!$D$8:$D$19,战斗中转!$J$8:$J$19)</f>
        <v>0</v>
      </c>
      <c r="F619" s="1">
        <f t="shared" si="671"/>
        <v>1</v>
      </c>
      <c r="G619" s="60">
        <f t="shared" si="664"/>
        <v>9</v>
      </c>
      <c r="H619" s="1">
        <f t="shared" ref="H619:J619" si="685">H547</f>
        <v>2</v>
      </c>
      <c r="I619" s="1">
        <f t="shared" si="685"/>
        <v>1</v>
      </c>
      <c r="J619" s="1">
        <f t="shared" si="685"/>
        <v>1</v>
      </c>
      <c r="K619" s="1">
        <f t="shared" si="308"/>
        <v>1</v>
      </c>
      <c r="L619" s="1">
        <f>IF(H619=0,0,_xlfn.XLOOKUP(G619,战斗中转!$D$8:$D$19,战斗中转!$I$8:$I$19))</f>
        <v>0.4</v>
      </c>
      <c r="M619" s="1">
        <f t="shared" si="616"/>
        <v>6009211100</v>
      </c>
      <c r="N619" s="1" t="str">
        <f t="shared" si="673"/>
        <v>EquipmentName609011100</v>
      </c>
      <c r="O619" s="1" t="str">
        <f t="shared" si="674"/>
        <v>EquipmentDesc609011100</v>
      </c>
      <c r="P619" s="63" t="str">
        <f>"SpriteUi/EquipmentIcon/"&amp;"Equip_"&amp;_xlfn.XLOOKUP(J619,战斗中转!$A$8:$A$11,战斗中转!$B$8:$B$11)&amp;"_"&amp;I619*100+ROUNDUP(G619/2,0)*10</f>
        <v>SpriteUi/EquipmentIcon/Equip_Weapon_150</v>
      </c>
      <c r="Q619" s="63">
        <v>1</v>
      </c>
      <c r="R619" s="1" t="str" cm="1">
        <f t="array" ref="R619">_xlfn.XLOOKUP($C619,战斗中转!$E$32:$E$281,_xlfn.XLOOKUP(I619*100+J619,战斗中转!$AD$30:$BY$30*100+战斗中转!$AD$31:$BY$31,战斗中转!$AD$32:$BY$281),"{}")</f>
        <v>{"Atk":43760.6834,"Cri":1.0252}</v>
      </c>
      <c r="S619" s="1" t="str" cm="1">
        <f t="array" ref="S619">_xlfn.XLOOKUP($C619,经营中转!$E$16:$E$265,_xlfn.XLOOKUP($J619,经营中转!$L$15:$S$15,经营中转!$L$16:$S$265),"{}")</f>
        <v>{"CardMulti":20.17}</v>
      </c>
    </row>
    <row r="620" spans="1:19" x14ac:dyDescent="0.15">
      <c r="A620" s="1">
        <f t="shared" si="613"/>
        <v>6009212100</v>
      </c>
      <c r="B620" s="60">
        <f t="shared" si="656"/>
        <v>6009212100</v>
      </c>
      <c r="C620" s="27">
        <f>_xlfn.XLOOKUP(G620,战斗中转!$D$8:$D$19,战斗中转!$F$8:$F$19)</f>
        <v>100</v>
      </c>
      <c r="D620" s="1">
        <f>_xlfn.XLOOKUP(G620,战斗中转!$D$8:$D$19,战斗中转!$H$8:$H$19)</f>
        <v>5</v>
      </c>
      <c r="E620" s="1">
        <f>_xlfn.XLOOKUP(G620,战斗中转!$D$8:$D$19,战斗中转!$J$8:$J$19)</f>
        <v>0</v>
      </c>
      <c r="F620" s="1">
        <f t="shared" si="671"/>
        <v>1</v>
      </c>
      <c r="G620" s="60">
        <f t="shared" si="664"/>
        <v>9</v>
      </c>
      <c r="H620" s="1">
        <f t="shared" ref="H620:J620" si="686">H548</f>
        <v>2</v>
      </c>
      <c r="I620" s="1">
        <f t="shared" si="686"/>
        <v>1</v>
      </c>
      <c r="J620" s="1">
        <f t="shared" si="686"/>
        <v>2</v>
      </c>
      <c r="K620" s="1">
        <f t="shared" si="308"/>
        <v>1</v>
      </c>
      <c r="L620" s="1">
        <f>IF(H620=0,0,_xlfn.XLOOKUP(G620,战斗中转!$D$8:$D$19,战斗中转!$I$8:$I$19))</f>
        <v>0.4</v>
      </c>
      <c r="M620" s="1">
        <f t="shared" si="616"/>
        <v>6009212100</v>
      </c>
      <c r="N620" s="1" t="str">
        <f t="shared" si="673"/>
        <v>EquipmentName609012100</v>
      </c>
      <c r="O620" s="1" t="str">
        <f t="shared" si="674"/>
        <v>EquipmentDesc609012100</v>
      </c>
      <c r="P620" s="63" t="str">
        <f>"SpriteUi/EquipmentIcon/"&amp;"Equip_"&amp;_xlfn.XLOOKUP(J620,战斗中转!$A$8:$A$11,战斗中转!$B$8:$B$11)&amp;"_"&amp;I620*100+ROUNDUP(G620/2,0)*10</f>
        <v>SpriteUi/EquipmentIcon/Equip_Head_150</v>
      </c>
      <c r="Q620" s="63">
        <v>1</v>
      </c>
      <c r="R620" s="1" t="str" cm="1">
        <f t="array" ref="R620">_xlfn.XLOOKUP($C620,战斗中转!$E$32:$E$281,_xlfn.XLOOKUP(I620*100+J620,战斗中转!$AD$30:$BY$30*100+战斗中转!$AD$31:$BY$31,战斗中转!$AD$32:$BY$281),"{}")</f>
        <v>{"Hp":315650.8311,"AntiCri":0.5656}</v>
      </c>
      <c r="S620" s="1" t="str" cm="1">
        <f t="array" ref="S620">_xlfn.XLOOKUP($C620,经营中转!$E$16:$E$265,_xlfn.XLOOKUP($J620,经营中转!$L$15:$S$15,经营中转!$L$16:$S$265),"{}")</f>
        <v>{"AutoLevelLower":140}</v>
      </c>
    </row>
    <row r="621" spans="1:19" x14ac:dyDescent="0.15">
      <c r="A621" s="1">
        <f t="shared" si="613"/>
        <v>6009213100</v>
      </c>
      <c r="B621" s="60">
        <f t="shared" si="656"/>
        <v>6009213100</v>
      </c>
      <c r="C621" s="27">
        <f>_xlfn.XLOOKUP(G621,战斗中转!$D$8:$D$19,战斗中转!$F$8:$F$19)</f>
        <v>100</v>
      </c>
      <c r="D621" s="1">
        <f>_xlfn.XLOOKUP(G621,战斗中转!$D$8:$D$19,战斗中转!$H$8:$H$19)</f>
        <v>5</v>
      </c>
      <c r="E621" s="1">
        <f>_xlfn.XLOOKUP(G621,战斗中转!$D$8:$D$19,战斗中转!$J$8:$J$19)</f>
        <v>0</v>
      </c>
      <c r="F621" s="1">
        <f t="shared" si="671"/>
        <v>1</v>
      </c>
      <c r="G621" s="60">
        <f t="shared" si="664"/>
        <v>9</v>
      </c>
      <c r="H621" s="1">
        <f t="shared" ref="H621:J621" si="687">H549</f>
        <v>2</v>
      </c>
      <c r="I621" s="1">
        <f t="shared" si="687"/>
        <v>1</v>
      </c>
      <c r="J621" s="1">
        <f t="shared" si="687"/>
        <v>3</v>
      </c>
      <c r="K621" s="1">
        <f t="shared" si="308"/>
        <v>1</v>
      </c>
      <c r="L621" s="1">
        <f>IF(H621=0,0,_xlfn.XLOOKUP(G621,战斗中转!$D$8:$D$19,战斗中转!$I$8:$I$19))</f>
        <v>0.4</v>
      </c>
      <c r="M621" s="1">
        <f t="shared" si="616"/>
        <v>6009213100</v>
      </c>
      <c r="N621" s="1" t="str">
        <f t="shared" si="673"/>
        <v>EquipmentName609013100</v>
      </c>
      <c r="O621" s="1" t="str">
        <f t="shared" si="674"/>
        <v>EquipmentDesc609013100</v>
      </c>
      <c r="P621" s="63" t="str">
        <f>"SpriteUi/EquipmentIcon/"&amp;"Equip_"&amp;_xlfn.XLOOKUP(J621,战斗中转!$A$8:$A$11,战斗中转!$B$8:$B$11)&amp;"_"&amp;I621*100+ROUNDUP(G621/2,0)*10</f>
        <v>SpriteUi/EquipmentIcon/Equip_Body_150</v>
      </c>
      <c r="Q621" s="63">
        <v>1</v>
      </c>
      <c r="R621" s="1" t="str" cm="1">
        <f t="array" ref="R621">_xlfn.XLOOKUP($C621,战斗中转!$E$32:$E$281,_xlfn.XLOOKUP(I621*100+J621,战斗中转!$AD$30:$BY$30*100+战斗中转!$AD$31:$BY$31,战斗中转!$AD$32:$BY$281),"{}")</f>
        <v>{"PhysDef":13630.3768,"SkillSpeed":0.1533}</v>
      </c>
      <c r="S621" s="1" t="str" cm="1">
        <f t="array" ref="S621">_xlfn.XLOOKUP($C621,经营中转!$E$16:$E$265,_xlfn.XLOOKUP($J621,经营中转!$L$15:$S$15,经营中转!$L$16:$S$265),"{}")</f>
        <v>{"CardMulti":8.65}</v>
      </c>
    </row>
    <row r="622" spans="1:19" x14ac:dyDescent="0.15">
      <c r="A622" s="1">
        <f t="shared" si="613"/>
        <v>6009214100</v>
      </c>
      <c r="B622" s="60">
        <f t="shared" si="656"/>
        <v>6009214100</v>
      </c>
      <c r="C622" s="27">
        <f>_xlfn.XLOOKUP(G622,战斗中转!$D$8:$D$19,战斗中转!$F$8:$F$19)</f>
        <v>100</v>
      </c>
      <c r="D622" s="1">
        <f>_xlfn.XLOOKUP(G622,战斗中转!$D$8:$D$19,战斗中转!$H$8:$H$19)</f>
        <v>5</v>
      </c>
      <c r="E622" s="1">
        <f>_xlfn.XLOOKUP(G622,战斗中转!$D$8:$D$19,战斗中转!$J$8:$J$19)</f>
        <v>0</v>
      </c>
      <c r="F622" s="1">
        <f t="shared" si="671"/>
        <v>1</v>
      </c>
      <c r="G622" s="60">
        <f t="shared" si="664"/>
        <v>9</v>
      </c>
      <c r="H622" s="1">
        <f t="shared" ref="H622:J622" si="688">H550</f>
        <v>2</v>
      </c>
      <c r="I622" s="1">
        <f t="shared" si="688"/>
        <v>1</v>
      </c>
      <c r="J622" s="1">
        <f t="shared" si="688"/>
        <v>4</v>
      </c>
      <c r="K622" s="1">
        <f t="shared" si="308"/>
        <v>1</v>
      </c>
      <c r="L622" s="1">
        <f>IF(H622=0,0,_xlfn.XLOOKUP(G622,战斗中转!$D$8:$D$19,战斗中转!$I$8:$I$19))</f>
        <v>0.4</v>
      </c>
      <c r="M622" s="1">
        <f t="shared" si="616"/>
        <v>6009214100</v>
      </c>
      <c r="N622" s="1" t="str">
        <f t="shared" si="673"/>
        <v>EquipmentName609014100</v>
      </c>
      <c r="O622" s="1" t="str">
        <f t="shared" si="674"/>
        <v>EquipmentDesc609014100</v>
      </c>
      <c r="P622" s="63" t="str">
        <f>"SpriteUi/EquipmentIcon/"&amp;"Equip_"&amp;_xlfn.XLOOKUP(J622,战斗中转!$A$8:$A$11,战斗中转!$B$8:$B$11)&amp;"_"&amp;I622*100+ROUNDUP(G622/2,0)*10</f>
        <v>SpriteUi/EquipmentIcon/Equip_Shoes_150</v>
      </c>
      <c r="Q622" s="63">
        <v>1</v>
      </c>
      <c r="R622" s="1" t="str" cm="1">
        <f t="array" ref="R622">_xlfn.XLOOKUP($C622,战斗中转!$E$32:$E$281,_xlfn.XLOOKUP(I622*100+J622,战斗中转!$AD$30:$BY$30*100+战斗中转!$AD$31:$BY$31,战斗中转!$AD$32:$BY$281),"{}")</f>
        <v>{"MagicDef":13630.3768,"AtkSpeed":0.1971,"SkillSpeed":0.1533}</v>
      </c>
      <c r="S622" s="1" t="str" cm="1">
        <f t="array" ref="S622">_xlfn.XLOOKUP($C622,经营中转!$E$16:$E$265,_xlfn.XLOOKUP($J622,经营中转!$L$15:$S$15,经营中转!$L$16:$S$265),"{}")</f>
        <v>{"AutoLevelLower":60}</v>
      </c>
    </row>
    <row r="623" spans="1:19" x14ac:dyDescent="0.15">
      <c r="A623" s="1">
        <f t="shared" si="613"/>
        <v>6009221100</v>
      </c>
      <c r="B623" s="60">
        <f t="shared" si="656"/>
        <v>6009221100</v>
      </c>
      <c r="C623" s="27">
        <f>_xlfn.XLOOKUP(G623,战斗中转!$D$8:$D$19,战斗中转!$F$8:$F$19)</f>
        <v>100</v>
      </c>
      <c r="D623" s="1">
        <f>_xlfn.XLOOKUP(G623,战斗中转!$D$8:$D$19,战斗中转!$H$8:$H$19)</f>
        <v>5</v>
      </c>
      <c r="E623" s="1">
        <f>_xlfn.XLOOKUP(G623,战斗中转!$D$8:$D$19,战斗中转!$J$8:$J$19)</f>
        <v>0</v>
      </c>
      <c r="F623" s="1">
        <f t="shared" si="671"/>
        <v>1</v>
      </c>
      <c r="G623" s="60">
        <f t="shared" si="664"/>
        <v>9</v>
      </c>
      <c r="H623" s="1">
        <f t="shared" ref="H623:J623" si="689">H551</f>
        <v>2</v>
      </c>
      <c r="I623" s="1">
        <f t="shared" si="689"/>
        <v>2</v>
      </c>
      <c r="J623" s="1">
        <f t="shared" si="689"/>
        <v>1</v>
      </c>
      <c r="K623" s="1">
        <f t="shared" si="308"/>
        <v>1</v>
      </c>
      <c r="L623" s="1">
        <f>IF(H623=0,0,_xlfn.XLOOKUP(G623,战斗中转!$D$8:$D$19,战斗中转!$I$8:$I$19))</f>
        <v>0.4</v>
      </c>
      <c r="M623" s="1">
        <f t="shared" si="616"/>
        <v>6009221100</v>
      </c>
      <c r="N623" s="1" t="str">
        <f t="shared" si="673"/>
        <v>EquipmentName609021100</v>
      </c>
      <c r="O623" s="1" t="str">
        <f t="shared" si="674"/>
        <v>EquipmentDesc609021100</v>
      </c>
      <c r="P623" s="63" t="str">
        <f>"SpriteUi/EquipmentIcon/"&amp;"Equip_"&amp;_xlfn.XLOOKUP(J623,战斗中转!$A$8:$A$11,战斗中转!$B$8:$B$11)&amp;"_"&amp;I623*100+ROUNDUP(G623/2,0)*10</f>
        <v>SpriteUi/EquipmentIcon/Equip_Weapon_250</v>
      </c>
      <c r="Q623" s="63">
        <v>1</v>
      </c>
      <c r="R623" s="1" t="str" cm="1">
        <f t="array" ref="R623">_xlfn.XLOOKUP($C623,战斗中转!$E$32:$E$281,_xlfn.XLOOKUP(I623*100+J623,战斗中转!$AD$30:$BY$30*100+战斗中转!$AD$31:$BY$31,战斗中转!$AD$32:$BY$281),"{}")</f>
        <v>{"Atk":30847.6949,"Cri":0.707}</v>
      </c>
      <c r="S623" s="1" t="str" cm="1">
        <f t="array" ref="S623">_xlfn.XLOOKUP($C623,经营中转!$E$16:$E$265,_xlfn.XLOOKUP($J623,经营中转!$L$15:$S$15,经营中转!$L$16:$S$265),"{}")</f>
        <v>{"CardMulti":20.17}</v>
      </c>
    </row>
    <row r="624" spans="1:19" x14ac:dyDescent="0.15">
      <c r="A624" s="1">
        <f t="shared" si="613"/>
        <v>6009222100</v>
      </c>
      <c r="B624" s="60">
        <f t="shared" si="656"/>
        <v>6009222100</v>
      </c>
      <c r="C624" s="27">
        <f>_xlfn.XLOOKUP(G624,战斗中转!$D$8:$D$19,战斗中转!$F$8:$F$19)</f>
        <v>100</v>
      </c>
      <c r="D624" s="1">
        <f>_xlfn.XLOOKUP(G624,战斗中转!$D$8:$D$19,战斗中转!$H$8:$H$19)</f>
        <v>5</v>
      </c>
      <c r="E624" s="1">
        <f>_xlfn.XLOOKUP(G624,战斗中转!$D$8:$D$19,战斗中转!$J$8:$J$19)</f>
        <v>0</v>
      </c>
      <c r="F624" s="1">
        <f t="shared" si="671"/>
        <v>1</v>
      </c>
      <c r="G624" s="60">
        <f t="shared" si="664"/>
        <v>9</v>
      </c>
      <c r="H624" s="1">
        <f t="shared" ref="H624:J624" si="690">H552</f>
        <v>2</v>
      </c>
      <c r="I624" s="1">
        <f t="shared" si="690"/>
        <v>2</v>
      </c>
      <c r="J624" s="1">
        <f t="shared" si="690"/>
        <v>2</v>
      </c>
      <c r="K624" s="1">
        <f t="shared" si="308"/>
        <v>1</v>
      </c>
      <c r="L624" s="1">
        <f>IF(H624=0,0,_xlfn.XLOOKUP(G624,战斗中转!$D$8:$D$19,战斗中转!$I$8:$I$19))</f>
        <v>0.4</v>
      </c>
      <c r="M624" s="1">
        <f t="shared" si="616"/>
        <v>6009222100</v>
      </c>
      <c r="N624" s="1" t="str">
        <f t="shared" si="673"/>
        <v>EquipmentName609022100</v>
      </c>
      <c r="O624" s="1" t="str">
        <f t="shared" si="674"/>
        <v>EquipmentDesc609022100</v>
      </c>
      <c r="P624" s="63" t="str">
        <f>"SpriteUi/EquipmentIcon/"&amp;"Equip_"&amp;_xlfn.XLOOKUP(J624,战斗中转!$A$8:$A$11,战斗中转!$B$8:$B$11)&amp;"_"&amp;I624*100+ROUNDUP(G624/2,0)*10</f>
        <v>SpriteUi/EquipmentIcon/Equip_Head_250</v>
      </c>
      <c r="Q624" s="63">
        <v>1</v>
      </c>
      <c r="R624" s="1" t="str" cm="1">
        <f t="array" ref="R624">_xlfn.XLOOKUP($C624,战斗中转!$E$32:$E$281,_xlfn.XLOOKUP(I624*100+J624,战斗中转!$AD$30:$BY$30*100+战斗中转!$AD$31:$BY$31,战斗中转!$AD$32:$BY$281),"{}")</f>
        <v>{"Hp":448367.6578,"AntiCri":0.707}</v>
      </c>
      <c r="S624" s="1" t="str" cm="1">
        <f t="array" ref="S624">_xlfn.XLOOKUP($C624,经营中转!$E$16:$E$265,_xlfn.XLOOKUP($J624,经营中转!$L$15:$S$15,经营中转!$L$16:$S$265),"{}")</f>
        <v>{"AutoLevelLower":140}</v>
      </c>
    </row>
    <row r="625" spans="1:19" x14ac:dyDescent="0.15">
      <c r="A625" s="1">
        <f t="shared" si="613"/>
        <v>6009223100</v>
      </c>
      <c r="B625" s="60">
        <f t="shared" si="656"/>
        <v>6009223100</v>
      </c>
      <c r="C625" s="27">
        <f>_xlfn.XLOOKUP(G625,战斗中转!$D$8:$D$19,战斗中转!$F$8:$F$19)</f>
        <v>100</v>
      </c>
      <c r="D625" s="1">
        <f>_xlfn.XLOOKUP(G625,战斗中转!$D$8:$D$19,战斗中转!$H$8:$H$19)</f>
        <v>5</v>
      </c>
      <c r="E625" s="1">
        <f>_xlfn.XLOOKUP(G625,战斗中转!$D$8:$D$19,战斗中转!$J$8:$J$19)</f>
        <v>0</v>
      </c>
      <c r="F625" s="1">
        <f t="shared" si="671"/>
        <v>1</v>
      </c>
      <c r="G625" s="60">
        <f t="shared" si="664"/>
        <v>9</v>
      </c>
      <c r="H625" s="1">
        <f t="shared" ref="H625:J625" si="691">H553</f>
        <v>2</v>
      </c>
      <c r="I625" s="1">
        <f t="shared" si="691"/>
        <v>2</v>
      </c>
      <c r="J625" s="1">
        <f t="shared" si="691"/>
        <v>3</v>
      </c>
      <c r="K625" s="1">
        <f t="shared" si="308"/>
        <v>1</v>
      </c>
      <c r="L625" s="1">
        <f>IF(H625=0,0,_xlfn.XLOOKUP(G625,战斗中转!$D$8:$D$19,战斗中转!$I$8:$I$19))</f>
        <v>0.4</v>
      </c>
      <c r="M625" s="1">
        <f t="shared" si="616"/>
        <v>6009223100</v>
      </c>
      <c r="N625" s="1" t="str">
        <f t="shared" si="673"/>
        <v>EquipmentName609023100</v>
      </c>
      <c r="O625" s="1" t="str">
        <f t="shared" si="674"/>
        <v>EquipmentDesc609023100</v>
      </c>
      <c r="P625" s="63" t="str">
        <f>"SpriteUi/EquipmentIcon/"&amp;"Equip_"&amp;_xlfn.XLOOKUP(J625,战斗中转!$A$8:$A$11,战斗中转!$B$8:$B$11)&amp;"_"&amp;I625*100+ROUNDUP(G625/2,0)*10</f>
        <v>SpriteUi/EquipmentIcon/Equip_Body_250</v>
      </c>
      <c r="Q625" s="63">
        <v>1</v>
      </c>
      <c r="R625" s="1" t="str" cm="1">
        <f t="array" ref="R625">_xlfn.XLOOKUP($C625,战斗中转!$E$32:$E$281,_xlfn.XLOOKUP(I625*100+J625,战斗中转!$AD$30:$BY$30*100+战斗中转!$AD$31:$BY$31,战斗中转!$AD$32:$BY$281),"{}")</f>
        <v>{"PhysDef":15782.5416,"OnHealInc":0.1445}</v>
      </c>
      <c r="S625" s="1" t="str" cm="1">
        <f t="array" ref="S625">_xlfn.XLOOKUP($C625,经营中转!$E$16:$E$265,_xlfn.XLOOKUP($J625,经营中转!$L$15:$S$15,经营中转!$L$16:$S$265),"{}")</f>
        <v>{"CardMulti":8.65}</v>
      </c>
    </row>
    <row r="626" spans="1:19" x14ac:dyDescent="0.15">
      <c r="A626" s="1">
        <f t="shared" si="613"/>
        <v>6009224100</v>
      </c>
      <c r="B626" s="60">
        <f t="shared" si="656"/>
        <v>6009224100</v>
      </c>
      <c r="C626" s="27">
        <f>_xlfn.XLOOKUP(G626,战斗中转!$D$8:$D$19,战斗中转!$F$8:$F$19)</f>
        <v>100</v>
      </c>
      <c r="D626" s="1">
        <f>_xlfn.XLOOKUP(G626,战斗中转!$D$8:$D$19,战斗中转!$H$8:$H$19)</f>
        <v>5</v>
      </c>
      <c r="E626" s="1">
        <f>_xlfn.XLOOKUP(G626,战斗中转!$D$8:$D$19,战斗中转!$J$8:$J$19)</f>
        <v>0</v>
      </c>
      <c r="F626" s="1">
        <f t="shared" si="671"/>
        <v>1</v>
      </c>
      <c r="G626" s="60">
        <f t="shared" si="664"/>
        <v>9</v>
      </c>
      <c r="H626" s="1">
        <f t="shared" ref="H626:J626" si="692">H554</f>
        <v>2</v>
      </c>
      <c r="I626" s="1">
        <f t="shared" si="692"/>
        <v>2</v>
      </c>
      <c r="J626" s="1">
        <f t="shared" si="692"/>
        <v>4</v>
      </c>
      <c r="K626" s="1">
        <f t="shared" si="308"/>
        <v>1</v>
      </c>
      <c r="L626" s="1">
        <f>IF(H626=0,0,_xlfn.XLOOKUP(G626,战斗中转!$D$8:$D$19,战斗中转!$I$8:$I$19))</f>
        <v>0.4</v>
      </c>
      <c r="M626" s="1">
        <f t="shared" si="616"/>
        <v>6009224100</v>
      </c>
      <c r="N626" s="1" t="str">
        <f t="shared" si="673"/>
        <v>EquipmentName609024100</v>
      </c>
      <c r="O626" s="1" t="str">
        <f t="shared" si="674"/>
        <v>EquipmentDesc609024100</v>
      </c>
      <c r="P626" s="63" t="str">
        <f>"SpriteUi/EquipmentIcon/"&amp;"Equip_"&amp;_xlfn.XLOOKUP(J626,战斗中转!$A$8:$A$11,战斗中转!$B$8:$B$11)&amp;"_"&amp;I626*100+ROUNDUP(G626/2,0)*10</f>
        <v>SpriteUi/EquipmentIcon/Equip_Shoes_250</v>
      </c>
      <c r="Q626" s="63">
        <v>1</v>
      </c>
      <c r="R626" s="1" t="str" cm="1">
        <f t="array" ref="R626">_xlfn.XLOOKUP($C626,战斗中转!$E$32:$E$281,_xlfn.XLOOKUP(I626*100+J626,战斗中转!$AD$30:$BY$30*100+战斗中转!$AD$31:$BY$31,战斗中转!$AD$32:$BY$281),"{}")</f>
        <v>{"MagicDef":15782.5416,"AtkSpeed":0.1971,"OnHealInc":0.1445}</v>
      </c>
      <c r="S626" s="1" t="str" cm="1">
        <f t="array" ref="S626">_xlfn.XLOOKUP($C626,经营中转!$E$16:$E$265,_xlfn.XLOOKUP($J626,经营中转!$L$15:$S$15,经营中转!$L$16:$S$265),"{}")</f>
        <v>{"AutoLevelLower":60}</v>
      </c>
    </row>
    <row r="627" spans="1:19" x14ac:dyDescent="0.15">
      <c r="A627" s="1">
        <f t="shared" si="613"/>
        <v>6009231100</v>
      </c>
      <c r="B627" s="60">
        <f t="shared" si="656"/>
        <v>6009231100</v>
      </c>
      <c r="C627" s="27">
        <f>_xlfn.XLOOKUP(G627,战斗中转!$D$8:$D$19,战斗中转!$F$8:$F$19)</f>
        <v>100</v>
      </c>
      <c r="D627" s="1">
        <f>_xlfn.XLOOKUP(G627,战斗中转!$D$8:$D$19,战斗中转!$H$8:$H$19)</f>
        <v>5</v>
      </c>
      <c r="E627" s="1">
        <f>_xlfn.XLOOKUP(G627,战斗中转!$D$8:$D$19,战斗中转!$J$8:$J$19)</f>
        <v>0</v>
      </c>
      <c r="F627" s="1">
        <f t="shared" si="671"/>
        <v>1</v>
      </c>
      <c r="G627" s="60">
        <f t="shared" si="664"/>
        <v>9</v>
      </c>
      <c r="H627" s="1">
        <f t="shared" ref="H627:J627" si="693">H555</f>
        <v>2</v>
      </c>
      <c r="I627" s="1">
        <f t="shared" si="693"/>
        <v>3</v>
      </c>
      <c r="J627" s="1">
        <f t="shared" si="693"/>
        <v>1</v>
      </c>
      <c r="K627" s="1">
        <f t="shared" si="308"/>
        <v>1</v>
      </c>
      <c r="L627" s="1">
        <f>IF(H627=0,0,_xlfn.XLOOKUP(G627,战斗中转!$D$8:$D$19,战斗中转!$I$8:$I$19))</f>
        <v>0.4</v>
      </c>
      <c r="M627" s="1">
        <f t="shared" si="616"/>
        <v>6009231100</v>
      </c>
      <c r="N627" s="1" t="str">
        <f t="shared" si="673"/>
        <v>EquipmentName609031100</v>
      </c>
      <c r="O627" s="1" t="str">
        <f t="shared" si="674"/>
        <v>EquipmentDesc609031100</v>
      </c>
      <c r="P627" s="63" t="str">
        <f>"SpriteUi/EquipmentIcon/"&amp;"Equip_"&amp;_xlfn.XLOOKUP(J627,战斗中转!$A$8:$A$11,战斗中转!$B$8:$B$11)&amp;"_"&amp;I627*100+ROUNDUP(G627/2,0)*10</f>
        <v>SpriteUi/EquipmentIcon/Equip_Weapon_350</v>
      </c>
      <c r="Q627" s="63">
        <v>1</v>
      </c>
      <c r="R627" s="1" t="str" cm="1">
        <f t="array" ref="R627">_xlfn.XLOOKUP($C627,战斗中转!$E$32:$E$281,_xlfn.XLOOKUP(I627*100+J627,战斗中转!$AD$30:$BY$30*100+战斗中转!$AD$31:$BY$31,战斗中转!$AD$32:$BY$281),"{}")</f>
        <v>{"Atk":39456.3539,"Cri":0.707}</v>
      </c>
      <c r="S627" s="1" t="str" cm="1">
        <f t="array" ref="S627">_xlfn.XLOOKUP($C627,经营中转!$E$16:$E$265,_xlfn.XLOOKUP($J627,经营中转!$L$15:$S$15,经营中转!$L$16:$S$265),"{}")</f>
        <v>{"CardMulti":20.17}</v>
      </c>
    </row>
    <row r="628" spans="1:19" x14ac:dyDescent="0.15">
      <c r="A628" s="1">
        <f t="shared" si="613"/>
        <v>6009232100</v>
      </c>
      <c r="B628" s="60">
        <f t="shared" si="656"/>
        <v>6009232100</v>
      </c>
      <c r="C628" s="27">
        <f>_xlfn.XLOOKUP(G628,战斗中转!$D$8:$D$19,战斗中转!$F$8:$F$19)</f>
        <v>100</v>
      </c>
      <c r="D628" s="1">
        <f>_xlfn.XLOOKUP(G628,战斗中转!$D$8:$D$19,战斗中转!$H$8:$H$19)</f>
        <v>5</v>
      </c>
      <c r="E628" s="1">
        <f>_xlfn.XLOOKUP(G628,战斗中转!$D$8:$D$19,战斗中转!$J$8:$J$19)</f>
        <v>0</v>
      </c>
      <c r="F628" s="1">
        <f t="shared" si="671"/>
        <v>1</v>
      </c>
      <c r="G628" s="60">
        <f t="shared" si="664"/>
        <v>9</v>
      </c>
      <c r="H628" s="1">
        <f t="shared" ref="H628:J628" si="694">H556</f>
        <v>2</v>
      </c>
      <c r="I628" s="1">
        <f t="shared" si="694"/>
        <v>3</v>
      </c>
      <c r="J628" s="1">
        <f t="shared" si="694"/>
        <v>2</v>
      </c>
      <c r="K628" s="1">
        <f t="shared" si="308"/>
        <v>1</v>
      </c>
      <c r="L628" s="1">
        <f>IF(H628=0,0,_xlfn.XLOOKUP(G628,战斗中转!$D$8:$D$19,战斗中转!$I$8:$I$19))</f>
        <v>0.4</v>
      </c>
      <c r="M628" s="1">
        <f t="shared" si="616"/>
        <v>6009232100</v>
      </c>
      <c r="N628" s="1" t="str">
        <f t="shared" si="673"/>
        <v>EquipmentName609032100</v>
      </c>
      <c r="O628" s="1" t="str">
        <f t="shared" si="674"/>
        <v>EquipmentDesc609032100</v>
      </c>
      <c r="P628" s="63" t="str">
        <f>"SpriteUi/EquipmentIcon/"&amp;"Equip_"&amp;_xlfn.XLOOKUP(J628,战斗中转!$A$8:$A$11,战斗中转!$B$8:$B$11)&amp;"_"&amp;I628*100+ROUNDUP(G628/2,0)*10</f>
        <v>SpriteUi/EquipmentIcon/Equip_Head_350</v>
      </c>
      <c r="Q628" s="63">
        <v>1</v>
      </c>
      <c r="R628" s="1" t="str" cm="1">
        <f t="array" ref="R628">_xlfn.XLOOKUP($C628,战斗中转!$E$32:$E$281,_xlfn.XLOOKUP(I628*100+J628,战斗中转!$AD$30:$BY$30*100+战斗中转!$AD$31:$BY$31,战斗中转!$AD$32:$BY$281),"{}")</f>
        <v>{"Hp":376628.8325,"AntiCri":0.707}</v>
      </c>
      <c r="S628" s="1" t="str" cm="1">
        <f t="array" ref="S628">_xlfn.XLOOKUP($C628,经营中转!$E$16:$E$265,_xlfn.XLOOKUP($J628,经营中转!$L$15:$S$15,经营中转!$L$16:$S$265),"{}")</f>
        <v>{"AutoLevelLower":140}</v>
      </c>
    </row>
    <row r="629" spans="1:19" x14ac:dyDescent="0.15">
      <c r="A629" s="1">
        <f t="shared" si="613"/>
        <v>6009233100</v>
      </c>
      <c r="B629" s="60">
        <f t="shared" si="656"/>
        <v>6009233100</v>
      </c>
      <c r="C629" s="27">
        <f>_xlfn.XLOOKUP(G629,战斗中转!$D$8:$D$19,战斗中转!$F$8:$F$19)</f>
        <v>100</v>
      </c>
      <c r="D629" s="1">
        <f>_xlfn.XLOOKUP(G629,战斗中转!$D$8:$D$19,战斗中转!$H$8:$H$19)</f>
        <v>5</v>
      </c>
      <c r="E629" s="1">
        <f>_xlfn.XLOOKUP(G629,战斗中转!$D$8:$D$19,战斗中转!$J$8:$J$19)</f>
        <v>0</v>
      </c>
      <c r="F629" s="1">
        <f t="shared" si="671"/>
        <v>1</v>
      </c>
      <c r="G629" s="60">
        <f t="shared" si="664"/>
        <v>9</v>
      </c>
      <c r="H629" s="1">
        <f t="shared" ref="H629:J629" si="695">H557</f>
        <v>2</v>
      </c>
      <c r="I629" s="1">
        <f t="shared" si="695"/>
        <v>3</v>
      </c>
      <c r="J629" s="1">
        <f t="shared" si="695"/>
        <v>3</v>
      </c>
      <c r="K629" s="1">
        <f t="shared" si="308"/>
        <v>1</v>
      </c>
      <c r="L629" s="1">
        <f>IF(H629=0,0,_xlfn.XLOOKUP(G629,战斗中转!$D$8:$D$19,战斗中转!$I$8:$I$19))</f>
        <v>0.4</v>
      </c>
      <c r="M629" s="1">
        <f t="shared" si="616"/>
        <v>6009233100</v>
      </c>
      <c r="N629" s="1" t="str">
        <f t="shared" si="673"/>
        <v>EquipmentName609033100</v>
      </c>
      <c r="O629" s="1" t="str">
        <f t="shared" si="674"/>
        <v>EquipmentDesc609033100</v>
      </c>
      <c r="P629" s="63" t="str">
        <f>"SpriteUi/EquipmentIcon/"&amp;"Equip_"&amp;_xlfn.XLOOKUP(J629,战斗中转!$A$8:$A$11,战斗中转!$B$8:$B$11)&amp;"_"&amp;I629*100+ROUNDUP(G629/2,0)*10</f>
        <v>SpriteUi/EquipmentIcon/Equip_Body_350</v>
      </c>
      <c r="Q629" s="63">
        <v>1</v>
      </c>
      <c r="R629" s="1" t="str" cm="1">
        <f t="array" ref="R629">_xlfn.XLOOKUP($C629,战斗中转!$E$32:$E$281,_xlfn.XLOOKUP(I629*100+J629,战斗中转!$AD$30:$BY$30*100+战斗中转!$AD$31:$BY$31,战斗中转!$AD$32:$BY$281),"{}")</f>
        <v>{"PhysDef":13917.3320999999,"HealInc":0.1445}</v>
      </c>
      <c r="S629" s="1" t="str" cm="1">
        <f t="array" ref="S629">_xlfn.XLOOKUP($C629,经营中转!$E$16:$E$265,_xlfn.XLOOKUP($J629,经营中转!$L$15:$S$15,经营中转!$L$16:$S$265),"{}")</f>
        <v>{"CardMulti":8.65}</v>
      </c>
    </row>
    <row r="630" spans="1:19" x14ac:dyDescent="0.15">
      <c r="A630" s="1">
        <f t="shared" si="613"/>
        <v>6009234100</v>
      </c>
      <c r="B630" s="60">
        <f t="shared" si="656"/>
        <v>6009234100</v>
      </c>
      <c r="C630" s="27">
        <f>_xlfn.XLOOKUP(G630,战斗中转!$D$8:$D$19,战斗中转!$F$8:$F$19)</f>
        <v>100</v>
      </c>
      <c r="D630" s="1">
        <f>_xlfn.XLOOKUP(G630,战斗中转!$D$8:$D$19,战斗中转!$H$8:$H$19)</f>
        <v>5</v>
      </c>
      <c r="E630" s="1">
        <f>_xlfn.XLOOKUP(G630,战斗中转!$D$8:$D$19,战斗中转!$J$8:$J$19)</f>
        <v>0</v>
      </c>
      <c r="F630" s="1">
        <f t="shared" si="671"/>
        <v>1</v>
      </c>
      <c r="G630" s="60">
        <f t="shared" si="664"/>
        <v>9</v>
      </c>
      <c r="H630" s="1">
        <f t="shared" ref="H630:J630" si="696">H558</f>
        <v>2</v>
      </c>
      <c r="I630" s="1">
        <f t="shared" si="696"/>
        <v>3</v>
      </c>
      <c r="J630" s="1">
        <f t="shared" si="696"/>
        <v>4</v>
      </c>
      <c r="K630" s="1">
        <f t="shared" si="308"/>
        <v>1</v>
      </c>
      <c r="L630" s="1">
        <f>IF(H630=0,0,_xlfn.XLOOKUP(G630,战斗中转!$D$8:$D$19,战斗中转!$I$8:$I$19))</f>
        <v>0.4</v>
      </c>
      <c r="M630" s="1">
        <f t="shared" si="616"/>
        <v>6009234100</v>
      </c>
      <c r="N630" s="1" t="str">
        <f t="shared" si="673"/>
        <v>EquipmentName609034100</v>
      </c>
      <c r="O630" s="1" t="str">
        <f t="shared" si="674"/>
        <v>EquipmentDesc609034100</v>
      </c>
      <c r="P630" s="63" t="str">
        <f>"SpriteUi/EquipmentIcon/"&amp;"Equip_"&amp;_xlfn.XLOOKUP(J630,战斗中转!$A$8:$A$11,战斗中转!$B$8:$B$11)&amp;"_"&amp;I630*100+ROUNDUP(G630/2,0)*10</f>
        <v>SpriteUi/EquipmentIcon/Equip_Shoes_350</v>
      </c>
      <c r="Q630" s="63">
        <v>1</v>
      </c>
      <c r="R630" s="1" t="str" cm="1">
        <f t="array" ref="R630">_xlfn.XLOOKUP($C630,战斗中转!$E$32:$E$281,_xlfn.XLOOKUP(I630*100+J630,战斗中转!$AD$30:$BY$30*100+战斗中转!$AD$31:$BY$31,战斗中转!$AD$32:$BY$281),"{}")</f>
        <v>{"MagicDef":14204.2874,"AtkSpeed":0.1971,"HealInc":0.1445}</v>
      </c>
      <c r="S630" s="1" t="str" cm="1">
        <f t="array" ref="S630">_xlfn.XLOOKUP($C630,经营中转!$E$16:$E$265,_xlfn.XLOOKUP($J630,经营中转!$L$15:$S$15,经营中转!$L$16:$S$265),"{}")</f>
        <v>{"AutoLevelLower":60}</v>
      </c>
    </row>
    <row r="631" spans="1:19" x14ac:dyDescent="0.15">
      <c r="A631" s="1">
        <f t="shared" si="613"/>
        <v>6009311100</v>
      </c>
      <c r="B631" s="60">
        <f t="shared" si="656"/>
        <v>6009311100</v>
      </c>
      <c r="C631" s="27">
        <f>_xlfn.XLOOKUP(G631,战斗中转!$D$8:$D$19,战斗中转!$F$8:$F$19)</f>
        <v>100</v>
      </c>
      <c r="D631" s="1">
        <f>_xlfn.XLOOKUP(G631,战斗中转!$D$8:$D$19,战斗中转!$H$8:$H$19)</f>
        <v>5</v>
      </c>
      <c r="E631" s="1">
        <f>_xlfn.XLOOKUP(G631,战斗中转!$D$8:$D$19,战斗中转!$J$8:$J$19)</f>
        <v>0</v>
      </c>
      <c r="F631" s="1">
        <f t="shared" si="671"/>
        <v>1</v>
      </c>
      <c r="G631" s="60">
        <f t="shared" si="664"/>
        <v>9</v>
      </c>
      <c r="H631" s="1">
        <f t="shared" ref="H631:J631" si="697">H559</f>
        <v>3</v>
      </c>
      <c r="I631" s="1">
        <f t="shared" si="697"/>
        <v>1</v>
      </c>
      <c r="J631" s="1">
        <f t="shared" si="697"/>
        <v>1</v>
      </c>
      <c r="K631" s="1">
        <f t="shared" si="308"/>
        <v>1</v>
      </c>
      <c r="L631" s="1">
        <f>IF(H631=0,0,_xlfn.XLOOKUP(G631,战斗中转!$D$8:$D$19,战斗中转!$I$8:$I$19))</f>
        <v>0.4</v>
      </c>
      <c r="M631" s="1">
        <f t="shared" si="616"/>
        <v>6009311100</v>
      </c>
      <c r="N631" s="1" t="str">
        <f t="shared" si="673"/>
        <v>EquipmentName609011100</v>
      </c>
      <c r="O631" s="1" t="str">
        <f t="shared" si="674"/>
        <v>EquipmentDesc609011100</v>
      </c>
      <c r="P631" s="63" t="str">
        <f>"SpriteUi/EquipmentIcon/"&amp;"Equip_"&amp;_xlfn.XLOOKUP(J631,战斗中转!$A$8:$A$11,战斗中转!$B$8:$B$11)&amp;"_"&amp;I631*100+ROUNDUP(G631/2,0)*10</f>
        <v>SpriteUi/EquipmentIcon/Equip_Weapon_150</v>
      </c>
      <c r="Q631" s="63">
        <v>1</v>
      </c>
      <c r="R631" s="1" t="str" cm="1">
        <f t="array" ref="R631">_xlfn.XLOOKUP($C631,战斗中转!$E$32:$E$281,_xlfn.XLOOKUP(I631*100+J631,战斗中转!$AD$30:$BY$30*100+战斗中转!$AD$31:$BY$31,战斗中转!$AD$32:$BY$281),"{}")</f>
        <v>{"Atk":43760.6834,"Cri":1.0252}</v>
      </c>
      <c r="S631" s="1" t="str" cm="1">
        <f t="array" ref="S631">_xlfn.XLOOKUP($C631,经营中转!$E$16:$E$265,_xlfn.XLOOKUP($J631,经营中转!$L$15:$S$15,经营中转!$L$16:$S$265),"{}")</f>
        <v>{"CardMulti":20.17}</v>
      </c>
    </row>
    <row r="632" spans="1:19" x14ac:dyDescent="0.15">
      <c r="A632" s="1">
        <f t="shared" si="613"/>
        <v>6009312100</v>
      </c>
      <c r="B632" s="60">
        <f t="shared" si="656"/>
        <v>6009312100</v>
      </c>
      <c r="C632" s="27">
        <f>_xlfn.XLOOKUP(G632,战斗中转!$D$8:$D$19,战斗中转!$F$8:$F$19)</f>
        <v>100</v>
      </c>
      <c r="D632" s="1">
        <f>_xlfn.XLOOKUP(G632,战斗中转!$D$8:$D$19,战斗中转!$H$8:$H$19)</f>
        <v>5</v>
      </c>
      <c r="E632" s="1">
        <f>_xlfn.XLOOKUP(G632,战斗中转!$D$8:$D$19,战斗中转!$J$8:$J$19)</f>
        <v>0</v>
      </c>
      <c r="F632" s="1">
        <f t="shared" si="671"/>
        <v>1</v>
      </c>
      <c r="G632" s="60">
        <f t="shared" si="664"/>
        <v>9</v>
      </c>
      <c r="H632" s="1">
        <f t="shared" ref="H632:J632" si="698">H560</f>
        <v>3</v>
      </c>
      <c r="I632" s="1">
        <f t="shared" si="698"/>
        <v>1</v>
      </c>
      <c r="J632" s="1">
        <f t="shared" si="698"/>
        <v>2</v>
      </c>
      <c r="K632" s="1">
        <f t="shared" si="308"/>
        <v>1</v>
      </c>
      <c r="L632" s="1">
        <f>IF(H632=0,0,_xlfn.XLOOKUP(G632,战斗中转!$D$8:$D$19,战斗中转!$I$8:$I$19))</f>
        <v>0.4</v>
      </c>
      <c r="M632" s="1">
        <f t="shared" si="616"/>
        <v>6009312100</v>
      </c>
      <c r="N632" s="1" t="str">
        <f t="shared" si="673"/>
        <v>EquipmentName609012100</v>
      </c>
      <c r="O632" s="1" t="str">
        <f t="shared" si="674"/>
        <v>EquipmentDesc609012100</v>
      </c>
      <c r="P632" s="63" t="str">
        <f>"SpriteUi/EquipmentIcon/"&amp;"Equip_"&amp;_xlfn.XLOOKUP(J632,战斗中转!$A$8:$A$11,战斗中转!$B$8:$B$11)&amp;"_"&amp;I632*100+ROUNDUP(G632/2,0)*10</f>
        <v>SpriteUi/EquipmentIcon/Equip_Head_150</v>
      </c>
      <c r="Q632" s="63">
        <v>1</v>
      </c>
      <c r="R632" s="1" t="str" cm="1">
        <f t="array" ref="R632">_xlfn.XLOOKUP($C632,战斗中转!$E$32:$E$281,_xlfn.XLOOKUP(I632*100+J632,战斗中转!$AD$30:$BY$30*100+战斗中转!$AD$31:$BY$31,战斗中转!$AD$32:$BY$281),"{}")</f>
        <v>{"Hp":315650.8311,"AntiCri":0.5656}</v>
      </c>
      <c r="S632" s="1" t="str" cm="1">
        <f t="array" ref="S632">_xlfn.XLOOKUP($C632,经营中转!$E$16:$E$265,_xlfn.XLOOKUP($J632,经营中转!$L$15:$S$15,经营中转!$L$16:$S$265),"{}")</f>
        <v>{"AutoLevelLower":140}</v>
      </c>
    </row>
    <row r="633" spans="1:19" x14ac:dyDescent="0.15">
      <c r="A633" s="1">
        <f t="shared" si="613"/>
        <v>6009313100</v>
      </c>
      <c r="B633" s="60">
        <f t="shared" si="656"/>
        <v>6009313100</v>
      </c>
      <c r="C633" s="27">
        <f>_xlfn.XLOOKUP(G633,战斗中转!$D$8:$D$19,战斗中转!$F$8:$F$19)</f>
        <v>100</v>
      </c>
      <c r="D633" s="1">
        <f>_xlfn.XLOOKUP(G633,战斗中转!$D$8:$D$19,战斗中转!$H$8:$H$19)</f>
        <v>5</v>
      </c>
      <c r="E633" s="1">
        <f>_xlfn.XLOOKUP(G633,战斗中转!$D$8:$D$19,战斗中转!$J$8:$J$19)</f>
        <v>0</v>
      </c>
      <c r="F633" s="1">
        <f t="shared" si="671"/>
        <v>1</v>
      </c>
      <c r="G633" s="60">
        <f t="shared" si="664"/>
        <v>9</v>
      </c>
      <c r="H633" s="1">
        <f t="shared" ref="H633:J633" si="699">H561</f>
        <v>3</v>
      </c>
      <c r="I633" s="1">
        <f t="shared" si="699"/>
        <v>1</v>
      </c>
      <c r="J633" s="1">
        <f t="shared" si="699"/>
        <v>3</v>
      </c>
      <c r="K633" s="1">
        <f t="shared" si="308"/>
        <v>1</v>
      </c>
      <c r="L633" s="1">
        <f>IF(H633=0,0,_xlfn.XLOOKUP(G633,战斗中转!$D$8:$D$19,战斗中转!$I$8:$I$19))</f>
        <v>0.4</v>
      </c>
      <c r="M633" s="1">
        <f t="shared" si="616"/>
        <v>6009313100</v>
      </c>
      <c r="N633" s="1" t="str">
        <f t="shared" si="673"/>
        <v>EquipmentName609013100</v>
      </c>
      <c r="O633" s="1" t="str">
        <f t="shared" si="674"/>
        <v>EquipmentDesc609013100</v>
      </c>
      <c r="P633" s="63" t="str">
        <f>"SpriteUi/EquipmentIcon/"&amp;"Equip_"&amp;_xlfn.XLOOKUP(J633,战斗中转!$A$8:$A$11,战斗中转!$B$8:$B$11)&amp;"_"&amp;I633*100+ROUNDUP(G633/2,0)*10</f>
        <v>SpriteUi/EquipmentIcon/Equip_Body_150</v>
      </c>
      <c r="Q633" s="63">
        <v>1</v>
      </c>
      <c r="R633" s="1" t="str" cm="1">
        <f t="array" ref="R633">_xlfn.XLOOKUP($C633,战斗中转!$E$32:$E$281,_xlfn.XLOOKUP(I633*100+J633,战斗中转!$AD$30:$BY$30*100+战斗中转!$AD$31:$BY$31,战斗中转!$AD$32:$BY$281),"{}")</f>
        <v>{"PhysDef":13630.3768,"SkillSpeed":0.1533}</v>
      </c>
      <c r="S633" s="1" t="str" cm="1">
        <f t="array" ref="S633">_xlfn.XLOOKUP($C633,经营中转!$E$16:$E$265,_xlfn.XLOOKUP($J633,经营中转!$L$15:$S$15,经营中转!$L$16:$S$265),"{}")</f>
        <v>{"CardMulti":8.65}</v>
      </c>
    </row>
    <row r="634" spans="1:19" x14ac:dyDescent="0.15">
      <c r="A634" s="1">
        <f t="shared" si="613"/>
        <v>6009314100</v>
      </c>
      <c r="B634" s="60">
        <f t="shared" si="656"/>
        <v>6009314100</v>
      </c>
      <c r="C634" s="27">
        <f>_xlfn.XLOOKUP(G634,战斗中转!$D$8:$D$19,战斗中转!$F$8:$F$19)</f>
        <v>100</v>
      </c>
      <c r="D634" s="1">
        <f>_xlfn.XLOOKUP(G634,战斗中转!$D$8:$D$19,战斗中转!$H$8:$H$19)</f>
        <v>5</v>
      </c>
      <c r="E634" s="1">
        <f>_xlfn.XLOOKUP(G634,战斗中转!$D$8:$D$19,战斗中转!$J$8:$J$19)</f>
        <v>0</v>
      </c>
      <c r="F634" s="1">
        <f t="shared" si="671"/>
        <v>1</v>
      </c>
      <c r="G634" s="60">
        <f t="shared" si="664"/>
        <v>9</v>
      </c>
      <c r="H634" s="1">
        <f t="shared" ref="H634:J634" si="700">H562</f>
        <v>3</v>
      </c>
      <c r="I634" s="1">
        <f t="shared" si="700"/>
        <v>1</v>
      </c>
      <c r="J634" s="1">
        <f t="shared" si="700"/>
        <v>4</v>
      </c>
      <c r="K634" s="1">
        <f t="shared" si="308"/>
        <v>1</v>
      </c>
      <c r="L634" s="1">
        <f>IF(H634=0,0,_xlfn.XLOOKUP(G634,战斗中转!$D$8:$D$19,战斗中转!$I$8:$I$19))</f>
        <v>0.4</v>
      </c>
      <c r="M634" s="1">
        <f t="shared" si="616"/>
        <v>6009314100</v>
      </c>
      <c r="N634" s="1" t="str">
        <f t="shared" si="673"/>
        <v>EquipmentName609014100</v>
      </c>
      <c r="O634" s="1" t="str">
        <f t="shared" si="674"/>
        <v>EquipmentDesc609014100</v>
      </c>
      <c r="P634" s="63" t="str">
        <f>"SpriteUi/EquipmentIcon/"&amp;"Equip_"&amp;_xlfn.XLOOKUP(J634,战斗中转!$A$8:$A$11,战斗中转!$B$8:$B$11)&amp;"_"&amp;I634*100+ROUNDUP(G634/2,0)*10</f>
        <v>SpriteUi/EquipmentIcon/Equip_Shoes_150</v>
      </c>
      <c r="Q634" s="63">
        <v>1</v>
      </c>
      <c r="R634" s="1" t="str" cm="1">
        <f t="array" ref="R634">_xlfn.XLOOKUP($C634,战斗中转!$E$32:$E$281,_xlfn.XLOOKUP(I634*100+J634,战斗中转!$AD$30:$BY$30*100+战斗中转!$AD$31:$BY$31,战斗中转!$AD$32:$BY$281),"{}")</f>
        <v>{"MagicDef":13630.3768,"AtkSpeed":0.1971,"SkillSpeed":0.1533}</v>
      </c>
      <c r="S634" s="1" t="str" cm="1">
        <f t="array" ref="S634">_xlfn.XLOOKUP($C634,经营中转!$E$16:$E$265,_xlfn.XLOOKUP($J634,经营中转!$L$15:$S$15,经营中转!$L$16:$S$265),"{}")</f>
        <v>{"AutoLevelLower":60}</v>
      </c>
    </row>
    <row r="635" spans="1:19" x14ac:dyDescent="0.15">
      <c r="A635" s="1">
        <f t="shared" si="613"/>
        <v>6009321100</v>
      </c>
      <c r="B635" s="60">
        <f t="shared" si="656"/>
        <v>6009321100</v>
      </c>
      <c r="C635" s="27">
        <f>_xlfn.XLOOKUP(G635,战斗中转!$D$8:$D$19,战斗中转!$F$8:$F$19)</f>
        <v>100</v>
      </c>
      <c r="D635" s="1">
        <f>_xlfn.XLOOKUP(G635,战斗中转!$D$8:$D$19,战斗中转!$H$8:$H$19)</f>
        <v>5</v>
      </c>
      <c r="E635" s="1">
        <f>_xlfn.XLOOKUP(G635,战斗中转!$D$8:$D$19,战斗中转!$J$8:$J$19)</f>
        <v>0</v>
      </c>
      <c r="F635" s="1">
        <f t="shared" si="671"/>
        <v>1</v>
      </c>
      <c r="G635" s="60">
        <f t="shared" si="664"/>
        <v>9</v>
      </c>
      <c r="H635" s="1">
        <f t="shared" ref="H635:J635" si="701">H563</f>
        <v>3</v>
      </c>
      <c r="I635" s="1">
        <f t="shared" si="701"/>
        <v>2</v>
      </c>
      <c r="J635" s="1">
        <f t="shared" si="701"/>
        <v>1</v>
      </c>
      <c r="K635" s="1">
        <f t="shared" si="308"/>
        <v>1</v>
      </c>
      <c r="L635" s="1">
        <f>IF(H635=0,0,_xlfn.XLOOKUP(G635,战斗中转!$D$8:$D$19,战斗中转!$I$8:$I$19))</f>
        <v>0.4</v>
      </c>
      <c r="M635" s="1">
        <f t="shared" si="616"/>
        <v>6009321100</v>
      </c>
      <c r="N635" s="1" t="str">
        <f t="shared" si="673"/>
        <v>EquipmentName609021100</v>
      </c>
      <c r="O635" s="1" t="str">
        <f t="shared" si="674"/>
        <v>EquipmentDesc609021100</v>
      </c>
      <c r="P635" s="63" t="str">
        <f>"SpriteUi/EquipmentIcon/"&amp;"Equip_"&amp;_xlfn.XLOOKUP(J635,战斗中转!$A$8:$A$11,战斗中转!$B$8:$B$11)&amp;"_"&amp;I635*100+ROUNDUP(G635/2,0)*10</f>
        <v>SpriteUi/EquipmentIcon/Equip_Weapon_250</v>
      </c>
      <c r="Q635" s="63">
        <v>1</v>
      </c>
      <c r="R635" s="1" t="str" cm="1">
        <f t="array" ref="R635">_xlfn.XLOOKUP($C635,战斗中转!$E$32:$E$281,_xlfn.XLOOKUP(I635*100+J635,战斗中转!$AD$30:$BY$30*100+战斗中转!$AD$31:$BY$31,战斗中转!$AD$32:$BY$281),"{}")</f>
        <v>{"Atk":30847.6949,"Cri":0.707}</v>
      </c>
      <c r="S635" s="1" t="str" cm="1">
        <f t="array" ref="S635">_xlfn.XLOOKUP($C635,经营中转!$E$16:$E$265,_xlfn.XLOOKUP($J635,经营中转!$L$15:$S$15,经营中转!$L$16:$S$265),"{}")</f>
        <v>{"CardMulti":20.17}</v>
      </c>
    </row>
    <row r="636" spans="1:19" x14ac:dyDescent="0.15">
      <c r="A636" s="1">
        <f t="shared" si="613"/>
        <v>6009322100</v>
      </c>
      <c r="B636" s="60">
        <f t="shared" si="656"/>
        <v>6009322100</v>
      </c>
      <c r="C636" s="27">
        <f>_xlfn.XLOOKUP(G636,战斗中转!$D$8:$D$19,战斗中转!$F$8:$F$19)</f>
        <v>100</v>
      </c>
      <c r="D636" s="1">
        <f>_xlfn.XLOOKUP(G636,战斗中转!$D$8:$D$19,战斗中转!$H$8:$H$19)</f>
        <v>5</v>
      </c>
      <c r="E636" s="1">
        <f>_xlfn.XLOOKUP(G636,战斗中转!$D$8:$D$19,战斗中转!$J$8:$J$19)</f>
        <v>0</v>
      </c>
      <c r="F636" s="1">
        <f t="shared" si="671"/>
        <v>1</v>
      </c>
      <c r="G636" s="60">
        <f t="shared" si="664"/>
        <v>9</v>
      </c>
      <c r="H636" s="1">
        <f t="shared" ref="H636:J636" si="702">H564</f>
        <v>3</v>
      </c>
      <c r="I636" s="1">
        <f t="shared" si="702"/>
        <v>2</v>
      </c>
      <c r="J636" s="1">
        <f t="shared" si="702"/>
        <v>2</v>
      </c>
      <c r="K636" s="1">
        <f t="shared" si="308"/>
        <v>1</v>
      </c>
      <c r="L636" s="1">
        <f>IF(H636=0,0,_xlfn.XLOOKUP(G636,战斗中转!$D$8:$D$19,战斗中转!$I$8:$I$19))</f>
        <v>0.4</v>
      </c>
      <c r="M636" s="1">
        <f t="shared" si="616"/>
        <v>6009322100</v>
      </c>
      <c r="N636" s="1" t="str">
        <f t="shared" si="673"/>
        <v>EquipmentName609022100</v>
      </c>
      <c r="O636" s="1" t="str">
        <f t="shared" si="674"/>
        <v>EquipmentDesc609022100</v>
      </c>
      <c r="P636" s="63" t="str">
        <f>"SpriteUi/EquipmentIcon/"&amp;"Equip_"&amp;_xlfn.XLOOKUP(J636,战斗中转!$A$8:$A$11,战斗中转!$B$8:$B$11)&amp;"_"&amp;I636*100+ROUNDUP(G636/2,0)*10</f>
        <v>SpriteUi/EquipmentIcon/Equip_Head_250</v>
      </c>
      <c r="Q636" s="63">
        <v>1</v>
      </c>
      <c r="R636" s="1" t="str" cm="1">
        <f t="array" ref="R636">_xlfn.XLOOKUP($C636,战斗中转!$E$32:$E$281,_xlfn.XLOOKUP(I636*100+J636,战斗中转!$AD$30:$BY$30*100+战斗中转!$AD$31:$BY$31,战斗中转!$AD$32:$BY$281),"{}")</f>
        <v>{"Hp":448367.6578,"AntiCri":0.707}</v>
      </c>
      <c r="S636" s="1" t="str" cm="1">
        <f t="array" ref="S636">_xlfn.XLOOKUP($C636,经营中转!$E$16:$E$265,_xlfn.XLOOKUP($J636,经营中转!$L$15:$S$15,经营中转!$L$16:$S$265),"{}")</f>
        <v>{"AutoLevelLower":140}</v>
      </c>
    </row>
    <row r="637" spans="1:19" x14ac:dyDescent="0.15">
      <c r="A637" s="1">
        <f t="shared" si="613"/>
        <v>6009323100</v>
      </c>
      <c r="B637" s="60">
        <f t="shared" si="656"/>
        <v>6009323100</v>
      </c>
      <c r="C637" s="27">
        <f>_xlfn.XLOOKUP(G637,战斗中转!$D$8:$D$19,战斗中转!$F$8:$F$19)</f>
        <v>100</v>
      </c>
      <c r="D637" s="1">
        <f>_xlfn.XLOOKUP(G637,战斗中转!$D$8:$D$19,战斗中转!$H$8:$H$19)</f>
        <v>5</v>
      </c>
      <c r="E637" s="1">
        <f>_xlfn.XLOOKUP(G637,战斗中转!$D$8:$D$19,战斗中转!$J$8:$J$19)</f>
        <v>0</v>
      </c>
      <c r="F637" s="1">
        <f t="shared" si="671"/>
        <v>1</v>
      </c>
      <c r="G637" s="60">
        <f t="shared" si="664"/>
        <v>9</v>
      </c>
      <c r="H637" s="1">
        <f t="shared" ref="H637:J637" si="703">H565</f>
        <v>3</v>
      </c>
      <c r="I637" s="1">
        <f t="shared" si="703"/>
        <v>2</v>
      </c>
      <c r="J637" s="1">
        <f t="shared" si="703"/>
        <v>3</v>
      </c>
      <c r="K637" s="1">
        <f t="shared" si="308"/>
        <v>1</v>
      </c>
      <c r="L637" s="1">
        <f>IF(H637=0,0,_xlfn.XLOOKUP(G637,战斗中转!$D$8:$D$19,战斗中转!$I$8:$I$19))</f>
        <v>0.4</v>
      </c>
      <c r="M637" s="1">
        <f t="shared" si="616"/>
        <v>6009323100</v>
      </c>
      <c r="N637" s="1" t="str">
        <f t="shared" si="673"/>
        <v>EquipmentName609023100</v>
      </c>
      <c r="O637" s="1" t="str">
        <f t="shared" si="674"/>
        <v>EquipmentDesc609023100</v>
      </c>
      <c r="P637" s="63" t="str">
        <f>"SpriteUi/EquipmentIcon/"&amp;"Equip_"&amp;_xlfn.XLOOKUP(J637,战斗中转!$A$8:$A$11,战斗中转!$B$8:$B$11)&amp;"_"&amp;I637*100+ROUNDUP(G637/2,0)*10</f>
        <v>SpriteUi/EquipmentIcon/Equip_Body_250</v>
      </c>
      <c r="Q637" s="63">
        <v>1</v>
      </c>
      <c r="R637" s="1" t="str" cm="1">
        <f t="array" ref="R637">_xlfn.XLOOKUP($C637,战斗中转!$E$32:$E$281,_xlfn.XLOOKUP(I637*100+J637,战斗中转!$AD$30:$BY$30*100+战斗中转!$AD$31:$BY$31,战斗中转!$AD$32:$BY$281),"{}")</f>
        <v>{"PhysDef":15782.5416,"OnHealInc":0.1445}</v>
      </c>
      <c r="S637" s="1" t="str" cm="1">
        <f t="array" ref="S637">_xlfn.XLOOKUP($C637,经营中转!$E$16:$E$265,_xlfn.XLOOKUP($J637,经营中转!$L$15:$S$15,经营中转!$L$16:$S$265),"{}")</f>
        <v>{"CardMulti":8.65}</v>
      </c>
    </row>
    <row r="638" spans="1:19" x14ac:dyDescent="0.15">
      <c r="A638" s="1">
        <f t="shared" si="613"/>
        <v>6009324100</v>
      </c>
      <c r="B638" s="60">
        <f t="shared" si="656"/>
        <v>6009324100</v>
      </c>
      <c r="C638" s="27">
        <f>_xlfn.XLOOKUP(G638,战斗中转!$D$8:$D$19,战斗中转!$F$8:$F$19)</f>
        <v>100</v>
      </c>
      <c r="D638" s="1">
        <f>_xlfn.XLOOKUP(G638,战斗中转!$D$8:$D$19,战斗中转!$H$8:$H$19)</f>
        <v>5</v>
      </c>
      <c r="E638" s="1">
        <f>_xlfn.XLOOKUP(G638,战斗中转!$D$8:$D$19,战斗中转!$J$8:$J$19)</f>
        <v>0</v>
      </c>
      <c r="F638" s="1">
        <f t="shared" si="671"/>
        <v>1</v>
      </c>
      <c r="G638" s="60">
        <f t="shared" si="664"/>
        <v>9</v>
      </c>
      <c r="H638" s="1">
        <f t="shared" ref="H638:J638" si="704">H566</f>
        <v>3</v>
      </c>
      <c r="I638" s="1">
        <f t="shared" si="704"/>
        <v>2</v>
      </c>
      <c r="J638" s="1">
        <f t="shared" si="704"/>
        <v>4</v>
      </c>
      <c r="K638" s="1">
        <f t="shared" si="308"/>
        <v>1</v>
      </c>
      <c r="L638" s="1">
        <f>IF(H638=0,0,_xlfn.XLOOKUP(G638,战斗中转!$D$8:$D$19,战斗中转!$I$8:$I$19))</f>
        <v>0.4</v>
      </c>
      <c r="M638" s="1">
        <f t="shared" si="616"/>
        <v>6009324100</v>
      </c>
      <c r="N638" s="1" t="str">
        <f t="shared" si="673"/>
        <v>EquipmentName609024100</v>
      </c>
      <c r="O638" s="1" t="str">
        <f t="shared" si="674"/>
        <v>EquipmentDesc609024100</v>
      </c>
      <c r="P638" s="63" t="str">
        <f>"SpriteUi/EquipmentIcon/"&amp;"Equip_"&amp;_xlfn.XLOOKUP(J638,战斗中转!$A$8:$A$11,战斗中转!$B$8:$B$11)&amp;"_"&amp;I638*100+ROUNDUP(G638/2,0)*10</f>
        <v>SpriteUi/EquipmentIcon/Equip_Shoes_250</v>
      </c>
      <c r="Q638" s="63">
        <v>1</v>
      </c>
      <c r="R638" s="1" t="str" cm="1">
        <f t="array" ref="R638">_xlfn.XLOOKUP($C638,战斗中转!$E$32:$E$281,_xlfn.XLOOKUP(I638*100+J638,战斗中转!$AD$30:$BY$30*100+战斗中转!$AD$31:$BY$31,战斗中转!$AD$32:$BY$281),"{}")</f>
        <v>{"MagicDef":15782.5416,"AtkSpeed":0.1971,"OnHealInc":0.1445}</v>
      </c>
      <c r="S638" s="1" t="str" cm="1">
        <f t="array" ref="S638">_xlfn.XLOOKUP($C638,经营中转!$E$16:$E$265,_xlfn.XLOOKUP($J638,经营中转!$L$15:$S$15,经营中转!$L$16:$S$265),"{}")</f>
        <v>{"AutoLevelLower":60}</v>
      </c>
    </row>
    <row r="639" spans="1:19" x14ac:dyDescent="0.15">
      <c r="A639" s="1">
        <f t="shared" si="613"/>
        <v>6009331100</v>
      </c>
      <c r="B639" s="60">
        <f t="shared" si="656"/>
        <v>6009331100</v>
      </c>
      <c r="C639" s="27">
        <f>_xlfn.XLOOKUP(G639,战斗中转!$D$8:$D$19,战斗中转!$F$8:$F$19)</f>
        <v>100</v>
      </c>
      <c r="D639" s="1">
        <f>_xlfn.XLOOKUP(G639,战斗中转!$D$8:$D$19,战斗中转!$H$8:$H$19)</f>
        <v>5</v>
      </c>
      <c r="E639" s="1">
        <f>_xlfn.XLOOKUP(G639,战斗中转!$D$8:$D$19,战斗中转!$J$8:$J$19)</f>
        <v>0</v>
      </c>
      <c r="F639" s="1">
        <f t="shared" si="671"/>
        <v>1</v>
      </c>
      <c r="G639" s="60">
        <f t="shared" si="664"/>
        <v>9</v>
      </c>
      <c r="H639" s="1">
        <f t="shared" ref="H639:J639" si="705">H567</f>
        <v>3</v>
      </c>
      <c r="I639" s="1">
        <f t="shared" si="705"/>
        <v>3</v>
      </c>
      <c r="J639" s="1">
        <f t="shared" si="705"/>
        <v>1</v>
      </c>
      <c r="K639" s="1">
        <f t="shared" si="308"/>
        <v>1</v>
      </c>
      <c r="L639" s="1">
        <f>IF(H639=0,0,_xlfn.XLOOKUP(G639,战斗中转!$D$8:$D$19,战斗中转!$I$8:$I$19))</f>
        <v>0.4</v>
      </c>
      <c r="M639" s="1">
        <f t="shared" si="616"/>
        <v>6009331100</v>
      </c>
      <c r="N639" s="1" t="str">
        <f t="shared" si="673"/>
        <v>EquipmentName609031100</v>
      </c>
      <c r="O639" s="1" t="str">
        <f t="shared" si="674"/>
        <v>EquipmentDesc609031100</v>
      </c>
      <c r="P639" s="63" t="str">
        <f>"SpriteUi/EquipmentIcon/"&amp;"Equip_"&amp;_xlfn.XLOOKUP(J639,战斗中转!$A$8:$A$11,战斗中转!$B$8:$B$11)&amp;"_"&amp;I639*100+ROUNDUP(G639/2,0)*10</f>
        <v>SpriteUi/EquipmentIcon/Equip_Weapon_350</v>
      </c>
      <c r="Q639" s="63">
        <v>1</v>
      </c>
      <c r="R639" s="1" t="str" cm="1">
        <f t="array" ref="R639">_xlfn.XLOOKUP($C639,战斗中转!$E$32:$E$281,_xlfn.XLOOKUP(I639*100+J639,战斗中转!$AD$30:$BY$30*100+战斗中转!$AD$31:$BY$31,战斗中转!$AD$32:$BY$281),"{}")</f>
        <v>{"Atk":39456.3539,"Cri":0.707}</v>
      </c>
      <c r="S639" s="1" t="str" cm="1">
        <f t="array" ref="S639">_xlfn.XLOOKUP($C639,经营中转!$E$16:$E$265,_xlfn.XLOOKUP($J639,经营中转!$L$15:$S$15,经营中转!$L$16:$S$265),"{}")</f>
        <v>{"CardMulti":20.17}</v>
      </c>
    </row>
    <row r="640" spans="1:19" x14ac:dyDescent="0.15">
      <c r="A640" s="1">
        <f t="shared" si="613"/>
        <v>6009332100</v>
      </c>
      <c r="B640" s="60">
        <f t="shared" si="656"/>
        <v>6009332100</v>
      </c>
      <c r="C640" s="27">
        <f>_xlfn.XLOOKUP(G640,战斗中转!$D$8:$D$19,战斗中转!$F$8:$F$19)</f>
        <v>100</v>
      </c>
      <c r="D640" s="1">
        <f>_xlfn.XLOOKUP(G640,战斗中转!$D$8:$D$19,战斗中转!$H$8:$H$19)</f>
        <v>5</v>
      </c>
      <c r="E640" s="1">
        <f>_xlfn.XLOOKUP(G640,战斗中转!$D$8:$D$19,战斗中转!$J$8:$J$19)</f>
        <v>0</v>
      </c>
      <c r="F640" s="1">
        <f t="shared" si="671"/>
        <v>1</v>
      </c>
      <c r="G640" s="60">
        <f t="shared" si="664"/>
        <v>9</v>
      </c>
      <c r="H640" s="1">
        <f t="shared" ref="H640:J640" si="706">H568</f>
        <v>3</v>
      </c>
      <c r="I640" s="1">
        <f t="shared" si="706"/>
        <v>3</v>
      </c>
      <c r="J640" s="1">
        <f t="shared" si="706"/>
        <v>2</v>
      </c>
      <c r="K640" s="1">
        <f t="shared" si="308"/>
        <v>1</v>
      </c>
      <c r="L640" s="1">
        <f>IF(H640=0,0,_xlfn.XLOOKUP(G640,战斗中转!$D$8:$D$19,战斗中转!$I$8:$I$19))</f>
        <v>0.4</v>
      </c>
      <c r="M640" s="1">
        <f t="shared" si="616"/>
        <v>6009332100</v>
      </c>
      <c r="N640" s="1" t="str">
        <f t="shared" si="673"/>
        <v>EquipmentName609032100</v>
      </c>
      <c r="O640" s="1" t="str">
        <f t="shared" si="674"/>
        <v>EquipmentDesc609032100</v>
      </c>
      <c r="P640" s="63" t="str">
        <f>"SpriteUi/EquipmentIcon/"&amp;"Equip_"&amp;_xlfn.XLOOKUP(J640,战斗中转!$A$8:$A$11,战斗中转!$B$8:$B$11)&amp;"_"&amp;I640*100+ROUNDUP(G640/2,0)*10</f>
        <v>SpriteUi/EquipmentIcon/Equip_Head_350</v>
      </c>
      <c r="Q640" s="63">
        <v>1</v>
      </c>
      <c r="R640" s="1" t="str" cm="1">
        <f t="array" ref="R640">_xlfn.XLOOKUP($C640,战斗中转!$E$32:$E$281,_xlfn.XLOOKUP(I640*100+J640,战斗中转!$AD$30:$BY$30*100+战斗中转!$AD$31:$BY$31,战斗中转!$AD$32:$BY$281),"{}")</f>
        <v>{"Hp":376628.8325,"AntiCri":0.707}</v>
      </c>
      <c r="S640" s="1" t="str" cm="1">
        <f t="array" ref="S640">_xlfn.XLOOKUP($C640,经营中转!$E$16:$E$265,_xlfn.XLOOKUP($J640,经营中转!$L$15:$S$15,经营中转!$L$16:$S$265),"{}")</f>
        <v>{"AutoLevelLower":140}</v>
      </c>
    </row>
    <row r="641" spans="1:19" x14ac:dyDescent="0.15">
      <c r="A641" s="1">
        <f t="shared" si="613"/>
        <v>6009333100</v>
      </c>
      <c r="B641" s="60">
        <f t="shared" si="656"/>
        <v>6009333100</v>
      </c>
      <c r="C641" s="27">
        <f>_xlfn.XLOOKUP(G641,战斗中转!$D$8:$D$19,战斗中转!$F$8:$F$19)</f>
        <v>100</v>
      </c>
      <c r="D641" s="1">
        <f>_xlfn.XLOOKUP(G641,战斗中转!$D$8:$D$19,战斗中转!$H$8:$H$19)</f>
        <v>5</v>
      </c>
      <c r="E641" s="1">
        <f>_xlfn.XLOOKUP(G641,战斗中转!$D$8:$D$19,战斗中转!$J$8:$J$19)</f>
        <v>0</v>
      </c>
      <c r="F641" s="1">
        <f t="shared" si="671"/>
        <v>1</v>
      </c>
      <c r="G641" s="60">
        <f t="shared" si="664"/>
        <v>9</v>
      </c>
      <c r="H641" s="1">
        <f t="shared" ref="H641:J641" si="707">H569</f>
        <v>3</v>
      </c>
      <c r="I641" s="1">
        <f t="shared" si="707"/>
        <v>3</v>
      </c>
      <c r="J641" s="1">
        <f t="shared" si="707"/>
        <v>3</v>
      </c>
      <c r="K641" s="1">
        <f t="shared" si="308"/>
        <v>1</v>
      </c>
      <c r="L641" s="1">
        <f>IF(H641=0,0,_xlfn.XLOOKUP(G641,战斗中转!$D$8:$D$19,战斗中转!$I$8:$I$19))</f>
        <v>0.4</v>
      </c>
      <c r="M641" s="1">
        <f t="shared" si="616"/>
        <v>6009333100</v>
      </c>
      <c r="N641" s="1" t="str">
        <f t="shared" si="673"/>
        <v>EquipmentName609033100</v>
      </c>
      <c r="O641" s="1" t="str">
        <f t="shared" si="674"/>
        <v>EquipmentDesc609033100</v>
      </c>
      <c r="P641" s="63" t="str">
        <f>"SpriteUi/EquipmentIcon/"&amp;"Equip_"&amp;_xlfn.XLOOKUP(J641,战斗中转!$A$8:$A$11,战斗中转!$B$8:$B$11)&amp;"_"&amp;I641*100+ROUNDUP(G641/2,0)*10</f>
        <v>SpriteUi/EquipmentIcon/Equip_Body_350</v>
      </c>
      <c r="Q641" s="63">
        <v>1</v>
      </c>
      <c r="R641" s="1" t="str" cm="1">
        <f t="array" ref="R641">_xlfn.XLOOKUP($C641,战斗中转!$E$32:$E$281,_xlfn.XLOOKUP(I641*100+J641,战斗中转!$AD$30:$BY$30*100+战斗中转!$AD$31:$BY$31,战斗中转!$AD$32:$BY$281),"{}")</f>
        <v>{"PhysDef":13917.3320999999,"HealInc":0.1445}</v>
      </c>
      <c r="S641" s="1" t="str" cm="1">
        <f t="array" ref="S641">_xlfn.XLOOKUP($C641,经营中转!$E$16:$E$265,_xlfn.XLOOKUP($J641,经营中转!$L$15:$S$15,经营中转!$L$16:$S$265),"{}")</f>
        <v>{"CardMulti":8.65}</v>
      </c>
    </row>
    <row r="642" spans="1:19" x14ac:dyDescent="0.15">
      <c r="A642" s="1">
        <f t="shared" si="613"/>
        <v>6009334100</v>
      </c>
      <c r="B642" s="60">
        <f t="shared" si="656"/>
        <v>6009334100</v>
      </c>
      <c r="C642" s="27">
        <f>_xlfn.XLOOKUP(G642,战斗中转!$D$8:$D$19,战斗中转!$F$8:$F$19)</f>
        <v>100</v>
      </c>
      <c r="D642" s="1">
        <f>_xlfn.XLOOKUP(G642,战斗中转!$D$8:$D$19,战斗中转!$H$8:$H$19)</f>
        <v>5</v>
      </c>
      <c r="E642" s="1">
        <f>_xlfn.XLOOKUP(G642,战斗中转!$D$8:$D$19,战斗中转!$J$8:$J$19)</f>
        <v>0</v>
      </c>
      <c r="F642" s="1">
        <f t="shared" si="671"/>
        <v>1</v>
      </c>
      <c r="G642" s="60">
        <f t="shared" si="664"/>
        <v>9</v>
      </c>
      <c r="H642" s="1">
        <f t="shared" ref="H642:J642" si="708">H570</f>
        <v>3</v>
      </c>
      <c r="I642" s="1">
        <f t="shared" si="708"/>
        <v>3</v>
      </c>
      <c r="J642" s="1">
        <f t="shared" si="708"/>
        <v>4</v>
      </c>
      <c r="K642" s="1">
        <f t="shared" si="308"/>
        <v>1</v>
      </c>
      <c r="L642" s="1">
        <f>IF(H642=0,0,_xlfn.XLOOKUP(G642,战斗中转!$D$8:$D$19,战斗中转!$I$8:$I$19))</f>
        <v>0.4</v>
      </c>
      <c r="M642" s="1">
        <f t="shared" si="616"/>
        <v>6009334100</v>
      </c>
      <c r="N642" s="1" t="str">
        <f t="shared" si="673"/>
        <v>EquipmentName609034100</v>
      </c>
      <c r="O642" s="1" t="str">
        <f t="shared" si="674"/>
        <v>EquipmentDesc609034100</v>
      </c>
      <c r="P642" s="63" t="str">
        <f>"SpriteUi/EquipmentIcon/"&amp;"Equip_"&amp;_xlfn.XLOOKUP(J642,战斗中转!$A$8:$A$11,战斗中转!$B$8:$B$11)&amp;"_"&amp;I642*100+ROUNDUP(G642/2,0)*10</f>
        <v>SpriteUi/EquipmentIcon/Equip_Shoes_350</v>
      </c>
      <c r="Q642" s="63">
        <v>1</v>
      </c>
      <c r="R642" s="1" t="str" cm="1">
        <f t="array" ref="R642">_xlfn.XLOOKUP($C642,战斗中转!$E$32:$E$281,_xlfn.XLOOKUP(I642*100+J642,战斗中转!$AD$30:$BY$30*100+战斗中转!$AD$31:$BY$31,战斗中转!$AD$32:$BY$281),"{}")</f>
        <v>{"MagicDef":14204.2874,"AtkSpeed":0.1971,"HealInc":0.1445}</v>
      </c>
      <c r="S642" s="1" t="str" cm="1">
        <f t="array" ref="S642">_xlfn.XLOOKUP($C642,经营中转!$E$16:$E$265,_xlfn.XLOOKUP($J642,经营中转!$L$15:$S$15,经营中转!$L$16:$S$265),"{}")</f>
        <v>{"AutoLevelLower":60}</v>
      </c>
    </row>
    <row r="643" spans="1:19" x14ac:dyDescent="0.15">
      <c r="A643" s="1">
        <f t="shared" si="613"/>
        <v>6009411100</v>
      </c>
      <c r="B643" s="60">
        <f t="shared" si="656"/>
        <v>6009411100</v>
      </c>
      <c r="C643" s="27">
        <f>_xlfn.XLOOKUP(G643,战斗中转!$D$8:$D$19,战斗中转!$F$8:$F$19)</f>
        <v>100</v>
      </c>
      <c r="D643" s="1">
        <f>_xlfn.XLOOKUP(G643,战斗中转!$D$8:$D$19,战斗中转!$H$8:$H$19)</f>
        <v>5</v>
      </c>
      <c r="E643" s="1">
        <f>_xlfn.XLOOKUP(G643,战斗中转!$D$8:$D$19,战斗中转!$J$8:$J$19)</f>
        <v>0</v>
      </c>
      <c r="F643" s="1">
        <f t="shared" si="671"/>
        <v>1</v>
      </c>
      <c r="G643" s="60">
        <f t="shared" si="664"/>
        <v>9</v>
      </c>
      <c r="H643" s="1">
        <f t="shared" ref="H643:J643" si="709">H571</f>
        <v>4</v>
      </c>
      <c r="I643" s="1">
        <f t="shared" si="709"/>
        <v>1</v>
      </c>
      <c r="J643" s="1">
        <f t="shared" si="709"/>
        <v>1</v>
      </c>
      <c r="K643" s="1">
        <f t="shared" si="308"/>
        <v>1</v>
      </c>
      <c r="L643" s="1">
        <f>IF(H643=0,0,_xlfn.XLOOKUP(G643,战斗中转!$D$8:$D$19,战斗中转!$I$8:$I$19))</f>
        <v>0.4</v>
      </c>
      <c r="M643" s="1">
        <f t="shared" si="616"/>
        <v>6009411100</v>
      </c>
      <c r="N643" s="1" t="str">
        <f t="shared" si="673"/>
        <v>EquipmentName609011100</v>
      </c>
      <c r="O643" s="1" t="str">
        <f t="shared" si="674"/>
        <v>EquipmentDesc609011100</v>
      </c>
      <c r="P643" s="63" t="str">
        <f>"SpriteUi/EquipmentIcon/"&amp;"Equip_"&amp;_xlfn.XLOOKUP(J643,战斗中转!$A$8:$A$11,战斗中转!$B$8:$B$11)&amp;"_"&amp;I643*100+ROUNDUP(G643/2,0)*10</f>
        <v>SpriteUi/EquipmentIcon/Equip_Weapon_150</v>
      </c>
      <c r="Q643" s="63">
        <v>1</v>
      </c>
      <c r="R643" s="1" t="str" cm="1">
        <f t="array" ref="R643">_xlfn.XLOOKUP($C643,战斗中转!$E$32:$E$281,_xlfn.XLOOKUP(I643*100+J643,战斗中转!$AD$30:$BY$30*100+战斗中转!$AD$31:$BY$31,战斗中转!$AD$32:$BY$281),"{}")</f>
        <v>{"Atk":43760.6834,"Cri":1.0252}</v>
      </c>
      <c r="S643" s="1" t="str" cm="1">
        <f t="array" ref="S643">_xlfn.XLOOKUP($C643,经营中转!$E$16:$E$265,_xlfn.XLOOKUP($J643,经营中转!$L$15:$S$15,经营中转!$L$16:$S$265),"{}")</f>
        <v>{"CardMulti":20.17}</v>
      </c>
    </row>
    <row r="644" spans="1:19" x14ac:dyDescent="0.15">
      <c r="A644" s="1">
        <f t="shared" si="613"/>
        <v>6009412100</v>
      </c>
      <c r="B644" s="60">
        <f t="shared" si="656"/>
        <v>6009412100</v>
      </c>
      <c r="C644" s="27">
        <f>_xlfn.XLOOKUP(G644,战斗中转!$D$8:$D$19,战斗中转!$F$8:$F$19)</f>
        <v>100</v>
      </c>
      <c r="D644" s="1">
        <f>_xlfn.XLOOKUP(G644,战斗中转!$D$8:$D$19,战斗中转!$H$8:$H$19)</f>
        <v>5</v>
      </c>
      <c r="E644" s="1">
        <f>_xlfn.XLOOKUP(G644,战斗中转!$D$8:$D$19,战斗中转!$J$8:$J$19)</f>
        <v>0</v>
      </c>
      <c r="F644" s="1">
        <f t="shared" si="671"/>
        <v>1</v>
      </c>
      <c r="G644" s="60">
        <f t="shared" si="664"/>
        <v>9</v>
      </c>
      <c r="H644" s="1">
        <f t="shared" ref="H644:J644" si="710">H572</f>
        <v>4</v>
      </c>
      <c r="I644" s="1">
        <f t="shared" si="710"/>
        <v>1</v>
      </c>
      <c r="J644" s="1">
        <f t="shared" si="710"/>
        <v>2</v>
      </c>
      <c r="K644" s="1">
        <f t="shared" si="308"/>
        <v>1</v>
      </c>
      <c r="L644" s="1">
        <f>IF(H644=0,0,_xlfn.XLOOKUP(G644,战斗中转!$D$8:$D$19,战斗中转!$I$8:$I$19))</f>
        <v>0.4</v>
      </c>
      <c r="M644" s="1">
        <f t="shared" si="616"/>
        <v>6009412100</v>
      </c>
      <c r="N644" s="1" t="str">
        <f t="shared" si="673"/>
        <v>EquipmentName609012100</v>
      </c>
      <c r="O644" s="1" t="str">
        <f t="shared" si="674"/>
        <v>EquipmentDesc609012100</v>
      </c>
      <c r="P644" s="63" t="str">
        <f>"SpriteUi/EquipmentIcon/"&amp;"Equip_"&amp;_xlfn.XLOOKUP(J644,战斗中转!$A$8:$A$11,战斗中转!$B$8:$B$11)&amp;"_"&amp;I644*100+ROUNDUP(G644/2,0)*10</f>
        <v>SpriteUi/EquipmentIcon/Equip_Head_150</v>
      </c>
      <c r="Q644" s="63">
        <v>1</v>
      </c>
      <c r="R644" s="1" t="str" cm="1">
        <f t="array" ref="R644">_xlfn.XLOOKUP($C644,战斗中转!$E$32:$E$281,_xlfn.XLOOKUP(I644*100+J644,战斗中转!$AD$30:$BY$30*100+战斗中转!$AD$31:$BY$31,战斗中转!$AD$32:$BY$281),"{}")</f>
        <v>{"Hp":315650.8311,"AntiCri":0.5656}</v>
      </c>
      <c r="S644" s="1" t="str" cm="1">
        <f t="array" ref="S644">_xlfn.XLOOKUP($C644,经营中转!$E$16:$E$265,_xlfn.XLOOKUP($J644,经营中转!$L$15:$S$15,经营中转!$L$16:$S$265),"{}")</f>
        <v>{"AutoLevelLower":140}</v>
      </c>
    </row>
    <row r="645" spans="1:19" x14ac:dyDescent="0.15">
      <c r="A645" s="1">
        <f t="shared" si="613"/>
        <v>6009413100</v>
      </c>
      <c r="B645" s="60">
        <f t="shared" si="656"/>
        <v>6009413100</v>
      </c>
      <c r="C645" s="27">
        <f>_xlfn.XLOOKUP(G645,战斗中转!$D$8:$D$19,战斗中转!$F$8:$F$19)</f>
        <v>100</v>
      </c>
      <c r="D645" s="1">
        <f>_xlfn.XLOOKUP(G645,战斗中转!$D$8:$D$19,战斗中转!$H$8:$H$19)</f>
        <v>5</v>
      </c>
      <c r="E645" s="1">
        <f>_xlfn.XLOOKUP(G645,战斗中转!$D$8:$D$19,战斗中转!$J$8:$J$19)</f>
        <v>0</v>
      </c>
      <c r="F645" s="1">
        <f t="shared" si="671"/>
        <v>1</v>
      </c>
      <c r="G645" s="60">
        <f t="shared" si="664"/>
        <v>9</v>
      </c>
      <c r="H645" s="1">
        <f t="shared" ref="H645:J645" si="711">H573</f>
        <v>4</v>
      </c>
      <c r="I645" s="1">
        <f t="shared" si="711"/>
        <v>1</v>
      </c>
      <c r="J645" s="1">
        <f t="shared" si="711"/>
        <v>3</v>
      </c>
      <c r="K645" s="1">
        <f t="shared" si="308"/>
        <v>1</v>
      </c>
      <c r="L645" s="1">
        <f>IF(H645=0,0,_xlfn.XLOOKUP(G645,战斗中转!$D$8:$D$19,战斗中转!$I$8:$I$19))</f>
        <v>0.4</v>
      </c>
      <c r="M645" s="1">
        <f t="shared" si="616"/>
        <v>6009413100</v>
      </c>
      <c r="N645" s="1" t="str">
        <f t="shared" si="673"/>
        <v>EquipmentName609013100</v>
      </c>
      <c r="O645" s="1" t="str">
        <f t="shared" si="674"/>
        <v>EquipmentDesc609013100</v>
      </c>
      <c r="P645" s="63" t="str">
        <f>"SpriteUi/EquipmentIcon/"&amp;"Equip_"&amp;_xlfn.XLOOKUP(J645,战斗中转!$A$8:$A$11,战斗中转!$B$8:$B$11)&amp;"_"&amp;I645*100+ROUNDUP(G645/2,0)*10</f>
        <v>SpriteUi/EquipmentIcon/Equip_Body_150</v>
      </c>
      <c r="Q645" s="63">
        <v>1</v>
      </c>
      <c r="R645" s="1" t="str" cm="1">
        <f t="array" ref="R645">_xlfn.XLOOKUP($C645,战斗中转!$E$32:$E$281,_xlfn.XLOOKUP(I645*100+J645,战斗中转!$AD$30:$BY$30*100+战斗中转!$AD$31:$BY$31,战斗中转!$AD$32:$BY$281),"{}")</f>
        <v>{"PhysDef":13630.3768,"SkillSpeed":0.1533}</v>
      </c>
      <c r="S645" s="1" t="str" cm="1">
        <f t="array" ref="S645">_xlfn.XLOOKUP($C645,经营中转!$E$16:$E$265,_xlfn.XLOOKUP($J645,经营中转!$L$15:$S$15,经营中转!$L$16:$S$265),"{}")</f>
        <v>{"CardMulti":8.65}</v>
      </c>
    </row>
    <row r="646" spans="1:19" x14ac:dyDescent="0.15">
      <c r="A646" s="1">
        <f t="shared" si="613"/>
        <v>6009414100</v>
      </c>
      <c r="B646" s="60">
        <f t="shared" si="656"/>
        <v>6009414100</v>
      </c>
      <c r="C646" s="27">
        <f>_xlfn.XLOOKUP(G646,战斗中转!$D$8:$D$19,战斗中转!$F$8:$F$19)</f>
        <v>100</v>
      </c>
      <c r="D646" s="1">
        <f>_xlfn.XLOOKUP(G646,战斗中转!$D$8:$D$19,战斗中转!$H$8:$H$19)</f>
        <v>5</v>
      </c>
      <c r="E646" s="1">
        <f>_xlfn.XLOOKUP(G646,战斗中转!$D$8:$D$19,战斗中转!$J$8:$J$19)</f>
        <v>0</v>
      </c>
      <c r="F646" s="1">
        <f t="shared" si="671"/>
        <v>1</v>
      </c>
      <c r="G646" s="60">
        <f t="shared" si="664"/>
        <v>9</v>
      </c>
      <c r="H646" s="1">
        <f t="shared" ref="H646:J646" si="712">H574</f>
        <v>4</v>
      </c>
      <c r="I646" s="1">
        <f t="shared" si="712"/>
        <v>1</v>
      </c>
      <c r="J646" s="1">
        <f t="shared" si="712"/>
        <v>4</v>
      </c>
      <c r="K646" s="1">
        <f t="shared" si="308"/>
        <v>1</v>
      </c>
      <c r="L646" s="1">
        <f>IF(H646=0,0,_xlfn.XLOOKUP(G646,战斗中转!$D$8:$D$19,战斗中转!$I$8:$I$19))</f>
        <v>0.4</v>
      </c>
      <c r="M646" s="1">
        <f t="shared" si="616"/>
        <v>6009414100</v>
      </c>
      <c r="N646" s="1" t="str">
        <f t="shared" si="673"/>
        <v>EquipmentName609014100</v>
      </c>
      <c r="O646" s="1" t="str">
        <f t="shared" si="674"/>
        <v>EquipmentDesc609014100</v>
      </c>
      <c r="P646" s="63" t="str">
        <f>"SpriteUi/EquipmentIcon/"&amp;"Equip_"&amp;_xlfn.XLOOKUP(J646,战斗中转!$A$8:$A$11,战斗中转!$B$8:$B$11)&amp;"_"&amp;I646*100+ROUNDUP(G646/2,0)*10</f>
        <v>SpriteUi/EquipmentIcon/Equip_Shoes_150</v>
      </c>
      <c r="Q646" s="63">
        <v>1</v>
      </c>
      <c r="R646" s="1" t="str" cm="1">
        <f t="array" ref="R646">_xlfn.XLOOKUP($C646,战斗中转!$E$32:$E$281,_xlfn.XLOOKUP(I646*100+J646,战斗中转!$AD$30:$BY$30*100+战斗中转!$AD$31:$BY$31,战斗中转!$AD$32:$BY$281),"{}")</f>
        <v>{"MagicDef":13630.3768,"AtkSpeed":0.1971,"SkillSpeed":0.1533}</v>
      </c>
      <c r="S646" s="1" t="str" cm="1">
        <f t="array" ref="S646">_xlfn.XLOOKUP($C646,经营中转!$E$16:$E$265,_xlfn.XLOOKUP($J646,经营中转!$L$15:$S$15,经营中转!$L$16:$S$265),"{}")</f>
        <v>{"AutoLevelLower":60}</v>
      </c>
    </row>
    <row r="647" spans="1:19" x14ac:dyDescent="0.15">
      <c r="A647" s="1">
        <f t="shared" si="613"/>
        <v>6009421100</v>
      </c>
      <c r="B647" s="60">
        <f t="shared" si="656"/>
        <v>6009421100</v>
      </c>
      <c r="C647" s="27">
        <f>_xlfn.XLOOKUP(G647,战斗中转!$D$8:$D$19,战斗中转!$F$8:$F$19)</f>
        <v>100</v>
      </c>
      <c r="D647" s="1">
        <f>_xlfn.XLOOKUP(G647,战斗中转!$D$8:$D$19,战斗中转!$H$8:$H$19)</f>
        <v>5</v>
      </c>
      <c r="E647" s="1">
        <f>_xlfn.XLOOKUP(G647,战斗中转!$D$8:$D$19,战斗中转!$J$8:$J$19)</f>
        <v>0</v>
      </c>
      <c r="F647" s="1">
        <f t="shared" si="671"/>
        <v>1</v>
      </c>
      <c r="G647" s="60">
        <f t="shared" si="664"/>
        <v>9</v>
      </c>
      <c r="H647" s="1">
        <f t="shared" ref="H647:J647" si="713">H575</f>
        <v>4</v>
      </c>
      <c r="I647" s="1">
        <f t="shared" si="713"/>
        <v>2</v>
      </c>
      <c r="J647" s="1">
        <f t="shared" si="713"/>
        <v>1</v>
      </c>
      <c r="K647" s="1">
        <f t="shared" si="308"/>
        <v>1</v>
      </c>
      <c r="L647" s="1">
        <f>IF(H647=0,0,_xlfn.XLOOKUP(G647,战斗中转!$D$8:$D$19,战斗中转!$I$8:$I$19))</f>
        <v>0.4</v>
      </c>
      <c r="M647" s="1">
        <f t="shared" si="616"/>
        <v>6009421100</v>
      </c>
      <c r="N647" s="1" t="str">
        <f t="shared" si="673"/>
        <v>EquipmentName609021100</v>
      </c>
      <c r="O647" s="1" t="str">
        <f t="shared" si="674"/>
        <v>EquipmentDesc609021100</v>
      </c>
      <c r="P647" s="63" t="str">
        <f>"SpriteUi/EquipmentIcon/"&amp;"Equip_"&amp;_xlfn.XLOOKUP(J647,战斗中转!$A$8:$A$11,战斗中转!$B$8:$B$11)&amp;"_"&amp;I647*100+ROUNDUP(G647/2,0)*10</f>
        <v>SpriteUi/EquipmentIcon/Equip_Weapon_250</v>
      </c>
      <c r="Q647" s="63">
        <v>1</v>
      </c>
      <c r="R647" s="1" t="str" cm="1">
        <f t="array" ref="R647">_xlfn.XLOOKUP($C647,战斗中转!$E$32:$E$281,_xlfn.XLOOKUP(I647*100+J647,战斗中转!$AD$30:$BY$30*100+战斗中转!$AD$31:$BY$31,战斗中转!$AD$32:$BY$281),"{}")</f>
        <v>{"Atk":30847.6949,"Cri":0.707}</v>
      </c>
      <c r="S647" s="1" t="str" cm="1">
        <f t="array" ref="S647">_xlfn.XLOOKUP($C647,经营中转!$E$16:$E$265,_xlfn.XLOOKUP($J647,经营中转!$L$15:$S$15,经营中转!$L$16:$S$265),"{}")</f>
        <v>{"CardMulti":20.17}</v>
      </c>
    </row>
    <row r="648" spans="1:19" x14ac:dyDescent="0.15">
      <c r="A648" s="1">
        <f t="shared" si="613"/>
        <v>6009422100</v>
      </c>
      <c r="B648" s="60">
        <f t="shared" si="656"/>
        <v>6009422100</v>
      </c>
      <c r="C648" s="27">
        <f>_xlfn.XLOOKUP(G648,战斗中转!$D$8:$D$19,战斗中转!$F$8:$F$19)</f>
        <v>100</v>
      </c>
      <c r="D648" s="1">
        <f>_xlfn.XLOOKUP(G648,战斗中转!$D$8:$D$19,战斗中转!$H$8:$H$19)</f>
        <v>5</v>
      </c>
      <c r="E648" s="1">
        <f>_xlfn.XLOOKUP(G648,战斗中转!$D$8:$D$19,战斗中转!$J$8:$J$19)</f>
        <v>0</v>
      </c>
      <c r="F648" s="1">
        <f t="shared" si="671"/>
        <v>1</v>
      </c>
      <c r="G648" s="60">
        <f t="shared" si="664"/>
        <v>9</v>
      </c>
      <c r="H648" s="1">
        <f t="shared" ref="H648:J648" si="714">H576</f>
        <v>4</v>
      </c>
      <c r="I648" s="1">
        <f t="shared" si="714"/>
        <v>2</v>
      </c>
      <c r="J648" s="1">
        <f t="shared" si="714"/>
        <v>2</v>
      </c>
      <c r="K648" s="1">
        <f t="shared" si="308"/>
        <v>1</v>
      </c>
      <c r="L648" s="1">
        <f>IF(H648=0,0,_xlfn.XLOOKUP(G648,战斗中转!$D$8:$D$19,战斗中转!$I$8:$I$19))</f>
        <v>0.4</v>
      </c>
      <c r="M648" s="1">
        <f t="shared" si="616"/>
        <v>6009422100</v>
      </c>
      <c r="N648" s="1" t="str">
        <f t="shared" si="673"/>
        <v>EquipmentName609022100</v>
      </c>
      <c r="O648" s="1" t="str">
        <f t="shared" si="674"/>
        <v>EquipmentDesc609022100</v>
      </c>
      <c r="P648" s="63" t="str">
        <f>"SpriteUi/EquipmentIcon/"&amp;"Equip_"&amp;_xlfn.XLOOKUP(J648,战斗中转!$A$8:$A$11,战斗中转!$B$8:$B$11)&amp;"_"&amp;I648*100+ROUNDUP(G648/2,0)*10</f>
        <v>SpriteUi/EquipmentIcon/Equip_Head_250</v>
      </c>
      <c r="Q648" s="63">
        <v>1</v>
      </c>
      <c r="R648" s="1" t="str" cm="1">
        <f t="array" ref="R648">_xlfn.XLOOKUP($C648,战斗中转!$E$32:$E$281,_xlfn.XLOOKUP(I648*100+J648,战斗中转!$AD$30:$BY$30*100+战斗中转!$AD$31:$BY$31,战斗中转!$AD$32:$BY$281),"{}")</f>
        <v>{"Hp":448367.6578,"AntiCri":0.707}</v>
      </c>
      <c r="S648" s="1" t="str" cm="1">
        <f t="array" ref="S648">_xlfn.XLOOKUP($C648,经营中转!$E$16:$E$265,_xlfn.XLOOKUP($J648,经营中转!$L$15:$S$15,经营中转!$L$16:$S$265),"{}")</f>
        <v>{"AutoLevelLower":140}</v>
      </c>
    </row>
    <row r="649" spans="1:19" x14ac:dyDescent="0.15">
      <c r="A649" s="1">
        <f t="shared" si="613"/>
        <v>6009423100</v>
      </c>
      <c r="B649" s="60">
        <f t="shared" si="656"/>
        <v>6009423100</v>
      </c>
      <c r="C649" s="27">
        <f>_xlfn.XLOOKUP(G649,战斗中转!$D$8:$D$19,战斗中转!$F$8:$F$19)</f>
        <v>100</v>
      </c>
      <c r="D649" s="1">
        <f>_xlfn.XLOOKUP(G649,战斗中转!$D$8:$D$19,战斗中转!$H$8:$H$19)</f>
        <v>5</v>
      </c>
      <c r="E649" s="1">
        <f>_xlfn.XLOOKUP(G649,战斗中转!$D$8:$D$19,战斗中转!$J$8:$J$19)</f>
        <v>0</v>
      </c>
      <c r="F649" s="1">
        <f t="shared" si="671"/>
        <v>1</v>
      </c>
      <c r="G649" s="60">
        <f t="shared" si="664"/>
        <v>9</v>
      </c>
      <c r="H649" s="1">
        <f t="shared" ref="H649:J649" si="715">H577</f>
        <v>4</v>
      </c>
      <c r="I649" s="1">
        <f t="shared" si="715"/>
        <v>2</v>
      </c>
      <c r="J649" s="1">
        <f t="shared" si="715"/>
        <v>3</v>
      </c>
      <c r="K649" s="1">
        <f t="shared" si="308"/>
        <v>1</v>
      </c>
      <c r="L649" s="1">
        <f>IF(H649=0,0,_xlfn.XLOOKUP(G649,战斗中转!$D$8:$D$19,战斗中转!$I$8:$I$19))</f>
        <v>0.4</v>
      </c>
      <c r="M649" s="1">
        <f t="shared" si="616"/>
        <v>6009423100</v>
      </c>
      <c r="N649" s="1" t="str">
        <f t="shared" si="673"/>
        <v>EquipmentName609023100</v>
      </c>
      <c r="O649" s="1" t="str">
        <f t="shared" si="674"/>
        <v>EquipmentDesc609023100</v>
      </c>
      <c r="P649" s="63" t="str">
        <f>"SpriteUi/EquipmentIcon/"&amp;"Equip_"&amp;_xlfn.XLOOKUP(J649,战斗中转!$A$8:$A$11,战斗中转!$B$8:$B$11)&amp;"_"&amp;I649*100+ROUNDUP(G649/2,0)*10</f>
        <v>SpriteUi/EquipmentIcon/Equip_Body_250</v>
      </c>
      <c r="Q649" s="63">
        <v>1</v>
      </c>
      <c r="R649" s="1" t="str" cm="1">
        <f t="array" ref="R649">_xlfn.XLOOKUP($C649,战斗中转!$E$32:$E$281,_xlfn.XLOOKUP(I649*100+J649,战斗中转!$AD$30:$BY$30*100+战斗中转!$AD$31:$BY$31,战斗中转!$AD$32:$BY$281),"{}")</f>
        <v>{"PhysDef":15782.5416,"OnHealInc":0.1445}</v>
      </c>
      <c r="S649" s="1" t="str" cm="1">
        <f t="array" ref="S649">_xlfn.XLOOKUP($C649,经营中转!$E$16:$E$265,_xlfn.XLOOKUP($J649,经营中转!$L$15:$S$15,经营中转!$L$16:$S$265),"{}")</f>
        <v>{"CardMulti":8.65}</v>
      </c>
    </row>
    <row r="650" spans="1:19" x14ac:dyDescent="0.15">
      <c r="A650" s="1">
        <f t="shared" si="613"/>
        <v>6009424100</v>
      </c>
      <c r="B650" s="60">
        <f t="shared" si="656"/>
        <v>6009424100</v>
      </c>
      <c r="C650" s="27">
        <f>_xlfn.XLOOKUP(G650,战斗中转!$D$8:$D$19,战斗中转!$F$8:$F$19)</f>
        <v>100</v>
      </c>
      <c r="D650" s="1">
        <f>_xlfn.XLOOKUP(G650,战斗中转!$D$8:$D$19,战斗中转!$H$8:$H$19)</f>
        <v>5</v>
      </c>
      <c r="E650" s="1">
        <f>_xlfn.XLOOKUP(G650,战斗中转!$D$8:$D$19,战斗中转!$J$8:$J$19)</f>
        <v>0</v>
      </c>
      <c r="F650" s="1">
        <f t="shared" si="671"/>
        <v>1</v>
      </c>
      <c r="G650" s="60">
        <f t="shared" si="664"/>
        <v>9</v>
      </c>
      <c r="H650" s="1">
        <f t="shared" ref="H650:J650" si="716">H578</f>
        <v>4</v>
      </c>
      <c r="I650" s="1">
        <f t="shared" si="716"/>
        <v>2</v>
      </c>
      <c r="J650" s="1">
        <f t="shared" si="716"/>
        <v>4</v>
      </c>
      <c r="K650" s="1">
        <f t="shared" si="308"/>
        <v>1</v>
      </c>
      <c r="L650" s="1">
        <f>IF(H650=0,0,_xlfn.XLOOKUP(G650,战斗中转!$D$8:$D$19,战斗中转!$I$8:$I$19))</f>
        <v>0.4</v>
      </c>
      <c r="M650" s="1">
        <f t="shared" si="616"/>
        <v>6009424100</v>
      </c>
      <c r="N650" s="1" t="str">
        <f t="shared" si="673"/>
        <v>EquipmentName609024100</v>
      </c>
      <c r="O650" s="1" t="str">
        <f t="shared" si="674"/>
        <v>EquipmentDesc609024100</v>
      </c>
      <c r="P650" s="63" t="str">
        <f>"SpriteUi/EquipmentIcon/"&amp;"Equip_"&amp;_xlfn.XLOOKUP(J650,战斗中转!$A$8:$A$11,战斗中转!$B$8:$B$11)&amp;"_"&amp;I650*100+ROUNDUP(G650/2,0)*10</f>
        <v>SpriteUi/EquipmentIcon/Equip_Shoes_250</v>
      </c>
      <c r="Q650" s="63">
        <v>1</v>
      </c>
      <c r="R650" s="1" t="str" cm="1">
        <f t="array" ref="R650">_xlfn.XLOOKUP($C650,战斗中转!$E$32:$E$281,_xlfn.XLOOKUP(I650*100+J650,战斗中转!$AD$30:$BY$30*100+战斗中转!$AD$31:$BY$31,战斗中转!$AD$32:$BY$281),"{}")</f>
        <v>{"MagicDef":15782.5416,"AtkSpeed":0.1971,"OnHealInc":0.1445}</v>
      </c>
      <c r="S650" s="1" t="str" cm="1">
        <f t="array" ref="S650">_xlfn.XLOOKUP($C650,经营中转!$E$16:$E$265,_xlfn.XLOOKUP($J650,经营中转!$L$15:$S$15,经营中转!$L$16:$S$265),"{}")</f>
        <v>{"AutoLevelLower":60}</v>
      </c>
    </row>
    <row r="651" spans="1:19" x14ac:dyDescent="0.15">
      <c r="A651" s="1">
        <f t="shared" si="613"/>
        <v>6009431100</v>
      </c>
      <c r="B651" s="60">
        <f t="shared" si="656"/>
        <v>6009431100</v>
      </c>
      <c r="C651" s="27">
        <f>_xlfn.XLOOKUP(G651,战斗中转!$D$8:$D$19,战斗中转!$F$8:$F$19)</f>
        <v>100</v>
      </c>
      <c r="D651" s="1">
        <f>_xlfn.XLOOKUP(G651,战斗中转!$D$8:$D$19,战斗中转!$H$8:$H$19)</f>
        <v>5</v>
      </c>
      <c r="E651" s="1">
        <f>_xlfn.XLOOKUP(G651,战斗中转!$D$8:$D$19,战斗中转!$J$8:$J$19)</f>
        <v>0</v>
      </c>
      <c r="F651" s="1">
        <f t="shared" si="671"/>
        <v>1</v>
      </c>
      <c r="G651" s="60">
        <f t="shared" si="664"/>
        <v>9</v>
      </c>
      <c r="H651" s="1">
        <f t="shared" ref="H651:J651" si="717">H579</f>
        <v>4</v>
      </c>
      <c r="I651" s="1">
        <f t="shared" si="717"/>
        <v>3</v>
      </c>
      <c r="J651" s="1">
        <f t="shared" si="717"/>
        <v>1</v>
      </c>
      <c r="K651" s="1">
        <f t="shared" si="308"/>
        <v>1</v>
      </c>
      <c r="L651" s="1">
        <f>IF(H651=0,0,_xlfn.XLOOKUP(G651,战斗中转!$D$8:$D$19,战斗中转!$I$8:$I$19))</f>
        <v>0.4</v>
      </c>
      <c r="M651" s="1">
        <f t="shared" si="616"/>
        <v>6009431100</v>
      </c>
      <c r="N651" s="1" t="str">
        <f t="shared" si="673"/>
        <v>EquipmentName609031100</v>
      </c>
      <c r="O651" s="1" t="str">
        <f t="shared" si="674"/>
        <v>EquipmentDesc609031100</v>
      </c>
      <c r="P651" s="63" t="str">
        <f>"SpriteUi/EquipmentIcon/"&amp;"Equip_"&amp;_xlfn.XLOOKUP(J651,战斗中转!$A$8:$A$11,战斗中转!$B$8:$B$11)&amp;"_"&amp;I651*100+ROUNDUP(G651/2,0)*10</f>
        <v>SpriteUi/EquipmentIcon/Equip_Weapon_350</v>
      </c>
      <c r="Q651" s="63">
        <v>1</v>
      </c>
      <c r="R651" s="1" t="str" cm="1">
        <f t="array" ref="R651">_xlfn.XLOOKUP($C651,战斗中转!$E$32:$E$281,_xlfn.XLOOKUP(I651*100+J651,战斗中转!$AD$30:$BY$30*100+战斗中转!$AD$31:$BY$31,战斗中转!$AD$32:$BY$281),"{}")</f>
        <v>{"Atk":39456.3539,"Cri":0.707}</v>
      </c>
      <c r="S651" s="1" t="str" cm="1">
        <f t="array" ref="S651">_xlfn.XLOOKUP($C651,经营中转!$E$16:$E$265,_xlfn.XLOOKUP($J651,经营中转!$L$15:$S$15,经营中转!$L$16:$S$265),"{}")</f>
        <v>{"CardMulti":20.17}</v>
      </c>
    </row>
    <row r="652" spans="1:19" x14ac:dyDescent="0.15">
      <c r="A652" s="1">
        <f t="shared" si="613"/>
        <v>6009432100</v>
      </c>
      <c r="B652" s="60">
        <f t="shared" si="656"/>
        <v>6009432100</v>
      </c>
      <c r="C652" s="27">
        <f>_xlfn.XLOOKUP(G652,战斗中转!$D$8:$D$19,战斗中转!$F$8:$F$19)</f>
        <v>100</v>
      </c>
      <c r="D652" s="1">
        <f>_xlfn.XLOOKUP(G652,战斗中转!$D$8:$D$19,战斗中转!$H$8:$H$19)</f>
        <v>5</v>
      </c>
      <c r="E652" s="1">
        <f>_xlfn.XLOOKUP(G652,战斗中转!$D$8:$D$19,战斗中转!$J$8:$J$19)</f>
        <v>0</v>
      </c>
      <c r="F652" s="1">
        <f t="shared" si="671"/>
        <v>1</v>
      </c>
      <c r="G652" s="60">
        <f t="shared" si="664"/>
        <v>9</v>
      </c>
      <c r="H652" s="1">
        <f t="shared" ref="H652:J652" si="718">H580</f>
        <v>4</v>
      </c>
      <c r="I652" s="1">
        <f t="shared" si="718"/>
        <v>3</v>
      </c>
      <c r="J652" s="1">
        <f t="shared" si="718"/>
        <v>2</v>
      </c>
      <c r="K652" s="1">
        <f t="shared" si="308"/>
        <v>1</v>
      </c>
      <c r="L652" s="1">
        <f>IF(H652=0,0,_xlfn.XLOOKUP(G652,战斗中转!$D$8:$D$19,战斗中转!$I$8:$I$19))</f>
        <v>0.4</v>
      </c>
      <c r="M652" s="1">
        <f t="shared" si="616"/>
        <v>6009432100</v>
      </c>
      <c r="N652" s="1" t="str">
        <f t="shared" si="673"/>
        <v>EquipmentName609032100</v>
      </c>
      <c r="O652" s="1" t="str">
        <f t="shared" si="674"/>
        <v>EquipmentDesc609032100</v>
      </c>
      <c r="P652" s="63" t="str">
        <f>"SpriteUi/EquipmentIcon/"&amp;"Equip_"&amp;_xlfn.XLOOKUP(J652,战斗中转!$A$8:$A$11,战斗中转!$B$8:$B$11)&amp;"_"&amp;I652*100+ROUNDUP(G652/2,0)*10</f>
        <v>SpriteUi/EquipmentIcon/Equip_Head_350</v>
      </c>
      <c r="Q652" s="63">
        <v>1</v>
      </c>
      <c r="R652" s="1" t="str" cm="1">
        <f t="array" ref="R652">_xlfn.XLOOKUP($C652,战斗中转!$E$32:$E$281,_xlfn.XLOOKUP(I652*100+J652,战斗中转!$AD$30:$BY$30*100+战斗中转!$AD$31:$BY$31,战斗中转!$AD$32:$BY$281),"{}")</f>
        <v>{"Hp":376628.8325,"AntiCri":0.707}</v>
      </c>
      <c r="S652" s="1" t="str" cm="1">
        <f t="array" ref="S652">_xlfn.XLOOKUP($C652,经营中转!$E$16:$E$265,_xlfn.XLOOKUP($J652,经营中转!$L$15:$S$15,经营中转!$L$16:$S$265),"{}")</f>
        <v>{"AutoLevelLower":140}</v>
      </c>
    </row>
    <row r="653" spans="1:19" x14ac:dyDescent="0.15">
      <c r="A653" s="1">
        <f t="shared" si="613"/>
        <v>6009433100</v>
      </c>
      <c r="B653" s="60">
        <f t="shared" si="656"/>
        <v>6009433100</v>
      </c>
      <c r="C653" s="27">
        <f>_xlfn.XLOOKUP(G653,战斗中转!$D$8:$D$19,战斗中转!$F$8:$F$19)</f>
        <v>100</v>
      </c>
      <c r="D653" s="1">
        <f>_xlfn.XLOOKUP(G653,战斗中转!$D$8:$D$19,战斗中转!$H$8:$H$19)</f>
        <v>5</v>
      </c>
      <c r="E653" s="1">
        <f>_xlfn.XLOOKUP(G653,战斗中转!$D$8:$D$19,战斗中转!$J$8:$J$19)</f>
        <v>0</v>
      </c>
      <c r="F653" s="1">
        <f t="shared" si="671"/>
        <v>1</v>
      </c>
      <c r="G653" s="60">
        <f t="shared" si="664"/>
        <v>9</v>
      </c>
      <c r="H653" s="1">
        <f t="shared" ref="H653:J653" si="719">H581</f>
        <v>4</v>
      </c>
      <c r="I653" s="1">
        <f t="shared" si="719"/>
        <v>3</v>
      </c>
      <c r="J653" s="1">
        <f t="shared" si="719"/>
        <v>3</v>
      </c>
      <c r="K653" s="1">
        <f t="shared" si="308"/>
        <v>1</v>
      </c>
      <c r="L653" s="1">
        <f>IF(H653=0,0,_xlfn.XLOOKUP(G653,战斗中转!$D$8:$D$19,战斗中转!$I$8:$I$19))</f>
        <v>0.4</v>
      </c>
      <c r="M653" s="1">
        <f t="shared" si="616"/>
        <v>6009433100</v>
      </c>
      <c r="N653" s="1" t="str">
        <f t="shared" si="673"/>
        <v>EquipmentName609033100</v>
      </c>
      <c r="O653" s="1" t="str">
        <f t="shared" si="674"/>
        <v>EquipmentDesc609033100</v>
      </c>
      <c r="P653" s="63" t="str">
        <f>"SpriteUi/EquipmentIcon/"&amp;"Equip_"&amp;_xlfn.XLOOKUP(J653,战斗中转!$A$8:$A$11,战斗中转!$B$8:$B$11)&amp;"_"&amp;I653*100+ROUNDUP(G653/2,0)*10</f>
        <v>SpriteUi/EquipmentIcon/Equip_Body_350</v>
      </c>
      <c r="Q653" s="63">
        <v>1</v>
      </c>
      <c r="R653" s="1" t="str" cm="1">
        <f t="array" ref="R653">_xlfn.XLOOKUP($C653,战斗中转!$E$32:$E$281,_xlfn.XLOOKUP(I653*100+J653,战斗中转!$AD$30:$BY$30*100+战斗中转!$AD$31:$BY$31,战斗中转!$AD$32:$BY$281),"{}")</f>
        <v>{"PhysDef":13917.3320999999,"HealInc":0.1445}</v>
      </c>
      <c r="S653" s="1" t="str" cm="1">
        <f t="array" ref="S653">_xlfn.XLOOKUP($C653,经营中转!$E$16:$E$265,_xlfn.XLOOKUP($J653,经营中转!$L$15:$S$15,经营中转!$L$16:$S$265),"{}")</f>
        <v>{"CardMulti":8.65}</v>
      </c>
    </row>
    <row r="654" spans="1:19" x14ac:dyDescent="0.15">
      <c r="A654" s="1">
        <f t="shared" si="613"/>
        <v>6009434100</v>
      </c>
      <c r="B654" s="60">
        <f t="shared" si="656"/>
        <v>6009434100</v>
      </c>
      <c r="C654" s="27">
        <f>_xlfn.XLOOKUP(G654,战斗中转!$D$8:$D$19,战斗中转!$F$8:$F$19)</f>
        <v>100</v>
      </c>
      <c r="D654" s="1">
        <f>_xlfn.XLOOKUP(G654,战斗中转!$D$8:$D$19,战斗中转!$H$8:$H$19)</f>
        <v>5</v>
      </c>
      <c r="E654" s="1">
        <f>_xlfn.XLOOKUP(G654,战斗中转!$D$8:$D$19,战斗中转!$J$8:$J$19)</f>
        <v>0</v>
      </c>
      <c r="F654" s="1">
        <f t="shared" si="671"/>
        <v>1</v>
      </c>
      <c r="G654" s="60">
        <f t="shared" si="664"/>
        <v>9</v>
      </c>
      <c r="H654" s="1">
        <f t="shared" ref="H654:J654" si="720">H582</f>
        <v>4</v>
      </c>
      <c r="I654" s="1">
        <f t="shared" si="720"/>
        <v>3</v>
      </c>
      <c r="J654" s="1">
        <f t="shared" si="720"/>
        <v>4</v>
      </c>
      <c r="K654" s="1">
        <f t="shared" si="308"/>
        <v>1</v>
      </c>
      <c r="L654" s="1">
        <f>IF(H654=0,0,_xlfn.XLOOKUP(G654,战斗中转!$D$8:$D$19,战斗中转!$I$8:$I$19))</f>
        <v>0.4</v>
      </c>
      <c r="M654" s="1">
        <f t="shared" si="616"/>
        <v>6009434100</v>
      </c>
      <c r="N654" s="1" t="str">
        <f t="shared" si="673"/>
        <v>EquipmentName609034100</v>
      </c>
      <c r="O654" s="1" t="str">
        <f t="shared" si="674"/>
        <v>EquipmentDesc609034100</v>
      </c>
      <c r="P654" s="63" t="str">
        <f>"SpriteUi/EquipmentIcon/"&amp;"Equip_"&amp;_xlfn.XLOOKUP(J654,战斗中转!$A$8:$A$11,战斗中转!$B$8:$B$11)&amp;"_"&amp;I654*100+ROUNDUP(G654/2,0)*10</f>
        <v>SpriteUi/EquipmentIcon/Equip_Shoes_350</v>
      </c>
      <c r="Q654" s="63">
        <v>1</v>
      </c>
      <c r="R654" s="1" t="str" cm="1">
        <f t="array" ref="R654">_xlfn.XLOOKUP($C654,战斗中转!$E$32:$E$281,_xlfn.XLOOKUP(I654*100+J654,战斗中转!$AD$30:$BY$30*100+战斗中转!$AD$31:$BY$31,战斗中转!$AD$32:$BY$281),"{}")</f>
        <v>{"MagicDef":14204.2874,"AtkSpeed":0.1971,"HealInc":0.1445}</v>
      </c>
      <c r="S654" s="1" t="str" cm="1">
        <f t="array" ref="S654">_xlfn.XLOOKUP($C654,经营中转!$E$16:$E$265,_xlfn.XLOOKUP($J654,经营中转!$L$15:$S$15,经营中转!$L$16:$S$265),"{}")</f>
        <v>{"AutoLevelLower":60}</v>
      </c>
    </row>
    <row r="655" spans="1:19" x14ac:dyDescent="0.15">
      <c r="A655" s="1">
        <f t="shared" ref="A655:A666" si="721">B655</f>
        <v>6009911100</v>
      </c>
      <c r="B655" s="60">
        <f t="shared" si="656"/>
        <v>6009911100</v>
      </c>
      <c r="C655" s="27">
        <f>_xlfn.XLOOKUP(G655,战斗中转!$D$8:$D$19,战斗中转!$F$8:$F$19)</f>
        <v>100</v>
      </c>
      <c r="D655" s="1">
        <f>_xlfn.XLOOKUP(G655,战斗中转!$D$8:$D$19,战斗中转!$H$8:$H$19)</f>
        <v>5</v>
      </c>
      <c r="E655" s="1">
        <f>_xlfn.XLOOKUP(G655,战斗中转!$D$8:$D$19,战斗中转!$J$8:$J$19)</f>
        <v>0</v>
      </c>
      <c r="F655" s="1">
        <f t="shared" ref="F655:F666" si="722">IF(D655=0,0,1)</f>
        <v>1</v>
      </c>
      <c r="G655" s="60">
        <f t="shared" si="664"/>
        <v>9</v>
      </c>
      <c r="H655" s="1">
        <f t="shared" ref="H655:J655" si="723">H583</f>
        <v>100</v>
      </c>
      <c r="I655" s="1">
        <f t="shared" si="723"/>
        <v>1</v>
      </c>
      <c r="J655" s="1">
        <f t="shared" si="723"/>
        <v>1</v>
      </c>
      <c r="K655" s="1">
        <f t="shared" ref="K655:K666" si="724">IF(L655=0,0,1)</f>
        <v>1</v>
      </c>
      <c r="L655" s="1">
        <f>IF(H655=0,0,_xlfn.XLOOKUP(G655,战斗中转!$D$8:$D$19,战斗中转!$I$8:$I$19))</f>
        <v>0.4</v>
      </c>
      <c r="M655" s="1">
        <f t="shared" ref="M655:M666" si="725">B655</f>
        <v>6009911100</v>
      </c>
      <c r="N655" s="1" t="str">
        <f t="shared" ref="N655:N666" si="726">"EquipmentName"&amp;"60"&amp;G655*1000000+I655*10000+J655*1000+C655</f>
        <v>EquipmentName609011100</v>
      </c>
      <c r="O655" s="1" t="str">
        <f t="shared" ref="O655:O666" si="727">"EquipmentDesc"&amp;"60"&amp;G655*1000000+I655*10000+J655*1000+C655</f>
        <v>EquipmentDesc609011100</v>
      </c>
      <c r="P655" s="63" t="str">
        <f>"SpriteUi/EquipmentIcon/"&amp;"Equip_"&amp;_xlfn.XLOOKUP(J655,战斗中转!$A$8:$A$11,战斗中转!$B$8:$B$11)&amp;"_"&amp;I655*100+ROUNDUP(G655/2,0)*10</f>
        <v>SpriteUi/EquipmentIcon/Equip_Weapon_150</v>
      </c>
      <c r="Q655" s="63">
        <v>1</v>
      </c>
      <c r="R655" s="1" t="str" cm="1">
        <f t="array" ref="R655">_xlfn.XLOOKUP($C655,战斗中转!$E$32:$E$281,_xlfn.XLOOKUP(I655*100+J655,战斗中转!$AD$30:$BY$30*100+战斗中转!$AD$31:$BY$31,战斗中转!$AD$32:$BY$281),"{}")</f>
        <v>{"Atk":43760.6834,"Cri":1.0252}</v>
      </c>
      <c r="S655" s="1" t="str" cm="1">
        <f t="array" ref="S655">_xlfn.XLOOKUP($C655,经营中转!$E$16:$E$265,_xlfn.XLOOKUP($J655,经营中转!$L$15:$S$15,经营中转!$L$16:$S$265),"{}")</f>
        <v>{"CardMulti":20.17}</v>
      </c>
    </row>
    <row r="656" spans="1:19" x14ac:dyDescent="0.15">
      <c r="A656" s="1">
        <f t="shared" si="721"/>
        <v>6009912100</v>
      </c>
      <c r="B656" s="60">
        <f t="shared" si="656"/>
        <v>6009912100</v>
      </c>
      <c r="C656" s="27">
        <f>_xlfn.XLOOKUP(G656,战斗中转!$D$8:$D$19,战斗中转!$F$8:$F$19)</f>
        <v>100</v>
      </c>
      <c r="D656" s="1">
        <f>_xlfn.XLOOKUP(G656,战斗中转!$D$8:$D$19,战斗中转!$H$8:$H$19)</f>
        <v>5</v>
      </c>
      <c r="E656" s="1">
        <f>_xlfn.XLOOKUP(G656,战斗中转!$D$8:$D$19,战斗中转!$J$8:$J$19)</f>
        <v>0</v>
      </c>
      <c r="F656" s="1">
        <f t="shared" si="722"/>
        <v>1</v>
      </c>
      <c r="G656" s="60">
        <f t="shared" si="664"/>
        <v>9</v>
      </c>
      <c r="H656" s="1">
        <f t="shared" ref="H656:J656" si="728">H584</f>
        <v>100</v>
      </c>
      <c r="I656" s="1">
        <f t="shared" si="728"/>
        <v>1</v>
      </c>
      <c r="J656" s="1">
        <f t="shared" si="728"/>
        <v>2</v>
      </c>
      <c r="K656" s="1">
        <f t="shared" si="724"/>
        <v>1</v>
      </c>
      <c r="L656" s="1">
        <f>IF(H656=0,0,_xlfn.XLOOKUP(G656,战斗中转!$D$8:$D$19,战斗中转!$I$8:$I$19))</f>
        <v>0.4</v>
      </c>
      <c r="M656" s="1">
        <f t="shared" si="725"/>
        <v>6009912100</v>
      </c>
      <c r="N656" s="1" t="str">
        <f t="shared" si="726"/>
        <v>EquipmentName609012100</v>
      </c>
      <c r="O656" s="1" t="str">
        <f t="shared" si="727"/>
        <v>EquipmentDesc609012100</v>
      </c>
      <c r="P656" s="63" t="str">
        <f>"SpriteUi/EquipmentIcon/"&amp;"Equip_"&amp;_xlfn.XLOOKUP(J656,战斗中转!$A$8:$A$11,战斗中转!$B$8:$B$11)&amp;"_"&amp;I656*100+ROUNDUP(G656/2,0)*10</f>
        <v>SpriteUi/EquipmentIcon/Equip_Head_150</v>
      </c>
      <c r="Q656" s="63">
        <v>1</v>
      </c>
      <c r="R656" s="1" t="str" cm="1">
        <f t="array" ref="R656">_xlfn.XLOOKUP($C656,战斗中转!$E$32:$E$281,_xlfn.XLOOKUP(I656*100+J656,战斗中转!$AD$30:$BY$30*100+战斗中转!$AD$31:$BY$31,战斗中转!$AD$32:$BY$281),"{}")</f>
        <v>{"Hp":315650.8311,"AntiCri":0.5656}</v>
      </c>
      <c r="S656" s="1" t="str" cm="1">
        <f t="array" ref="S656">_xlfn.XLOOKUP($C656,经营中转!$E$16:$E$265,_xlfn.XLOOKUP($J656,经营中转!$L$15:$S$15,经营中转!$L$16:$S$265),"{}")</f>
        <v>{"AutoLevelLower":140}</v>
      </c>
    </row>
    <row r="657" spans="1:19" x14ac:dyDescent="0.15">
      <c r="A657" s="1">
        <f t="shared" si="721"/>
        <v>6009913100</v>
      </c>
      <c r="B657" s="60">
        <f t="shared" si="656"/>
        <v>6009913100</v>
      </c>
      <c r="C657" s="27">
        <f>_xlfn.XLOOKUP(G657,战斗中转!$D$8:$D$19,战斗中转!$F$8:$F$19)</f>
        <v>100</v>
      </c>
      <c r="D657" s="1">
        <f>_xlfn.XLOOKUP(G657,战斗中转!$D$8:$D$19,战斗中转!$H$8:$H$19)</f>
        <v>5</v>
      </c>
      <c r="E657" s="1">
        <f>_xlfn.XLOOKUP(G657,战斗中转!$D$8:$D$19,战斗中转!$J$8:$J$19)</f>
        <v>0</v>
      </c>
      <c r="F657" s="1">
        <f t="shared" si="722"/>
        <v>1</v>
      </c>
      <c r="G657" s="60">
        <f t="shared" si="664"/>
        <v>9</v>
      </c>
      <c r="H657" s="1">
        <f t="shared" ref="H657:J657" si="729">H585</f>
        <v>100</v>
      </c>
      <c r="I657" s="1">
        <f t="shared" si="729"/>
        <v>1</v>
      </c>
      <c r="J657" s="1">
        <f t="shared" si="729"/>
        <v>3</v>
      </c>
      <c r="K657" s="1">
        <f t="shared" si="724"/>
        <v>1</v>
      </c>
      <c r="L657" s="1">
        <f>IF(H657=0,0,_xlfn.XLOOKUP(G657,战斗中转!$D$8:$D$19,战斗中转!$I$8:$I$19))</f>
        <v>0.4</v>
      </c>
      <c r="M657" s="1">
        <f t="shared" si="725"/>
        <v>6009913100</v>
      </c>
      <c r="N657" s="1" t="str">
        <f t="shared" si="726"/>
        <v>EquipmentName609013100</v>
      </c>
      <c r="O657" s="1" t="str">
        <f t="shared" si="727"/>
        <v>EquipmentDesc609013100</v>
      </c>
      <c r="P657" s="63" t="str">
        <f>"SpriteUi/EquipmentIcon/"&amp;"Equip_"&amp;_xlfn.XLOOKUP(J657,战斗中转!$A$8:$A$11,战斗中转!$B$8:$B$11)&amp;"_"&amp;I657*100+ROUNDUP(G657/2,0)*10</f>
        <v>SpriteUi/EquipmentIcon/Equip_Body_150</v>
      </c>
      <c r="Q657" s="63">
        <v>1</v>
      </c>
      <c r="R657" s="1" t="str" cm="1">
        <f t="array" ref="R657">_xlfn.XLOOKUP($C657,战斗中转!$E$32:$E$281,_xlfn.XLOOKUP(I657*100+J657,战斗中转!$AD$30:$BY$30*100+战斗中转!$AD$31:$BY$31,战斗中转!$AD$32:$BY$281),"{}")</f>
        <v>{"PhysDef":13630.3768,"SkillSpeed":0.1533}</v>
      </c>
      <c r="S657" s="1" t="str" cm="1">
        <f t="array" ref="S657">_xlfn.XLOOKUP($C657,经营中转!$E$16:$E$265,_xlfn.XLOOKUP($J657,经营中转!$L$15:$S$15,经营中转!$L$16:$S$265),"{}")</f>
        <v>{"CardMulti":8.65}</v>
      </c>
    </row>
    <row r="658" spans="1:19" x14ac:dyDescent="0.15">
      <c r="A658" s="1">
        <f t="shared" si="721"/>
        <v>6009914100</v>
      </c>
      <c r="B658" s="60">
        <f t="shared" si="656"/>
        <v>6009914100</v>
      </c>
      <c r="C658" s="27">
        <f>_xlfn.XLOOKUP(G658,战斗中转!$D$8:$D$19,战斗中转!$F$8:$F$19)</f>
        <v>100</v>
      </c>
      <c r="D658" s="1">
        <f>_xlfn.XLOOKUP(G658,战斗中转!$D$8:$D$19,战斗中转!$H$8:$H$19)</f>
        <v>5</v>
      </c>
      <c r="E658" s="1">
        <f>_xlfn.XLOOKUP(G658,战斗中转!$D$8:$D$19,战斗中转!$J$8:$J$19)</f>
        <v>0</v>
      </c>
      <c r="F658" s="1">
        <f t="shared" si="722"/>
        <v>1</v>
      </c>
      <c r="G658" s="60">
        <f t="shared" si="664"/>
        <v>9</v>
      </c>
      <c r="H658" s="1">
        <f t="shared" ref="H658:J658" si="730">H586</f>
        <v>100</v>
      </c>
      <c r="I658" s="1">
        <f t="shared" si="730"/>
        <v>1</v>
      </c>
      <c r="J658" s="1">
        <f t="shared" si="730"/>
        <v>4</v>
      </c>
      <c r="K658" s="1">
        <f t="shared" si="724"/>
        <v>1</v>
      </c>
      <c r="L658" s="1">
        <f>IF(H658=0,0,_xlfn.XLOOKUP(G658,战斗中转!$D$8:$D$19,战斗中转!$I$8:$I$19))</f>
        <v>0.4</v>
      </c>
      <c r="M658" s="1">
        <f t="shared" si="725"/>
        <v>6009914100</v>
      </c>
      <c r="N658" s="1" t="str">
        <f t="shared" si="726"/>
        <v>EquipmentName609014100</v>
      </c>
      <c r="O658" s="1" t="str">
        <f t="shared" si="727"/>
        <v>EquipmentDesc609014100</v>
      </c>
      <c r="P658" s="63" t="str">
        <f>"SpriteUi/EquipmentIcon/"&amp;"Equip_"&amp;_xlfn.XLOOKUP(J658,战斗中转!$A$8:$A$11,战斗中转!$B$8:$B$11)&amp;"_"&amp;I658*100+ROUNDUP(G658/2,0)*10</f>
        <v>SpriteUi/EquipmentIcon/Equip_Shoes_150</v>
      </c>
      <c r="Q658" s="63">
        <v>1</v>
      </c>
      <c r="R658" s="1" t="str" cm="1">
        <f t="array" ref="R658">_xlfn.XLOOKUP($C658,战斗中转!$E$32:$E$281,_xlfn.XLOOKUP(I658*100+J658,战斗中转!$AD$30:$BY$30*100+战斗中转!$AD$31:$BY$31,战斗中转!$AD$32:$BY$281),"{}")</f>
        <v>{"MagicDef":13630.3768,"AtkSpeed":0.1971,"SkillSpeed":0.1533}</v>
      </c>
      <c r="S658" s="1" t="str" cm="1">
        <f t="array" ref="S658">_xlfn.XLOOKUP($C658,经营中转!$E$16:$E$265,_xlfn.XLOOKUP($J658,经营中转!$L$15:$S$15,经营中转!$L$16:$S$265),"{}")</f>
        <v>{"AutoLevelLower":60}</v>
      </c>
    </row>
    <row r="659" spans="1:19" x14ac:dyDescent="0.15">
      <c r="A659" s="1">
        <f t="shared" si="721"/>
        <v>6009921100</v>
      </c>
      <c r="B659" s="60">
        <f t="shared" si="656"/>
        <v>6009921100</v>
      </c>
      <c r="C659" s="27">
        <f>_xlfn.XLOOKUP(G659,战斗中转!$D$8:$D$19,战斗中转!$F$8:$F$19)</f>
        <v>100</v>
      </c>
      <c r="D659" s="1">
        <f>_xlfn.XLOOKUP(G659,战斗中转!$D$8:$D$19,战斗中转!$H$8:$H$19)</f>
        <v>5</v>
      </c>
      <c r="E659" s="1">
        <f>_xlfn.XLOOKUP(G659,战斗中转!$D$8:$D$19,战斗中转!$J$8:$J$19)</f>
        <v>0</v>
      </c>
      <c r="F659" s="1">
        <f t="shared" si="722"/>
        <v>1</v>
      </c>
      <c r="G659" s="60">
        <f t="shared" si="664"/>
        <v>9</v>
      </c>
      <c r="H659" s="1">
        <f t="shared" ref="H659:J659" si="731">H587</f>
        <v>100</v>
      </c>
      <c r="I659" s="1">
        <f t="shared" si="731"/>
        <v>2</v>
      </c>
      <c r="J659" s="1">
        <f t="shared" si="731"/>
        <v>1</v>
      </c>
      <c r="K659" s="1">
        <f t="shared" si="724"/>
        <v>1</v>
      </c>
      <c r="L659" s="1">
        <f>IF(H659=0,0,_xlfn.XLOOKUP(G659,战斗中转!$D$8:$D$19,战斗中转!$I$8:$I$19))</f>
        <v>0.4</v>
      </c>
      <c r="M659" s="1">
        <f t="shared" si="725"/>
        <v>6009921100</v>
      </c>
      <c r="N659" s="1" t="str">
        <f t="shared" si="726"/>
        <v>EquipmentName609021100</v>
      </c>
      <c r="O659" s="1" t="str">
        <f t="shared" si="727"/>
        <v>EquipmentDesc609021100</v>
      </c>
      <c r="P659" s="63" t="str">
        <f>"SpriteUi/EquipmentIcon/"&amp;"Equip_"&amp;_xlfn.XLOOKUP(J659,战斗中转!$A$8:$A$11,战斗中转!$B$8:$B$11)&amp;"_"&amp;I659*100+ROUNDUP(G659/2,0)*10</f>
        <v>SpriteUi/EquipmentIcon/Equip_Weapon_250</v>
      </c>
      <c r="Q659" s="63">
        <v>1</v>
      </c>
      <c r="R659" s="1" t="str" cm="1">
        <f t="array" ref="R659">_xlfn.XLOOKUP($C659,战斗中转!$E$32:$E$281,_xlfn.XLOOKUP(I659*100+J659,战斗中转!$AD$30:$BY$30*100+战斗中转!$AD$31:$BY$31,战斗中转!$AD$32:$BY$281),"{}")</f>
        <v>{"Atk":30847.6949,"Cri":0.707}</v>
      </c>
      <c r="S659" s="1" t="str" cm="1">
        <f t="array" ref="S659">_xlfn.XLOOKUP($C659,经营中转!$E$16:$E$265,_xlfn.XLOOKUP($J659,经营中转!$L$15:$S$15,经营中转!$L$16:$S$265),"{}")</f>
        <v>{"CardMulti":20.17}</v>
      </c>
    </row>
    <row r="660" spans="1:19" x14ac:dyDescent="0.15">
      <c r="A660" s="1">
        <f t="shared" si="721"/>
        <v>6009922100</v>
      </c>
      <c r="B660" s="60">
        <f t="shared" ref="B660:B723" si="732">INT(IF(H660=100,60*10^8+G660*10^6+9*10^5+I660*10^4+J660*10^3+C660,60*10^8+G660*10^6+H660*10^5+I660*10^4+J660*10^3+C660))</f>
        <v>6009922100</v>
      </c>
      <c r="C660" s="27">
        <f>_xlfn.XLOOKUP(G660,战斗中转!$D$8:$D$19,战斗中转!$F$8:$F$19)</f>
        <v>100</v>
      </c>
      <c r="D660" s="1">
        <f>_xlfn.XLOOKUP(G660,战斗中转!$D$8:$D$19,战斗中转!$H$8:$H$19)</f>
        <v>5</v>
      </c>
      <c r="E660" s="1">
        <f>_xlfn.XLOOKUP(G660,战斗中转!$D$8:$D$19,战斗中转!$J$8:$J$19)</f>
        <v>0</v>
      </c>
      <c r="F660" s="1">
        <f t="shared" si="722"/>
        <v>1</v>
      </c>
      <c r="G660" s="60">
        <f t="shared" si="664"/>
        <v>9</v>
      </c>
      <c r="H660" s="1">
        <f t="shared" ref="H660:J660" si="733">H588</f>
        <v>100</v>
      </c>
      <c r="I660" s="1">
        <f t="shared" si="733"/>
        <v>2</v>
      </c>
      <c r="J660" s="1">
        <f t="shared" si="733"/>
        <v>2</v>
      </c>
      <c r="K660" s="1">
        <f t="shared" si="724"/>
        <v>1</v>
      </c>
      <c r="L660" s="1">
        <f>IF(H660=0,0,_xlfn.XLOOKUP(G660,战斗中转!$D$8:$D$19,战斗中转!$I$8:$I$19))</f>
        <v>0.4</v>
      </c>
      <c r="M660" s="1">
        <f t="shared" si="725"/>
        <v>6009922100</v>
      </c>
      <c r="N660" s="1" t="str">
        <f t="shared" si="726"/>
        <v>EquipmentName609022100</v>
      </c>
      <c r="O660" s="1" t="str">
        <f t="shared" si="727"/>
        <v>EquipmentDesc609022100</v>
      </c>
      <c r="P660" s="63" t="str">
        <f>"SpriteUi/EquipmentIcon/"&amp;"Equip_"&amp;_xlfn.XLOOKUP(J660,战斗中转!$A$8:$A$11,战斗中转!$B$8:$B$11)&amp;"_"&amp;I660*100+ROUNDUP(G660/2,0)*10</f>
        <v>SpriteUi/EquipmentIcon/Equip_Head_250</v>
      </c>
      <c r="Q660" s="63">
        <v>1</v>
      </c>
      <c r="R660" s="1" t="str" cm="1">
        <f t="array" ref="R660">_xlfn.XLOOKUP($C660,战斗中转!$E$32:$E$281,_xlfn.XLOOKUP(I660*100+J660,战斗中转!$AD$30:$BY$30*100+战斗中转!$AD$31:$BY$31,战斗中转!$AD$32:$BY$281),"{}")</f>
        <v>{"Hp":448367.6578,"AntiCri":0.707}</v>
      </c>
      <c r="S660" s="1" t="str" cm="1">
        <f t="array" ref="S660">_xlfn.XLOOKUP($C660,经营中转!$E$16:$E$265,_xlfn.XLOOKUP($J660,经营中转!$L$15:$S$15,经营中转!$L$16:$S$265),"{}")</f>
        <v>{"AutoLevelLower":140}</v>
      </c>
    </row>
    <row r="661" spans="1:19" x14ac:dyDescent="0.15">
      <c r="A661" s="1">
        <f t="shared" si="721"/>
        <v>6009923100</v>
      </c>
      <c r="B661" s="60">
        <f t="shared" si="732"/>
        <v>6009923100</v>
      </c>
      <c r="C661" s="27">
        <f>_xlfn.XLOOKUP(G661,战斗中转!$D$8:$D$19,战斗中转!$F$8:$F$19)</f>
        <v>100</v>
      </c>
      <c r="D661" s="1">
        <f>_xlfn.XLOOKUP(G661,战斗中转!$D$8:$D$19,战斗中转!$H$8:$H$19)</f>
        <v>5</v>
      </c>
      <c r="E661" s="1">
        <f>_xlfn.XLOOKUP(G661,战斗中转!$D$8:$D$19,战斗中转!$J$8:$J$19)</f>
        <v>0</v>
      </c>
      <c r="F661" s="1">
        <f t="shared" si="722"/>
        <v>1</v>
      </c>
      <c r="G661" s="60">
        <f t="shared" si="664"/>
        <v>9</v>
      </c>
      <c r="H661" s="1">
        <f t="shared" ref="H661:J661" si="734">H589</f>
        <v>100</v>
      </c>
      <c r="I661" s="1">
        <f t="shared" si="734"/>
        <v>2</v>
      </c>
      <c r="J661" s="1">
        <f t="shared" si="734"/>
        <v>3</v>
      </c>
      <c r="K661" s="1">
        <f t="shared" si="724"/>
        <v>1</v>
      </c>
      <c r="L661" s="1">
        <f>IF(H661=0,0,_xlfn.XLOOKUP(G661,战斗中转!$D$8:$D$19,战斗中转!$I$8:$I$19))</f>
        <v>0.4</v>
      </c>
      <c r="M661" s="1">
        <f t="shared" si="725"/>
        <v>6009923100</v>
      </c>
      <c r="N661" s="1" t="str">
        <f t="shared" si="726"/>
        <v>EquipmentName609023100</v>
      </c>
      <c r="O661" s="1" t="str">
        <f t="shared" si="727"/>
        <v>EquipmentDesc609023100</v>
      </c>
      <c r="P661" s="63" t="str">
        <f>"SpriteUi/EquipmentIcon/"&amp;"Equip_"&amp;_xlfn.XLOOKUP(J661,战斗中转!$A$8:$A$11,战斗中转!$B$8:$B$11)&amp;"_"&amp;I661*100+ROUNDUP(G661/2,0)*10</f>
        <v>SpriteUi/EquipmentIcon/Equip_Body_250</v>
      </c>
      <c r="Q661" s="63">
        <v>1</v>
      </c>
      <c r="R661" s="1" t="str" cm="1">
        <f t="array" ref="R661">_xlfn.XLOOKUP($C661,战斗中转!$E$32:$E$281,_xlfn.XLOOKUP(I661*100+J661,战斗中转!$AD$30:$BY$30*100+战斗中转!$AD$31:$BY$31,战斗中转!$AD$32:$BY$281),"{}")</f>
        <v>{"PhysDef":15782.5416,"OnHealInc":0.1445}</v>
      </c>
      <c r="S661" s="1" t="str" cm="1">
        <f t="array" ref="S661">_xlfn.XLOOKUP($C661,经营中转!$E$16:$E$265,_xlfn.XLOOKUP($J661,经营中转!$L$15:$S$15,经营中转!$L$16:$S$265),"{}")</f>
        <v>{"CardMulti":8.65}</v>
      </c>
    </row>
    <row r="662" spans="1:19" x14ac:dyDescent="0.15">
      <c r="A662" s="1">
        <f t="shared" si="721"/>
        <v>6009924100</v>
      </c>
      <c r="B662" s="60">
        <f t="shared" si="732"/>
        <v>6009924100</v>
      </c>
      <c r="C662" s="27">
        <f>_xlfn.XLOOKUP(G662,战斗中转!$D$8:$D$19,战斗中转!$F$8:$F$19)</f>
        <v>100</v>
      </c>
      <c r="D662" s="1">
        <f>_xlfn.XLOOKUP(G662,战斗中转!$D$8:$D$19,战斗中转!$H$8:$H$19)</f>
        <v>5</v>
      </c>
      <c r="E662" s="1">
        <f>_xlfn.XLOOKUP(G662,战斗中转!$D$8:$D$19,战斗中转!$J$8:$J$19)</f>
        <v>0</v>
      </c>
      <c r="F662" s="1">
        <f t="shared" si="722"/>
        <v>1</v>
      </c>
      <c r="G662" s="60">
        <f t="shared" si="664"/>
        <v>9</v>
      </c>
      <c r="H662" s="1">
        <f t="shared" ref="H662:J662" si="735">H590</f>
        <v>100</v>
      </c>
      <c r="I662" s="1">
        <f t="shared" si="735"/>
        <v>2</v>
      </c>
      <c r="J662" s="1">
        <f t="shared" si="735"/>
        <v>4</v>
      </c>
      <c r="K662" s="1">
        <f t="shared" si="724"/>
        <v>1</v>
      </c>
      <c r="L662" s="1">
        <f>IF(H662=0,0,_xlfn.XLOOKUP(G662,战斗中转!$D$8:$D$19,战斗中转!$I$8:$I$19))</f>
        <v>0.4</v>
      </c>
      <c r="M662" s="1">
        <f t="shared" si="725"/>
        <v>6009924100</v>
      </c>
      <c r="N662" s="1" t="str">
        <f t="shared" si="726"/>
        <v>EquipmentName609024100</v>
      </c>
      <c r="O662" s="1" t="str">
        <f t="shared" si="727"/>
        <v>EquipmentDesc609024100</v>
      </c>
      <c r="P662" s="63" t="str">
        <f>"SpriteUi/EquipmentIcon/"&amp;"Equip_"&amp;_xlfn.XLOOKUP(J662,战斗中转!$A$8:$A$11,战斗中转!$B$8:$B$11)&amp;"_"&amp;I662*100+ROUNDUP(G662/2,0)*10</f>
        <v>SpriteUi/EquipmentIcon/Equip_Shoes_250</v>
      </c>
      <c r="Q662" s="63">
        <v>1</v>
      </c>
      <c r="R662" s="1" t="str" cm="1">
        <f t="array" ref="R662">_xlfn.XLOOKUP($C662,战斗中转!$E$32:$E$281,_xlfn.XLOOKUP(I662*100+J662,战斗中转!$AD$30:$BY$30*100+战斗中转!$AD$31:$BY$31,战斗中转!$AD$32:$BY$281),"{}")</f>
        <v>{"MagicDef":15782.5416,"AtkSpeed":0.1971,"OnHealInc":0.1445}</v>
      </c>
      <c r="S662" s="1" t="str" cm="1">
        <f t="array" ref="S662">_xlfn.XLOOKUP($C662,经营中转!$E$16:$E$265,_xlfn.XLOOKUP($J662,经营中转!$L$15:$S$15,经营中转!$L$16:$S$265),"{}")</f>
        <v>{"AutoLevelLower":60}</v>
      </c>
    </row>
    <row r="663" spans="1:19" x14ac:dyDescent="0.15">
      <c r="A663" s="1">
        <f t="shared" si="721"/>
        <v>6009931100</v>
      </c>
      <c r="B663" s="60">
        <f t="shared" si="732"/>
        <v>6009931100</v>
      </c>
      <c r="C663" s="27">
        <f>_xlfn.XLOOKUP(G663,战斗中转!$D$8:$D$19,战斗中转!$F$8:$F$19)</f>
        <v>100</v>
      </c>
      <c r="D663" s="1">
        <f>_xlfn.XLOOKUP(G663,战斗中转!$D$8:$D$19,战斗中转!$H$8:$H$19)</f>
        <v>5</v>
      </c>
      <c r="E663" s="1">
        <f>_xlfn.XLOOKUP(G663,战斗中转!$D$8:$D$19,战斗中转!$J$8:$J$19)</f>
        <v>0</v>
      </c>
      <c r="F663" s="1">
        <f t="shared" si="722"/>
        <v>1</v>
      </c>
      <c r="G663" s="60">
        <f t="shared" si="664"/>
        <v>9</v>
      </c>
      <c r="H663" s="1">
        <f t="shared" ref="H663:J663" si="736">H591</f>
        <v>100</v>
      </c>
      <c r="I663" s="1">
        <f t="shared" si="736"/>
        <v>3</v>
      </c>
      <c r="J663" s="1">
        <f t="shared" si="736"/>
        <v>1</v>
      </c>
      <c r="K663" s="1">
        <f t="shared" si="724"/>
        <v>1</v>
      </c>
      <c r="L663" s="1">
        <f>IF(H663=0,0,_xlfn.XLOOKUP(G663,战斗中转!$D$8:$D$19,战斗中转!$I$8:$I$19))</f>
        <v>0.4</v>
      </c>
      <c r="M663" s="1">
        <f t="shared" si="725"/>
        <v>6009931100</v>
      </c>
      <c r="N663" s="1" t="str">
        <f t="shared" si="726"/>
        <v>EquipmentName609031100</v>
      </c>
      <c r="O663" s="1" t="str">
        <f t="shared" si="727"/>
        <v>EquipmentDesc609031100</v>
      </c>
      <c r="P663" s="63" t="str">
        <f>"SpriteUi/EquipmentIcon/"&amp;"Equip_"&amp;_xlfn.XLOOKUP(J663,战斗中转!$A$8:$A$11,战斗中转!$B$8:$B$11)&amp;"_"&amp;I663*100+ROUNDUP(G663/2,0)*10</f>
        <v>SpriteUi/EquipmentIcon/Equip_Weapon_350</v>
      </c>
      <c r="Q663" s="63">
        <v>1</v>
      </c>
      <c r="R663" s="1" t="str" cm="1">
        <f t="array" ref="R663">_xlfn.XLOOKUP($C663,战斗中转!$E$32:$E$281,_xlfn.XLOOKUP(I663*100+J663,战斗中转!$AD$30:$BY$30*100+战斗中转!$AD$31:$BY$31,战斗中转!$AD$32:$BY$281),"{}")</f>
        <v>{"Atk":39456.3539,"Cri":0.707}</v>
      </c>
      <c r="S663" s="1" t="str" cm="1">
        <f t="array" ref="S663">_xlfn.XLOOKUP($C663,经营中转!$E$16:$E$265,_xlfn.XLOOKUP($J663,经营中转!$L$15:$S$15,经营中转!$L$16:$S$265),"{}")</f>
        <v>{"CardMulti":20.17}</v>
      </c>
    </row>
    <row r="664" spans="1:19" x14ac:dyDescent="0.15">
      <c r="A664" s="1">
        <f t="shared" si="721"/>
        <v>6009932100</v>
      </c>
      <c r="B664" s="60">
        <f t="shared" si="732"/>
        <v>6009932100</v>
      </c>
      <c r="C664" s="27">
        <f>_xlfn.XLOOKUP(G664,战斗中转!$D$8:$D$19,战斗中转!$F$8:$F$19)</f>
        <v>100</v>
      </c>
      <c r="D664" s="1">
        <f>_xlfn.XLOOKUP(G664,战斗中转!$D$8:$D$19,战斗中转!$H$8:$H$19)</f>
        <v>5</v>
      </c>
      <c r="E664" s="1">
        <f>_xlfn.XLOOKUP(G664,战斗中转!$D$8:$D$19,战斗中转!$J$8:$J$19)</f>
        <v>0</v>
      </c>
      <c r="F664" s="1">
        <f t="shared" si="722"/>
        <v>1</v>
      </c>
      <c r="G664" s="60">
        <f t="shared" si="664"/>
        <v>9</v>
      </c>
      <c r="H664" s="1">
        <f t="shared" ref="H664:J664" si="737">H592</f>
        <v>100</v>
      </c>
      <c r="I664" s="1">
        <f t="shared" si="737"/>
        <v>3</v>
      </c>
      <c r="J664" s="1">
        <f t="shared" si="737"/>
        <v>2</v>
      </c>
      <c r="K664" s="1">
        <f t="shared" si="724"/>
        <v>1</v>
      </c>
      <c r="L664" s="1">
        <f>IF(H664=0,0,_xlfn.XLOOKUP(G664,战斗中转!$D$8:$D$19,战斗中转!$I$8:$I$19))</f>
        <v>0.4</v>
      </c>
      <c r="M664" s="1">
        <f t="shared" si="725"/>
        <v>6009932100</v>
      </c>
      <c r="N664" s="1" t="str">
        <f t="shared" si="726"/>
        <v>EquipmentName609032100</v>
      </c>
      <c r="O664" s="1" t="str">
        <f t="shared" si="727"/>
        <v>EquipmentDesc609032100</v>
      </c>
      <c r="P664" s="63" t="str">
        <f>"SpriteUi/EquipmentIcon/"&amp;"Equip_"&amp;_xlfn.XLOOKUP(J664,战斗中转!$A$8:$A$11,战斗中转!$B$8:$B$11)&amp;"_"&amp;I664*100+ROUNDUP(G664/2,0)*10</f>
        <v>SpriteUi/EquipmentIcon/Equip_Head_350</v>
      </c>
      <c r="Q664" s="63">
        <v>1</v>
      </c>
      <c r="R664" s="1" t="str" cm="1">
        <f t="array" ref="R664">_xlfn.XLOOKUP($C664,战斗中转!$E$32:$E$281,_xlfn.XLOOKUP(I664*100+J664,战斗中转!$AD$30:$BY$30*100+战斗中转!$AD$31:$BY$31,战斗中转!$AD$32:$BY$281),"{}")</f>
        <v>{"Hp":376628.8325,"AntiCri":0.707}</v>
      </c>
      <c r="S664" s="1" t="str" cm="1">
        <f t="array" ref="S664">_xlfn.XLOOKUP($C664,经营中转!$E$16:$E$265,_xlfn.XLOOKUP($J664,经营中转!$L$15:$S$15,经营中转!$L$16:$S$265),"{}")</f>
        <v>{"AutoLevelLower":140}</v>
      </c>
    </row>
    <row r="665" spans="1:19" x14ac:dyDescent="0.15">
      <c r="A665" s="1">
        <f t="shared" si="721"/>
        <v>6009933100</v>
      </c>
      <c r="B665" s="60">
        <f t="shared" si="732"/>
        <v>6009933100</v>
      </c>
      <c r="C665" s="27">
        <f>_xlfn.XLOOKUP(G665,战斗中转!$D$8:$D$19,战斗中转!$F$8:$F$19)</f>
        <v>100</v>
      </c>
      <c r="D665" s="1">
        <f>_xlfn.XLOOKUP(G665,战斗中转!$D$8:$D$19,战斗中转!$H$8:$H$19)</f>
        <v>5</v>
      </c>
      <c r="E665" s="1">
        <f>_xlfn.XLOOKUP(G665,战斗中转!$D$8:$D$19,战斗中转!$J$8:$J$19)</f>
        <v>0</v>
      </c>
      <c r="F665" s="1">
        <f t="shared" si="722"/>
        <v>1</v>
      </c>
      <c r="G665" s="60">
        <f t="shared" si="664"/>
        <v>9</v>
      </c>
      <c r="H665" s="1">
        <f t="shared" ref="H665:J665" si="738">H593</f>
        <v>100</v>
      </c>
      <c r="I665" s="1">
        <f t="shared" si="738"/>
        <v>3</v>
      </c>
      <c r="J665" s="1">
        <f t="shared" si="738"/>
        <v>3</v>
      </c>
      <c r="K665" s="1">
        <f t="shared" si="724"/>
        <v>1</v>
      </c>
      <c r="L665" s="1">
        <f>IF(H665=0,0,_xlfn.XLOOKUP(G665,战斗中转!$D$8:$D$19,战斗中转!$I$8:$I$19))</f>
        <v>0.4</v>
      </c>
      <c r="M665" s="1">
        <f t="shared" si="725"/>
        <v>6009933100</v>
      </c>
      <c r="N665" s="1" t="str">
        <f t="shared" si="726"/>
        <v>EquipmentName609033100</v>
      </c>
      <c r="O665" s="1" t="str">
        <f t="shared" si="727"/>
        <v>EquipmentDesc609033100</v>
      </c>
      <c r="P665" s="63" t="str">
        <f>"SpriteUi/EquipmentIcon/"&amp;"Equip_"&amp;_xlfn.XLOOKUP(J665,战斗中转!$A$8:$A$11,战斗中转!$B$8:$B$11)&amp;"_"&amp;I665*100+ROUNDUP(G665/2,0)*10</f>
        <v>SpriteUi/EquipmentIcon/Equip_Body_350</v>
      </c>
      <c r="Q665" s="63">
        <v>1</v>
      </c>
      <c r="R665" s="1" t="str" cm="1">
        <f t="array" ref="R665">_xlfn.XLOOKUP($C665,战斗中转!$E$32:$E$281,_xlfn.XLOOKUP(I665*100+J665,战斗中转!$AD$30:$BY$30*100+战斗中转!$AD$31:$BY$31,战斗中转!$AD$32:$BY$281),"{}")</f>
        <v>{"PhysDef":13917.3320999999,"HealInc":0.1445}</v>
      </c>
      <c r="S665" s="1" t="str" cm="1">
        <f t="array" ref="S665">_xlfn.XLOOKUP($C665,经营中转!$E$16:$E$265,_xlfn.XLOOKUP($J665,经营中转!$L$15:$S$15,经营中转!$L$16:$S$265),"{}")</f>
        <v>{"CardMulti":8.65}</v>
      </c>
    </row>
    <row r="666" spans="1:19" x14ac:dyDescent="0.15">
      <c r="A666" s="1">
        <f t="shared" si="721"/>
        <v>6009934100</v>
      </c>
      <c r="B666" s="60">
        <f t="shared" si="732"/>
        <v>6009934100</v>
      </c>
      <c r="C666" s="27">
        <f>_xlfn.XLOOKUP(G666,战斗中转!$D$8:$D$19,战斗中转!$F$8:$F$19)</f>
        <v>100</v>
      </c>
      <c r="D666" s="1">
        <f>_xlfn.XLOOKUP(G666,战斗中转!$D$8:$D$19,战斗中转!$H$8:$H$19)</f>
        <v>5</v>
      </c>
      <c r="E666" s="1">
        <f>_xlfn.XLOOKUP(G666,战斗中转!$D$8:$D$19,战斗中转!$J$8:$J$19)</f>
        <v>0</v>
      </c>
      <c r="F666" s="1">
        <f t="shared" si="722"/>
        <v>1</v>
      </c>
      <c r="G666" s="60">
        <f t="shared" si="664"/>
        <v>9</v>
      </c>
      <c r="H666" s="1">
        <f t="shared" ref="H666:J666" si="739">H594</f>
        <v>100</v>
      </c>
      <c r="I666" s="1">
        <f t="shared" si="739"/>
        <v>3</v>
      </c>
      <c r="J666" s="1">
        <f t="shared" si="739"/>
        <v>4</v>
      </c>
      <c r="K666" s="1">
        <f t="shared" si="724"/>
        <v>1</v>
      </c>
      <c r="L666" s="1">
        <f>IF(H666=0,0,_xlfn.XLOOKUP(G666,战斗中转!$D$8:$D$19,战斗中转!$I$8:$I$19))</f>
        <v>0.4</v>
      </c>
      <c r="M666" s="1">
        <f t="shared" si="725"/>
        <v>6009934100</v>
      </c>
      <c r="N666" s="1" t="str">
        <f t="shared" si="726"/>
        <v>EquipmentName609034100</v>
      </c>
      <c r="O666" s="1" t="str">
        <f t="shared" si="727"/>
        <v>EquipmentDesc609034100</v>
      </c>
      <c r="P666" s="63" t="str">
        <f>"SpriteUi/EquipmentIcon/"&amp;"Equip_"&amp;_xlfn.XLOOKUP(J666,战斗中转!$A$8:$A$11,战斗中转!$B$8:$B$11)&amp;"_"&amp;I666*100+ROUNDUP(G666/2,0)*10</f>
        <v>SpriteUi/EquipmentIcon/Equip_Shoes_350</v>
      </c>
      <c r="Q666" s="63">
        <v>1</v>
      </c>
      <c r="R666" s="1" t="str" cm="1">
        <f t="array" ref="R666">_xlfn.XLOOKUP($C666,战斗中转!$E$32:$E$281,_xlfn.XLOOKUP(I666*100+J666,战斗中转!$AD$30:$BY$30*100+战斗中转!$AD$31:$BY$31,战斗中转!$AD$32:$BY$281),"{}")</f>
        <v>{"MagicDef":14204.2874,"AtkSpeed":0.1971,"HealInc":0.1445}</v>
      </c>
      <c r="S666" s="1" t="str" cm="1">
        <f t="array" ref="S666">_xlfn.XLOOKUP($C666,经营中转!$E$16:$E$265,_xlfn.XLOOKUP($J666,经营中转!$L$15:$S$15,经营中转!$L$16:$S$265),"{}")</f>
        <v>{"AutoLevelLower":60}</v>
      </c>
    </row>
    <row r="667" spans="1:19" x14ac:dyDescent="0.15">
      <c r="A667" s="1">
        <f t="shared" ref="A667:A678" si="740">B667</f>
        <v>6010011110</v>
      </c>
      <c r="B667" s="60">
        <f t="shared" si="732"/>
        <v>6010011110</v>
      </c>
      <c r="C667" s="27">
        <f>_xlfn.XLOOKUP(G667,战斗中转!$D$8:$D$19,战斗中转!$F$8:$F$19)</f>
        <v>110</v>
      </c>
      <c r="D667" s="1">
        <f>_xlfn.XLOOKUP(G667,战斗中转!$D$8:$D$19,战斗中转!$H$8:$H$19)</f>
        <v>5</v>
      </c>
      <c r="E667" s="1">
        <f>_xlfn.XLOOKUP(G667,战斗中转!$D$8:$D$19,战斗中转!$J$8:$J$19)</f>
        <v>0</v>
      </c>
      <c r="F667" s="1">
        <f t="shared" ref="F667:F678" si="741">IF(D667=0,0,1)</f>
        <v>1</v>
      </c>
      <c r="G667" s="60">
        <f t="shared" ref="G667:G730" si="742">G595+1</f>
        <v>10</v>
      </c>
      <c r="H667" s="1">
        <f t="shared" ref="H667:J667" si="743">H595</f>
        <v>0</v>
      </c>
      <c r="I667" s="1">
        <f t="shared" si="743"/>
        <v>1</v>
      </c>
      <c r="J667" s="1">
        <f t="shared" si="743"/>
        <v>1</v>
      </c>
      <c r="K667" s="1">
        <f t="shared" ref="K667:K678" si="744">IF(L667=0,0,1)</f>
        <v>0</v>
      </c>
      <c r="L667" s="1">
        <f>IF(H667=0,0,_xlfn.XLOOKUP(G667,战斗中转!$D$8:$D$19,战斗中转!$I$8:$I$19))</f>
        <v>0</v>
      </c>
      <c r="M667" s="1">
        <f t="shared" ref="M667:M678" si="745">B667</f>
        <v>6010011110</v>
      </c>
      <c r="N667" s="1" t="str">
        <f t="shared" ref="N667:N678" si="746">"EquipmentName"&amp;"60"&amp;G667*1000000+I667*10000+J667*1000+C667</f>
        <v>EquipmentName6010011110</v>
      </c>
      <c r="O667" s="1" t="str">
        <f t="shared" ref="O667:O678" si="747">"EquipmentDesc"&amp;"60"&amp;G667*1000000+I667*10000+J667*1000+C667</f>
        <v>EquipmentDesc6010011110</v>
      </c>
      <c r="P667" s="63" t="str">
        <f>"SpriteUi/EquipmentIcon/"&amp;"Equip_"&amp;_xlfn.XLOOKUP(J667,战斗中转!$A$8:$A$11,战斗中转!$B$8:$B$11)&amp;"_"&amp;I667*100+ROUNDUP(G667/2,0)*10</f>
        <v>SpriteUi/EquipmentIcon/Equip_Weapon_150</v>
      </c>
      <c r="Q667" s="63">
        <v>1</v>
      </c>
      <c r="R667" s="1" t="str" cm="1">
        <f t="array" ref="R667">_xlfn.XLOOKUP($C667,战斗中转!$E$32:$E$281,_xlfn.XLOOKUP(I667*100+J667,战斗中转!$AD$30:$BY$30*100+战斗中转!$AD$31:$BY$31,战斗中转!$AD$32:$BY$281),"{}")</f>
        <v>{"Atk":56694.5733,"Cri":1.1064}</v>
      </c>
      <c r="S667" s="1" t="str" cm="1">
        <f t="array" ref="S667">_xlfn.XLOOKUP($C667,经营中转!$E$16:$E$265,_xlfn.XLOOKUP($J667,经营中转!$L$15:$S$15,经营中转!$L$16:$S$265),"{}")</f>
        <v>{"CardMulti":22.58}</v>
      </c>
    </row>
    <row r="668" spans="1:19" x14ac:dyDescent="0.15">
      <c r="A668" s="1">
        <f t="shared" si="740"/>
        <v>6010012110</v>
      </c>
      <c r="B668" s="60">
        <f t="shared" si="732"/>
        <v>6010012110</v>
      </c>
      <c r="C668" s="27">
        <f>_xlfn.XLOOKUP(G668,战斗中转!$D$8:$D$19,战斗中转!$F$8:$F$19)</f>
        <v>110</v>
      </c>
      <c r="D668" s="1">
        <f>_xlfn.XLOOKUP(G668,战斗中转!$D$8:$D$19,战斗中转!$H$8:$H$19)</f>
        <v>5</v>
      </c>
      <c r="E668" s="1">
        <f>_xlfn.XLOOKUP(G668,战斗中转!$D$8:$D$19,战斗中转!$J$8:$J$19)</f>
        <v>0</v>
      </c>
      <c r="F668" s="1">
        <f t="shared" si="741"/>
        <v>1</v>
      </c>
      <c r="G668" s="60">
        <f t="shared" si="742"/>
        <v>10</v>
      </c>
      <c r="H668" s="1">
        <f t="shared" ref="H668:J668" si="748">H596</f>
        <v>0</v>
      </c>
      <c r="I668" s="1">
        <f t="shared" si="748"/>
        <v>1</v>
      </c>
      <c r="J668" s="1">
        <f t="shared" si="748"/>
        <v>2</v>
      </c>
      <c r="K668" s="1">
        <f t="shared" si="744"/>
        <v>0</v>
      </c>
      <c r="L668" s="1">
        <f>IF(H668=0,0,_xlfn.XLOOKUP(G668,战斗中转!$D$8:$D$19,战斗中转!$I$8:$I$19))</f>
        <v>0</v>
      </c>
      <c r="M668" s="1">
        <f t="shared" si="745"/>
        <v>6010012110</v>
      </c>
      <c r="N668" s="1" t="str">
        <f t="shared" si="746"/>
        <v>EquipmentName6010012110</v>
      </c>
      <c r="O668" s="1" t="str">
        <f t="shared" si="747"/>
        <v>EquipmentDesc6010012110</v>
      </c>
      <c r="P668" s="63" t="str">
        <f>"SpriteUi/EquipmentIcon/"&amp;"Equip_"&amp;_xlfn.XLOOKUP(J668,战斗中转!$A$8:$A$11,战斗中转!$B$8:$B$11)&amp;"_"&amp;I668*100+ROUNDUP(G668/2,0)*10</f>
        <v>SpriteUi/EquipmentIcon/Equip_Head_150</v>
      </c>
      <c r="Q668" s="63">
        <v>1</v>
      </c>
      <c r="R668" s="1" t="str" cm="1">
        <f t="array" ref="R668">_xlfn.XLOOKUP($C668,战斗中转!$E$32:$E$281,_xlfn.XLOOKUP(I668*100+J668,战斗中转!$AD$30:$BY$30*100+战斗中转!$AD$31:$BY$31,战斗中转!$AD$32:$BY$281),"{}")</f>
        <v>{"Hp":408944.4634,"AntiCri":0.6104}</v>
      </c>
      <c r="S668" s="1" t="str" cm="1">
        <f t="array" ref="S668">_xlfn.XLOOKUP($C668,经营中转!$E$16:$E$265,_xlfn.XLOOKUP($J668,经营中转!$L$15:$S$15,经营中转!$L$16:$S$265),"{}")</f>
        <v>{"AutoLevelLower":154}</v>
      </c>
    </row>
    <row r="669" spans="1:19" x14ac:dyDescent="0.15">
      <c r="A669" s="1">
        <f t="shared" si="740"/>
        <v>6010013110</v>
      </c>
      <c r="B669" s="60">
        <f t="shared" si="732"/>
        <v>6010013110</v>
      </c>
      <c r="C669" s="27">
        <f>_xlfn.XLOOKUP(G669,战斗中转!$D$8:$D$19,战斗中转!$F$8:$F$19)</f>
        <v>110</v>
      </c>
      <c r="D669" s="1">
        <f>_xlfn.XLOOKUP(G669,战斗中转!$D$8:$D$19,战斗中转!$H$8:$H$19)</f>
        <v>5</v>
      </c>
      <c r="E669" s="1">
        <f>_xlfn.XLOOKUP(G669,战斗中转!$D$8:$D$19,战斗中转!$J$8:$J$19)</f>
        <v>0</v>
      </c>
      <c r="F669" s="1">
        <f t="shared" si="741"/>
        <v>1</v>
      </c>
      <c r="G669" s="60">
        <f t="shared" si="742"/>
        <v>10</v>
      </c>
      <c r="H669" s="1">
        <f t="shared" ref="H669:J669" si="749">H597</f>
        <v>0</v>
      </c>
      <c r="I669" s="1">
        <f t="shared" si="749"/>
        <v>1</v>
      </c>
      <c r="J669" s="1">
        <f t="shared" si="749"/>
        <v>3</v>
      </c>
      <c r="K669" s="1">
        <f t="shared" si="744"/>
        <v>0</v>
      </c>
      <c r="L669" s="1">
        <f>IF(H669=0,0,_xlfn.XLOOKUP(G669,战斗中转!$D$8:$D$19,战斗中转!$I$8:$I$19))</f>
        <v>0</v>
      </c>
      <c r="M669" s="1">
        <f t="shared" si="745"/>
        <v>6010013110</v>
      </c>
      <c r="N669" s="1" t="str">
        <f t="shared" si="746"/>
        <v>EquipmentName6010013110</v>
      </c>
      <c r="O669" s="1" t="str">
        <f t="shared" si="747"/>
        <v>EquipmentDesc6010013110</v>
      </c>
      <c r="P669" s="63" t="str">
        <f>"SpriteUi/EquipmentIcon/"&amp;"Equip_"&amp;_xlfn.XLOOKUP(J669,战斗中转!$A$8:$A$11,战斗中转!$B$8:$B$11)&amp;"_"&amp;I669*100+ROUNDUP(G669/2,0)*10</f>
        <v>SpriteUi/EquipmentIcon/Equip_Body_150</v>
      </c>
      <c r="Q669" s="63">
        <v>1</v>
      </c>
      <c r="R669" s="1" t="str" cm="1">
        <f t="array" ref="R669">_xlfn.XLOOKUP($C669,战斗中转!$E$32:$E$281,_xlfn.XLOOKUP(I669*100+J669,战斗中转!$AD$30:$BY$30*100+战斗中转!$AD$31:$BY$31,战斗中转!$AD$32:$BY$281),"{}")</f>
        <v>{"PhysDef":17658.9655,"SkillSpeed":0.1673}</v>
      </c>
      <c r="S669" s="1" t="str" cm="1">
        <f t="array" ref="S669">_xlfn.XLOOKUP($C669,经营中转!$E$16:$E$265,_xlfn.XLOOKUP($J669,经营中转!$L$15:$S$15,经营中转!$L$16:$S$265),"{}")</f>
        <v>{"CardMulti":9.68}</v>
      </c>
    </row>
    <row r="670" spans="1:19" x14ac:dyDescent="0.15">
      <c r="A670" s="1">
        <f t="shared" si="740"/>
        <v>6010014110</v>
      </c>
      <c r="B670" s="60">
        <f t="shared" si="732"/>
        <v>6010014110</v>
      </c>
      <c r="C670" s="27">
        <f>_xlfn.XLOOKUP(G670,战斗中转!$D$8:$D$19,战斗中转!$F$8:$F$19)</f>
        <v>110</v>
      </c>
      <c r="D670" s="1">
        <f>_xlfn.XLOOKUP(G670,战斗中转!$D$8:$D$19,战斗中转!$H$8:$H$19)</f>
        <v>5</v>
      </c>
      <c r="E670" s="1">
        <f>_xlfn.XLOOKUP(G670,战斗中转!$D$8:$D$19,战斗中转!$J$8:$J$19)</f>
        <v>0</v>
      </c>
      <c r="F670" s="1">
        <f t="shared" si="741"/>
        <v>1</v>
      </c>
      <c r="G670" s="60">
        <f t="shared" si="742"/>
        <v>10</v>
      </c>
      <c r="H670" s="1">
        <f t="shared" ref="H670:J670" si="750">H598</f>
        <v>0</v>
      </c>
      <c r="I670" s="1">
        <f t="shared" si="750"/>
        <v>1</v>
      </c>
      <c r="J670" s="1">
        <f t="shared" si="750"/>
        <v>4</v>
      </c>
      <c r="K670" s="1">
        <f t="shared" si="744"/>
        <v>0</v>
      </c>
      <c r="L670" s="1">
        <f>IF(H670=0,0,_xlfn.XLOOKUP(G670,战斗中转!$D$8:$D$19,战斗中转!$I$8:$I$19))</f>
        <v>0</v>
      </c>
      <c r="M670" s="1">
        <f t="shared" si="745"/>
        <v>6010014110</v>
      </c>
      <c r="N670" s="1" t="str">
        <f t="shared" si="746"/>
        <v>EquipmentName6010014110</v>
      </c>
      <c r="O670" s="1" t="str">
        <f t="shared" si="747"/>
        <v>EquipmentDesc6010014110</v>
      </c>
      <c r="P670" s="63" t="str">
        <f>"SpriteUi/EquipmentIcon/"&amp;"Equip_"&amp;_xlfn.XLOOKUP(J670,战斗中转!$A$8:$A$11,战斗中转!$B$8:$B$11)&amp;"_"&amp;I670*100+ROUNDUP(G670/2,0)*10</f>
        <v>SpriteUi/EquipmentIcon/Equip_Shoes_150</v>
      </c>
      <c r="Q670" s="63">
        <v>1</v>
      </c>
      <c r="R670" s="1" t="str" cm="1">
        <f t="array" ref="R670">_xlfn.XLOOKUP($C670,战斗中转!$E$32:$E$281,_xlfn.XLOOKUP(I670*100+J670,战斗中转!$AD$30:$BY$30*100+战斗中转!$AD$31:$BY$31,战斗中转!$AD$32:$BY$281),"{}")</f>
        <v>{"MagicDef":17658.9655,"AtkSpeed":0.2151,"SkillSpeed":0.1673}</v>
      </c>
      <c r="S670" s="1" t="str" cm="1">
        <f t="array" ref="S670">_xlfn.XLOOKUP($C670,经营中转!$E$16:$E$265,_xlfn.XLOOKUP($J670,经营中转!$L$15:$S$15,经营中转!$L$16:$S$265),"{}")</f>
        <v>{"AutoLevelLower":66}</v>
      </c>
    </row>
    <row r="671" spans="1:19" x14ac:dyDescent="0.15">
      <c r="A671" s="1">
        <f t="shared" si="740"/>
        <v>6010021110</v>
      </c>
      <c r="B671" s="60">
        <f t="shared" si="732"/>
        <v>6010021110</v>
      </c>
      <c r="C671" s="27">
        <f>_xlfn.XLOOKUP(G671,战斗中转!$D$8:$D$19,战斗中转!$F$8:$F$19)</f>
        <v>110</v>
      </c>
      <c r="D671" s="1">
        <f>_xlfn.XLOOKUP(G671,战斗中转!$D$8:$D$19,战斗中转!$H$8:$H$19)</f>
        <v>5</v>
      </c>
      <c r="E671" s="1">
        <f>_xlfn.XLOOKUP(G671,战斗中转!$D$8:$D$19,战斗中转!$J$8:$J$19)</f>
        <v>0</v>
      </c>
      <c r="F671" s="1">
        <f t="shared" si="741"/>
        <v>1</v>
      </c>
      <c r="G671" s="60">
        <f t="shared" si="742"/>
        <v>10</v>
      </c>
      <c r="H671" s="1">
        <f t="shared" ref="H671:J671" si="751">H599</f>
        <v>0</v>
      </c>
      <c r="I671" s="1">
        <f t="shared" si="751"/>
        <v>2</v>
      </c>
      <c r="J671" s="1">
        <f t="shared" si="751"/>
        <v>1</v>
      </c>
      <c r="K671" s="1">
        <f t="shared" si="744"/>
        <v>0</v>
      </c>
      <c r="L671" s="1">
        <f>IF(H671=0,0,_xlfn.XLOOKUP(G671,战斗中转!$D$8:$D$19,战斗中转!$I$8:$I$19))</f>
        <v>0</v>
      </c>
      <c r="M671" s="1">
        <f t="shared" si="745"/>
        <v>6010021110</v>
      </c>
      <c r="N671" s="1" t="str">
        <f t="shared" si="746"/>
        <v>EquipmentName6010021110</v>
      </c>
      <c r="O671" s="1" t="str">
        <f t="shared" si="747"/>
        <v>EquipmentDesc6010021110</v>
      </c>
      <c r="P671" s="63" t="str">
        <f>"SpriteUi/EquipmentIcon/"&amp;"Equip_"&amp;_xlfn.XLOOKUP(J671,战斗中转!$A$8:$A$11,战斗中转!$B$8:$B$11)&amp;"_"&amp;I671*100+ROUNDUP(G671/2,0)*10</f>
        <v>SpriteUi/EquipmentIcon/Equip_Weapon_250</v>
      </c>
      <c r="Q671" s="63">
        <v>1</v>
      </c>
      <c r="R671" s="1" t="str" cm="1">
        <f t="array" ref="R671">_xlfn.XLOOKUP($C671,战斗中转!$E$32:$E$281,_xlfn.XLOOKUP(I671*100+J671,战斗中转!$AD$30:$BY$30*100+战斗中转!$AD$31:$BY$31,战斗中转!$AD$32:$BY$281),"{}")</f>
        <v>{"Atk":39965.0271,"Cri":0.763}</v>
      </c>
      <c r="S671" s="1" t="str" cm="1">
        <f t="array" ref="S671">_xlfn.XLOOKUP($C671,经营中转!$E$16:$E$265,_xlfn.XLOOKUP($J671,经营中转!$L$15:$S$15,经营中转!$L$16:$S$265),"{}")</f>
        <v>{"CardMulti":22.58}</v>
      </c>
    </row>
    <row r="672" spans="1:19" x14ac:dyDescent="0.15">
      <c r="A672" s="1">
        <f t="shared" si="740"/>
        <v>6010022110</v>
      </c>
      <c r="B672" s="60">
        <f t="shared" si="732"/>
        <v>6010022110</v>
      </c>
      <c r="C672" s="27">
        <f>_xlfn.XLOOKUP(G672,战斗中转!$D$8:$D$19,战斗中转!$F$8:$F$19)</f>
        <v>110</v>
      </c>
      <c r="D672" s="1">
        <f>_xlfn.XLOOKUP(G672,战斗中转!$D$8:$D$19,战斗中转!$H$8:$H$19)</f>
        <v>5</v>
      </c>
      <c r="E672" s="1">
        <f>_xlfn.XLOOKUP(G672,战斗中转!$D$8:$D$19,战斗中转!$J$8:$J$19)</f>
        <v>0</v>
      </c>
      <c r="F672" s="1">
        <f t="shared" si="741"/>
        <v>1</v>
      </c>
      <c r="G672" s="60">
        <f t="shared" si="742"/>
        <v>10</v>
      </c>
      <c r="H672" s="1">
        <f t="shared" ref="H672:J672" si="752">H600</f>
        <v>0</v>
      </c>
      <c r="I672" s="1">
        <f t="shared" si="752"/>
        <v>2</v>
      </c>
      <c r="J672" s="1">
        <f t="shared" si="752"/>
        <v>2</v>
      </c>
      <c r="K672" s="1">
        <f t="shared" si="744"/>
        <v>0</v>
      </c>
      <c r="L672" s="1">
        <f>IF(H672=0,0,_xlfn.XLOOKUP(G672,战斗中转!$D$8:$D$19,战斗中转!$I$8:$I$19))</f>
        <v>0</v>
      </c>
      <c r="M672" s="1">
        <f t="shared" si="745"/>
        <v>6010022110</v>
      </c>
      <c r="N672" s="1" t="str">
        <f t="shared" si="746"/>
        <v>EquipmentName6010022110</v>
      </c>
      <c r="O672" s="1" t="str">
        <f t="shared" si="747"/>
        <v>EquipmentDesc6010022110</v>
      </c>
      <c r="P672" s="63" t="str">
        <f>"SpriteUi/EquipmentIcon/"&amp;"Equip_"&amp;_xlfn.XLOOKUP(J672,战斗中转!$A$8:$A$11,战斗中转!$B$8:$B$11)&amp;"_"&amp;I672*100+ROUNDUP(G672/2,0)*10</f>
        <v>SpriteUi/EquipmentIcon/Equip_Head_250</v>
      </c>
      <c r="Q672" s="63">
        <v>1</v>
      </c>
      <c r="R672" s="1" t="str" cm="1">
        <f t="array" ref="R672">_xlfn.XLOOKUP($C672,战斗中转!$E$32:$E$281,_xlfn.XLOOKUP(I672*100+J672,战斗中转!$AD$30:$BY$30*100+战斗中转!$AD$31:$BY$31,战斗中转!$AD$32:$BY$281),"{}")</f>
        <v>{"Hp":580887.0218,"AntiCri":0.763}</v>
      </c>
      <c r="S672" s="1" t="str" cm="1">
        <f t="array" ref="S672">_xlfn.XLOOKUP($C672,经营中转!$E$16:$E$265,_xlfn.XLOOKUP($J672,经营中转!$L$15:$S$15,经营中转!$L$16:$S$265),"{}")</f>
        <v>{"AutoLevelLower":154}</v>
      </c>
    </row>
    <row r="673" spans="1:19" x14ac:dyDescent="0.15">
      <c r="A673" s="1">
        <f t="shared" si="740"/>
        <v>6010023110</v>
      </c>
      <c r="B673" s="60">
        <f t="shared" si="732"/>
        <v>6010023110</v>
      </c>
      <c r="C673" s="27">
        <f>_xlfn.XLOOKUP(G673,战斗中转!$D$8:$D$19,战斗中转!$F$8:$F$19)</f>
        <v>110</v>
      </c>
      <c r="D673" s="1">
        <f>_xlfn.XLOOKUP(G673,战斗中转!$D$8:$D$19,战斗中转!$H$8:$H$19)</f>
        <v>5</v>
      </c>
      <c r="E673" s="1">
        <f>_xlfn.XLOOKUP(G673,战斗中转!$D$8:$D$19,战斗中转!$J$8:$J$19)</f>
        <v>0</v>
      </c>
      <c r="F673" s="1">
        <f t="shared" si="741"/>
        <v>1</v>
      </c>
      <c r="G673" s="60">
        <f t="shared" si="742"/>
        <v>10</v>
      </c>
      <c r="H673" s="1">
        <f t="shared" ref="H673:J673" si="753">H601</f>
        <v>0</v>
      </c>
      <c r="I673" s="1">
        <f t="shared" si="753"/>
        <v>2</v>
      </c>
      <c r="J673" s="1">
        <f t="shared" si="753"/>
        <v>3</v>
      </c>
      <c r="K673" s="1">
        <f t="shared" si="744"/>
        <v>0</v>
      </c>
      <c r="L673" s="1">
        <f>IF(H673=0,0,_xlfn.XLOOKUP(G673,战斗中转!$D$8:$D$19,战斗中转!$I$8:$I$19))</f>
        <v>0</v>
      </c>
      <c r="M673" s="1">
        <f t="shared" si="745"/>
        <v>6010023110</v>
      </c>
      <c r="N673" s="1" t="str">
        <f t="shared" si="746"/>
        <v>EquipmentName6010023110</v>
      </c>
      <c r="O673" s="1" t="str">
        <f t="shared" si="747"/>
        <v>EquipmentDesc6010023110</v>
      </c>
      <c r="P673" s="63" t="str">
        <f>"SpriteUi/EquipmentIcon/"&amp;"Equip_"&amp;_xlfn.XLOOKUP(J673,战斗中转!$A$8:$A$11,战斗中转!$B$8:$B$11)&amp;"_"&amp;I673*100+ROUNDUP(G673/2,0)*10</f>
        <v>SpriteUi/EquipmentIcon/Equip_Body_250</v>
      </c>
      <c r="Q673" s="63">
        <v>1</v>
      </c>
      <c r="R673" s="1" t="str" cm="1">
        <f t="array" ref="R673">_xlfn.XLOOKUP($C673,战斗中转!$E$32:$E$281,_xlfn.XLOOKUP(I673*100+J673,战斗中转!$AD$30:$BY$30*100+战斗中转!$AD$31:$BY$31,战斗中转!$AD$32:$BY$281),"{}")</f>
        <v>{"PhysDef":20447.2232,"OnHealInc":0.1577}</v>
      </c>
      <c r="S673" s="1" t="str" cm="1">
        <f t="array" ref="S673">_xlfn.XLOOKUP($C673,经营中转!$E$16:$E$265,_xlfn.XLOOKUP($J673,经营中转!$L$15:$S$15,经营中转!$L$16:$S$265),"{}")</f>
        <v>{"CardMulti":9.68}</v>
      </c>
    </row>
    <row r="674" spans="1:19" x14ac:dyDescent="0.15">
      <c r="A674" s="1">
        <f t="shared" si="740"/>
        <v>6010024110</v>
      </c>
      <c r="B674" s="60">
        <f t="shared" si="732"/>
        <v>6010024110</v>
      </c>
      <c r="C674" s="27">
        <f>_xlfn.XLOOKUP(G674,战斗中转!$D$8:$D$19,战斗中转!$F$8:$F$19)</f>
        <v>110</v>
      </c>
      <c r="D674" s="1">
        <f>_xlfn.XLOOKUP(G674,战斗中转!$D$8:$D$19,战斗中转!$H$8:$H$19)</f>
        <v>5</v>
      </c>
      <c r="E674" s="1">
        <f>_xlfn.XLOOKUP(G674,战斗中转!$D$8:$D$19,战斗中转!$J$8:$J$19)</f>
        <v>0</v>
      </c>
      <c r="F674" s="1">
        <f t="shared" si="741"/>
        <v>1</v>
      </c>
      <c r="G674" s="60">
        <f t="shared" si="742"/>
        <v>10</v>
      </c>
      <c r="H674" s="1">
        <f t="shared" ref="H674:J674" si="754">H602</f>
        <v>0</v>
      </c>
      <c r="I674" s="1">
        <f t="shared" si="754"/>
        <v>2</v>
      </c>
      <c r="J674" s="1">
        <f t="shared" si="754"/>
        <v>4</v>
      </c>
      <c r="K674" s="1">
        <f t="shared" si="744"/>
        <v>0</v>
      </c>
      <c r="L674" s="1">
        <f>IF(H674=0,0,_xlfn.XLOOKUP(G674,战斗中转!$D$8:$D$19,战斗中转!$I$8:$I$19))</f>
        <v>0</v>
      </c>
      <c r="M674" s="1">
        <f t="shared" si="745"/>
        <v>6010024110</v>
      </c>
      <c r="N674" s="1" t="str">
        <f t="shared" si="746"/>
        <v>EquipmentName6010024110</v>
      </c>
      <c r="O674" s="1" t="str">
        <f t="shared" si="747"/>
        <v>EquipmentDesc6010024110</v>
      </c>
      <c r="P674" s="63" t="str">
        <f>"SpriteUi/EquipmentIcon/"&amp;"Equip_"&amp;_xlfn.XLOOKUP(J674,战斗中转!$A$8:$A$11,战斗中转!$B$8:$B$11)&amp;"_"&amp;I674*100+ROUNDUP(G674/2,0)*10</f>
        <v>SpriteUi/EquipmentIcon/Equip_Shoes_250</v>
      </c>
      <c r="Q674" s="63">
        <v>1</v>
      </c>
      <c r="R674" s="1" t="str" cm="1">
        <f t="array" ref="R674">_xlfn.XLOOKUP($C674,战斗中转!$E$32:$E$281,_xlfn.XLOOKUP(I674*100+J674,战斗中转!$AD$30:$BY$30*100+战斗中转!$AD$31:$BY$31,战斗中转!$AD$32:$BY$281),"{}")</f>
        <v>{"MagicDef":20447.2232,"AtkSpeed":0.2151,"OnHealInc":0.1577}</v>
      </c>
      <c r="S674" s="1" t="str" cm="1">
        <f t="array" ref="S674">_xlfn.XLOOKUP($C674,经营中转!$E$16:$E$265,_xlfn.XLOOKUP($J674,经营中转!$L$15:$S$15,经营中转!$L$16:$S$265),"{}")</f>
        <v>{"AutoLevelLower":66}</v>
      </c>
    </row>
    <row r="675" spans="1:19" x14ac:dyDescent="0.15">
      <c r="A675" s="1">
        <f t="shared" si="740"/>
        <v>6010031110</v>
      </c>
      <c r="B675" s="60">
        <f t="shared" si="732"/>
        <v>6010031110</v>
      </c>
      <c r="C675" s="27">
        <f>_xlfn.XLOOKUP(G675,战斗中转!$D$8:$D$19,战斗中转!$F$8:$F$19)</f>
        <v>110</v>
      </c>
      <c r="D675" s="1">
        <f>_xlfn.XLOOKUP(G675,战斗中转!$D$8:$D$19,战斗中转!$H$8:$H$19)</f>
        <v>5</v>
      </c>
      <c r="E675" s="1">
        <f>_xlfn.XLOOKUP(G675,战斗中转!$D$8:$D$19,战斗中转!$J$8:$J$19)</f>
        <v>0</v>
      </c>
      <c r="F675" s="1">
        <f t="shared" si="741"/>
        <v>1</v>
      </c>
      <c r="G675" s="60">
        <f t="shared" si="742"/>
        <v>10</v>
      </c>
      <c r="H675" s="1">
        <f t="shared" ref="H675:J675" si="755">H603</f>
        <v>0</v>
      </c>
      <c r="I675" s="1">
        <f t="shared" si="755"/>
        <v>3</v>
      </c>
      <c r="J675" s="1">
        <f t="shared" si="755"/>
        <v>1</v>
      </c>
      <c r="K675" s="1">
        <f t="shared" si="744"/>
        <v>0</v>
      </c>
      <c r="L675" s="1">
        <f>IF(H675=0,0,_xlfn.XLOOKUP(G675,战斗中转!$D$8:$D$19,战斗中转!$I$8:$I$19))</f>
        <v>0</v>
      </c>
      <c r="M675" s="1">
        <f t="shared" si="745"/>
        <v>6010031110</v>
      </c>
      <c r="N675" s="1" t="str">
        <f t="shared" si="746"/>
        <v>EquipmentName6010031110</v>
      </c>
      <c r="O675" s="1" t="str">
        <f t="shared" si="747"/>
        <v>EquipmentDesc6010031110</v>
      </c>
      <c r="P675" s="63" t="str">
        <f>"SpriteUi/EquipmentIcon/"&amp;"Equip_"&amp;_xlfn.XLOOKUP(J675,战斗中转!$A$8:$A$11,战斗中转!$B$8:$B$11)&amp;"_"&amp;I675*100+ROUNDUP(G675/2,0)*10</f>
        <v>SpriteUi/EquipmentIcon/Equip_Weapon_350</v>
      </c>
      <c r="Q675" s="63">
        <v>1</v>
      </c>
      <c r="R675" s="1" t="str" cm="1">
        <f t="array" ref="R675">_xlfn.XLOOKUP($C675,战斗中转!$E$32:$E$281,_xlfn.XLOOKUP(I675*100+J675,战斗中转!$AD$30:$BY$30*100+战斗中转!$AD$31:$BY$31,战斗中转!$AD$32:$BY$281),"{}")</f>
        <v>{"Atk":51118.0579,"Cri":0.763}</v>
      </c>
      <c r="S675" s="1" t="str" cm="1">
        <f t="array" ref="S675">_xlfn.XLOOKUP($C675,经营中转!$E$16:$E$265,_xlfn.XLOOKUP($J675,经营中转!$L$15:$S$15,经营中转!$L$16:$S$265),"{}")</f>
        <v>{"CardMulti":22.58}</v>
      </c>
    </row>
    <row r="676" spans="1:19" x14ac:dyDescent="0.15">
      <c r="A676" s="1">
        <f t="shared" si="740"/>
        <v>6010032110</v>
      </c>
      <c r="B676" s="60">
        <f t="shared" si="732"/>
        <v>6010032110</v>
      </c>
      <c r="C676" s="27">
        <f>_xlfn.XLOOKUP(G676,战斗中转!$D$8:$D$19,战斗中转!$F$8:$F$19)</f>
        <v>110</v>
      </c>
      <c r="D676" s="1">
        <f>_xlfn.XLOOKUP(G676,战斗中转!$D$8:$D$19,战斗中转!$H$8:$H$19)</f>
        <v>5</v>
      </c>
      <c r="E676" s="1">
        <f>_xlfn.XLOOKUP(G676,战斗中转!$D$8:$D$19,战斗中转!$J$8:$J$19)</f>
        <v>0</v>
      </c>
      <c r="F676" s="1">
        <f t="shared" si="741"/>
        <v>1</v>
      </c>
      <c r="G676" s="60">
        <f t="shared" si="742"/>
        <v>10</v>
      </c>
      <c r="H676" s="1">
        <f t="shared" ref="H676:J676" si="756">H604</f>
        <v>0</v>
      </c>
      <c r="I676" s="1">
        <f t="shared" si="756"/>
        <v>3</v>
      </c>
      <c r="J676" s="1">
        <f t="shared" si="756"/>
        <v>2</v>
      </c>
      <c r="K676" s="1">
        <f t="shared" si="744"/>
        <v>0</v>
      </c>
      <c r="L676" s="1">
        <f>IF(H676=0,0,_xlfn.XLOOKUP(G676,战斗中转!$D$8:$D$19,战斗中转!$I$8:$I$19))</f>
        <v>0</v>
      </c>
      <c r="M676" s="1">
        <f t="shared" si="745"/>
        <v>6010032110</v>
      </c>
      <c r="N676" s="1" t="str">
        <f t="shared" si="746"/>
        <v>EquipmentName6010032110</v>
      </c>
      <c r="O676" s="1" t="str">
        <f t="shared" si="747"/>
        <v>EquipmentDesc6010032110</v>
      </c>
      <c r="P676" s="63" t="str">
        <f>"SpriteUi/EquipmentIcon/"&amp;"Equip_"&amp;_xlfn.XLOOKUP(J676,战斗中转!$A$8:$A$11,战斗中转!$B$8:$B$11)&amp;"_"&amp;I676*100+ROUNDUP(G676/2,0)*10</f>
        <v>SpriteUi/EquipmentIcon/Equip_Head_350</v>
      </c>
      <c r="Q676" s="63">
        <v>1</v>
      </c>
      <c r="R676" s="1" t="str" cm="1">
        <f t="array" ref="R676">_xlfn.XLOOKUP($C676,战斗中转!$E$32:$E$281,_xlfn.XLOOKUP(I676*100+J676,战斗中转!$AD$30:$BY$30*100+战斗中转!$AD$31:$BY$31,战斗中转!$AD$32:$BY$281),"{}")</f>
        <v>{"Hp":487945.0983,"AntiCri":0.763}</v>
      </c>
      <c r="S676" s="1" t="str" cm="1">
        <f t="array" ref="S676">_xlfn.XLOOKUP($C676,经营中转!$E$16:$E$265,_xlfn.XLOOKUP($J676,经营中转!$L$15:$S$15,经营中转!$L$16:$S$265),"{}")</f>
        <v>{"AutoLevelLower":154}</v>
      </c>
    </row>
    <row r="677" spans="1:19" x14ac:dyDescent="0.15">
      <c r="A677" s="1">
        <f t="shared" si="740"/>
        <v>6010033110</v>
      </c>
      <c r="B677" s="60">
        <f t="shared" si="732"/>
        <v>6010033110</v>
      </c>
      <c r="C677" s="27">
        <f>_xlfn.XLOOKUP(G677,战斗中转!$D$8:$D$19,战斗中转!$F$8:$F$19)</f>
        <v>110</v>
      </c>
      <c r="D677" s="1">
        <f>_xlfn.XLOOKUP(G677,战斗中转!$D$8:$D$19,战斗中转!$H$8:$H$19)</f>
        <v>5</v>
      </c>
      <c r="E677" s="1">
        <f>_xlfn.XLOOKUP(G677,战斗中转!$D$8:$D$19,战斗中转!$J$8:$J$19)</f>
        <v>0</v>
      </c>
      <c r="F677" s="1">
        <f t="shared" si="741"/>
        <v>1</v>
      </c>
      <c r="G677" s="60">
        <f t="shared" si="742"/>
        <v>10</v>
      </c>
      <c r="H677" s="1">
        <f t="shared" ref="H677:J677" si="757">H605</f>
        <v>0</v>
      </c>
      <c r="I677" s="1">
        <f t="shared" si="757"/>
        <v>3</v>
      </c>
      <c r="J677" s="1">
        <f t="shared" si="757"/>
        <v>3</v>
      </c>
      <c r="K677" s="1">
        <f t="shared" si="744"/>
        <v>0</v>
      </c>
      <c r="L677" s="1">
        <f>IF(H677=0,0,_xlfn.XLOOKUP(G677,战斗中转!$D$8:$D$19,战斗中转!$I$8:$I$19))</f>
        <v>0</v>
      </c>
      <c r="M677" s="1">
        <f t="shared" si="745"/>
        <v>6010033110</v>
      </c>
      <c r="N677" s="1" t="str">
        <f t="shared" si="746"/>
        <v>EquipmentName6010033110</v>
      </c>
      <c r="O677" s="1" t="str">
        <f t="shared" si="747"/>
        <v>EquipmentDesc6010033110</v>
      </c>
      <c r="P677" s="63" t="str">
        <f>"SpriteUi/EquipmentIcon/"&amp;"Equip_"&amp;_xlfn.XLOOKUP(J677,战斗中转!$A$8:$A$11,战斗中转!$B$8:$B$11)&amp;"_"&amp;I677*100+ROUNDUP(G677/2,0)*10</f>
        <v>SpriteUi/EquipmentIcon/Equip_Body_350</v>
      </c>
      <c r="Q677" s="63">
        <v>1</v>
      </c>
      <c r="R677" s="1" t="str" cm="1">
        <f t="array" ref="R677">_xlfn.XLOOKUP($C677,战斗中转!$E$32:$E$281,_xlfn.XLOOKUP(I677*100+J677,战斗中转!$AD$30:$BY$30*100+战斗中转!$AD$31:$BY$31,战斗中转!$AD$32:$BY$281),"{}")</f>
        <v>{"PhysDef":18030.7332,"HealInc":0.1577}</v>
      </c>
      <c r="S677" s="1" t="str" cm="1">
        <f t="array" ref="S677">_xlfn.XLOOKUP($C677,经营中转!$E$16:$E$265,_xlfn.XLOOKUP($J677,经营中转!$L$15:$S$15,经营中转!$L$16:$S$265),"{}")</f>
        <v>{"CardMulti":9.68}</v>
      </c>
    </row>
    <row r="678" spans="1:19" x14ac:dyDescent="0.15">
      <c r="A678" s="1">
        <f t="shared" si="740"/>
        <v>6010034110</v>
      </c>
      <c r="B678" s="60">
        <f t="shared" si="732"/>
        <v>6010034110</v>
      </c>
      <c r="C678" s="27">
        <f>_xlfn.XLOOKUP(G678,战斗中转!$D$8:$D$19,战斗中转!$F$8:$F$19)</f>
        <v>110</v>
      </c>
      <c r="D678" s="1">
        <f>_xlfn.XLOOKUP(G678,战斗中转!$D$8:$D$19,战斗中转!$H$8:$H$19)</f>
        <v>5</v>
      </c>
      <c r="E678" s="1">
        <f>_xlfn.XLOOKUP(G678,战斗中转!$D$8:$D$19,战斗中转!$J$8:$J$19)</f>
        <v>0</v>
      </c>
      <c r="F678" s="1">
        <f t="shared" si="741"/>
        <v>1</v>
      </c>
      <c r="G678" s="60">
        <f t="shared" si="742"/>
        <v>10</v>
      </c>
      <c r="H678" s="1">
        <f t="shared" ref="H678:J678" si="758">H606</f>
        <v>0</v>
      </c>
      <c r="I678" s="1">
        <f t="shared" si="758"/>
        <v>3</v>
      </c>
      <c r="J678" s="1">
        <f t="shared" si="758"/>
        <v>4</v>
      </c>
      <c r="K678" s="1">
        <f t="shared" si="744"/>
        <v>0</v>
      </c>
      <c r="L678" s="1">
        <f>IF(H678=0,0,_xlfn.XLOOKUP(G678,战斗中转!$D$8:$D$19,战斗中转!$I$8:$I$19))</f>
        <v>0</v>
      </c>
      <c r="M678" s="1">
        <f t="shared" si="745"/>
        <v>6010034110</v>
      </c>
      <c r="N678" s="1" t="str">
        <f t="shared" si="746"/>
        <v>EquipmentName6010034110</v>
      </c>
      <c r="O678" s="1" t="str">
        <f t="shared" si="747"/>
        <v>EquipmentDesc6010034110</v>
      </c>
      <c r="P678" s="63" t="str">
        <f>"SpriteUi/EquipmentIcon/"&amp;"Equip_"&amp;_xlfn.XLOOKUP(J678,战斗中转!$A$8:$A$11,战斗中转!$B$8:$B$11)&amp;"_"&amp;I678*100+ROUNDUP(G678/2,0)*10</f>
        <v>SpriteUi/EquipmentIcon/Equip_Shoes_350</v>
      </c>
      <c r="Q678" s="63">
        <v>1</v>
      </c>
      <c r="R678" s="1" t="str" cm="1">
        <f t="array" ref="R678">_xlfn.XLOOKUP($C678,战斗中转!$E$32:$E$281,_xlfn.XLOOKUP(I678*100+J678,战斗中转!$AD$30:$BY$30*100+战斗中转!$AD$31:$BY$31,战斗中转!$AD$32:$BY$281),"{}")</f>
        <v>{"MagicDef":18402.5009,"AtkSpeed":0.2151,"HealInc":0.1577}</v>
      </c>
      <c r="S678" s="1" t="str" cm="1">
        <f t="array" ref="S678">_xlfn.XLOOKUP($C678,经营中转!$E$16:$E$265,_xlfn.XLOOKUP($J678,经营中转!$L$15:$S$15,经营中转!$L$16:$S$265),"{}")</f>
        <v>{"AutoLevelLower":66}</v>
      </c>
    </row>
    <row r="679" spans="1:19" x14ac:dyDescent="0.15">
      <c r="A679" s="1">
        <f t="shared" ref="A679:A766" si="759">B679</f>
        <v>6010111110</v>
      </c>
      <c r="B679" s="60">
        <f t="shared" si="732"/>
        <v>6010111110</v>
      </c>
      <c r="C679" s="27">
        <f>_xlfn.XLOOKUP(G679,战斗中转!$D$8:$D$19,战斗中转!$F$8:$F$19)</f>
        <v>110</v>
      </c>
      <c r="D679" s="1">
        <f>_xlfn.XLOOKUP(G679,战斗中转!$D$8:$D$19,战斗中转!$H$8:$H$19)</f>
        <v>5</v>
      </c>
      <c r="E679" s="1">
        <f>_xlfn.XLOOKUP(G679,战斗中转!$D$8:$D$19,战斗中转!$J$8:$J$19)</f>
        <v>0</v>
      </c>
      <c r="F679" s="1">
        <f t="shared" si="671"/>
        <v>1</v>
      </c>
      <c r="G679" s="60">
        <f t="shared" si="742"/>
        <v>10</v>
      </c>
      <c r="H679" s="1">
        <f t="shared" ref="H679:J679" si="760">H607</f>
        <v>1</v>
      </c>
      <c r="I679" s="1">
        <f t="shared" si="760"/>
        <v>1</v>
      </c>
      <c r="J679" s="1">
        <f t="shared" si="760"/>
        <v>1</v>
      </c>
      <c r="K679" s="1">
        <f t="shared" ref="K679" si="761">IF(L679=0,0,1)</f>
        <v>1</v>
      </c>
      <c r="L679" s="1">
        <f>IF(H679=0,0,_xlfn.XLOOKUP(G679,战斗中转!$D$8:$D$19,战斗中转!$I$8:$I$19))</f>
        <v>0.4</v>
      </c>
      <c r="M679" s="1">
        <f t="shared" si="616"/>
        <v>6010111110</v>
      </c>
      <c r="N679" s="1" t="str">
        <f t="shared" si="673"/>
        <v>EquipmentName6010011110</v>
      </c>
      <c r="O679" s="1" t="str">
        <f t="shared" si="674"/>
        <v>EquipmentDesc6010011110</v>
      </c>
      <c r="P679" s="63" t="str">
        <f>"SpriteUi/EquipmentIcon/"&amp;"Equip_"&amp;_xlfn.XLOOKUP(J679,战斗中转!$A$8:$A$11,战斗中转!$B$8:$B$11)&amp;"_"&amp;I679*100+ROUNDUP(G679/2,0)*10</f>
        <v>SpriteUi/EquipmentIcon/Equip_Weapon_150</v>
      </c>
      <c r="Q679" s="63">
        <v>1</v>
      </c>
      <c r="R679" s="1" t="str" cm="1">
        <f t="array" ref="R679">_xlfn.XLOOKUP($C679,战斗中转!$E$32:$E$281,_xlfn.XLOOKUP(I679*100+J679,战斗中转!$AD$30:$BY$30*100+战斗中转!$AD$31:$BY$31,战斗中转!$AD$32:$BY$281),"{}")</f>
        <v>{"Atk":56694.5733,"Cri":1.1064}</v>
      </c>
      <c r="S679" s="1" t="str" cm="1">
        <f t="array" ref="S679">_xlfn.XLOOKUP($C679,经营中转!$E$16:$E$265,_xlfn.XLOOKUP($J679,经营中转!$L$15:$S$15,经营中转!$L$16:$S$265),"{}")</f>
        <v>{"CardMulti":22.58}</v>
      </c>
    </row>
    <row r="680" spans="1:19" x14ac:dyDescent="0.15">
      <c r="A680" s="1">
        <f t="shared" si="759"/>
        <v>6010112110</v>
      </c>
      <c r="B680" s="60">
        <f t="shared" si="732"/>
        <v>6010112110</v>
      </c>
      <c r="C680" s="27">
        <f>_xlfn.XLOOKUP(G680,战斗中转!$D$8:$D$19,战斗中转!$F$8:$F$19)</f>
        <v>110</v>
      </c>
      <c r="D680" s="1">
        <f>_xlfn.XLOOKUP(G680,战斗中转!$D$8:$D$19,战斗中转!$H$8:$H$19)</f>
        <v>5</v>
      </c>
      <c r="E680" s="1">
        <f>_xlfn.XLOOKUP(G680,战斗中转!$D$8:$D$19,战斗中转!$J$8:$J$19)</f>
        <v>0</v>
      </c>
      <c r="F680" s="1">
        <f t="shared" si="671"/>
        <v>1</v>
      </c>
      <c r="G680" s="60">
        <f t="shared" si="742"/>
        <v>10</v>
      </c>
      <c r="H680" s="1">
        <f t="shared" ref="H680:J680" si="762">H608</f>
        <v>1</v>
      </c>
      <c r="I680" s="1">
        <f t="shared" si="762"/>
        <v>1</v>
      </c>
      <c r="J680" s="1">
        <f t="shared" si="762"/>
        <v>2</v>
      </c>
      <c r="K680" s="1">
        <f t="shared" si="308"/>
        <v>1</v>
      </c>
      <c r="L680" s="1">
        <f>IF(H680=0,0,_xlfn.XLOOKUP(G680,战斗中转!$D$8:$D$19,战斗中转!$I$8:$I$19))</f>
        <v>0.4</v>
      </c>
      <c r="M680" s="1">
        <f t="shared" ref="M680:M767" si="763">B680</f>
        <v>6010112110</v>
      </c>
      <c r="N680" s="1" t="str">
        <f t="shared" si="673"/>
        <v>EquipmentName6010012110</v>
      </c>
      <c r="O680" s="1" t="str">
        <f t="shared" si="674"/>
        <v>EquipmentDesc6010012110</v>
      </c>
      <c r="P680" s="63" t="str">
        <f>"SpriteUi/EquipmentIcon/"&amp;"Equip_"&amp;_xlfn.XLOOKUP(J680,战斗中转!$A$8:$A$11,战斗中转!$B$8:$B$11)&amp;"_"&amp;I680*100+ROUNDUP(G680/2,0)*10</f>
        <v>SpriteUi/EquipmentIcon/Equip_Head_150</v>
      </c>
      <c r="Q680" s="63">
        <v>1</v>
      </c>
      <c r="R680" s="1" t="str" cm="1">
        <f t="array" ref="R680">_xlfn.XLOOKUP($C680,战斗中转!$E$32:$E$281,_xlfn.XLOOKUP(I680*100+J680,战斗中转!$AD$30:$BY$30*100+战斗中转!$AD$31:$BY$31,战斗中转!$AD$32:$BY$281),"{}")</f>
        <v>{"Hp":408944.4634,"AntiCri":0.6104}</v>
      </c>
      <c r="S680" s="1" t="str" cm="1">
        <f t="array" ref="S680">_xlfn.XLOOKUP($C680,经营中转!$E$16:$E$265,_xlfn.XLOOKUP($J680,经营中转!$L$15:$S$15,经营中转!$L$16:$S$265),"{}")</f>
        <v>{"AutoLevelLower":154}</v>
      </c>
    </row>
    <row r="681" spans="1:19" x14ac:dyDescent="0.15">
      <c r="A681" s="1">
        <f t="shared" si="759"/>
        <v>6010113110</v>
      </c>
      <c r="B681" s="60">
        <f t="shared" si="732"/>
        <v>6010113110</v>
      </c>
      <c r="C681" s="27">
        <f>_xlfn.XLOOKUP(G681,战斗中转!$D$8:$D$19,战斗中转!$F$8:$F$19)</f>
        <v>110</v>
      </c>
      <c r="D681" s="1">
        <f>_xlfn.XLOOKUP(G681,战斗中转!$D$8:$D$19,战斗中转!$H$8:$H$19)</f>
        <v>5</v>
      </c>
      <c r="E681" s="1">
        <f>_xlfn.XLOOKUP(G681,战斗中转!$D$8:$D$19,战斗中转!$J$8:$J$19)</f>
        <v>0</v>
      </c>
      <c r="F681" s="1">
        <f t="shared" si="671"/>
        <v>1</v>
      </c>
      <c r="G681" s="60">
        <f t="shared" si="742"/>
        <v>10</v>
      </c>
      <c r="H681" s="1">
        <f t="shared" ref="H681:J681" si="764">H609</f>
        <v>1</v>
      </c>
      <c r="I681" s="1">
        <f t="shared" si="764"/>
        <v>1</v>
      </c>
      <c r="J681" s="1">
        <f t="shared" si="764"/>
        <v>3</v>
      </c>
      <c r="K681" s="1">
        <f t="shared" si="308"/>
        <v>1</v>
      </c>
      <c r="L681" s="1">
        <f>IF(H681=0,0,_xlfn.XLOOKUP(G681,战斗中转!$D$8:$D$19,战斗中转!$I$8:$I$19))</f>
        <v>0.4</v>
      </c>
      <c r="M681" s="1">
        <f t="shared" si="763"/>
        <v>6010113110</v>
      </c>
      <c r="N681" s="1" t="str">
        <f t="shared" si="673"/>
        <v>EquipmentName6010013110</v>
      </c>
      <c r="O681" s="1" t="str">
        <f t="shared" si="674"/>
        <v>EquipmentDesc6010013110</v>
      </c>
      <c r="P681" s="63" t="str">
        <f>"SpriteUi/EquipmentIcon/"&amp;"Equip_"&amp;_xlfn.XLOOKUP(J681,战斗中转!$A$8:$A$11,战斗中转!$B$8:$B$11)&amp;"_"&amp;I681*100+ROUNDUP(G681/2,0)*10</f>
        <v>SpriteUi/EquipmentIcon/Equip_Body_150</v>
      </c>
      <c r="Q681" s="63">
        <v>1</v>
      </c>
      <c r="R681" s="1" t="str" cm="1">
        <f t="array" ref="R681">_xlfn.XLOOKUP($C681,战斗中转!$E$32:$E$281,_xlfn.XLOOKUP(I681*100+J681,战斗中转!$AD$30:$BY$30*100+战斗中转!$AD$31:$BY$31,战斗中转!$AD$32:$BY$281),"{}")</f>
        <v>{"PhysDef":17658.9655,"SkillSpeed":0.1673}</v>
      </c>
      <c r="S681" s="1" t="str" cm="1">
        <f t="array" ref="S681">_xlfn.XLOOKUP($C681,经营中转!$E$16:$E$265,_xlfn.XLOOKUP($J681,经营中转!$L$15:$S$15,经营中转!$L$16:$S$265),"{}")</f>
        <v>{"CardMulti":9.68}</v>
      </c>
    </row>
    <row r="682" spans="1:19" x14ac:dyDescent="0.15">
      <c r="A682" s="1">
        <f t="shared" si="759"/>
        <v>6010114110</v>
      </c>
      <c r="B682" s="60">
        <f t="shared" si="732"/>
        <v>6010114110</v>
      </c>
      <c r="C682" s="27">
        <f>_xlfn.XLOOKUP(G682,战斗中转!$D$8:$D$19,战斗中转!$F$8:$F$19)</f>
        <v>110</v>
      </c>
      <c r="D682" s="1">
        <f>_xlfn.XLOOKUP(G682,战斗中转!$D$8:$D$19,战斗中转!$H$8:$H$19)</f>
        <v>5</v>
      </c>
      <c r="E682" s="1">
        <f>_xlfn.XLOOKUP(G682,战斗中转!$D$8:$D$19,战斗中转!$J$8:$J$19)</f>
        <v>0</v>
      </c>
      <c r="F682" s="1">
        <f t="shared" si="671"/>
        <v>1</v>
      </c>
      <c r="G682" s="60">
        <f t="shared" si="742"/>
        <v>10</v>
      </c>
      <c r="H682" s="1">
        <f t="shared" ref="H682:J682" si="765">H610</f>
        <v>1</v>
      </c>
      <c r="I682" s="1">
        <f t="shared" si="765"/>
        <v>1</v>
      </c>
      <c r="J682" s="1">
        <f t="shared" si="765"/>
        <v>4</v>
      </c>
      <c r="K682" s="1">
        <f t="shared" si="308"/>
        <v>1</v>
      </c>
      <c r="L682" s="1">
        <f>IF(H682=0,0,_xlfn.XLOOKUP(G682,战斗中转!$D$8:$D$19,战斗中转!$I$8:$I$19))</f>
        <v>0.4</v>
      </c>
      <c r="M682" s="1">
        <f t="shared" si="763"/>
        <v>6010114110</v>
      </c>
      <c r="N682" s="1" t="str">
        <f t="shared" si="673"/>
        <v>EquipmentName6010014110</v>
      </c>
      <c r="O682" s="1" t="str">
        <f t="shared" si="674"/>
        <v>EquipmentDesc6010014110</v>
      </c>
      <c r="P682" s="63" t="str">
        <f>"SpriteUi/EquipmentIcon/"&amp;"Equip_"&amp;_xlfn.XLOOKUP(J682,战斗中转!$A$8:$A$11,战斗中转!$B$8:$B$11)&amp;"_"&amp;I682*100+ROUNDUP(G682/2,0)*10</f>
        <v>SpriteUi/EquipmentIcon/Equip_Shoes_150</v>
      </c>
      <c r="Q682" s="63">
        <v>1</v>
      </c>
      <c r="R682" s="1" t="str" cm="1">
        <f t="array" ref="R682">_xlfn.XLOOKUP($C682,战斗中转!$E$32:$E$281,_xlfn.XLOOKUP(I682*100+J682,战斗中转!$AD$30:$BY$30*100+战斗中转!$AD$31:$BY$31,战斗中转!$AD$32:$BY$281),"{}")</f>
        <v>{"MagicDef":17658.9655,"AtkSpeed":0.2151,"SkillSpeed":0.1673}</v>
      </c>
      <c r="S682" s="1" t="str" cm="1">
        <f t="array" ref="S682">_xlfn.XLOOKUP($C682,经营中转!$E$16:$E$265,_xlfn.XLOOKUP($J682,经营中转!$L$15:$S$15,经营中转!$L$16:$S$265),"{}")</f>
        <v>{"AutoLevelLower":66}</v>
      </c>
    </row>
    <row r="683" spans="1:19" x14ac:dyDescent="0.15">
      <c r="A683" s="1">
        <f t="shared" si="759"/>
        <v>6010121110</v>
      </c>
      <c r="B683" s="60">
        <f t="shared" si="732"/>
        <v>6010121110</v>
      </c>
      <c r="C683" s="27">
        <f>_xlfn.XLOOKUP(G683,战斗中转!$D$8:$D$19,战斗中转!$F$8:$F$19)</f>
        <v>110</v>
      </c>
      <c r="D683" s="1">
        <f>_xlfn.XLOOKUP(G683,战斗中转!$D$8:$D$19,战斗中转!$H$8:$H$19)</f>
        <v>5</v>
      </c>
      <c r="E683" s="1">
        <f>_xlfn.XLOOKUP(G683,战斗中转!$D$8:$D$19,战斗中转!$J$8:$J$19)</f>
        <v>0</v>
      </c>
      <c r="F683" s="1">
        <f t="shared" si="671"/>
        <v>1</v>
      </c>
      <c r="G683" s="60">
        <f t="shared" si="742"/>
        <v>10</v>
      </c>
      <c r="H683" s="1">
        <f t="shared" ref="H683:J683" si="766">H611</f>
        <v>1</v>
      </c>
      <c r="I683" s="1">
        <f t="shared" si="766"/>
        <v>2</v>
      </c>
      <c r="J683" s="1">
        <f t="shared" si="766"/>
        <v>1</v>
      </c>
      <c r="K683" s="1">
        <f t="shared" si="308"/>
        <v>1</v>
      </c>
      <c r="L683" s="1">
        <f>IF(H683=0,0,_xlfn.XLOOKUP(G683,战斗中转!$D$8:$D$19,战斗中转!$I$8:$I$19))</f>
        <v>0.4</v>
      </c>
      <c r="M683" s="1">
        <f t="shared" si="763"/>
        <v>6010121110</v>
      </c>
      <c r="N683" s="1" t="str">
        <f t="shared" si="673"/>
        <v>EquipmentName6010021110</v>
      </c>
      <c r="O683" s="1" t="str">
        <f t="shared" si="674"/>
        <v>EquipmentDesc6010021110</v>
      </c>
      <c r="P683" s="63" t="str">
        <f>"SpriteUi/EquipmentIcon/"&amp;"Equip_"&amp;_xlfn.XLOOKUP(J683,战斗中转!$A$8:$A$11,战斗中转!$B$8:$B$11)&amp;"_"&amp;I683*100+ROUNDUP(G683/2,0)*10</f>
        <v>SpriteUi/EquipmentIcon/Equip_Weapon_250</v>
      </c>
      <c r="Q683" s="63">
        <v>1</v>
      </c>
      <c r="R683" s="1" t="str" cm="1">
        <f t="array" ref="R683">_xlfn.XLOOKUP($C683,战斗中转!$E$32:$E$281,_xlfn.XLOOKUP(I683*100+J683,战斗中转!$AD$30:$BY$30*100+战斗中转!$AD$31:$BY$31,战斗中转!$AD$32:$BY$281),"{}")</f>
        <v>{"Atk":39965.0271,"Cri":0.763}</v>
      </c>
      <c r="S683" s="1" t="str" cm="1">
        <f t="array" ref="S683">_xlfn.XLOOKUP($C683,经营中转!$E$16:$E$265,_xlfn.XLOOKUP($J683,经营中转!$L$15:$S$15,经营中转!$L$16:$S$265),"{}")</f>
        <v>{"CardMulti":22.58}</v>
      </c>
    </row>
    <row r="684" spans="1:19" x14ac:dyDescent="0.15">
      <c r="A684" s="1">
        <f t="shared" si="759"/>
        <v>6010122110</v>
      </c>
      <c r="B684" s="60">
        <f t="shared" si="732"/>
        <v>6010122110</v>
      </c>
      <c r="C684" s="27">
        <f>_xlfn.XLOOKUP(G684,战斗中转!$D$8:$D$19,战斗中转!$F$8:$F$19)</f>
        <v>110</v>
      </c>
      <c r="D684" s="1">
        <f>_xlfn.XLOOKUP(G684,战斗中转!$D$8:$D$19,战斗中转!$H$8:$H$19)</f>
        <v>5</v>
      </c>
      <c r="E684" s="1">
        <f>_xlfn.XLOOKUP(G684,战斗中转!$D$8:$D$19,战斗中转!$J$8:$J$19)</f>
        <v>0</v>
      </c>
      <c r="F684" s="1">
        <f t="shared" si="671"/>
        <v>1</v>
      </c>
      <c r="G684" s="60">
        <f t="shared" si="742"/>
        <v>10</v>
      </c>
      <c r="H684" s="1">
        <f t="shared" ref="H684:J684" si="767">H612</f>
        <v>1</v>
      </c>
      <c r="I684" s="1">
        <f t="shared" si="767"/>
        <v>2</v>
      </c>
      <c r="J684" s="1">
        <f t="shared" si="767"/>
        <v>2</v>
      </c>
      <c r="K684" s="1">
        <f t="shared" si="308"/>
        <v>1</v>
      </c>
      <c r="L684" s="1">
        <f>IF(H684=0,0,_xlfn.XLOOKUP(G684,战斗中转!$D$8:$D$19,战斗中转!$I$8:$I$19))</f>
        <v>0.4</v>
      </c>
      <c r="M684" s="1">
        <f t="shared" si="763"/>
        <v>6010122110</v>
      </c>
      <c r="N684" s="1" t="str">
        <f t="shared" si="673"/>
        <v>EquipmentName6010022110</v>
      </c>
      <c r="O684" s="1" t="str">
        <f t="shared" si="674"/>
        <v>EquipmentDesc6010022110</v>
      </c>
      <c r="P684" s="63" t="str">
        <f>"SpriteUi/EquipmentIcon/"&amp;"Equip_"&amp;_xlfn.XLOOKUP(J684,战斗中转!$A$8:$A$11,战斗中转!$B$8:$B$11)&amp;"_"&amp;I684*100+ROUNDUP(G684/2,0)*10</f>
        <v>SpriteUi/EquipmentIcon/Equip_Head_250</v>
      </c>
      <c r="Q684" s="63">
        <v>1</v>
      </c>
      <c r="R684" s="1" t="str" cm="1">
        <f t="array" ref="R684">_xlfn.XLOOKUP($C684,战斗中转!$E$32:$E$281,_xlfn.XLOOKUP(I684*100+J684,战斗中转!$AD$30:$BY$30*100+战斗中转!$AD$31:$BY$31,战斗中转!$AD$32:$BY$281),"{}")</f>
        <v>{"Hp":580887.0218,"AntiCri":0.763}</v>
      </c>
      <c r="S684" s="1" t="str" cm="1">
        <f t="array" ref="S684">_xlfn.XLOOKUP($C684,经营中转!$E$16:$E$265,_xlfn.XLOOKUP($J684,经营中转!$L$15:$S$15,经营中转!$L$16:$S$265),"{}")</f>
        <v>{"AutoLevelLower":154}</v>
      </c>
    </row>
    <row r="685" spans="1:19" x14ac:dyDescent="0.15">
      <c r="A685" s="1">
        <f t="shared" si="759"/>
        <v>6010123110</v>
      </c>
      <c r="B685" s="60">
        <f t="shared" si="732"/>
        <v>6010123110</v>
      </c>
      <c r="C685" s="27">
        <f>_xlfn.XLOOKUP(G685,战斗中转!$D$8:$D$19,战斗中转!$F$8:$F$19)</f>
        <v>110</v>
      </c>
      <c r="D685" s="1">
        <f>_xlfn.XLOOKUP(G685,战斗中转!$D$8:$D$19,战斗中转!$H$8:$H$19)</f>
        <v>5</v>
      </c>
      <c r="E685" s="1">
        <f>_xlfn.XLOOKUP(G685,战斗中转!$D$8:$D$19,战斗中转!$J$8:$J$19)</f>
        <v>0</v>
      </c>
      <c r="F685" s="1">
        <f t="shared" si="671"/>
        <v>1</v>
      </c>
      <c r="G685" s="60">
        <f t="shared" si="742"/>
        <v>10</v>
      </c>
      <c r="H685" s="1">
        <f t="shared" ref="H685:J685" si="768">H613</f>
        <v>1</v>
      </c>
      <c r="I685" s="1">
        <f t="shared" si="768"/>
        <v>2</v>
      </c>
      <c r="J685" s="1">
        <f t="shared" si="768"/>
        <v>3</v>
      </c>
      <c r="K685" s="1">
        <f t="shared" si="308"/>
        <v>1</v>
      </c>
      <c r="L685" s="1">
        <f>IF(H685=0,0,_xlfn.XLOOKUP(G685,战斗中转!$D$8:$D$19,战斗中转!$I$8:$I$19))</f>
        <v>0.4</v>
      </c>
      <c r="M685" s="1">
        <f t="shared" si="763"/>
        <v>6010123110</v>
      </c>
      <c r="N685" s="1" t="str">
        <f t="shared" si="673"/>
        <v>EquipmentName6010023110</v>
      </c>
      <c r="O685" s="1" t="str">
        <f t="shared" si="674"/>
        <v>EquipmentDesc6010023110</v>
      </c>
      <c r="P685" s="63" t="str">
        <f>"SpriteUi/EquipmentIcon/"&amp;"Equip_"&amp;_xlfn.XLOOKUP(J685,战斗中转!$A$8:$A$11,战斗中转!$B$8:$B$11)&amp;"_"&amp;I685*100+ROUNDUP(G685/2,0)*10</f>
        <v>SpriteUi/EquipmentIcon/Equip_Body_250</v>
      </c>
      <c r="Q685" s="63">
        <v>1</v>
      </c>
      <c r="R685" s="1" t="str" cm="1">
        <f t="array" ref="R685">_xlfn.XLOOKUP($C685,战斗中转!$E$32:$E$281,_xlfn.XLOOKUP(I685*100+J685,战斗中转!$AD$30:$BY$30*100+战斗中转!$AD$31:$BY$31,战斗中转!$AD$32:$BY$281),"{}")</f>
        <v>{"PhysDef":20447.2232,"OnHealInc":0.1577}</v>
      </c>
      <c r="S685" s="1" t="str" cm="1">
        <f t="array" ref="S685">_xlfn.XLOOKUP($C685,经营中转!$E$16:$E$265,_xlfn.XLOOKUP($J685,经营中转!$L$15:$S$15,经营中转!$L$16:$S$265),"{}")</f>
        <v>{"CardMulti":9.68}</v>
      </c>
    </row>
    <row r="686" spans="1:19" x14ac:dyDescent="0.15">
      <c r="A686" s="1">
        <f t="shared" si="759"/>
        <v>6010124110</v>
      </c>
      <c r="B686" s="60">
        <f t="shared" si="732"/>
        <v>6010124110</v>
      </c>
      <c r="C686" s="27">
        <f>_xlfn.XLOOKUP(G686,战斗中转!$D$8:$D$19,战斗中转!$F$8:$F$19)</f>
        <v>110</v>
      </c>
      <c r="D686" s="1">
        <f>_xlfn.XLOOKUP(G686,战斗中转!$D$8:$D$19,战斗中转!$H$8:$H$19)</f>
        <v>5</v>
      </c>
      <c r="E686" s="1">
        <f>_xlfn.XLOOKUP(G686,战斗中转!$D$8:$D$19,战斗中转!$J$8:$J$19)</f>
        <v>0</v>
      </c>
      <c r="F686" s="1">
        <f t="shared" si="671"/>
        <v>1</v>
      </c>
      <c r="G686" s="60">
        <f t="shared" si="742"/>
        <v>10</v>
      </c>
      <c r="H686" s="1">
        <f t="shared" ref="H686:J686" si="769">H614</f>
        <v>1</v>
      </c>
      <c r="I686" s="1">
        <f t="shared" si="769"/>
        <v>2</v>
      </c>
      <c r="J686" s="1">
        <f t="shared" si="769"/>
        <v>4</v>
      </c>
      <c r="K686" s="1">
        <f t="shared" si="308"/>
        <v>1</v>
      </c>
      <c r="L686" s="1">
        <f>IF(H686=0,0,_xlfn.XLOOKUP(G686,战斗中转!$D$8:$D$19,战斗中转!$I$8:$I$19))</f>
        <v>0.4</v>
      </c>
      <c r="M686" s="1">
        <f t="shared" si="763"/>
        <v>6010124110</v>
      </c>
      <c r="N686" s="1" t="str">
        <f t="shared" si="673"/>
        <v>EquipmentName6010024110</v>
      </c>
      <c r="O686" s="1" t="str">
        <f t="shared" si="674"/>
        <v>EquipmentDesc6010024110</v>
      </c>
      <c r="P686" s="63" t="str">
        <f>"SpriteUi/EquipmentIcon/"&amp;"Equip_"&amp;_xlfn.XLOOKUP(J686,战斗中转!$A$8:$A$11,战斗中转!$B$8:$B$11)&amp;"_"&amp;I686*100+ROUNDUP(G686/2,0)*10</f>
        <v>SpriteUi/EquipmentIcon/Equip_Shoes_250</v>
      </c>
      <c r="Q686" s="63">
        <v>1</v>
      </c>
      <c r="R686" s="1" t="str" cm="1">
        <f t="array" ref="R686">_xlfn.XLOOKUP($C686,战斗中转!$E$32:$E$281,_xlfn.XLOOKUP(I686*100+J686,战斗中转!$AD$30:$BY$30*100+战斗中转!$AD$31:$BY$31,战斗中转!$AD$32:$BY$281),"{}")</f>
        <v>{"MagicDef":20447.2232,"AtkSpeed":0.2151,"OnHealInc":0.1577}</v>
      </c>
      <c r="S686" s="1" t="str" cm="1">
        <f t="array" ref="S686">_xlfn.XLOOKUP($C686,经营中转!$E$16:$E$265,_xlfn.XLOOKUP($J686,经营中转!$L$15:$S$15,经营中转!$L$16:$S$265),"{}")</f>
        <v>{"AutoLevelLower":66}</v>
      </c>
    </row>
    <row r="687" spans="1:19" x14ac:dyDescent="0.15">
      <c r="A687" s="1">
        <f t="shared" si="759"/>
        <v>6010131110</v>
      </c>
      <c r="B687" s="60">
        <f t="shared" si="732"/>
        <v>6010131110</v>
      </c>
      <c r="C687" s="27">
        <f>_xlfn.XLOOKUP(G687,战斗中转!$D$8:$D$19,战斗中转!$F$8:$F$19)</f>
        <v>110</v>
      </c>
      <c r="D687" s="1">
        <f>_xlfn.XLOOKUP(G687,战斗中转!$D$8:$D$19,战斗中转!$H$8:$H$19)</f>
        <v>5</v>
      </c>
      <c r="E687" s="1">
        <f>_xlfn.XLOOKUP(G687,战斗中转!$D$8:$D$19,战斗中转!$J$8:$J$19)</f>
        <v>0</v>
      </c>
      <c r="F687" s="1">
        <f t="shared" si="671"/>
        <v>1</v>
      </c>
      <c r="G687" s="60">
        <f t="shared" si="742"/>
        <v>10</v>
      </c>
      <c r="H687" s="1">
        <f t="shared" ref="H687:J687" si="770">H615</f>
        <v>1</v>
      </c>
      <c r="I687" s="1">
        <f t="shared" si="770"/>
        <v>3</v>
      </c>
      <c r="J687" s="1">
        <f t="shared" si="770"/>
        <v>1</v>
      </c>
      <c r="K687" s="1">
        <f t="shared" si="308"/>
        <v>1</v>
      </c>
      <c r="L687" s="1">
        <f>IF(H687=0,0,_xlfn.XLOOKUP(G687,战斗中转!$D$8:$D$19,战斗中转!$I$8:$I$19))</f>
        <v>0.4</v>
      </c>
      <c r="M687" s="1">
        <f t="shared" si="763"/>
        <v>6010131110</v>
      </c>
      <c r="N687" s="1" t="str">
        <f t="shared" si="673"/>
        <v>EquipmentName6010031110</v>
      </c>
      <c r="O687" s="1" t="str">
        <f t="shared" si="674"/>
        <v>EquipmentDesc6010031110</v>
      </c>
      <c r="P687" s="63" t="str">
        <f>"SpriteUi/EquipmentIcon/"&amp;"Equip_"&amp;_xlfn.XLOOKUP(J687,战斗中转!$A$8:$A$11,战斗中转!$B$8:$B$11)&amp;"_"&amp;I687*100+ROUNDUP(G687/2,0)*10</f>
        <v>SpriteUi/EquipmentIcon/Equip_Weapon_350</v>
      </c>
      <c r="Q687" s="63">
        <v>1</v>
      </c>
      <c r="R687" s="1" t="str" cm="1">
        <f t="array" ref="R687">_xlfn.XLOOKUP($C687,战斗中转!$E$32:$E$281,_xlfn.XLOOKUP(I687*100+J687,战斗中转!$AD$30:$BY$30*100+战斗中转!$AD$31:$BY$31,战斗中转!$AD$32:$BY$281),"{}")</f>
        <v>{"Atk":51118.0579,"Cri":0.763}</v>
      </c>
      <c r="S687" s="1" t="str" cm="1">
        <f t="array" ref="S687">_xlfn.XLOOKUP($C687,经营中转!$E$16:$E$265,_xlfn.XLOOKUP($J687,经营中转!$L$15:$S$15,经营中转!$L$16:$S$265),"{}")</f>
        <v>{"CardMulti":22.58}</v>
      </c>
    </row>
    <row r="688" spans="1:19" x14ac:dyDescent="0.15">
      <c r="A688" s="1">
        <f t="shared" si="759"/>
        <v>6010132110</v>
      </c>
      <c r="B688" s="60">
        <f t="shared" si="732"/>
        <v>6010132110</v>
      </c>
      <c r="C688" s="27">
        <f>_xlfn.XLOOKUP(G688,战斗中转!$D$8:$D$19,战斗中转!$F$8:$F$19)</f>
        <v>110</v>
      </c>
      <c r="D688" s="1">
        <f>_xlfn.XLOOKUP(G688,战斗中转!$D$8:$D$19,战斗中转!$H$8:$H$19)</f>
        <v>5</v>
      </c>
      <c r="E688" s="1">
        <f>_xlfn.XLOOKUP(G688,战斗中转!$D$8:$D$19,战斗中转!$J$8:$J$19)</f>
        <v>0</v>
      </c>
      <c r="F688" s="1">
        <f t="shared" si="671"/>
        <v>1</v>
      </c>
      <c r="G688" s="60">
        <f t="shared" si="742"/>
        <v>10</v>
      </c>
      <c r="H688" s="1">
        <f t="shared" ref="H688:J688" si="771">H616</f>
        <v>1</v>
      </c>
      <c r="I688" s="1">
        <f t="shared" si="771"/>
        <v>3</v>
      </c>
      <c r="J688" s="1">
        <f t="shared" si="771"/>
        <v>2</v>
      </c>
      <c r="K688" s="1">
        <f t="shared" si="308"/>
        <v>1</v>
      </c>
      <c r="L688" s="1">
        <f>IF(H688=0,0,_xlfn.XLOOKUP(G688,战斗中转!$D$8:$D$19,战斗中转!$I$8:$I$19))</f>
        <v>0.4</v>
      </c>
      <c r="M688" s="1">
        <f t="shared" si="763"/>
        <v>6010132110</v>
      </c>
      <c r="N688" s="1" t="str">
        <f t="shared" si="673"/>
        <v>EquipmentName6010032110</v>
      </c>
      <c r="O688" s="1" t="str">
        <f t="shared" si="674"/>
        <v>EquipmentDesc6010032110</v>
      </c>
      <c r="P688" s="63" t="str">
        <f>"SpriteUi/EquipmentIcon/"&amp;"Equip_"&amp;_xlfn.XLOOKUP(J688,战斗中转!$A$8:$A$11,战斗中转!$B$8:$B$11)&amp;"_"&amp;I688*100+ROUNDUP(G688/2,0)*10</f>
        <v>SpriteUi/EquipmentIcon/Equip_Head_350</v>
      </c>
      <c r="Q688" s="63">
        <v>1</v>
      </c>
      <c r="R688" s="1" t="str" cm="1">
        <f t="array" ref="R688">_xlfn.XLOOKUP($C688,战斗中转!$E$32:$E$281,_xlfn.XLOOKUP(I688*100+J688,战斗中转!$AD$30:$BY$30*100+战斗中转!$AD$31:$BY$31,战斗中转!$AD$32:$BY$281),"{}")</f>
        <v>{"Hp":487945.0983,"AntiCri":0.763}</v>
      </c>
      <c r="S688" s="1" t="str" cm="1">
        <f t="array" ref="S688">_xlfn.XLOOKUP($C688,经营中转!$E$16:$E$265,_xlfn.XLOOKUP($J688,经营中转!$L$15:$S$15,经营中转!$L$16:$S$265),"{}")</f>
        <v>{"AutoLevelLower":154}</v>
      </c>
    </row>
    <row r="689" spans="1:19" x14ac:dyDescent="0.15">
      <c r="A689" s="1">
        <f t="shared" si="759"/>
        <v>6010133110</v>
      </c>
      <c r="B689" s="60">
        <f t="shared" si="732"/>
        <v>6010133110</v>
      </c>
      <c r="C689" s="27">
        <f>_xlfn.XLOOKUP(G689,战斗中转!$D$8:$D$19,战斗中转!$F$8:$F$19)</f>
        <v>110</v>
      </c>
      <c r="D689" s="1">
        <f>_xlfn.XLOOKUP(G689,战斗中转!$D$8:$D$19,战斗中转!$H$8:$H$19)</f>
        <v>5</v>
      </c>
      <c r="E689" s="1">
        <f>_xlfn.XLOOKUP(G689,战斗中转!$D$8:$D$19,战斗中转!$J$8:$J$19)</f>
        <v>0</v>
      </c>
      <c r="F689" s="1">
        <f t="shared" si="671"/>
        <v>1</v>
      </c>
      <c r="G689" s="60">
        <f t="shared" si="742"/>
        <v>10</v>
      </c>
      <c r="H689" s="1">
        <f t="shared" ref="H689:J689" si="772">H617</f>
        <v>1</v>
      </c>
      <c r="I689" s="1">
        <f t="shared" si="772"/>
        <v>3</v>
      </c>
      <c r="J689" s="1">
        <f t="shared" si="772"/>
        <v>3</v>
      </c>
      <c r="K689" s="1">
        <f t="shared" si="308"/>
        <v>1</v>
      </c>
      <c r="L689" s="1">
        <f>IF(H689=0,0,_xlfn.XLOOKUP(G689,战斗中转!$D$8:$D$19,战斗中转!$I$8:$I$19))</f>
        <v>0.4</v>
      </c>
      <c r="M689" s="1">
        <f t="shared" si="763"/>
        <v>6010133110</v>
      </c>
      <c r="N689" s="1" t="str">
        <f t="shared" si="673"/>
        <v>EquipmentName6010033110</v>
      </c>
      <c r="O689" s="1" t="str">
        <f t="shared" si="674"/>
        <v>EquipmentDesc6010033110</v>
      </c>
      <c r="P689" s="63" t="str">
        <f>"SpriteUi/EquipmentIcon/"&amp;"Equip_"&amp;_xlfn.XLOOKUP(J689,战斗中转!$A$8:$A$11,战斗中转!$B$8:$B$11)&amp;"_"&amp;I689*100+ROUNDUP(G689/2,0)*10</f>
        <v>SpriteUi/EquipmentIcon/Equip_Body_350</v>
      </c>
      <c r="Q689" s="63">
        <v>1</v>
      </c>
      <c r="R689" s="1" t="str" cm="1">
        <f t="array" ref="R689">_xlfn.XLOOKUP($C689,战斗中转!$E$32:$E$281,_xlfn.XLOOKUP(I689*100+J689,战斗中转!$AD$30:$BY$30*100+战斗中转!$AD$31:$BY$31,战斗中转!$AD$32:$BY$281),"{}")</f>
        <v>{"PhysDef":18030.7332,"HealInc":0.1577}</v>
      </c>
      <c r="S689" s="1" t="str" cm="1">
        <f t="array" ref="S689">_xlfn.XLOOKUP($C689,经营中转!$E$16:$E$265,_xlfn.XLOOKUP($J689,经营中转!$L$15:$S$15,经营中转!$L$16:$S$265),"{}")</f>
        <v>{"CardMulti":9.68}</v>
      </c>
    </row>
    <row r="690" spans="1:19" x14ac:dyDescent="0.15">
      <c r="A690" s="1">
        <f t="shared" si="759"/>
        <v>6010134110</v>
      </c>
      <c r="B690" s="60">
        <f t="shared" si="732"/>
        <v>6010134110</v>
      </c>
      <c r="C690" s="27">
        <f>_xlfn.XLOOKUP(G690,战斗中转!$D$8:$D$19,战斗中转!$F$8:$F$19)</f>
        <v>110</v>
      </c>
      <c r="D690" s="1">
        <f>_xlfn.XLOOKUP(G690,战斗中转!$D$8:$D$19,战斗中转!$H$8:$H$19)</f>
        <v>5</v>
      </c>
      <c r="E690" s="1">
        <f>_xlfn.XLOOKUP(G690,战斗中转!$D$8:$D$19,战斗中转!$J$8:$J$19)</f>
        <v>0</v>
      </c>
      <c r="F690" s="1">
        <f t="shared" si="671"/>
        <v>1</v>
      </c>
      <c r="G690" s="60">
        <f t="shared" si="742"/>
        <v>10</v>
      </c>
      <c r="H690" s="1">
        <f t="shared" ref="H690:J690" si="773">H618</f>
        <v>1</v>
      </c>
      <c r="I690" s="1">
        <f t="shared" si="773"/>
        <v>3</v>
      </c>
      <c r="J690" s="1">
        <f t="shared" si="773"/>
        <v>4</v>
      </c>
      <c r="K690" s="1">
        <f t="shared" si="308"/>
        <v>1</v>
      </c>
      <c r="L690" s="1">
        <f>IF(H690=0,0,_xlfn.XLOOKUP(G690,战斗中转!$D$8:$D$19,战斗中转!$I$8:$I$19))</f>
        <v>0.4</v>
      </c>
      <c r="M690" s="1">
        <f t="shared" si="763"/>
        <v>6010134110</v>
      </c>
      <c r="N690" s="1" t="str">
        <f t="shared" si="673"/>
        <v>EquipmentName6010034110</v>
      </c>
      <c r="O690" s="1" t="str">
        <f t="shared" si="674"/>
        <v>EquipmentDesc6010034110</v>
      </c>
      <c r="P690" s="63" t="str">
        <f>"SpriteUi/EquipmentIcon/"&amp;"Equip_"&amp;_xlfn.XLOOKUP(J690,战斗中转!$A$8:$A$11,战斗中转!$B$8:$B$11)&amp;"_"&amp;I690*100+ROUNDUP(G690/2,0)*10</f>
        <v>SpriteUi/EquipmentIcon/Equip_Shoes_350</v>
      </c>
      <c r="Q690" s="63">
        <v>1</v>
      </c>
      <c r="R690" s="1" t="str" cm="1">
        <f t="array" ref="R690">_xlfn.XLOOKUP($C690,战斗中转!$E$32:$E$281,_xlfn.XLOOKUP(I690*100+J690,战斗中转!$AD$30:$BY$30*100+战斗中转!$AD$31:$BY$31,战斗中转!$AD$32:$BY$281),"{}")</f>
        <v>{"MagicDef":18402.5009,"AtkSpeed":0.2151,"HealInc":0.1577}</v>
      </c>
      <c r="S690" s="1" t="str" cm="1">
        <f t="array" ref="S690">_xlfn.XLOOKUP($C690,经营中转!$E$16:$E$265,_xlfn.XLOOKUP($J690,经营中转!$L$15:$S$15,经营中转!$L$16:$S$265),"{}")</f>
        <v>{"AutoLevelLower":66}</v>
      </c>
    </row>
    <row r="691" spans="1:19" x14ac:dyDescent="0.15">
      <c r="A691" s="1">
        <f t="shared" si="759"/>
        <v>6010211110</v>
      </c>
      <c r="B691" s="60">
        <f t="shared" si="732"/>
        <v>6010211110</v>
      </c>
      <c r="C691" s="27">
        <f>_xlfn.XLOOKUP(G691,战斗中转!$D$8:$D$19,战斗中转!$F$8:$F$19)</f>
        <v>110</v>
      </c>
      <c r="D691" s="1">
        <f>_xlfn.XLOOKUP(G691,战斗中转!$D$8:$D$19,战斗中转!$H$8:$H$19)</f>
        <v>5</v>
      </c>
      <c r="E691" s="1">
        <f>_xlfn.XLOOKUP(G691,战斗中转!$D$8:$D$19,战斗中转!$J$8:$J$19)</f>
        <v>0</v>
      </c>
      <c r="F691" s="1">
        <f t="shared" si="671"/>
        <v>1</v>
      </c>
      <c r="G691" s="60">
        <f t="shared" si="742"/>
        <v>10</v>
      </c>
      <c r="H691" s="1">
        <f t="shared" ref="H691:J691" si="774">H619</f>
        <v>2</v>
      </c>
      <c r="I691" s="1">
        <f t="shared" si="774"/>
        <v>1</v>
      </c>
      <c r="J691" s="1">
        <f t="shared" si="774"/>
        <v>1</v>
      </c>
      <c r="K691" s="1">
        <f t="shared" si="308"/>
        <v>1</v>
      </c>
      <c r="L691" s="1">
        <f>IF(H691=0,0,_xlfn.XLOOKUP(G691,战斗中转!$D$8:$D$19,战斗中转!$I$8:$I$19))</f>
        <v>0.4</v>
      </c>
      <c r="M691" s="1">
        <f t="shared" si="763"/>
        <v>6010211110</v>
      </c>
      <c r="N691" s="1" t="str">
        <f t="shared" si="673"/>
        <v>EquipmentName6010011110</v>
      </c>
      <c r="O691" s="1" t="str">
        <f t="shared" si="674"/>
        <v>EquipmentDesc6010011110</v>
      </c>
      <c r="P691" s="63" t="str">
        <f>"SpriteUi/EquipmentIcon/"&amp;"Equip_"&amp;_xlfn.XLOOKUP(J691,战斗中转!$A$8:$A$11,战斗中转!$B$8:$B$11)&amp;"_"&amp;I691*100+ROUNDUP(G691/2,0)*10</f>
        <v>SpriteUi/EquipmentIcon/Equip_Weapon_150</v>
      </c>
      <c r="Q691" s="63">
        <v>1</v>
      </c>
      <c r="R691" s="1" t="str" cm="1">
        <f t="array" ref="R691">_xlfn.XLOOKUP($C691,战斗中转!$E$32:$E$281,_xlfn.XLOOKUP(I691*100+J691,战斗中转!$AD$30:$BY$30*100+战斗中转!$AD$31:$BY$31,战斗中转!$AD$32:$BY$281),"{}")</f>
        <v>{"Atk":56694.5733,"Cri":1.1064}</v>
      </c>
      <c r="S691" s="1" t="str" cm="1">
        <f t="array" ref="S691">_xlfn.XLOOKUP($C691,经营中转!$E$16:$E$265,_xlfn.XLOOKUP($J691,经营中转!$L$15:$S$15,经营中转!$L$16:$S$265),"{}")</f>
        <v>{"CardMulti":22.58}</v>
      </c>
    </row>
    <row r="692" spans="1:19" x14ac:dyDescent="0.15">
      <c r="A692" s="1">
        <f t="shared" si="759"/>
        <v>6010212110</v>
      </c>
      <c r="B692" s="60">
        <f t="shared" si="732"/>
        <v>6010212110</v>
      </c>
      <c r="C692" s="27">
        <f>_xlfn.XLOOKUP(G692,战斗中转!$D$8:$D$19,战斗中转!$F$8:$F$19)</f>
        <v>110</v>
      </c>
      <c r="D692" s="1">
        <f>_xlfn.XLOOKUP(G692,战斗中转!$D$8:$D$19,战斗中转!$H$8:$H$19)</f>
        <v>5</v>
      </c>
      <c r="E692" s="1">
        <f>_xlfn.XLOOKUP(G692,战斗中转!$D$8:$D$19,战斗中转!$J$8:$J$19)</f>
        <v>0</v>
      </c>
      <c r="F692" s="1">
        <f t="shared" si="671"/>
        <v>1</v>
      </c>
      <c r="G692" s="60">
        <f t="shared" si="742"/>
        <v>10</v>
      </c>
      <c r="H692" s="1">
        <f t="shared" ref="H692:J692" si="775">H620</f>
        <v>2</v>
      </c>
      <c r="I692" s="1">
        <f t="shared" si="775"/>
        <v>1</v>
      </c>
      <c r="J692" s="1">
        <f t="shared" si="775"/>
        <v>2</v>
      </c>
      <c r="K692" s="1">
        <f t="shared" si="308"/>
        <v>1</v>
      </c>
      <c r="L692" s="1">
        <f>IF(H692=0,0,_xlfn.XLOOKUP(G692,战斗中转!$D$8:$D$19,战斗中转!$I$8:$I$19))</f>
        <v>0.4</v>
      </c>
      <c r="M692" s="1">
        <f t="shared" si="763"/>
        <v>6010212110</v>
      </c>
      <c r="N692" s="1" t="str">
        <f t="shared" si="673"/>
        <v>EquipmentName6010012110</v>
      </c>
      <c r="O692" s="1" t="str">
        <f t="shared" si="674"/>
        <v>EquipmentDesc6010012110</v>
      </c>
      <c r="P692" s="63" t="str">
        <f>"SpriteUi/EquipmentIcon/"&amp;"Equip_"&amp;_xlfn.XLOOKUP(J692,战斗中转!$A$8:$A$11,战斗中转!$B$8:$B$11)&amp;"_"&amp;I692*100+ROUNDUP(G692/2,0)*10</f>
        <v>SpriteUi/EquipmentIcon/Equip_Head_150</v>
      </c>
      <c r="Q692" s="63">
        <v>1</v>
      </c>
      <c r="R692" s="1" t="str" cm="1">
        <f t="array" ref="R692">_xlfn.XLOOKUP($C692,战斗中转!$E$32:$E$281,_xlfn.XLOOKUP(I692*100+J692,战斗中转!$AD$30:$BY$30*100+战斗中转!$AD$31:$BY$31,战斗中转!$AD$32:$BY$281),"{}")</f>
        <v>{"Hp":408944.4634,"AntiCri":0.6104}</v>
      </c>
      <c r="S692" s="1" t="str" cm="1">
        <f t="array" ref="S692">_xlfn.XLOOKUP($C692,经营中转!$E$16:$E$265,_xlfn.XLOOKUP($J692,经营中转!$L$15:$S$15,经营中转!$L$16:$S$265),"{}")</f>
        <v>{"AutoLevelLower":154}</v>
      </c>
    </row>
    <row r="693" spans="1:19" x14ac:dyDescent="0.15">
      <c r="A693" s="1">
        <f t="shared" si="759"/>
        <v>6010213110</v>
      </c>
      <c r="B693" s="60">
        <f t="shared" si="732"/>
        <v>6010213110</v>
      </c>
      <c r="C693" s="27">
        <f>_xlfn.XLOOKUP(G693,战斗中转!$D$8:$D$19,战斗中转!$F$8:$F$19)</f>
        <v>110</v>
      </c>
      <c r="D693" s="1">
        <f>_xlfn.XLOOKUP(G693,战斗中转!$D$8:$D$19,战斗中转!$H$8:$H$19)</f>
        <v>5</v>
      </c>
      <c r="E693" s="1">
        <f>_xlfn.XLOOKUP(G693,战斗中转!$D$8:$D$19,战斗中转!$J$8:$J$19)</f>
        <v>0</v>
      </c>
      <c r="F693" s="1">
        <f t="shared" si="671"/>
        <v>1</v>
      </c>
      <c r="G693" s="60">
        <f t="shared" si="742"/>
        <v>10</v>
      </c>
      <c r="H693" s="1">
        <f t="shared" ref="H693:J693" si="776">H621</f>
        <v>2</v>
      </c>
      <c r="I693" s="1">
        <f t="shared" si="776"/>
        <v>1</v>
      </c>
      <c r="J693" s="1">
        <f t="shared" si="776"/>
        <v>3</v>
      </c>
      <c r="K693" s="1">
        <f t="shared" si="308"/>
        <v>1</v>
      </c>
      <c r="L693" s="1">
        <f>IF(H693=0,0,_xlfn.XLOOKUP(G693,战斗中转!$D$8:$D$19,战斗中转!$I$8:$I$19))</f>
        <v>0.4</v>
      </c>
      <c r="M693" s="1">
        <f t="shared" si="763"/>
        <v>6010213110</v>
      </c>
      <c r="N693" s="1" t="str">
        <f t="shared" si="673"/>
        <v>EquipmentName6010013110</v>
      </c>
      <c r="O693" s="1" t="str">
        <f t="shared" si="674"/>
        <v>EquipmentDesc6010013110</v>
      </c>
      <c r="P693" s="63" t="str">
        <f>"SpriteUi/EquipmentIcon/"&amp;"Equip_"&amp;_xlfn.XLOOKUP(J693,战斗中转!$A$8:$A$11,战斗中转!$B$8:$B$11)&amp;"_"&amp;I693*100+ROUNDUP(G693/2,0)*10</f>
        <v>SpriteUi/EquipmentIcon/Equip_Body_150</v>
      </c>
      <c r="Q693" s="63">
        <v>1</v>
      </c>
      <c r="R693" s="1" t="str" cm="1">
        <f t="array" ref="R693">_xlfn.XLOOKUP($C693,战斗中转!$E$32:$E$281,_xlfn.XLOOKUP(I693*100+J693,战斗中转!$AD$30:$BY$30*100+战斗中转!$AD$31:$BY$31,战斗中转!$AD$32:$BY$281),"{}")</f>
        <v>{"PhysDef":17658.9655,"SkillSpeed":0.1673}</v>
      </c>
      <c r="S693" s="1" t="str" cm="1">
        <f t="array" ref="S693">_xlfn.XLOOKUP($C693,经营中转!$E$16:$E$265,_xlfn.XLOOKUP($J693,经营中转!$L$15:$S$15,经营中转!$L$16:$S$265),"{}")</f>
        <v>{"CardMulti":9.68}</v>
      </c>
    </row>
    <row r="694" spans="1:19" x14ac:dyDescent="0.15">
      <c r="A694" s="1">
        <f t="shared" si="759"/>
        <v>6010214110</v>
      </c>
      <c r="B694" s="60">
        <f t="shared" si="732"/>
        <v>6010214110</v>
      </c>
      <c r="C694" s="27">
        <f>_xlfn.XLOOKUP(G694,战斗中转!$D$8:$D$19,战斗中转!$F$8:$F$19)</f>
        <v>110</v>
      </c>
      <c r="D694" s="1">
        <f>_xlfn.XLOOKUP(G694,战斗中转!$D$8:$D$19,战斗中转!$H$8:$H$19)</f>
        <v>5</v>
      </c>
      <c r="E694" s="1">
        <f>_xlfn.XLOOKUP(G694,战斗中转!$D$8:$D$19,战斗中转!$J$8:$J$19)</f>
        <v>0</v>
      </c>
      <c r="F694" s="1">
        <f t="shared" si="671"/>
        <v>1</v>
      </c>
      <c r="G694" s="60">
        <f t="shared" si="742"/>
        <v>10</v>
      </c>
      <c r="H694" s="1">
        <f t="shared" ref="H694:J694" si="777">H622</f>
        <v>2</v>
      </c>
      <c r="I694" s="1">
        <f t="shared" si="777"/>
        <v>1</v>
      </c>
      <c r="J694" s="1">
        <f t="shared" si="777"/>
        <v>4</v>
      </c>
      <c r="K694" s="1">
        <f t="shared" si="308"/>
        <v>1</v>
      </c>
      <c r="L694" s="1">
        <f>IF(H694=0,0,_xlfn.XLOOKUP(G694,战斗中转!$D$8:$D$19,战斗中转!$I$8:$I$19))</f>
        <v>0.4</v>
      </c>
      <c r="M694" s="1">
        <f t="shared" si="763"/>
        <v>6010214110</v>
      </c>
      <c r="N694" s="1" t="str">
        <f t="shared" si="673"/>
        <v>EquipmentName6010014110</v>
      </c>
      <c r="O694" s="1" t="str">
        <f t="shared" si="674"/>
        <v>EquipmentDesc6010014110</v>
      </c>
      <c r="P694" s="63" t="str">
        <f>"SpriteUi/EquipmentIcon/"&amp;"Equip_"&amp;_xlfn.XLOOKUP(J694,战斗中转!$A$8:$A$11,战斗中转!$B$8:$B$11)&amp;"_"&amp;I694*100+ROUNDUP(G694/2,0)*10</f>
        <v>SpriteUi/EquipmentIcon/Equip_Shoes_150</v>
      </c>
      <c r="Q694" s="63">
        <v>1</v>
      </c>
      <c r="R694" s="1" t="str" cm="1">
        <f t="array" ref="R694">_xlfn.XLOOKUP($C694,战斗中转!$E$32:$E$281,_xlfn.XLOOKUP(I694*100+J694,战斗中转!$AD$30:$BY$30*100+战斗中转!$AD$31:$BY$31,战斗中转!$AD$32:$BY$281),"{}")</f>
        <v>{"MagicDef":17658.9655,"AtkSpeed":0.2151,"SkillSpeed":0.1673}</v>
      </c>
      <c r="S694" s="1" t="str" cm="1">
        <f t="array" ref="S694">_xlfn.XLOOKUP($C694,经营中转!$E$16:$E$265,_xlfn.XLOOKUP($J694,经营中转!$L$15:$S$15,经营中转!$L$16:$S$265),"{}")</f>
        <v>{"AutoLevelLower":66}</v>
      </c>
    </row>
    <row r="695" spans="1:19" x14ac:dyDescent="0.15">
      <c r="A695" s="1">
        <f t="shared" si="759"/>
        <v>6010221110</v>
      </c>
      <c r="B695" s="60">
        <f t="shared" si="732"/>
        <v>6010221110</v>
      </c>
      <c r="C695" s="27">
        <f>_xlfn.XLOOKUP(G695,战斗中转!$D$8:$D$19,战斗中转!$F$8:$F$19)</f>
        <v>110</v>
      </c>
      <c r="D695" s="1">
        <f>_xlfn.XLOOKUP(G695,战斗中转!$D$8:$D$19,战斗中转!$H$8:$H$19)</f>
        <v>5</v>
      </c>
      <c r="E695" s="1">
        <f>_xlfn.XLOOKUP(G695,战斗中转!$D$8:$D$19,战斗中转!$J$8:$J$19)</f>
        <v>0</v>
      </c>
      <c r="F695" s="1">
        <f t="shared" si="671"/>
        <v>1</v>
      </c>
      <c r="G695" s="60">
        <f t="shared" si="742"/>
        <v>10</v>
      </c>
      <c r="H695" s="1">
        <f t="shared" ref="H695:J695" si="778">H623</f>
        <v>2</v>
      </c>
      <c r="I695" s="1">
        <f t="shared" si="778"/>
        <v>2</v>
      </c>
      <c r="J695" s="1">
        <f t="shared" si="778"/>
        <v>1</v>
      </c>
      <c r="K695" s="1">
        <f t="shared" si="308"/>
        <v>1</v>
      </c>
      <c r="L695" s="1">
        <f>IF(H695=0,0,_xlfn.XLOOKUP(G695,战斗中转!$D$8:$D$19,战斗中转!$I$8:$I$19))</f>
        <v>0.4</v>
      </c>
      <c r="M695" s="1">
        <f t="shared" si="763"/>
        <v>6010221110</v>
      </c>
      <c r="N695" s="1" t="str">
        <f t="shared" si="673"/>
        <v>EquipmentName6010021110</v>
      </c>
      <c r="O695" s="1" t="str">
        <f t="shared" si="674"/>
        <v>EquipmentDesc6010021110</v>
      </c>
      <c r="P695" s="63" t="str">
        <f>"SpriteUi/EquipmentIcon/"&amp;"Equip_"&amp;_xlfn.XLOOKUP(J695,战斗中转!$A$8:$A$11,战斗中转!$B$8:$B$11)&amp;"_"&amp;I695*100+ROUNDUP(G695/2,0)*10</f>
        <v>SpriteUi/EquipmentIcon/Equip_Weapon_250</v>
      </c>
      <c r="Q695" s="63">
        <v>1</v>
      </c>
      <c r="R695" s="1" t="str" cm="1">
        <f t="array" ref="R695">_xlfn.XLOOKUP($C695,战斗中转!$E$32:$E$281,_xlfn.XLOOKUP(I695*100+J695,战斗中转!$AD$30:$BY$30*100+战斗中转!$AD$31:$BY$31,战斗中转!$AD$32:$BY$281),"{}")</f>
        <v>{"Atk":39965.0271,"Cri":0.763}</v>
      </c>
      <c r="S695" s="1" t="str" cm="1">
        <f t="array" ref="S695">_xlfn.XLOOKUP($C695,经营中转!$E$16:$E$265,_xlfn.XLOOKUP($J695,经营中转!$L$15:$S$15,经营中转!$L$16:$S$265),"{}")</f>
        <v>{"CardMulti":22.58}</v>
      </c>
    </row>
    <row r="696" spans="1:19" x14ac:dyDescent="0.15">
      <c r="A696" s="1">
        <f t="shared" si="759"/>
        <v>6010222110</v>
      </c>
      <c r="B696" s="60">
        <f t="shared" si="732"/>
        <v>6010222110</v>
      </c>
      <c r="C696" s="27">
        <f>_xlfn.XLOOKUP(G696,战斗中转!$D$8:$D$19,战斗中转!$F$8:$F$19)</f>
        <v>110</v>
      </c>
      <c r="D696" s="1">
        <f>_xlfn.XLOOKUP(G696,战斗中转!$D$8:$D$19,战斗中转!$H$8:$H$19)</f>
        <v>5</v>
      </c>
      <c r="E696" s="1">
        <f>_xlfn.XLOOKUP(G696,战斗中转!$D$8:$D$19,战斗中转!$J$8:$J$19)</f>
        <v>0</v>
      </c>
      <c r="F696" s="1">
        <f t="shared" ref="F696:F783" si="779">IF(D696=0,0,1)</f>
        <v>1</v>
      </c>
      <c r="G696" s="60">
        <f t="shared" si="742"/>
        <v>10</v>
      </c>
      <c r="H696" s="1">
        <f t="shared" ref="H696:J696" si="780">H624</f>
        <v>2</v>
      </c>
      <c r="I696" s="1">
        <f t="shared" si="780"/>
        <v>2</v>
      </c>
      <c r="J696" s="1">
        <f t="shared" si="780"/>
        <v>2</v>
      </c>
      <c r="K696" s="1">
        <f t="shared" si="308"/>
        <v>1</v>
      </c>
      <c r="L696" s="1">
        <f>IF(H696=0,0,_xlfn.XLOOKUP(G696,战斗中转!$D$8:$D$19,战斗中转!$I$8:$I$19))</f>
        <v>0.4</v>
      </c>
      <c r="M696" s="1">
        <f t="shared" si="763"/>
        <v>6010222110</v>
      </c>
      <c r="N696" s="1" t="str">
        <f t="shared" ref="N696:N783" si="781">"EquipmentName"&amp;"60"&amp;G696*1000000+I696*10000+J696*1000+C696</f>
        <v>EquipmentName6010022110</v>
      </c>
      <c r="O696" s="1" t="str">
        <f t="shared" ref="O696:O783" si="782">"EquipmentDesc"&amp;"60"&amp;G696*1000000+I696*10000+J696*1000+C696</f>
        <v>EquipmentDesc6010022110</v>
      </c>
      <c r="P696" s="63" t="str">
        <f>"SpriteUi/EquipmentIcon/"&amp;"Equip_"&amp;_xlfn.XLOOKUP(J696,战斗中转!$A$8:$A$11,战斗中转!$B$8:$B$11)&amp;"_"&amp;I696*100+ROUNDUP(G696/2,0)*10</f>
        <v>SpriteUi/EquipmentIcon/Equip_Head_250</v>
      </c>
      <c r="Q696" s="63">
        <v>1</v>
      </c>
      <c r="R696" s="1" t="str" cm="1">
        <f t="array" ref="R696">_xlfn.XLOOKUP($C696,战斗中转!$E$32:$E$281,_xlfn.XLOOKUP(I696*100+J696,战斗中转!$AD$30:$BY$30*100+战斗中转!$AD$31:$BY$31,战斗中转!$AD$32:$BY$281),"{}")</f>
        <v>{"Hp":580887.0218,"AntiCri":0.763}</v>
      </c>
      <c r="S696" s="1" t="str" cm="1">
        <f t="array" ref="S696">_xlfn.XLOOKUP($C696,经营中转!$E$16:$E$265,_xlfn.XLOOKUP($J696,经营中转!$L$15:$S$15,经营中转!$L$16:$S$265),"{}")</f>
        <v>{"AutoLevelLower":154}</v>
      </c>
    </row>
    <row r="697" spans="1:19" x14ac:dyDescent="0.15">
      <c r="A697" s="1">
        <f t="shared" si="759"/>
        <v>6010223110</v>
      </c>
      <c r="B697" s="60">
        <f t="shared" si="732"/>
        <v>6010223110</v>
      </c>
      <c r="C697" s="27">
        <f>_xlfn.XLOOKUP(G697,战斗中转!$D$8:$D$19,战斗中转!$F$8:$F$19)</f>
        <v>110</v>
      </c>
      <c r="D697" s="1">
        <f>_xlfn.XLOOKUP(G697,战斗中转!$D$8:$D$19,战斗中转!$H$8:$H$19)</f>
        <v>5</v>
      </c>
      <c r="E697" s="1">
        <f>_xlfn.XLOOKUP(G697,战斗中转!$D$8:$D$19,战斗中转!$J$8:$J$19)</f>
        <v>0</v>
      </c>
      <c r="F697" s="1">
        <f t="shared" si="779"/>
        <v>1</v>
      </c>
      <c r="G697" s="60">
        <f t="shared" si="742"/>
        <v>10</v>
      </c>
      <c r="H697" s="1">
        <f t="shared" ref="H697:J697" si="783">H625</f>
        <v>2</v>
      </c>
      <c r="I697" s="1">
        <f t="shared" si="783"/>
        <v>2</v>
      </c>
      <c r="J697" s="1">
        <f t="shared" si="783"/>
        <v>3</v>
      </c>
      <c r="K697" s="1">
        <f t="shared" si="308"/>
        <v>1</v>
      </c>
      <c r="L697" s="1">
        <f>IF(H697=0,0,_xlfn.XLOOKUP(G697,战斗中转!$D$8:$D$19,战斗中转!$I$8:$I$19))</f>
        <v>0.4</v>
      </c>
      <c r="M697" s="1">
        <f t="shared" si="763"/>
        <v>6010223110</v>
      </c>
      <c r="N697" s="1" t="str">
        <f t="shared" si="781"/>
        <v>EquipmentName6010023110</v>
      </c>
      <c r="O697" s="1" t="str">
        <f t="shared" si="782"/>
        <v>EquipmentDesc6010023110</v>
      </c>
      <c r="P697" s="63" t="str">
        <f>"SpriteUi/EquipmentIcon/"&amp;"Equip_"&amp;_xlfn.XLOOKUP(J697,战斗中转!$A$8:$A$11,战斗中转!$B$8:$B$11)&amp;"_"&amp;I697*100+ROUNDUP(G697/2,0)*10</f>
        <v>SpriteUi/EquipmentIcon/Equip_Body_250</v>
      </c>
      <c r="Q697" s="63">
        <v>1</v>
      </c>
      <c r="R697" s="1" t="str" cm="1">
        <f t="array" ref="R697">_xlfn.XLOOKUP($C697,战斗中转!$E$32:$E$281,_xlfn.XLOOKUP(I697*100+J697,战斗中转!$AD$30:$BY$30*100+战斗中转!$AD$31:$BY$31,战斗中转!$AD$32:$BY$281),"{}")</f>
        <v>{"PhysDef":20447.2232,"OnHealInc":0.1577}</v>
      </c>
      <c r="S697" s="1" t="str" cm="1">
        <f t="array" ref="S697">_xlfn.XLOOKUP($C697,经营中转!$E$16:$E$265,_xlfn.XLOOKUP($J697,经营中转!$L$15:$S$15,经营中转!$L$16:$S$265),"{}")</f>
        <v>{"CardMulti":9.68}</v>
      </c>
    </row>
    <row r="698" spans="1:19" x14ac:dyDescent="0.15">
      <c r="A698" s="1">
        <f t="shared" si="759"/>
        <v>6010224110</v>
      </c>
      <c r="B698" s="60">
        <f t="shared" si="732"/>
        <v>6010224110</v>
      </c>
      <c r="C698" s="27">
        <f>_xlfn.XLOOKUP(G698,战斗中转!$D$8:$D$19,战斗中转!$F$8:$F$19)</f>
        <v>110</v>
      </c>
      <c r="D698" s="1">
        <f>_xlfn.XLOOKUP(G698,战斗中转!$D$8:$D$19,战斗中转!$H$8:$H$19)</f>
        <v>5</v>
      </c>
      <c r="E698" s="1">
        <f>_xlfn.XLOOKUP(G698,战斗中转!$D$8:$D$19,战斗中转!$J$8:$J$19)</f>
        <v>0</v>
      </c>
      <c r="F698" s="1">
        <f t="shared" si="779"/>
        <v>1</v>
      </c>
      <c r="G698" s="60">
        <f t="shared" si="742"/>
        <v>10</v>
      </c>
      <c r="H698" s="1">
        <f t="shared" ref="H698:J698" si="784">H626</f>
        <v>2</v>
      </c>
      <c r="I698" s="1">
        <f t="shared" si="784"/>
        <v>2</v>
      </c>
      <c r="J698" s="1">
        <f t="shared" si="784"/>
        <v>4</v>
      </c>
      <c r="K698" s="1">
        <f t="shared" si="308"/>
        <v>1</v>
      </c>
      <c r="L698" s="1">
        <f>IF(H698=0,0,_xlfn.XLOOKUP(G698,战斗中转!$D$8:$D$19,战斗中转!$I$8:$I$19))</f>
        <v>0.4</v>
      </c>
      <c r="M698" s="1">
        <f t="shared" si="763"/>
        <v>6010224110</v>
      </c>
      <c r="N698" s="1" t="str">
        <f t="shared" si="781"/>
        <v>EquipmentName6010024110</v>
      </c>
      <c r="O698" s="1" t="str">
        <f t="shared" si="782"/>
        <v>EquipmentDesc6010024110</v>
      </c>
      <c r="P698" s="63" t="str">
        <f>"SpriteUi/EquipmentIcon/"&amp;"Equip_"&amp;_xlfn.XLOOKUP(J698,战斗中转!$A$8:$A$11,战斗中转!$B$8:$B$11)&amp;"_"&amp;I698*100+ROUNDUP(G698/2,0)*10</f>
        <v>SpriteUi/EquipmentIcon/Equip_Shoes_250</v>
      </c>
      <c r="Q698" s="63">
        <v>1</v>
      </c>
      <c r="R698" s="1" t="str" cm="1">
        <f t="array" ref="R698">_xlfn.XLOOKUP($C698,战斗中转!$E$32:$E$281,_xlfn.XLOOKUP(I698*100+J698,战斗中转!$AD$30:$BY$30*100+战斗中转!$AD$31:$BY$31,战斗中转!$AD$32:$BY$281),"{}")</f>
        <v>{"MagicDef":20447.2232,"AtkSpeed":0.2151,"OnHealInc":0.1577}</v>
      </c>
      <c r="S698" s="1" t="str" cm="1">
        <f t="array" ref="S698">_xlfn.XLOOKUP($C698,经营中转!$E$16:$E$265,_xlfn.XLOOKUP($J698,经营中转!$L$15:$S$15,经营中转!$L$16:$S$265),"{}")</f>
        <v>{"AutoLevelLower":66}</v>
      </c>
    </row>
    <row r="699" spans="1:19" x14ac:dyDescent="0.15">
      <c r="A699" s="1">
        <f t="shared" si="759"/>
        <v>6010231110</v>
      </c>
      <c r="B699" s="60">
        <f t="shared" si="732"/>
        <v>6010231110</v>
      </c>
      <c r="C699" s="27">
        <f>_xlfn.XLOOKUP(G699,战斗中转!$D$8:$D$19,战斗中转!$F$8:$F$19)</f>
        <v>110</v>
      </c>
      <c r="D699" s="1">
        <f>_xlfn.XLOOKUP(G699,战斗中转!$D$8:$D$19,战斗中转!$H$8:$H$19)</f>
        <v>5</v>
      </c>
      <c r="E699" s="1">
        <f>_xlfn.XLOOKUP(G699,战斗中转!$D$8:$D$19,战斗中转!$J$8:$J$19)</f>
        <v>0</v>
      </c>
      <c r="F699" s="1">
        <f t="shared" si="779"/>
        <v>1</v>
      </c>
      <c r="G699" s="60">
        <f t="shared" si="742"/>
        <v>10</v>
      </c>
      <c r="H699" s="1">
        <f t="shared" ref="H699:J699" si="785">H627</f>
        <v>2</v>
      </c>
      <c r="I699" s="1">
        <f t="shared" si="785"/>
        <v>3</v>
      </c>
      <c r="J699" s="1">
        <f t="shared" si="785"/>
        <v>1</v>
      </c>
      <c r="K699" s="1">
        <f t="shared" ref="K699:K786" si="786">IF(L699=0,0,1)</f>
        <v>1</v>
      </c>
      <c r="L699" s="1">
        <f>IF(H699=0,0,_xlfn.XLOOKUP(G699,战斗中转!$D$8:$D$19,战斗中转!$I$8:$I$19))</f>
        <v>0.4</v>
      </c>
      <c r="M699" s="1">
        <f t="shared" si="763"/>
        <v>6010231110</v>
      </c>
      <c r="N699" s="1" t="str">
        <f t="shared" si="781"/>
        <v>EquipmentName6010031110</v>
      </c>
      <c r="O699" s="1" t="str">
        <f t="shared" si="782"/>
        <v>EquipmentDesc6010031110</v>
      </c>
      <c r="P699" s="63" t="str">
        <f>"SpriteUi/EquipmentIcon/"&amp;"Equip_"&amp;_xlfn.XLOOKUP(J699,战斗中转!$A$8:$A$11,战斗中转!$B$8:$B$11)&amp;"_"&amp;I699*100+ROUNDUP(G699/2,0)*10</f>
        <v>SpriteUi/EquipmentIcon/Equip_Weapon_350</v>
      </c>
      <c r="Q699" s="63">
        <v>1</v>
      </c>
      <c r="R699" s="1" t="str" cm="1">
        <f t="array" ref="R699">_xlfn.XLOOKUP($C699,战斗中转!$E$32:$E$281,_xlfn.XLOOKUP(I699*100+J699,战斗中转!$AD$30:$BY$30*100+战斗中转!$AD$31:$BY$31,战斗中转!$AD$32:$BY$281),"{}")</f>
        <v>{"Atk":51118.0579,"Cri":0.763}</v>
      </c>
      <c r="S699" s="1" t="str" cm="1">
        <f t="array" ref="S699">_xlfn.XLOOKUP($C699,经营中转!$E$16:$E$265,_xlfn.XLOOKUP($J699,经营中转!$L$15:$S$15,经营中转!$L$16:$S$265),"{}")</f>
        <v>{"CardMulti":22.58}</v>
      </c>
    </row>
    <row r="700" spans="1:19" x14ac:dyDescent="0.15">
      <c r="A700" s="1">
        <f t="shared" si="759"/>
        <v>6010232110</v>
      </c>
      <c r="B700" s="60">
        <f t="shared" si="732"/>
        <v>6010232110</v>
      </c>
      <c r="C700" s="27">
        <f>_xlfn.XLOOKUP(G700,战斗中转!$D$8:$D$19,战斗中转!$F$8:$F$19)</f>
        <v>110</v>
      </c>
      <c r="D700" s="1">
        <f>_xlfn.XLOOKUP(G700,战斗中转!$D$8:$D$19,战斗中转!$H$8:$H$19)</f>
        <v>5</v>
      </c>
      <c r="E700" s="1">
        <f>_xlfn.XLOOKUP(G700,战斗中转!$D$8:$D$19,战斗中转!$J$8:$J$19)</f>
        <v>0</v>
      </c>
      <c r="F700" s="1">
        <f t="shared" si="779"/>
        <v>1</v>
      </c>
      <c r="G700" s="60">
        <f t="shared" si="742"/>
        <v>10</v>
      </c>
      <c r="H700" s="1">
        <f t="shared" ref="H700:J700" si="787">H628</f>
        <v>2</v>
      </c>
      <c r="I700" s="1">
        <f t="shared" si="787"/>
        <v>3</v>
      </c>
      <c r="J700" s="1">
        <f t="shared" si="787"/>
        <v>2</v>
      </c>
      <c r="K700" s="1">
        <f t="shared" si="786"/>
        <v>1</v>
      </c>
      <c r="L700" s="1">
        <f>IF(H700=0,0,_xlfn.XLOOKUP(G700,战斗中转!$D$8:$D$19,战斗中转!$I$8:$I$19))</f>
        <v>0.4</v>
      </c>
      <c r="M700" s="1">
        <f t="shared" si="763"/>
        <v>6010232110</v>
      </c>
      <c r="N700" s="1" t="str">
        <f t="shared" si="781"/>
        <v>EquipmentName6010032110</v>
      </c>
      <c r="O700" s="1" t="str">
        <f t="shared" si="782"/>
        <v>EquipmentDesc6010032110</v>
      </c>
      <c r="P700" s="63" t="str">
        <f>"SpriteUi/EquipmentIcon/"&amp;"Equip_"&amp;_xlfn.XLOOKUP(J700,战斗中转!$A$8:$A$11,战斗中转!$B$8:$B$11)&amp;"_"&amp;I700*100+ROUNDUP(G700/2,0)*10</f>
        <v>SpriteUi/EquipmentIcon/Equip_Head_350</v>
      </c>
      <c r="Q700" s="63">
        <v>1</v>
      </c>
      <c r="R700" s="1" t="str" cm="1">
        <f t="array" ref="R700">_xlfn.XLOOKUP($C700,战斗中转!$E$32:$E$281,_xlfn.XLOOKUP(I700*100+J700,战斗中转!$AD$30:$BY$30*100+战斗中转!$AD$31:$BY$31,战斗中转!$AD$32:$BY$281),"{}")</f>
        <v>{"Hp":487945.0983,"AntiCri":0.763}</v>
      </c>
      <c r="S700" s="1" t="str" cm="1">
        <f t="array" ref="S700">_xlfn.XLOOKUP($C700,经营中转!$E$16:$E$265,_xlfn.XLOOKUP($J700,经营中转!$L$15:$S$15,经营中转!$L$16:$S$265),"{}")</f>
        <v>{"AutoLevelLower":154}</v>
      </c>
    </row>
    <row r="701" spans="1:19" x14ac:dyDescent="0.15">
      <c r="A701" s="1">
        <f t="shared" si="759"/>
        <v>6010233110</v>
      </c>
      <c r="B701" s="60">
        <f t="shared" si="732"/>
        <v>6010233110</v>
      </c>
      <c r="C701" s="27">
        <f>_xlfn.XLOOKUP(G701,战斗中转!$D$8:$D$19,战斗中转!$F$8:$F$19)</f>
        <v>110</v>
      </c>
      <c r="D701" s="1">
        <f>_xlfn.XLOOKUP(G701,战斗中转!$D$8:$D$19,战斗中转!$H$8:$H$19)</f>
        <v>5</v>
      </c>
      <c r="E701" s="1">
        <f>_xlfn.XLOOKUP(G701,战斗中转!$D$8:$D$19,战斗中转!$J$8:$J$19)</f>
        <v>0</v>
      </c>
      <c r="F701" s="1">
        <f t="shared" si="779"/>
        <v>1</v>
      </c>
      <c r="G701" s="60">
        <f t="shared" si="742"/>
        <v>10</v>
      </c>
      <c r="H701" s="1">
        <f t="shared" ref="H701:J701" si="788">H629</f>
        <v>2</v>
      </c>
      <c r="I701" s="1">
        <f t="shared" si="788"/>
        <v>3</v>
      </c>
      <c r="J701" s="1">
        <f t="shared" si="788"/>
        <v>3</v>
      </c>
      <c r="K701" s="1">
        <f t="shared" si="786"/>
        <v>1</v>
      </c>
      <c r="L701" s="1">
        <f>IF(H701=0,0,_xlfn.XLOOKUP(G701,战斗中转!$D$8:$D$19,战斗中转!$I$8:$I$19))</f>
        <v>0.4</v>
      </c>
      <c r="M701" s="1">
        <f t="shared" si="763"/>
        <v>6010233110</v>
      </c>
      <c r="N701" s="1" t="str">
        <f t="shared" si="781"/>
        <v>EquipmentName6010033110</v>
      </c>
      <c r="O701" s="1" t="str">
        <f t="shared" si="782"/>
        <v>EquipmentDesc6010033110</v>
      </c>
      <c r="P701" s="63" t="str">
        <f>"SpriteUi/EquipmentIcon/"&amp;"Equip_"&amp;_xlfn.XLOOKUP(J701,战斗中转!$A$8:$A$11,战斗中转!$B$8:$B$11)&amp;"_"&amp;I701*100+ROUNDUP(G701/2,0)*10</f>
        <v>SpriteUi/EquipmentIcon/Equip_Body_350</v>
      </c>
      <c r="Q701" s="63">
        <v>1</v>
      </c>
      <c r="R701" s="1" t="str" cm="1">
        <f t="array" ref="R701">_xlfn.XLOOKUP($C701,战斗中转!$E$32:$E$281,_xlfn.XLOOKUP(I701*100+J701,战斗中转!$AD$30:$BY$30*100+战斗中转!$AD$31:$BY$31,战斗中转!$AD$32:$BY$281),"{}")</f>
        <v>{"PhysDef":18030.7332,"HealInc":0.1577}</v>
      </c>
      <c r="S701" s="1" t="str" cm="1">
        <f t="array" ref="S701">_xlfn.XLOOKUP($C701,经营中转!$E$16:$E$265,_xlfn.XLOOKUP($J701,经营中转!$L$15:$S$15,经营中转!$L$16:$S$265),"{}")</f>
        <v>{"CardMulti":9.68}</v>
      </c>
    </row>
    <row r="702" spans="1:19" x14ac:dyDescent="0.15">
      <c r="A702" s="1">
        <f t="shared" si="759"/>
        <v>6010234110</v>
      </c>
      <c r="B702" s="60">
        <f t="shared" si="732"/>
        <v>6010234110</v>
      </c>
      <c r="C702" s="27">
        <f>_xlfn.XLOOKUP(G702,战斗中转!$D$8:$D$19,战斗中转!$F$8:$F$19)</f>
        <v>110</v>
      </c>
      <c r="D702" s="1">
        <f>_xlfn.XLOOKUP(G702,战斗中转!$D$8:$D$19,战斗中转!$H$8:$H$19)</f>
        <v>5</v>
      </c>
      <c r="E702" s="1">
        <f>_xlfn.XLOOKUP(G702,战斗中转!$D$8:$D$19,战斗中转!$J$8:$J$19)</f>
        <v>0</v>
      </c>
      <c r="F702" s="1">
        <f t="shared" si="779"/>
        <v>1</v>
      </c>
      <c r="G702" s="60">
        <f t="shared" si="742"/>
        <v>10</v>
      </c>
      <c r="H702" s="1">
        <f t="shared" ref="H702:J702" si="789">H630</f>
        <v>2</v>
      </c>
      <c r="I702" s="1">
        <f t="shared" si="789"/>
        <v>3</v>
      </c>
      <c r="J702" s="1">
        <f t="shared" si="789"/>
        <v>4</v>
      </c>
      <c r="K702" s="1">
        <f t="shared" si="786"/>
        <v>1</v>
      </c>
      <c r="L702" s="1">
        <f>IF(H702=0,0,_xlfn.XLOOKUP(G702,战斗中转!$D$8:$D$19,战斗中转!$I$8:$I$19))</f>
        <v>0.4</v>
      </c>
      <c r="M702" s="1">
        <f t="shared" si="763"/>
        <v>6010234110</v>
      </c>
      <c r="N702" s="1" t="str">
        <f t="shared" si="781"/>
        <v>EquipmentName6010034110</v>
      </c>
      <c r="O702" s="1" t="str">
        <f t="shared" si="782"/>
        <v>EquipmentDesc6010034110</v>
      </c>
      <c r="P702" s="63" t="str">
        <f>"SpriteUi/EquipmentIcon/"&amp;"Equip_"&amp;_xlfn.XLOOKUP(J702,战斗中转!$A$8:$A$11,战斗中转!$B$8:$B$11)&amp;"_"&amp;I702*100+ROUNDUP(G702/2,0)*10</f>
        <v>SpriteUi/EquipmentIcon/Equip_Shoes_350</v>
      </c>
      <c r="Q702" s="63">
        <v>1</v>
      </c>
      <c r="R702" s="1" t="str" cm="1">
        <f t="array" ref="R702">_xlfn.XLOOKUP($C702,战斗中转!$E$32:$E$281,_xlfn.XLOOKUP(I702*100+J702,战斗中转!$AD$30:$BY$30*100+战斗中转!$AD$31:$BY$31,战斗中转!$AD$32:$BY$281),"{}")</f>
        <v>{"MagicDef":18402.5009,"AtkSpeed":0.2151,"HealInc":0.1577}</v>
      </c>
      <c r="S702" s="1" t="str" cm="1">
        <f t="array" ref="S702">_xlfn.XLOOKUP($C702,经营中转!$E$16:$E$265,_xlfn.XLOOKUP($J702,经营中转!$L$15:$S$15,经营中转!$L$16:$S$265),"{}")</f>
        <v>{"AutoLevelLower":66}</v>
      </c>
    </row>
    <row r="703" spans="1:19" x14ac:dyDescent="0.15">
      <c r="A703" s="1">
        <f t="shared" si="759"/>
        <v>6010311110</v>
      </c>
      <c r="B703" s="60">
        <f t="shared" si="732"/>
        <v>6010311110</v>
      </c>
      <c r="C703" s="27">
        <f>_xlfn.XLOOKUP(G703,战斗中转!$D$8:$D$19,战斗中转!$F$8:$F$19)</f>
        <v>110</v>
      </c>
      <c r="D703" s="1">
        <f>_xlfn.XLOOKUP(G703,战斗中转!$D$8:$D$19,战斗中转!$H$8:$H$19)</f>
        <v>5</v>
      </c>
      <c r="E703" s="1">
        <f>_xlfn.XLOOKUP(G703,战斗中转!$D$8:$D$19,战斗中转!$J$8:$J$19)</f>
        <v>0</v>
      </c>
      <c r="F703" s="1">
        <f t="shared" si="779"/>
        <v>1</v>
      </c>
      <c r="G703" s="60">
        <f t="shared" si="742"/>
        <v>10</v>
      </c>
      <c r="H703" s="1">
        <f t="shared" ref="H703:J703" si="790">H631</f>
        <v>3</v>
      </c>
      <c r="I703" s="1">
        <f t="shared" si="790"/>
        <v>1</v>
      </c>
      <c r="J703" s="1">
        <f t="shared" si="790"/>
        <v>1</v>
      </c>
      <c r="K703" s="1">
        <f t="shared" si="786"/>
        <v>1</v>
      </c>
      <c r="L703" s="1">
        <f>IF(H703=0,0,_xlfn.XLOOKUP(G703,战斗中转!$D$8:$D$19,战斗中转!$I$8:$I$19))</f>
        <v>0.4</v>
      </c>
      <c r="M703" s="1">
        <f t="shared" si="763"/>
        <v>6010311110</v>
      </c>
      <c r="N703" s="1" t="str">
        <f t="shared" si="781"/>
        <v>EquipmentName6010011110</v>
      </c>
      <c r="O703" s="1" t="str">
        <f t="shared" si="782"/>
        <v>EquipmentDesc6010011110</v>
      </c>
      <c r="P703" s="63" t="str">
        <f>"SpriteUi/EquipmentIcon/"&amp;"Equip_"&amp;_xlfn.XLOOKUP(J703,战斗中转!$A$8:$A$11,战斗中转!$B$8:$B$11)&amp;"_"&amp;I703*100+ROUNDUP(G703/2,0)*10</f>
        <v>SpriteUi/EquipmentIcon/Equip_Weapon_150</v>
      </c>
      <c r="Q703" s="63">
        <v>1</v>
      </c>
      <c r="R703" s="1" t="str" cm="1">
        <f t="array" ref="R703">_xlfn.XLOOKUP($C703,战斗中转!$E$32:$E$281,_xlfn.XLOOKUP(I703*100+J703,战斗中转!$AD$30:$BY$30*100+战斗中转!$AD$31:$BY$31,战斗中转!$AD$32:$BY$281),"{}")</f>
        <v>{"Atk":56694.5733,"Cri":1.1064}</v>
      </c>
      <c r="S703" s="1" t="str" cm="1">
        <f t="array" ref="S703">_xlfn.XLOOKUP($C703,经营中转!$E$16:$E$265,_xlfn.XLOOKUP($J703,经营中转!$L$15:$S$15,经营中转!$L$16:$S$265),"{}")</f>
        <v>{"CardMulti":22.58}</v>
      </c>
    </row>
    <row r="704" spans="1:19" x14ac:dyDescent="0.15">
      <c r="A704" s="1">
        <f t="shared" si="759"/>
        <v>6010312110</v>
      </c>
      <c r="B704" s="60">
        <f t="shared" si="732"/>
        <v>6010312110</v>
      </c>
      <c r="C704" s="27">
        <f>_xlfn.XLOOKUP(G704,战斗中转!$D$8:$D$19,战斗中转!$F$8:$F$19)</f>
        <v>110</v>
      </c>
      <c r="D704" s="1">
        <f>_xlfn.XLOOKUP(G704,战斗中转!$D$8:$D$19,战斗中转!$H$8:$H$19)</f>
        <v>5</v>
      </c>
      <c r="E704" s="1">
        <f>_xlfn.XLOOKUP(G704,战斗中转!$D$8:$D$19,战斗中转!$J$8:$J$19)</f>
        <v>0</v>
      </c>
      <c r="F704" s="1">
        <f t="shared" si="779"/>
        <v>1</v>
      </c>
      <c r="G704" s="60">
        <f t="shared" si="742"/>
        <v>10</v>
      </c>
      <c r="H704" s="1">
        <f t="shared" ref="H704:J704" si="791">H632</f>
        <v>3</v>
      </c>
      <c r="I704" s="1">
        <f t="shared" si="791"/>
        <v>1</v>
      </c>
      <c r="J704" s="1">
        <f t="shared" si="791"/>
        <v>2</v>
      </c>
      <c r="K704" s="1">
        <f t="shared" si="786"/>
        <v>1</v>
      </c>
      <c r="L704" s="1">
        <f>IF(H704=0,0,_xlfn.XLOOKUP(G704,战斗中转!$D$8:$D$19,战斗中转!$I$8:$I$19))</f>
        <v>0.4</v>
      </c>
      <c r="M704" s="1">
        <f t="shared" si="763"/>
        <v>6010312110</v>
      </c>
      <c r="N704" s="1" t="str">
        <f t="shared" si="781"/>
        <v>EquipmentName6010012110</v>
      </c>
      <c r="O704" s="1" t="str">
        <f t="shared" si="782"/>
        <v>EquipmentDesc6010012110</v>
      </c>
      <c r="P704" s="63" t="str">
        <f>"SpriteUi/EquipmentIcon/"&amp;"Equip_"&amp;_xlfn.XLOOKUP(J704,战斗中转!$A$8:$A$11,战斗中转!$B$8:$B$11)&amp;"_"&amp;I704*100+ROUNDUP(G704/2,0)*10</f>
        <v>SpriteUi/EquipmentIcon/Equip_Head_150</v>
      </c>
      <c r="Q704" s="63">
        <v>1</v>
      </c>
      <c r="R704" s="1" t="str" cm="1">
        <f t="array" ref="R704">_xlfn.XLOOKUP($C704,战斗中转!$E$32:$E$281,_xlfn.XLOOKUP(I704*100+J704,战斗中转!$AD$30:$BY$30*100+战斗中转!$AD$31:$BY$31,战斗中转!$AD$32:$BY$281),"{}")</f>
        <v>{"Hp":408944.4634,"AntiCri":0.6104}</v>
      </c>
      <c r="S704" s="1" t="str" cm="1">
        <f t="array" ref="S704">_xlfn.XLOOKUP($C704,经营中转!$E$16:$E$265,_xlfn.XLOOKUP($J704,经营中转!$L$15:$S$15,经营中转!$L$16:$S$265),"{}")</f>
        <v>{"AutoLevelLower":154}</v>
      </c>
    </row>
    <row r="705" spans="1:19" x14ac:dyDescent="0.15">
      <c r="A705" s="1">
        <f t="shared" si="759"/>
        <v>6010313110</v>
      </c>
      <c r="B705" s="60">
        <f t="shared" si="732"/>
        <v>6010313110</v>
      </c>
      <c r="C705" s="27">
        <f>_xlfn.XLOOKUP(G705,战斗中转!$D$8:$D$19,战斗中转!$F$8:$F$19)</f>
        <v>110</v>
      </c>
      <c r="D705" s="1">
        <f>_xlfn.XLOOKUP(G705,战斗中转!$D$8:$D$19,战斗中转!$H$8:$H$19)</f>
        <v>5</v>
      </c>
      <c r="E705" s="1">
        <f>_xlfn.XLOOKUP(G705,战斗中转!$D$8:$D$19,战斗中转!$J$8:$J$19)</f>
        <v>0</v>
      </c>
      <c r="F705" s="1">
        <f t="shared" si="779"/>
        <v>1</v>
      </c>
      <c r="G705" s="60">
        <f t="shared" si="742"/>
        <v>10</v>
      </c>
      <c r="H705" s="1">
        <f t="shared" ref="H705:J705" si="792">H633</f>
        <v>3</v>
      </c>
      <c r="I705" s="1">
        <f t="shared" si="792"/>
        <v>1</v>
      </c>
      <c r="J705" s="1">
        <f t="shared" si="792"/>
        <v>3</v>
      </c>
      <c r="K705" s="1">
        <f t="shared" si="786"/>
        <v>1</v>
      </c>
      <c r="L705" s="1">
        <f>IF(H705=0,0,_xlfn.XLOOKUP(G705,战斗中转!$D$8:$D$19,战斗中转!$I$8:$I$19))</f>
        <v>0.4</v>
      </c>
      <c r="M705" s="1">
        <f t="shared" si="763"/>
        <v>6010313110</v>
      </c>
      <c r="N705" s="1" t="str">
        <f t="shared" si="781"/>
        <v>EquipmentName6010013110</v>
      </c>
      <c r="O705" s="1" t="str">
        <f t="shared" si="782"/>
        <v>EquipmentDesc6010013110</v>
      </c>
      <c r="P705" s="63" t="str">
        <f>"SpriteUi/EquipmentIcon/"&amp;"Equip_"&amp;_xlfn.XLOOKUP(J705,战斗中转!$A$8:$A$11,战斗中转!$B$8:$B$11)&amp;"_"&amp;I705*100+ROUNDUP(G705/2,0)*10</f>
        <v>SpriteUi/EquipmentIcon/Equip_Body_150</v>
      </c>
      <c r="Q705" s="63">
        <v>1</v>
      </c>
      <c r="R705" s="1" t="str" cm="1">
        <f t="array" ref="R705">_xlfn.XLOOKUP($C705,战斗中转!$E$32:$E$281,_xlfn.XLOOKUP(I705*100+J705,战斗中转!$AD$30:$BY$30*100+战斗中转!$AD$31:$BY$31,战斗中转!$AD$32:$BY$281),"{}")</f>
        <v>{"PhysDef":17658.9655,"SkillSpeed":0.1673}</v>
      </c>
      <c r="S705" s="1" t="str" cm="1">
        <f t="array" ref="S705">_xlfn.XLOOKUP($C705,经营中转!$E$16:$E$265,_xlfn.XLOOKUP($J705,经营中转!$L$15:$S$15,经营中转!$L$16:$S$265),"{}")</f>
        <v>{"CardMulti":9.68}</v>
      </c>
    </row>
    <row r="706" spans="1:19" x14ac:dyDescent="0.15">
      <c r="A706" s="1">
        <f t="shared" si="759"/>
        <v>6010314110</v>
      </c>
      <c r="B706" s="60">
        <f t="shared" si="732"/>
        <v>6010314110</v>
      </c>
      <c r="C706" s="27">
        <f>_xlfn.XLOOKUP(G706,战斗中转!$D$8:$D$19,战斗中转!$F$8:$F$19)</f>
        <v>110</v>
      </c>
      <c r="D706" s="1">
        <f>_xlfn.XLOOKUP(G706,战斗中转!$D$8:$D$19,战斗中转!$H$8:$H$19)</f>
        <v>5</v>
      </c>
      <c r="E706" s="1">
        <f>_xlfn.XLOOKUP(G706,战斗中转!$D$8:$D$19,战斗中转!$J$8:$J$19)</f>
        <v>0</v>
      </c>
      <c r="F706" s="1">
        <f t="shared" si="779"/>
        <v>1</v>
      </c>
      <c r="G706" s="60">
        <f t="shared" si="742"/>
        <v>10</v>
      </c>
      <c r="H706" s="1">
        <f t="shared" ref="H706:J706" si="793">H634</f>
        <v>3</v>
      </c>
      <c r="I706" s="1">
        <f t="shared" si="793"/>
        <v>1</v>
      </c>
      <c r="J706" s="1">
        <f t="shared" si="793"/>
        <v>4</v>
      </c>
      <c r="K706" s="1">
        <f t="shared" si="786"/>
        <v>1</v>
      </c>
      <c r="L706" s="1">
        <f>IF(H706=0,0,_xlfn.XLOOKUP(G706,战斗中转!$D$8:$D$19,战斗中转!$I$8:$I$19))</f>
        <v>0.4</v>
      </c>
      <c r="M706" s="1">
        <f t="shared" si="763"/>
        <v>6010314110</v>
      </c>
      <c r="N706" s="1" t="str">
        <f t="shared" si="781"/>
        <v>EquipmentName6010014110</v>
      </c>
      <c r="O706" s="1" t="str">
        <f t="shared" si="782"/>
        <v>EquipmentDesc6010014110</v>
      </c>
      <c r="P706" s="63" t="str">
        <f>"SpriteUi/EquipmentIcon/"&amp;"Equip_"&amp;_xlfn.XLOOKUP(J706,战斗中转!$A$8:$A$11,战斗中转!$B$8:$B$11)&amp;"_"&amp;I706*100+ROUNDUP(G706/2,0)*10</f>
        <v>SpriteUi/EquipmentIcon/Equip_Shoes_150</v>
      </c>
      <c r="Q706" s="63">
        <v>1</v>
      </c>
      <c r="R706" s="1" t="str" cm="1">
        <f t="array" ref="R706">_xlfn.XLOOKUP($C706,战斗中转!$E$32:$E$281,_xlfn.XLOOKUP(I706*100+J706,战斗中转!$AD$30:$BY$30*100+战斗中转!$AD$31:$BY$31,战斗中转!$AD$32:$BY$281),"{}")</f>
        <v>{"MagicDef":17658.9655,"AtkSpeed":0.2151,"SkillSpeed":0.1673}</v>
      </c>
      <c r="S706" s="1" t="str" cm="1">
        <f t="array" ref="S706">_xlfn.XLOOKUP($C706,经营中转!$E$16:$E$265,_xlfn.XLOOKUP($J706,经营中转!$L$15:$S$15,经营中转!$L$16:$S$265),"{}")</f>
        <v>{"AutoLevelLower":66}</v>
      </c>
    </row>
    <row r="707" spans="1:19" x14ac:dyDescent="0.15">
      <c r="A707" s="1">
        <f t="shared" si="759"/>
        <v>6010321110</v>
      </c>
      <c r="B707" s="60">
        <f t="shared" si="732"/>
        <v>6010321110</v>
      </c>
      <c r="C707" s="27">
        <f>_xlfn.XLOOKUP(G707,战斗中转!$D$8:$D$19,战斗中转!$F$8:$F$19)</f>
        <v>110</v>
      </c>
      <c r="D707" s="1">
        <f>_xlfn.XLOOKUP(G707,战斗中转!$D$8:$D$19,战斗中转!$H$8:$H$19)</f>
        <v>5</v>
      </c>
      <c r="E707" s="1">
        <f>_xlfn.XLOOKUP(G707,战斗中转!$D$8:$D$19,战斗中转!$J$8:$J$19)</f>
        <v>0</v>
      </c>
      <c r="F707" s="1">
        <f t="shared" si="779"/>
        <v>1</v>
      </c>
      <c r="G707" s="60">
        <f t="shared" si="742"/>
        <v>10</v>
      </c>
      <c r="H707" s="1">
        <f t="shared" ref="H707:J707" si="794">H635</f>
        <v>3</v>
      </c>
      <c r="I707" s="1">
        <f t="shared" si="794"/>
        <v>2</v>
      </c>
      <c r="J707" s="1">
        <f t="shared" si="794"/>
        <v>1</v>
      </c>
      <c r="K707" s="1">
        <f t="shared" si="786"/>
        <v>1</v>
      </c>
      <c r="L707" s="1">
        <f>IF(H707=0,0,_xlfn.XLOOKUP(G707,战斗中转!$D$8:$D$19,战斗中转!$I$8:$I$19))</f>
        <v>0.4</v>
      </c>
      <c r="M707" s="1">
        <f t="shared" si="763"/>
        <v>6010321110</v>
      </c>
      <c r="N707" s="1" t="str">
        <f t="shared" si="781"/>
        <v>EquipmentName6010021110</v>
      </c>
      <c r="O707" s="1" t="str">
        <f t="shared" si="782"/>
        <v>EquipmentDesc6010021110</v>
      </c>
      <c r="P707" s="63" t="str">
        <f>"SpriteUi/EquipmentIcon/"&amp;"Equip_"&amp;_xlfn.XLOOKUP(J707,战斗中转!$A$8:$A$11,战斗中转!$B$8:$B$11)&amp;"_"&amp;I707*100+ROUNDUP(G707/2,0)*10</f>
        <v>SpriteUi/EquipmentIcon/Equip_Weapon_250</v>
      </c>
      <c r="Q707" s="63">
        <v>1</v>
      </c>
      <c r="R707" s="1" t="str" cm="1">
        <f t="array" ref="R707">_xlfn.XLOOKUP($C707,战斗中转!$E$32:$E$281,_xlfn.XLOOKUP(I707*100+J707,战斗中转!$AD$30:$BY$30*100+战斗中转!$AD$31:$BY$31,战斗中转!$AD$32:$BY$281),"{}")</f>
        <v>{"Atk":39965.0271,"Cri":0.763}</v>
      </c>
      <c r="S707" s="1" t="str" cm="1">
        <f t="array" ref="S707">_xlfn.XLOOKUP($C707,经营中转!$E$16:$E$265,_xlfn.XLOOKUP($J707,经营中转!$L$15:$S$15,经营中转!$L$16:$S$265),"{}")</f>
        <v>{"CardMulti":22.58}</v>
      </c>
    </row>
    <row r="708" spans="1:19" x14ac:dyDescent="0.15">
      <c r="A708" s="1">
        <f t="shared" si="759"/>
        <v>6010322110</v>
      </c>
      <c r="B708" s="60">
        <f t="shared" si="732"/>
        <v>6010322110</v>
      </c>
      <c r="C708" s="27">
        <f>_xlfn.XLOOKUP(G708,战斗中转!$D$8:$D$19,战斗中转!$F$8:$F$19)</f>
        <v>110</v>
      </c>
      <c r="D708" s="1">
        <f>_xlfn.XLOOKUP(G708,战斗中转!$D$8:$D$19,战斗中转!$H$8:$H$19)</f>
        <v>5</v>
      </c>
      <c r="E708" s="1">
        <f>_xlfn.XLOOKUP(G708,战斗中转!$D$8:$D$19,战斗中转!$J$8:$J$19)</f>
        <v>0</v>
      </c>
      <c r="F708" s="1">
        <f t="shared" si="779"/>
        <v>1</v>
      </c>
      <c r="G708" s="60">
        <f t="shared" si="742"/>
        <v>10</v>
      </c>
      <c r="H708" s="1">
        <f t="shared" ref="H708:J708" si="795">H636</f>
        <v>3</v>
      </c>
      <c r="I708" s="1">
        <f t="shared" si="795"/>
        <v>2</v>
      </c>
      <c r="J708" s="1">
        <f t="shared" si="795"/>
        <v>2</v>
      </c>
      <c r="K708" s="1">
        <f t="shared" si="786"/>
        <v>1</v>
      </c>
      <c r="L708" s="1">
        <f>IF(H708=0,0,_xlfn.XLOOKUP(G708,战斗中转!$D$8:$D$19,战斗中转!$I$8:$I$19))</f>
        <v>0.4</v>
      </c>
      <c r="M708" s="1">
        <f t="shared" si="763"/>
        <v>6010322110</v>
      </c>
      <c r="N708" s="1" t="str">
        <f t="shared" si="781"/>
        <v>EquipmentName6010022110</v>
      </c>
      <c r="O708" s="1" t="str">
        <f t="shared" si="782"/>
        <v>EquipmentDesc6010022110</v>
      </c>
      <c r="P708" s="63" t="str">
        <f>"SpriteUi/EquipmentIcon/"&amp;"Equip_"&amp;_xlfn.XLOOKUP(J708,战斗中转!$A$8:$A$11,战斗中转!$B$8:$B$11)&amp;"_"&amp;I708*100+ROUNDUP(G708/2,0)*10</f>
        <v>SpriteUi/EquipmentIcon/Equip_Head_250</v>
      </c>
      <c r="Q708" s="63">
        <v>1</v>
      </c>
      <c r="R708" s="1" t="str" cm="1">
        <f t="array" ref="R708">_xlfn.XLOOKUP($C708,战斗中转!$E$32:$E$281,_xlfn.XLOOKUP(I708*100+J708,战斗中转!$AD$30:$BY$30*100+战斗中转!$AD$31:$BY$31,战斗中转!$AD$32:$BY$281),"{}")</f>
        <v>{"Hp":580887.0218,"AntiCri":0.763}</v>
      </c>
      <c r="S708" s="1" t="str" cm="1">
        <f t="array" ref="S708">_xlfn.XLOOKUP($C708,经营中转!$E$16:$E$265,_xlfn.XLOOKUP($J708,经营中转!$L$15:$S$15,经营中转!$L$16:$S$265),"{}")</f>
        <v>{"AutoLevelLower":154}</v>
      </c>
    </row>
    <row r="709" spans="1:19" x14ac:dyDescent="0.15">
      <c r="A709" s="1">
        <f t="shared" si="759"/>
        <v>6010323110</v>
      </c>
      <c r="B709" s="60">
        <f t="shared" si="732"/>
        <v>6010323110</v>
      </c>
      <c r="C709" s="27">
        <f>_xlfn.XLOOKUP(G709,战斗中转!$D$8:$D$19,战斗中转!$F$8:$F$19)</f>
        <v>110</v>
      </c>
      <c r="D709" s="1">
        <f>_xlfn.XLOOKUP(G709,战斗中转!$D$8:$D$19,战斗中转!$H$8:$H$19)</f>
        <v>5</v>
      </c>
      <c r="E709" s="1">
        <f>_xlfn.XLOOKUP(G709,战斗中转!$D$8:$D$19,战斗中转!$J$8:$J$19)</f>
        <v>0</v>
      </c>
      <c r="F709" s="1">
        <f t="shared" si="779"/>
        <v>1</v>
      </c>
      <c r="G709" s="60">
        <f t="shared" si="742"/>
        <v>10</v>
      </c>
      <c r="H709" s="1">
        <f t="shared" ref="H709:J709" si="796">H637</f>
        <v>3</v>
      </c>
      <c r="I709" s="1">
        <f t="shared" si="796"/>
        <v>2</v>
      </c>
      <c r="J709" s="1">
        <f t="shared" si="796"/>
        <v>3</v>
      </c>
      <c r="K709" s="1">
        <f t="shared" si="786"/>
        <v>1</v>
      </c>
      <c r="L709" s="1">
        <f>IF(H709=0,0,_xlfn.XLOOKUP(G709,战斗中转!$D$8:$D$19,战斗中转!$I$8:$I$19))</f>
        <v>0.4</v>
      </c>
      <c r="M709" s="1">
        <f t="shared" si="763"/>
        <v>6010323110</v>
      </c>
      <c r="N709" s="1" t="str">
        <f t="shared" si="781"/>
        <v>EquipmentName6010023110</v>
      </c>
      <c r="O709" s="1" t="str">
        <f t="shared" si="782"/>
        <v>EquipmentDesc6010023110</v>
      </c>
      <c r="P709" s="63" t="str">
        <f>"SpriteUi/EquipmentIcon/"&amp;"Equip_"&amp;_xlfn.XLOOKUP(J709,战斗中转!$A$8:$A$11,战斗中转!$B$8:$B$11)&amp;"_"&amp;I709*100+ROUNDUP(G709/2,0)*10</f>
        <v>SpriteUi/EquipmentIcon/Equip_Body_250</v>
      </c>
      <c r="Q709" s="63">
        <v>1</v>
      </c>
      <c r="R709" s="1" t="str" cm="1">
        <f t="array" ref="R709">_xlfn.XLOOKUP($C709,战斗中转!$E$32:$E$281,_xlfn.XLOOKUP(I709*100+J709,战斗中转!$AD$30:$BY$30*100+战斗中转!$AD$31:$BY$31,战斗中转!$AD$32:$BY$281),"{}")</f>
        <v>{"PhysDef":20447.2232,"OnHealInc":0.1577}</v>
      </c>
      <c r="S709" s="1" t="str" cm="1">
        <f t="array" ref="S709">_xlfn.XLOOKUP($C709,经营中转!$E$16:$E$265,_xlfn.XLOOKUP($J709,经营中转!$L$15:$S$15,经营中转!$L$16:$S$265),"{}")</f>
        <v>{"CardMulti":9.68}</v>
      </c>
    </row>
    <row r="710" spans="1:19" x14ac:dyDescent="0.15">
      <c r="A710" s="1">
        <f t="shared" si="759"/>
        <v>6010324110</v>
      </c>
      <c r="B710" s="60">
        <f t="shared" si="732"/>
        <v>6010324110</v>
      </c>
      <c r="C710" s="27">
        <f>_xlfn.XLOOKUP(G710,战斗中转!$D$8:$D$19,战斗中转!$F$8:$F$19)</f>
        <v>110</v>
      </c>
      <c r="D710" s="1">
        <f>_xlfn.XLOOKUP(G710,战斗中转!$D$8:$D$19,战斗中转!$H$8:$H$19)</f>
        <v>5</v>
      </c>
      <c r="E710" s="1">
        <f>_xlfn.XLOOKUP(G710,战斗中转!$D$8:$D$19,战斗中转!$J$8:$J$19)</f>
        <v>0</v>
      </c>
      <c r="F710" s="1">
        <f t="shared" si="779"/>
        <v>1</v>
      </c>
      <c r="G710" s="60">
        <f t="shared" si="742"/>
        <v>10</v>
      </c>
      <c r="H710" s="1">
        <f t="shared" ref="H710:J710" si="797">H638</f>
        <v>3</v>
      </c>
      <c r="I710" s="1">
        <f t="shared" si="797"/>
        <v>2</v>
      </c>
      <c r="J710" s="1">
        <f t="shared" si="797"/>
        <v>4</v>
      </c>
      <c r="K710" s="1">
        <f t="shared" si="786"/>
        <v>1</v>
      </c>
      <c r="L710" s="1">
        <f>IF(H710=0,0,_xlfn.XLOOKUP(G710,战斗中转!$D$8:$D$19,战斗中转!$I$8:$I$19))</f>
        <v>0.4</v>
      </c>
      <c r="M710" s="1">
        <f t="shared" si="763"/>
        <v>6010324110</v>
      </c>
      <c r="N710" s="1" t="str">
        <f t="shared" si="781"/>
        <v>EquipmentName6010024110</v>
      </c>
      <c r="O710" s="1" t="str">
        <f t="shared" si="782"/>
        <v>EquipmentDesc6010024110</v>
      </c>
      <c r="P710" s="63" t="str">
        <f>"SpriteUi/EquipmentIcon/"&amp;"Equip_"&amp;_xlfn.XLOOKUP(J710,战斗中转!$A$8:$A$11,战斗中转!$B$8:$B$11)&amp;"_"&amp;I710*100+ROUNDUP(G710/2,0)*10</f>
        <v>SpriteUi/EquipmentIcon/Equip_Shoes_250</v>
      </c>
      <c r="Q710" s="63">
        <v>1</v>
      </c>
      <c r="R710" s="1" t="str" cm="1">
        <f t="array" ref="R710">_xlfn.XLOOKUP($C710,战斗中转!$E$32:$E$281,_xlfn.XLOOKUP(I710*100+J710,战斗中转!$AD$30:$BY$30*100+战斗中转!$AD$31:$BY$31,战斗中转!$AD$32:$BY$281),"{}")</f>
        <v>{"MagicDef":20447.2232,"AtkSpeed":0.2151,"OnHealInc":0.1577}</v>
      </c>
      <c r="S710" s="1" t="str" cm="1">
        <f t="array" ref="S710">_xlfn.XLOOKUP($C710,经营中转!$E$16:$E$265,_xlfn.XLOOKUP($J710,经营中转!$L$15:$S$15,经营中转!$L$16:$S$265),"{}")</f>
        <v>{"AutoLevelLower":66}</v>
      </c>
    </row>
    <row r="711" spans="1:19" x14ac:dyDescent="0.15">
      <c r="A711" s="1">
        <f t="shared" si="759"/>
        <v>6010331110</v>
      </c>
      <c r="B711" s="60">
        <f t="shared" si="732"/>
        <v>6010331110</v>
      </c>
      <c r="C711" s="27">
        <f>_xlfn.XLOOKUP(G711,战斗中转!$D$8:$D$19,战斗中转!$F$8:$F$19)</f>
        <v>110</v>
      </c>
      <c r="D711" s="1">
        <f>_xlfn.XLOOKUP(G711,战斗中转!$D$8:$D$19,战斗中转!$H$8:$H$19)</f>
        <v>5</v>
      </c>
      <c r="E711" s="1">
        <f>_xlfn.XLOOKUP(G711,战斗中转!$D$8:$D$19,战斗中转!$J$8:$J$19)</f>
        <v>0</v>
      </c>
      <c r="F711" s="1">
        <f t="shared" si="779"/>
        <v>1</v>
      </c>
      <c r="G711" s="60">
        <f t="shared" si="742"/>
        <v>10</v>
      </c>
      <c r="H711" s="1">
        <f t="shared" ref="H711:J711" si="798">H639</f>
        <v>3</v>
      </c>
      <c r="I711" s="1">
        <f t="shared" si="798"/>
        <v>3</v>
      </c>
      <c r="J711" s="1">
        <f t="shared" si="798"/>
        <v>1</v>
      </c>
      <c r="K711" s="1">
        <f t="shared" si="786"/>
        <v>1</v>
      </c>
      <c r="L711" s="1">
        <f>IF(H711=0,0,_xlfn.XLOOKUP(G711,战斗中转!$D$8:$D$19,战斗中转!$I$8:$I$19))</f>
        <v>0.4</v>
      </c>
      <c r="M711" s="1">
        <f t="shared" si="763"/>
        <v>6010331110</v>
      </c>
      <c r="N711" s="1" t="str">
        <f t="shared" si="781"/>
        <v>EquipmentName6010031110</v>
      </c>
      <c r="O711" s="1" t="str">
        <f t="shared" si="782"/>
        <v>EquipmentDesc6010031110</v>
      </c>
      <c r="P711" s="63" t="str">
        <f>"SpriteUi/EquipmentIcon/"&amp;"Equip_"&amp;_xlfn.XLOOKUP(J711,战斗中转!$A$8:$A$11,战斗中转!$B$8:$B$11)&amp;"_"&amp;I711*100+ROUNDUP(G711/2,0)*10</f>
        <v>SpriteUi/EquipmentIcon/Equip_Weapon_350</v>
      </c>
      <c r="Q711" s="63">
        <v>1</v>
      </c>
      <c r="R711" s="1" t="str" cm="1">
        <f t="array" ref="R711">_xlfn.XLOOKUP($C711,战斗中转!$E$32:$E$281,_xlfn.XLOOKUP(I711*100+J711,战斗中转!$AD$30:$BY$30*100+战斗中转!$AD$31:$BY$31,战斗中转!$AD$32:$BY$281),"{}")</f>
        <v>{"Atk":51118.0579,"Cri":0.763}</v>
      </c>
      <c r="S711" s="1" t="str" cm="1">
        <f t="array" ref="S711">_xlfn.XLOOKUP($C711,经营中转!$E$16:$E$265,_xlfn.XLOOKUP($J711,经营中转!$L$15:$S$15,经营中转!$L$16:$S$265),"{}")</f>
        <v>{"CardMulti":22.58}</v>
      </c>
    </row>
    <row r="712" spans="1:19" x14ac:dyDescent="0.15">
      <c r="A712" s="1">
        <f t="shared" si="759"/>
        <v>6010332110</v>
      </c>
      <c r="B712" s="60">
        <f t="shared" si="732"/>
        <v>6010332110</v>
      </c>
      <c r="C712" s="27">
        <f>_xlfn.XLOOKUP(G712,战斗中转!$D$8:$D$19,战斗中转!$F$8:$F$19)</f>
        <v>110</v>
      </c>
      <c r="D712" s="1">
        <f>_xlfn.XLOOKUP(G712,战斗中转!$D$8:$D$19,战斗中转!$H$8:$H$19)</f>
        <v>5</v>
      </c>
      <c r="E712" s="1">
        <f>_xlfn.XLOOKUP(G712,战斗中转!$D$8:$D$19,战斗中转!$J$8:$J$19)</f>
        <v>0</v>
      </c>
      <c r="F712" s="1">
        <f t="shared" si="779"/>
        <v>1</v>
      </c>
      <c r="G712" s="60">
        <f t="shared" si="742"/>
        <v>10</v>
      </c>
      <c r="H712" s="1">
        <f t="shared" ref="H712:J712" si="799">H640</f>
        <v>3</v>
      </c>
      <c r="I712" s="1">
        <f t="shared" si="799"/>
        <v>3</v>
      </c>
      <c r="J712" s="1">
        <f t="shared" si="799"/>
        <v>2</v>
      </c>
      <c r="K712" s="1">
        <f t="shared" si="786"/>
        <v>1</v>
      </c>
      <c r="L712" s="1">
        <f>IF(H712=0,0,_xlfn.XLOOKUP(G712,战斗中转!$D$8:$D$19,战斗中转!$I$8:$I$19))</f>
        <v>0.4</v>
      </c>
      <c r="M712" s="1">
        <f t="shared" si="763"/>
        <v>6010332110</v>
      </c>
      <c r="N712" s="1" t="str">
        <f t="shared" si="781"/>
        <v>EquipmentName6010032110</v>
      </c>
      <c r="O712" s="1" t="str">
        <f t="shared" si="782"/>
        <v>EquipmentDesc6010032110</v>
      </c>
      <c r="P712" s="63" t="str">
        <f>"SpriteUi/EquipmentIcon/"&amp;"Equip_"&amp;_xlfn.XLOOKUP(J712,战斗中转!$A$8:$A$11,战斗中转!$B$8:$B$11)&amp;"_"&amp;I712*100+ROUNDUP(G712/2,0)*10</f>
        <v>SpriteUi/EquipmentIcon/Equip_Head_350</v>
      </c>
      <c r="Q712" s="63">
        <v>1</v>
      </c>
      <c r="R712" s="1" t="str" cm="1">
        <f t="array" ref="R712">_xlfn.XLOOKUP($C712,战斗中转!$E$32:$E$281,_xlfn.XLOOKUP(I712*100+J712,战斗中转!$AD$30:$BY$30*100+战斗中转!$AD$31:$BY$31,战斗中转!$AD$32:$BY$281),"{}")</f>
        <v>{"Hp":487945.0983,"AntiCri":0.763}</v>
      </c>
      <c r="S712" s="1" t="str" cm="1">
        <f t="array" ref="S712">_xlfn.XLOOKUP($C712,经营中转!$E$16:$E$265,_xlfn.XLOOKUP($J712,经营中转!$L$15:$S$15,经营中转!$L$16:$S$265),"{}")</f>
        <v>{"AutoLevelLower":154}</v>
      </c>
    </row>
    <row r="713" spans="1:19" x14ac:dyDescent="0.15">
      <c r="A713" s="1">
        <f t="shared" si="759"/>
        <v>6010333110</v>
      </c>
      <c r="B713" s="60">
        <f t="shared" si="732"/>
        <v>6010333110</v>
      </c>
      <c r="C713" s="27">
        <f>_xlfn.XLOOKUP(G713,战斗中转!$D$8:$D$19,战斗中转!$F$8:$F$19)</f>
        <v>110</v>
      </c>
      <c r="D713" s="1">
        <f>_xlfn.XLOOKUP(G713,战斗中转!$D$8:$D$19,战斗中转!$H$8:$H$19)</f>
        <v>5</v>
      </c>
      <c r="E713" s="1">
        <f>_xlfn.XLOOKUP(G713,战斗中转!$D$8:$D$19,战斗中转!$J$8:$J$19)</f>
        <v>0</v>
      </c>
      <c r="F713" s="1">
        <f t="shared" si="779"/>
        <v>1</v>
      </c>
      <c r="G713" s="60">
        <f t="shared" si="742"/>
        <v>10</v>
      </c>
      <c r="H713" s="1">
        <f t="shared" ref="H713:J713" si="800">H641</f>
        <v>3</v>
      </c>
      <c r="I713" s="1">
        <f t="shared" si="800"/>
        <v>3</v>
      </c>
      <c r="J713" s="1">
        <f t="shared" si="800"/>
        <v>3</v>
      </c>
      <c r="K713" s="1">
        <f t="shared" si="786"/>
        <v>1</v>
      </c>
      <c r="L713" s="1">
        <f>IF(H713=0,0,_xlfn.XLOOKUP(G713,战斗中转!$D$8:$D$19,战斗中转!$I$8:$I$19))</f>
        <v>0.4</v>
      </c>
      <c r="M713" s="1">
        <f t="shared" si="763"/>
        <v>6010333110</v>
      </c>
      <c r="N713" s="1" t="str">
        <f t="shared" si="781"/>
        <v>EquipmentName6010033110</v>
      </c>
      <c r="O713" s="1" t="str">
        <f t="shared" si="782"/>
        <v>EquipmentDesc6010033110</v>
      </c>
      <c r="P713" s="63" t="str">
        <f>"SpriteUi/EquipmentIcon/"&amp;"Equip_"&amp;_xlfn.XLOOKUP(J713,战斗中转!$A$8:$A$11,战斗中转!$B$8:$B$11)&amp;"_"&amp;I713*100+ROUNDUP(G713/2,0)*10</f>
        <v>SpriteUi/EquipmentIcon/Equip_Body_350</v>
      </c>
      <c r="Q713" s="63">
        <v>1</v>
      </c>
      <c r="R713" s="1" t="str" cm="1">
        <f t="array" ref="R713">_xlfn.XLOOKUP($C713,战斗中转!$E$32:$E$281,_xlfn.XLOOKUP(I713*100+J713,战斗中转!$AD$30:$BY$30*100+战斗中转!$AD$31:$BY$31,战斗中转!$AD$32:$BY$281),"{}")</f>
        <v>{"PhysDef":18030.7332,"HealInc":0.1577}</v>
      </c>
      <c r="S713" s="1" t="str" cm="1">
        <f t="array" ref="S713">_xlfn.XLOOKUP($C713,经营中转!$E$16:$E$265,_xlfn.XLOOKUP($J713,经营中转!$L$15:$S$15,经营中转!$L$16:$S$265),"{}")</f>
        <v>{"CardMulti":9.68}</v>
      </c>
    </row>
    <row r="714" spans="1:19" x14ac:dyDescent="0.15">
      <c r="A714" s="1">
        <f t="shared" si="759"/>
        <v>6010334110</v>
      </c>
      <c r="B714" s="60">
        <f t="shared" si="732"/>
        <v>6010334110</v>
      </c>
      <c r="C714" s="27">
        <f>_xlfn.XLOOKUP(G714,战斗中转!$D$8:$D$19,战斗中转!$F$8:$F$19)</f>
        <v>110</v>
      </c>
      <c r="D714" s="1">
        <f>_xlfn.XLOOKUP(G714,战斗中转!$D$8:$D$19,战斗中转!$H$8:$H$19)</f>
        <v>5</v>
      </c>
      <c r="E714" s="1">
        <f>_xlfn.XLOOKUP(G714,战斗中转!$D$8:$D$19,战斗中转!$J$8:$J$19)</f>
        <v>0</v>
      </c>
      <c r="F714" s="1">
        <f t="shared" si="779"/>
        <v>1</v>
      </c>
      <c r="G714" s="60">
        <f t="shared" si="742"/>
        <v>10</v>
      </c>
      <c r="H714" s="1">
        <f t="shared" ref="H714:J714" si="801">H642</f>
        <v>3</v>
      </c>
      <c r="I714" s="1">
        <f t="shared" si="801"/>
        <v>3</v>
      </c>
      <c r="J714" s="1">
        <f t="shared" si="801"/>
        <v>4</v>
      </c>
      <c r="K714" s="1">
        <f t="shared" si="786"/>
        <v>1</v>
      </c>
      <c r="L714" s="1">
        <f>IF(H714=0,0,_xlfn.XLOOKUP(G714,战斗中转!$D$8:$D$19,战斗中转!$I$8:$I$19))</f>
        <v>0.4</v>
      </c>
      <c r="M714" s="1">
        <f t="shared" si="763"/>
        <v>6010334110</v>
      </c>
      <c r="N714" s="1" t="str">
        <f t="shared" si="781"/>
        <v>EquipmentName6010034110</v>
      </c>
      <c r="O714" s="1" t="str">
        <f t="shared" si="782"/>
        <v>EquipmentDesc6010034110</v>
      </c>
      <c r="P714" s="63" t="str">
        <f>"SpriteUi/EquipmentIcon/"&amp;"Equip_"&amp;_xlfn.XLOOKUP(J714,战斗中转!$A$8:$A$11,战斗中转!$B$8:$B$11)&amp;"_"&amp;I714*100+ROUNDUP(G714/2,0)*10</f>
        <v>SpriteUi/EquipmentIcon/Equip_Shoes_350</v>
      </c>
      <c r="Q714" s="63">
        <v>1</v>
      </c>
      <c r="R714" s="1" t="str" cm="1">
        <f t="array" ref="R714">_xlfn.XLOOKUP($C714,战斗中转!$E$32:$E$281,_xlfn.XLOOKUP(I714*100+J714,战斗中转!$AD$30:$BY$30*100+战斗中转!$AD$31:$BY$31,战斗中转!$AD$32:$BY$281),"{}")</f>
        <v>{"MagicDef":18402.5009,"AtkSpeed":0.2151,"HealInc":0.1577}</v>
      </c>
      <c r="S714" s="1" t="str" cm="1">
        <f t="array" ref="S714">_xlfn.XLOOKUP($C714,经营中转!$E$16:$E$265,_xlfn.XLOOKUP($J714,经营中转!$L$15:$S$15,经营中转!$L$16:$S$265),"{}")</f>
        <v>{"AutoLevelLower":66}</v>
      </c>
    </row>
    <row r="715" spans="1:19" x14ac:dyDescent="0.15">
      <c r="A715" s="1">
        <f t="shared" si="759"/>
        <v>6010411110</v>
      </c>
      <c r="B715" s="60">
        <f t="shared" si="732"/>
        <v>6010411110</v>
      </c>
      <c r="C715" s="27">
        <f>_xlfn.XLOOKUP(G715,战斗中转!$D$8:$D$19,战斗中转!$F$8:$F$19)</f>
        <v>110</v>
      </c>
      <c r="D715" s="1">
        <f>_xlfn.XLOOKUP(G715,战斗中转!$D$8:$D$19,战斗中转!$H$8:$H$19)</f>
        <v>5</v>
      </c>
      <c r="E715" s="1">
        <f>_xlfn.XLOOKUP(G715,战斗中转!$D$8:$D$19,战斗中转!$J$8:$J$19)</f>
        <v>0</v>
      </c>
      <c r="F715" s="1">
        <f t="shared" si="779"/>
        <v>1</v>
      </c>
      <c r="G715" s="60">
        <f t="shared" si="742"/>
        <v>10</v>
      </c>
      <c r="H715" s="1">
        <f t="shared" ref="H715:J715" si="802">H643</f>
        <v>4</v>
      </c>
      <c r="I715" s="1">
        <f t="shared" si="802"/>
        <v>1</v>
      </c>
      <c r="J715" s="1">
        <f t="shared" si="802"/>
        <v>1</v>
      </c>
      <c r="K715" s="1">
        <f t="shared" si="786"/>
        <v>1</v>
      </c>
      <c r="L715" s="1">
        <f>IF(H715=0,0,_xlfn.XLOOKUP(G715,战斗中转!$D$8:$D$19,战斗中转!$I$8:$I$19))</f>
        <v>0.4</v>
      </c>
      <c r="M715" s="1">
        <f t="shared" si="763"/>
        <v>6010411110</v>
      </c>
      <c r="N715" s="1" t="str">
        <f t="shared" si="781"/>
        <v>EquipmentName6010011110</v>
      </c>
      <c r="O715" s="1" t="str">
        <f t="shared" si="782"/>
        <v>EquipmentDesc6010011110</v>
      </c>
      <c r="P715" s="63" t="str">
        <f>"SpriteUi/EquipmentIcon/"&amp;"Equip_"&amp;_xlfn.XLOOKUP(J715,战斗中转!$A$8:$A$11,战斗中转!$B$8:$B$11)&amp;"_"&amp;I715*100+ROUNDUP(G715/2,0)*10</f>
        <v>SpriteUi/EquipmentIcon/Equip_Weapon_150</v>
      </c>
      <c r="Q715" s="63">
        <v>1</v>
      </c>
      <c r="R715" s="1" t="str" cm="1">
        <f t="array" ref="R715">_xlfn.XLOOKUP($C715,战斗中转!$E$32:$E$281,_xlfn.XLOOKUP(I715*100+J715,战斗中转!$AD$30:$BY$30*100+战斗中转!$AD$31:$BY$31,战斗中转!$AD$32:$BY$281),"{}")</f>
        <v>{"Atk":56694.5733,"Cri":1.1064}</v>
      </c>
      <c r="S715" s="1" t="str" cm="1">
        <f t="array" ref="S715">_xlfn.XLOOKUP($C715,经营中转!$E$16:$E$265,_xlfn.XLOOKUP($J715,经营中转!$L$15:$S$15,经营中转!$L$16:$S$265),"{}")</f>
        <v>{"CardMulti":22.58}</v>
      </c>
    </row>
    <row r="716" spans="1:19" x14ac:dyDescent="0.15">
      <c r="A716" s="1">
        <f t="shared" si="759"/>
        <v>6010412110</v>
      </c>
      <c r="B716" s="60">
        <f t="shared" si="732"/>
        <v>6010412110</v>
      </c>
      <c r="C716" s="27">
        <f>_xlfn.XLOOKUP(G716,战斗中转!$D$8:$D$19,战斗中转!$F$8:$F$19)</f>
        <v>110</v>
      </c>
      <c r="D716" s="1">
        <f>_xlfn.XLOOKUP(G716,战斗中转!$D$8:$D$19,战斗中转!$H$8:$H$19)</f>
        <v>5</v>
      </c>
      <c r="E716" s="1">
        <f>_xlfn.XLOOKUP(G716,战斗中转!$D$8:$D$19,战斗中转!$J$8:$J$19)</f>
        <v>0</v>
      </c>
      <c r="F716" s="1">
        <f t="shared" si="779"/>
        <v>1</v>
      </c>
      <c r="G716" s="60">
        <f t="shared" si="742"/>
        <v>10</v>
      </c>
      <c r="H716" s="1">
        <f t="shared" ref="H716:J716" si="803">H644</f>
        <v>4</v>
      </c>
      <c r="I716" s="1">
        <f t="shared" si="803"/>
        <v>1</v>
      </c>
      <c r="J716" s="1">
        <f t="shared" si="803"/>
        <v>2</v>
      </c>
      <c r="K716" s="1">
        <f t="shared" si="786"/>
        <v>1</v>
      </c>
      <c r="L716" s="1">
        <f>IF(H716=0,0,_xlfn.XLOOKUP(G716,战斗中转!$D$8:$D$19,战斗中转!$I$8:$I$19))</f>
        <v>0.4</v>
      </c>
      <c r="M716" s="1">
        <f t="shared" si="763"/>
        <v>6010412110</v>
      </c>
      <c r="N716" s="1" t="str">
        <f t="shared" si="781"/>
        <v>EquipmentName6010012110</v>
      </c>
      <c r="O716" s="1" t="str">
        <f t="shared" si="782"/>
        <v>EquipmentDesc6010012110</v>
      </c>
      <c r="P716" s="63" t="str">
        <f>"SpriteUi/EquipmentIcon/"&amp;"Equip_"&amp;_xlfn.XLOOKUP(J716,战斗中转!$A$8:$A$11,战斗中转!$B$8:$B$11)&amp;"_"&amp;I716*100+ROUNDUP(G716/2,0)*10</f>
        <v>SpriteUi/EquipmentIcon/Equip_Head_150</v>
      </c>
      <c r="Q716" s="63">
        <v>1</v>
      </c>
      <c r="R716" s="1" t="str" cm="1">
        <f t="array" ref="R716">_xlfn.XLOOKUP($C716,战斗中转!$E$32:$E$281,_xlfn.XLOOKUP(I716*100+J716,战斗中转!$AD$30:$BY$30*100+战斗中转!$AD$31:$BY$31,战斗中转!$AD$32:$BY$281),"{}")</f>
        <v>{"Hp":408944.4634,"AntiCri":0.6104}</v>
      </c>
      <c r="S716" s="1" t="str" cm="1">
        <f t="array" ref="S716">_xlfn.XLOOKUP($C716,经营中转!$E$16:$E$265,_xlfn.XLOOKUP($J716,经营中转!$L$15:$S$15,经营中转!$L$16:$S$265),"{}")</f>
        <v>{"AutoLevelLower":154}</v>
      </c>
    </row>
    <row r="717" spans="1:19" x14ac:dyDescent="0.15">
      <c r="A717" s="1">
        <f t="shared" si="759"/>
        <v>6010413110</v>
      </c>
      <c r="B717" s="60">
        <f t="shared" si="732"/>
        <v>6010413110</v>
      </c>
      <c r="C717" s="27">
        <f>_xlfn.XLOOKUP(G717,战斗中转!$D$8:$D$19,战斗中转!$F$8:$F$19)</f>
        <v>110</v>
      </c>
      <c r="D717" s="1">
        <f>_xlfn.XLOOKUP(G717,战斗中转!$D$8:$D$19,战斗中转!$H$8:$H$19)</f>
        <v>5</v>
      </c>
      <c r="E717" s="1">
        <f>_xlfn.XLOOKUP(G717,战斗中转!$D$8:$D$19,战斗中转!$J$8:$J$19)</f>
        <v>0</v>
      </c>
      <c r="F717" s="1">
        <f t="shared" si="779"/>
        <v>1</v>
      </c>
      <c r="G717" s="60">
        <f t="shared" si="742"/>
        <v>10</v>
      </c>
      <c r="H717" s="1">
        <f t="shared" ref="H717:J717" si="804">H645</f>
        <v>4</v>
      </c>
      <c r="I717" s="1">
        <f t="shared" si="804"/>
        <v>1</v>
      </c>
      <c r="J717" s="1">
        <f t="shared" si="804"/>
        <v>3</v>
      </c>
      <c r="K717" s="1">
        <f t="shared" si="786"/>
        <v>1</v>
      </c>
      <c r="L717" s="1">
        <f>IF(H717=0,0,_xlfn.XLOOKUP(G717,战斗中转!$D$8:$D$19,战斗中转!$I$8:$I$19))</f>
        <v>0.4</v>
      </c>
      <c r="M717" s="1">
        <f t="shared" si="763"/>
        <v>6010413110</v>
      </c>
      <c r="N717" s="1" t="str">
        <f t="shared" si="781"/>
        <v>EquipmentName6010013110</v>
      </c>
      <c r="O717" s="1" t="str">
        <f t="shared" si="782"/>
        <v>EquipmentDesc6010013110</v>
      </c>
      <c r="P717" s="63" t="str">
        <f>"SpriteUi/EquipmentIcon/"&amp;"Equip_"&amp;_xlfn.XLOOKUP(J717,战斗中转!$A$8:$A$11,战斗中转!$B$8:$B$11)&amp;"_"&amp;I717*100+ROUNDUP(G717/2,0)*10</f>
        <v>SpriteUi/EquipmentIcon/Equip_Body_150</v>
      </c>
      <c r="Q717" s="63">
        <v>1</v>
      </c>
      <c r="R717" s="1" t="str" cm="1">
        <f t="array" ref="R717">_xlfn.XLOOKUP($C717,战斗中转!$E$32:$E$281,_xlfn.XLOOKUP(I717*100+J717,战斗中转!$AD$30:$BY$30*100+战斗中转!$AD$31:$BY$31,战斗中转!$AD$32:$BY$281),"{}")</f>
        <v>{"PhysDef":17658.9655,"SkillSpeed":0.1673}</v>
      </c>
      <c r="S717" s="1" t="str" cm="1">
        <f t="array" ref="S717">_xlfn.XLOOKUP($C717,经营中转!$E$16:$E$265,_xlfn.XLOOKUP($J717,经营中转!$L$15:$S$15,经营中转!$L$16:$S$265),"{}")</f>
        <v>{"CardMulti":9.68}</v>
      </c>
    </row>
    <row r="718" spans="1:19" x14ac:dyDescent="0.15">
      <c r="A718" s="1">
        <f t="shared" si="759"/>
        <v>6010414110</v>
      </c>
      <c r="B718" s="60">
        <f t="shared" si="732"/>
        <v>6010414110</v>
      </c>
      <c r="C718" s="27">
        <f>_xlfn.XLOOKUP(G718,战斗中转!$D$8:$D$19,战斗中转!$F$8:$F$19)</f>
        <v>110</v>
      </c>
      <c r="D718" s="1">
        <f>_xlfn.XLOOKUP(G718,战斗中转!$D$8:$D$19,战斗中转!$H$8:$H$19)</f>
        <v>5</v>
      </c>
      <c r="E718" s="1">
        <f>_xlfn.XLOOKUP(G718,战斗中转!$D$8:$D$19,战斗中转!$J$8:$J$19)</f>
        <v>0</v>
      </c>
      <c r="F718" s="1">
        <f t="shared" si="779"/>
        <v>1</v>
      </c>
      <c r="G718" s="60">
        <f t="shared" si="742"/>
        <v>10</v>
      </c>
      <c r="H718" s="1">
        <f t="shared" ref="H718:J718" si="805">H646</f>
        <v>4</v>
      </c>
      <c r="I718" s="1">
        <f t="shared" si="805"/>
        <v>1</v>
      </c>
      <c r="J718" s="1">
        <f t="shared" si="805"/>
        <v>4</v>
      </c>
      <c r="K718" s="1">
        <f t="shared" si="786"/>
        <v>1</v>
      </c>
      <c r="L718" s="1">
        <f>IF(H718=0,0,_xlfn.XLOOKUP(G718,战斗中转!$D$8:$D$19,战斗中转!$I$8:$I$19))</f>
        <v>0.4</v>
      </c>
      <c r="M718" s="1">
        <f t="shared" si="763"/>
        <v>6010414110</v>
      </c>
      <c r="N718" s="1" t="str">
        <f t="shared" si="781"/>
        <v>EquipmentName6010014110</v>
      </c>
      <c r="O718" s="1" t="str">
        <f t="shared" si="782"/>
        <v>EquipmentDesc6010014110</v>
      </c>
      <c r="P718" s="63" t="str">
        <f>"SpriteUi/EquipmentIcon/"&amp;"Equip_"&amp;_xlfn.XLOOKUP(J718,战斗中转!$A$8:$A$11,战斗中转!$B$8:$B$11)&amp;"_"&amp;I718*100+ROUNDUP(G718/2,0)*10</f>
        <v>SpriteUi/EquipmentIcon/Equip_Shoes_150</v>
      </c>
      <c r="Q718" s="63">
        <v>1</v>
      </c>
      <c r="R718" s="1" t="str" cm="1">
        <f t="array" ref="R718">_xlfn.XLOOKUP($C718,战斗中转!$E$32:$E$281,_xlfn.XLOOKUP(I718*100+J718,战斗中转!$AD$30:$BY$30*100+战斗中转!$AD$31:$BY$31,战斗中转!$AD$32:$BY$281),"{}")</f>
        <v>{"MagicDef":17658.9655,"AtkSpeed":0.2151,"SkillSpeed":0.1673}</v>
      </c>
      <c r="S718" s="1" t="str" cm="1">
        <f t="array" ref="S718">_xlfn.XLOOKUP($C718,经营中转!$E$16:$E$265,_xlfn.XLOOKUP($J718,经营中转!$L$15:$S$15,经营中转!$L$16:$S$265),"{}")</f>
        <v>{"AutoLevelLower":66}</v>
      </c>
    </row>
    <row r="719" spans="1:19" x14ac:dyDescent="0.15">
      <c r="A719" s="1">
        <f t="shared" si="759"/>
        <v>6010421110</v>
      </c>
      <c r="B719" s="60">
        <f t="shared" si="732"/>
        <v>6010421110</v>
      </c>
      <c r="C719" s="27">
        <f>_xlfn.XLOOKUP(G719,战斗中转!$D$8:$D$19,战斗中转!$F$8:$F$19)</f>
        <v>110</v>
      </c>
      <c r="D719" s="1">
        <f>_xlfn.XLOOKUP(G719,战斗中转!$D$8:$D$19,战斗中转!$H$8:$H$19)</f>
        <v>5</v>
      </c>
      <c r="E719" s="1">
        <f>_xlfn.XLOOKUP(G719,战斗中转!$D$8:$D$19,战斗中转!$J$8:$J$19)</f>
        <v>0</v>
      </c>
      <c r="F719" s="1">
        <f t="shared" si="779"/>
        <v>1</v>
      </c>
      <c r="G719" s="60">
        <f t="shared" si="742"/>
        <v>10</v>
      </c>
      <c r="H719" s="1">
        <f t="shared" ref="H719:J719" si="806">H647</f>
        <v>4</v>
      </c>
      <c r="I719" s="1">
        <f t="shared" si="806"/>
        <v>2</v>
      </c>
      <c r="J719" s="1">
        <f t="shared" si="806"/>
        <v>1</v>
      </c>
      <c r="K719" s="1">
        <f t="shared" si="786"/>
        <v>1</v>
      </c>
      <c r="L719" s="1">
        <f>IF(H719=0,0,_xlfn.XLOOKUP(G719,战斗中转!$D$8:$D$19,战斗中转!$I$8:$I$19))</f>
        <v>0.4</v>
      </c>
      <c r="M719" s="1">
        <f t="shared" si="763"/>
        <v>6010421110</v>
      </c>
      <c r="N719" s="1" t="str">
        <f t="shared" si="781"/>
        <v>EquipmentName6010021110</v>
      </c>
      <c r="O719" s="1" t="str">
        <f t="shared" si="782"/>
        <v>EquipmentDesc6010021110</v>
      </c>
      <c r="P719" s="63" t="str">
        <f>"SpriteUi/EquipmentIcon/"&amp;"Equip_"&amp;_xlfn.XLOOKUP(J719,战斗中转!$A$8:$A$11,战斗中转!$B$8:$B$11)&amp;"_"&amp;I719*100+ROUNDUP(G719/2,0)*10</f>
        <v>SpriteUi/EquipmentIcon/Equip_Weapon_250</v>
      </c>
      <c r="Q719" s="63">
        <v>1</v>
      </c>
      <c r="R719" s="1" t="str" cm="1">
        <f t="array" ref="R719">_xlfn.XLOOKUP($C719,战斗中转!$E$32:$E$281,_xlfn.XLOOKUP(I719*100+J719,战斗中转!$AD$30:$BY$30*100+战斗中转!$AD$31:$BY$31,战斗中转!$AD$32:$BY$281),"{}")</f>
        <v>{"Atk":39965.0271,"Cri":0.763}</v>
      </c>
      <c r="S719" s="1" t="str" cm="1">
        <f t="array" ref="S719">_xlfn.XLOOKUP($C719,经营中转!$E$16:$E$265,_xlfn.XLOOKUP($J719,经营中转!$L$15:$S$15,经营中转!$L$16:$S$265),"{}")</f>
        <v>{"CardMulti":22.58}</v>
      </c>
    </row>
    <row r="720" spans="1:19" x14ac:dyDescent="0.15">
      <c r="A720" s="1">
        <f t="shared" si="759"/>
        <v>6010422110</v>
      </c>
      <c r="B720" s="60">
        <f t="shared" si="732"/>
        <v>6010422110</v>
      </c>
      <c r="C720" s="27">
        <f>_xlfn.XLOOKUP(G720,战斗中转!$D$8:$D$19,战斗中转!$F$8:$F$19)</f>
        <v>110</v>
      </c>
      <c r="D720" s="1">
        <f>_xlfn.XLOOKUP(G720,战斗中转!$D$8:$D$19,战斗中转!$H$8:$H$19)</f>
        <v>5</v>
      </c>
      <c r="E720" s="1">
        <f>_xlfn.XLOOKUP(G720,战斗中转!$D$8:$D$19,战斗中转!$J$8:$J$19)</f>
        <v>0</v>
      </c>
      <c r="F720" s="1">
        <f t="shared" si="779"/>
        <v>1</v>
      </c>
      <c r="G720" s="60">
        <f t="shared" si="742"/>
        <v>10</v>
      </c>
      <c r="H720" s="1">
        <f t="shared" ref="H720:J720" si="807">H648</f>
        <v>4</v>
      </c>
      <c r="I720" s="1">
        <f t="shared" si="807"/>
        <v>2</v>
      </c>
      <c r="J720" s="1">
        <f t="shared" si="807"/>
        <v>2</v>
      </c>
      <c r="K720" s="1">
        <f t="shared" si="786"/>
        <v>1</v>
      </c>
      <c r="L720" s="1">
        <f>IF(H720=0,0,_xlfn.XLOOKUP(G720,战斗中转!$D$8:$D$19,战斗中转!$I$8:$I$19))</f>
        <v>0.4</v>
      </c>
      <c r="M720" s="1">
        <f t="shared" si="763"/>
        <v>6010422110</v>
      </c>
      <c r="N720" s="1" t="str">
        <f t="shared" si="781"/>
        <v>EquipmentName6010022110</v>
      </c>
      <c r="O720" s="1" t="str">
        <f t="shared" si="782"/>
        <v>EquipmentDesc6010022110</v>
      </c>
      <c r="P720" s="63" t="str">
        <f>"SpriteUi/EquipmentIcon/"&amp;"Equip_"&amp;_xlfn.XLOOKUP(J720,战斗中转!$A$8:$A$11,战斗中转!$B$8:$B$11)&amp;"_"&amp;I720*100+ROUNDUP(G720/2,0)*10</f>
        <v>SpriteUi/EquipmentIcon/Equip_Head_250</v>
      </c>
      <c r="Q720" s="63">
        <v>1</v>
      </c>
      <c r="R720" s="1" t="str" cm="1">
        <f t="array" ref="R720">_xlfn.XLOOKUP($C720,战斗中转!$E$32:$E$281,_xlfn.XLOOKUP(I720*100+J720,战斗中转!$AD$30:$BY$30*100+战斗中转!$AD$31:$BY$31,战斗中转!$AD$32:$BY$281),"{}")</f>
        <v>{"Hp":580887.0218,"AntiCri":0.763}</v>
      </c>
      <c r="S720" s="1" t="str" cm="1">
        <f t="array" ref="S720">_xlfn.XLOOKUP($C720,经营中转!$E$16:$E$265,_xlfn.XLOOKUP($J720,经营中转!$L$15:$S$15,经营中转!$L$16:$S$265),"{}")</f>
        <v>{"AutoLevelLower":154}</v>
      </c>
    </row>
    <row r="721" spans="1:19" x14ac:dyDescent="0.15">
      <c r="A721" s="1">
        <f t="shared" si="759"/>
        <v>6010423110</v>
      </c>
      <c r="B721" s="60">
        <f t="shared" si="732"/>
        <v>6010423110</v>
      </c>
      <c r="C721" s="27">
        <f>_xlfn.XLOOKUP(G721,战斗中转!$D$8:$D$19,战斗中转!$F$8:$F$19)</f>
        <v>110</v>
      </c>
      <c r="D721" s="1">
        <f>_xlfn.XLOOKUP(G721,战斗中转!$D$8:$D$19,战斗中转!$H$8:$H$19)</f>
        <v>5</v>
      </c>
      <c r="E721" s="1">
        <f>_xlfn.XLOOKUP(G721,战斗中转!$D$8:$D$19,战斗中转!$J$8:$J$19)</f>
        <v>0</v>
      </c>
      <c r="F721" s="1">
        <f t="shared" si="779"/>
        <v>1</v>
      </c>
      <c r="G721" s="60">
        <f t="shared" si="742"/>
        <v>10</v>
      </c>
      <c r="H721" s="1">
        <f t="shared" ref="H721:J721" si="808">H649</f>
        <v>4</v>
      </c>
      <c r="I721" s="1">
        <f t="shared" si="808"/>
        <v>2</v>
      </c>
      <c r="J721" s="1">
        <f t="shared" si="808"/>
        <v>3</v>
      </c>
      <c r="K721" s="1">
        <f t="shared" si="786"/>
        <v>1</v>
      </c>
      <c r="L721" s="1">
        <f>IF(H721=0,0,_xlfn.XLOOKUP(G721,战斗中转!$D$8:$D$19,战斗中转!$I$8:$I$19))</f>
        <v>0.4</v>
      </c>
      <c r="M721" s="1">
        <f t="shared" si="763"/>
        <v>6010423110</v>
      </c>
      <c r="N721" s="1" t="str">
        <f t="shared" si="781"/>
        <v>EquipmentName6010023110</v>
      </c>
      <c r="O721" s="1" t="str">
        <f t="shared" si="782"/>
        <v>EquipmentDesc6010023110</v>
      </c>
      <c r="P721" s="63" t="str">
        <f>"SpriteUi/EquipmentIcon/"&amp;"Equip_"&amp;_xlfn.XLOOKUP(J721,战斗中转!$A$8:$A$11,战斗中转!$B$8:$B$11)&amp;"_"&amp;I721*100+ROUNDUP(G721/2,0)*10</f>
        <v>SpriteUi/EquipmentIcon/Equip_Body_250</v>
      </c>
      <c r="Q721" s="63">
        <v>1</v>
      </c>
      <c r="R721" s="1" t="str" cm="1">
        <f t="array" ref="R721">_xlfn.XLOOKUP($C721,战斗中转!$E$32:$E$281,_xlfn.XLOOKUP(I721*100+J721,战斗中转!$AD$30:$BY$30*100+战斗中转!$AD$31:$BY$31,战斗中转!$AD$32:$BY$281),"{}")</f>
        <v>{"PhysDef":20447.2232,"OnHealInc":0.1577}</v>
      </c>
      <c r="S721" s="1" t="str" cm="1">
        <f t="array" ref="S721">_xlfn.XLOOKUP($C721,经营中转!$E$16:$E$265,_xlfn.XLOOKUP($J721,经营中转!$L$15:$S$15,经营中转!$L$16:$S$265),"{}")</f>
        <v>{"CardMulti":9.68}</v>
      </c>
    </row>
    <row r="722" spans="1:19" x14ac:dyDescent="0.15">
      <c r="A722" s="1">
        <f t="shared" si="759"/>
        <v>6010424110</v>
      </c>
      <c r="B722" s="60">
        <f t="shared" si="732"/>
        <v>6010424110</v>
      </c>
      <c r="C722" s="27">
        <f>_xlfn.XLOOKUP(G722,战斗中转!$D$8:$D$19,战斗中转!$F$8:$F$19)</f>
        <v>110</v>
      </c>
      <c r="D722" s="1">
        <f>_xlfn.XLOOKUP(G722,战斗中转!$D$8:$D$19,战斗中转!$H$8:$H$19)</f>
        <v>5</v>
      </c>
      <c r="E722" s="1">
        <f>_xlfn.XLOOKUP(G722,战斗中转!$D$8:$D$19,战斗中转!$J$8:$J$19)</f>
        <v>0</v>
      </c>
      <c r="F722" s="1">
        <f t="shared" si="779"/>
        <v>1</v>
      </c>
      <c r="G722" s="60">
        <f t="shared" si="742"/>
        <v>10</v>
      </c>
      <c r="H722" s="1">
        <f t="shared" ref="H722:J722" si="809">H650</f>
        <v>4</v>
      </c>
      <c r="I722" s="1">
        <f t="shared" si="809"/>
        <v>2</v>
      </c>
      <c r="J722" s="1">
        <f t="shared" si="809"/>
        <v>4</v>
      </c>
      <c r="K722" s="1">
        <f t="shared" si="786"/>
        <v>1</v>
      </c>
      <c r="L722" s="1">
        <f>IF(H722=0,0,_xlfn.XLOOKUP(G722,战斗中转!$D$8:$D$19,战斗中转!$I$8:$I$19))</f>
        <v>0.4</v>
      </c>
      <c r="M722" s="1">
        <f t="shared" si="763"/>
        <v>6010424110</v>
      </c>
      <c r="N722" s="1" t="str">
        <f t="shared" si="781"/>
        <v>EquipmentName6010024110</v>
      </c>
      <c r="O722" s="1" t="str">
        <f t="shared" si="782"/>
        <v>EquipmentDesc6010024110</v>
      </c>
      <c r="P722" s="63" t="str">
        <f>"SpriteUi/EquipmentIcon/"&amp;"Equip_"&amp;_xlfn.XLOOKUP(J722,战斗中转!$A$8:$A$11,战斗中转!$B$8:$B$11)&amp;"_"&amp;I722*100+ROUNDUP(G722/2,0)*10</f>
        <v>SpriteUi/EquipmentIcon/Equip_Shoes_250</v>
      </c>
      <c r="Q722" s="63">
        <v>1</v>
      </c>
      <c r="R722" s="1" t="str" cm="1">
        <f t="array" ref="R722">_xlfn.XLOOKUP($C722,战斗中转!$E$32:$E$281,_xlfn.XLOOKUP(I722*100+J722,战斗中转!$AD$30:$BY$30*100+战斗中转!$AD$31:$BY$31,战斗中转!$AD$32:$BY$281),"{}")</f>
        <v>{"MagicDef":20447.2232,"AtkSpeed":0.2151,"OnHealInc":0.1577}</v>
      </c>
      <c r="S722" s="1" t="str" cm="1">
        <f t="array" ref="S722">_xlfn.XLOOKUP($C722,经营中转!$E$16:$E$265,_xlfn.XLOOKUP($J722,经营中转!$L$15:$S$15,经营中转!$L$16:$S$265),"{}")</f>
        <v>{"AutoLevelLower":66}</v>
      </c>
    </row>
    <row r="723" spans="1:19" x14ac:dyDescent="0.15">
      <c r="A723" s="1">
        <f t="shared" si="759"/>
        <v>6010431110</v>
      </c>
      <c r="B723" s="60">
        <f t="shared" si="732"/>
        <v>6010431110</v>
      </c>
      <c r="C723" s="27">
        <f>_xlfn.XLOOKUP(G723,战斗中转!$D$8:$D$19,战斗中转!$F$8:$F$19)</f>
        <v>110</v>
      </c>
      <c r="D723" s="1">
        <f>_xlfn.XLOOKUP(G723,战斗中转!$D$8:$D$19,战斗中转!$H$8:$H$19)</f>
        <v>5</v>
      </c>
      <c r="E723" s="1">
        <f>_xlfn.XLOOKUP(G723,战斗中转!$D$8:$D$19,战斗中转!$J$8:$J$19)</f>
        <v>0</v>
      </c>
      <c r="F723" s="1">
        <f t="shared" si="779"/>
        <v>1</v>
      </c>
      <c r="G723" s="60">
        <f t="shared" si="742"/>
        <v>10</v>
      </c>
      <c r="H723" s="1">
        <f t="shared" ref="H723:J723" si="810">H651</f>
        <v>4</v>
      </c>
      <c r="I723" s="1">
        <f t="shared" si="810"/>
        <v>3</v>
      </c>
      <c r="J723" s="1">
        <f t="shared" si="810"/>
        <v>1</v>
      </c>
      <c r="K723" s="1">
        <f t="shared" si="786"/>
        <v>1</v>
      </c>
      <c r="L723" s="1">
        <f>IF(H723=0,0,_xlfn.XLOOKUP(G723,战斗中转!$D$8:$D$19,战斗中转!$I$8:$I$19))</f>
        <v>0.4</v>
      </c>
      <c r="M723" s="1">
        <f t="shared" si="763"/>
        <v>6010431110</v>
      </c>
      <c r="N723" s="1" t="str">
        <f t="shared" si="781"/>
        <v>EquipmentName6010031110</v>
      </c>
      <c r="O723" s="1" t="str">
        <f t="shared" si="782"/>
        <v>EquipmentDesc6010031110</v>
      </c>
      <c r="P723" s="63" t="str">
        <f>"SpriteUi/EquipmentIcon/"&amp;"Equip_"&amp;_xlfn.XLOOKUP(J723,战斗中转!$A$8:$A$11,战斗中转!$B$8:$B$11)&amp;"_"&amp;I723*100+ROUNDUP(G723/2,0)*10</f>
        <v>SpriteUi/EquipmentIcon/Equip_Weapon_350</v>
      </c>
      <c r="Q723" s="63">
        <v>1</v>
      </c>
      <c r="R723" s="1" t="str" cm="1">
        <f t="array" ref="R723">_xlfn.XLOOKUP($C723,战斗中转!$E$32:$E$281,_xlfn.XLOOKUP(I723*100+J723,战斗中转!$AD$30:$BY$30*100+战斗中转!$AD$31:$BY$31,战斗中转!$AD$32:$BY$281),"{}")</f>
        <v>{"Atk":51118.0579,"Cri":0.763}</v>
      </c>
      <c r="S723" s="1" t="str" cm="1">
        <f t="array" ref="S723">_xlfn.XLOOKUP($C723,经营中转!$E$16:$E$265,_xlfn.XLOOKUP($J723,经营中转!$L$15:$S$15,经营中转!$L$16:$S$265),"{}")</f>
        <v>{"CardMulti":22.58}</v>
      </c>
    </row>
    <row r="724" spans="1:19" x14ac:dyDescent="0.15">
      <c r="A724" s="1">
        <f t="shared" si="759"/>
        <v>6010432110</v>
      </c>
      <c r="B724" s="60">
        <f t="shared" ref="B724:B787" si="811">INT(IF(H724=100,60*10^8+G724*10^6+9*10^5+I724*10^4+J724*10^3+C724,60*10^8+G724*10^6+H724*10^5+I724*10^4+J724*10^3+C724))</f>
        <v>6010432110</v>
      </c>
      <c r="C724" s="27">
        <f>_xlfn.XLOOKUP(G724,战斗中转!$D$8:$D$19,战斗中转!$F$8:$F$19)</f>
        <v>110</v>
      </c>
      <c r="D724" s="1">
        <f>_xlfn.XLOOKUP(G724,战斗中转!$D$8:$D$19,战斗中转!$H$8:$H$19)</f>
        <v>5</v>
      </c>
      <c r="E724" s="1">
        <f>_xlfn.XLOOKUP(G724,战斗中转!$D$8:$D$19,战斗中转!$J$8:$J$19)</f>
        <v>0</v>
      </c>
      <c r="F724" s="1">
        <f t="shared" si="779"/>
        <v>1</v>
      </c>
      <c r="G724" s="60">
        <f t="shared" si="742"/>
        <v>10</v>
      </c>
      <c r="H724" s="1">
        <f t="shared" ref="H724:J724" si="812">H652</f>
        <v>4</v>
      </c>
      <c r="I724" s="1">
        <f t="shared" si="812"/>
        <v>3</v>
      </c>
      <c r="J724" s="1">
        <f t="shared" si="812"/>
        <v>2</v>
      </c>
      <c r="K724" s="1">
        <f t="shared" si="786"/>
        <v>1</v>
      </c>
      <c r="L724" s="1">
        <f>IF(H724=0,0,_xlfn.XLOOKUP(G724,战斗中转!$D$8:$D$19,战斗中转!$I$8:$I$19))</f>
        <v>0.4</v>
      </c>
      <c r="M724" s="1">
        <f t="shared" si="763"/>
        <v>6010432110</v>
      </c>
      <c r="N724" s="1" t="str">
        <f t="shared" si="781"/>
        <v>EquipmentName6010032110</v>
      </c>
      <c r="O724" s="1" t="str">
        <f t="shared" si="782"/>
        <v>EquipmentDesc6010032110</v>
      </c>
      <c r="P724" s="63" t="str">
        <f>"SpriteUi/EquipmentIcon/"&amp;"Equip_"&amp;_xlfn.XLOOKUP(J724,战斗中转!$A$8:$A$11,战斗中转!$B$8:$B$11)&amp;"_"&amp;I724*100+ROUNDUP(G724/2,0)*10</f>
        <v>SpriteUi/EquipmentIcon/Equip_Head_350</v>
      </c>
      <c r="Q724" s="63">
        <v>1</v>
      </c>
      <c r="R724" s="1" t="str" cm="1">
        <f t="array" ref="R724">_xlfn.XLOOKUP($C724,战斗中转!$E$32:$E$281,_xlfn.XLOOKUP(I724*100+J724,战斗中转!$AD$30:$BY$30*100+战斗中转!$AD$31:$BY$31,战斗中转!$AD$32:$BY$281),"{}")</f>
        <v>{"Hp":487945.0983,"AntiCri":0.763}</v>
      </c>
      <c r="S724" s="1" t="str" cm="1">
        <f t="array" ref="S724">_xlfn.XLOOKUP($C724,经营中转!$E$16:$E$265,_xlfn.XLOOKUP($J724,经营中转!$L$15:$S$15,经营中转!$L$16:$S$265),"{}")</f>
        <v>{"AutoLevelLower":154}</v>
      </c>
    </row>
    <row r="725" spans="1:19" x14ac:dyDescent="0.15">
      <c r="A725" s="1">
        <f t="shared" si="759"/>
        <v>6010433110</v>
      </c>
      <c r="B725" s="60">
        <f t="shared" si="811"/>
        <v>6010433110</v>
      </c>
      <c r="C725" s="27">
        <f>_xlfn.XLOOKUP(G725,战斗中转!$D$8:$D$19,战斗中转!$F$8:$F$19)</f>
        <v>110</v>
      </c>
      <c r="D725" s="1">
        <f>_xlfn.XLOOKUP(G725,战斗中转!$D$8:$D$19,战斗中转!$H$8:$H$19)</f>
        <v>5</v>
      </c>
      <c r="E725" s="1">
        <f>_xlfn.XLOOKUP(G725,战斗中转!$D$8:$D$19,战斗中转!$J$8:$J$19)</f>
        <v>0</v>
      </c>
      <c r="F725" s="1">
        <f t="shared" si="779"/>
        <v>1</v>
      </c>
      <c r="G725" s="60">
        <f t="shared" si="742"/>
        <v>10</v>
      </c>
      <c r="H725" s="1">
        <f t="shared" ref="H725:J725" si="813">H653</f>
        <v>4</v>
      </c>
      <c r="I725" s="1">
        <f t="shared" si="813"/>
        <v>3</v>
      </c>
      <c r="J725" s="1">
        <f t="shared" si="813"/>
        <v>3</v>
      </c>
      <c r="K725" s="1">
        <f t="shared" si="786"/>
        <v>1</v>
      </c>
      <c r="L725" s="1">
        <f>IF(H725=0,0,_xlfn.XLOOKUP(G725,战斗中转!$D$8:$D$19,战斗中转!$I$8:$I$19))</f>
        <v>0.4</v>
      </c>
      <c r="M725" s="1">
        <f t="shared" si="763"/>
        <v>6010433110</v>
      </c>
      <c r="N725" s="1" t="str">
        <f t="shared" si="781"/>
        <v>EquipmentName6010033110</v>
      </c>
      <c r="O725" s="1" t="str">
        <f t="shared" si="782"/>
        <v>EquipmentDesc6010033110</v>
      </c>
      <c r="P725" s="63" t="str">
        <f>"SpriteUi/EquipmentIcon/"&amp;"Equip_"&amp;_xlfn.XLOOKUP(J725,战斗中转!$A$8:$A$11,战斗中转!$B$8:$B$11)&amp;"_"&amp;I725*100+ROUNDUP(G725/2,0)*10</f>
        <v>SpriteUi/EquipmentIcon/Equip_Body_350</v>
      </c>
      <c r="Q725" s="63">
        <v>1</v>
      </c>
      <c r="R725" s="1" t="str" cm="1">
        <f t="array" ref="R725">_xlfn.XLOOKUP($C725,战斗中转!$E$32:$E$281,_xlfn.XLOOKUP(I725*100+J725,战斗中转!$AD$30:$BY$30*100+战斗中转!$AD$31:$BY$31,战斗中转!$AD$32:$BY$281),"{}")</f>
        <v>{"PhysDef":18030.7332,"HealInc":0.1577}</v>
      </c>
      <c r="S725" s="1" t="str" cm="1">
        <f t="array" ref="S725">_xlfn.XLOOKUP($C725,经营中转!$E$16:$E$265,_xlfn.XLOOKUP($J725,经营中转!$L$15:$S$15,经营中转!$L$16:$S$265),"{}")</f>
        <v>{"CardMulti":9.68}</v>
      </c>
    </row>
    <row r="726" spans="1:19" x14ac:dyDescent="0.15">
      <c r="A726" s="1">
        <f t="shared" si="759"/>
        <v>6010434110</v>
      </c>
      <c r="B726" s="60">
        <f t="shared" si="811"/>
        <v>6010434110</v>
      </c>
      <c r="C726" s="27">
        <f>_xlfn.XLOOKUP(G726,战斗中转!$D$8:$D$19,战斗中转!$F$8:$F$19)</f>
        <v>110</v>
      </c>
      <c r="D726" s="1">
        <f>_xlfn.XLOOKUP(G726,战斗中转!$D$8:$D$19,战斗中转!$H$8:$H$19)</f>
        <v>5</v>
      </c>
      <c r="E726" s="1">
        <f>_xlfn.XLOOKUP(G726,战斗中转!$D$8:$D$19,战斗中转!$J$8:$J$19)</f>
        <v>0</v>
      </c>
      <c r="F726" s="1">
        <f t="shared" si="779"/>
        <v>1</v>
      </c>
      <c r="G726" s="60">
        <f t="shared" si="742"/>
        <v>10</v>
      </c>
      <c r="H726" s="1">
        <f t="shared" ref="H726:J726" si="814">H654</f>
        <v>4</v>
      </c>
      <c r="I726" s="1">
        <f t="shared" si="814"/>
        <v>3</v>
      </c>
      <c r="J726" s="1">
        <f t="shared" si="814"/>
        <v>4</v>
      </c>
      <c r="K726" s="1">
        <f t="shared" si="786"/>
        <v>1</v>
      </c>
      <c r="L726" s="1">
        <f>IF(H726=0,0,_xlfn.XLOOKUP(G726,战斗中转!$D$8:$D$19,战斗中转!$I$8:$I$19))</f>
        <v>0.4</v>
      </c>
      <c r="M726" s="1">
        <f t="shared" si="763"/>
        <v>6010434110</v>
      </c>
      <c r="N726" s="1" t="str">
        <f t="shared" si="781"/>
        <v>EquipmentName6010034110</v>
      </c>
      <c r="O726" s="1" t="str">
        <f t="shared" si="782"/>
        <v>EquipmentDesc6010034110</v>
      </c>
      <c r="P726" s="63" t="str">
        <f>"SpriteUi/EquipmentIcon/"&amp;"Equip_"&amp;_xlfn.XLOOKUP(J726,战斗中转!$A$8:$A$11,战斗中转!$B$8:$B$11)&amp;"_"&amp;I726*100+ROUNDUP(G726/2,0)*10</f>
        <v>SpriteUi/EquipmentIcon/Equip_Shoes_350</v>
      </c>
      <c r="Q726" s="63">
        <v>1</v>
      </c>
      <c r="R726" s="1" t="str" cm="1">
        <f t="array" ref="R726">_xlfn.XLOOKUP($C726,战斗中转!$E$32:$E$281,_xlfn.XLOOKUP(I726*100+J726,战斗中转!$AD$30:$BY$30*100+战斗中转!$AD$31:$BY$31,战斗中转!$AD$32:$BY$281),"{}")</f>
        <v>{"MagicDef":18402.5009,"AtkSpeed":0.2151,"HealInc":0.1577}</v>
      </c>
      <c r="S726" s="1" t="str" cm="1">
        <f t="array" ref="S726">_xlfn.XLOOKUP($C726,经营中转!$E$16:$E$265,_xlfn.XLOOKUP($J726,经营中转!$L$15:$S$15,经营中转!$L$16:$S$265),"{}")</f>
        <v>{"AutoLevelLower":66}</v>
      </c>
    </row>
    <row r="727" spans="1:19" x14ac:dyDescent="0.15">
      <c r="A727" s="1">
        <f t="shared" ref="A727:A738" si="815">B727</f>
        <v>6010911110</v>
      </c>
      <c r="B727" s="60">
        <f t="shared" si="811"/>
        <v>6010911110</v>
      </c>
      <c r="C727" s="27">
        <f>_xlfn.XLOOKUP(G727,战斗中转!$D$8:$D$19,战斗中转!$F$8:$F$19)</f>
        <v>110</v>
      </c>
      <c r="D727" s="1">
        <f>_xlfn.XLOOKUP(G727,战斗中转!$D$8:$D$19,战斗中转!$H$8:$H$19)</f>
        <v>5</v>
      </c>
      <c r="E727" s="1">
        <f>_xlfn.XLOOKUP(G727,战斗中转!$D$8:$D$19,战斗中转!$J$8:$J$19)</f>
        <v>0</v>
      </c>
      <c r="F727" s="1">
        <f t="shared" ref="F727:F738" si="816">IF(D727=0,0,1)</f>
        <v>1</v>
      </c>
      <c r="G727" s="60">
        <f t="shared" si="742"/>
        <v>10</v>
      </c>
      <c r="H727" s="1">
        <f t="shared" ref="H727:J727" si="817">H655</f>
        <v>100</v>
      </c>
      <c r="I727" s="1">
        <f t="shared" si="817"/>
        <v>1</v>
      </c>
      <c r="J727" s="1">
        <f t="shared" si="817"/>
        <v>1</v>
      </c>
      <c r="K727" s="1">
        <f t="shared" ref="K727:K738" si="818">IF(L727=0,0,1)</f>
        <v>1</v>
      </c>
      <c r="L727" s="1">
        <f>IF(H727=0,0,_xlfn.XLOOKUP(G727,战斗中转!$D$8:$D$19,战斗中转!$I$8:$I$19))</f>
        <v>0.4</v>
      </c>
      <c r="M727" s="1">
        <f t="shared" ref="M727:M738" si="819">B727</f>
        <v>6010911110</v>
      </c>
      <c r="N727" s="1" t="str">
        <f t="shared" ref="N727:N738" si="820">"EquipmentName"&amp;"60"&amp;G727*1000000+I727*10000+J727*1000+C727</f>
        <v>EquipmentName6010011110</v>
      </c>
      <c r="O727" s="1" t="str">
        <f t="shared" ref="O727:O738" si="821">"EquipmentDesc"&amp;"60"&amp;G727*1000000+I727*10000+J727*1000+C727</f>
        <v>EquipmentDesc6010011110</v>
      </c>
      <c r="P727" s="63" t="str">
        <f>"SpriteUi/EquipmentIcon/"&amp;"Equip_"&amp;_xlfn.XLOOKUP(J727,战斗中转!$A$8:$A$11,战斗中转!$B$8:$B$11)&amp;"_"&amp;I727*100+ROUNDUP(G727/2,0)*10</f>
        <v>SpriteUi/EquipmentIcon/Equip_Weapon_150</v>
      </c>
      <c r="Q727" s="63">
        <v>1</v>
      </c>
      <c r="R727" s="1" t="str" cm="1">
        <f t="array" ref="R727">_xlfn.XLOOKUP($C727,战斗中转!$E$32:$E$281,_xlfn.XLOOKUP(I727*100+J727,战斗中转!$AD$30:$BY$30*100+战斗中转!$AD$31:$BY$31,战斗中转!$AD$32:$BY$281),"{}")</f>
        <v>{"Atk":56694.5733,"Cri":1.1064}</v>
      </c>
      <c r="S727" s="1" t="str" cm="1">
        <f t="array" ref="S727">_xlfn.XLOOKUP($C727,经营中转!$E$16:$E$265,_xlfn.XLOOKUP($J727,经营中转!$L$15:$S$15,经营中转!$L$16:$S$265),"{}")</f>
        <v>{"CardMulti":22.58}</v>
      </c>
    </row>
    <row r="728" spans="1:19" x14ac:dyDescent="0.15">
      <c r="A728" s="1">
        <f t="shared" si="815"/>
        <v>6010912110</v>
      </c>
      <c r="B728" s="60">
        <f t="shared" si="811"/>
        <v>6010912110</v>
      </c>
      <c r="C728" s="27">
        <f>_xlfn.XLOOKUP(G728,战斗中转!$D$8:$D$19,战斗中转!$F$8:$F$19)</f>
        <v>110</v>
      </c>
      <c r="D728" s="1">
        <f>_xlfn.XLOOKUP(G728,战斗中转!$D$8:$D$19,战斗中转!$H$8:$H$19)</f>
        <v>5</v>
      </c>
      <c r="E728" s="1">
        <f>_xlfn.XLOOKUP(G728,战斗中转!$D$8:$D$19,战斗中转!$J$8:$J$19)</f>
        <v>0</v>
      </c>
      <c r="F728" s="1">
        <f t="shared" si="816"/>
        <v>1</v>
      </c>
      <c r="G728" s="60">
        <f t="shared" si="742"/>
        <v>10</v>
      </c>
      <c r="H728" s="1">
        <f t="shared" ref="H728:J728" si="822">H656</f>
        <v>100</v>
      </c>
      <c r="I728" s="1">
        <f t="shared" si="822"/>
        <v>1</v>
      </c>
      <c r="J728" s="1">
        <f t="shared" si="822"/>
        <v>2</v>
      </c>
      <c r="K728" s="1">
        <f t="shared" si="818"/>
        <v>1</v>
      </c>
      <c r="L728" s="1">
        <f>IF(H728=0,0,_xlfn.XLOOKUP(G728,战斗中转!$D$8:$D$19,战斗中转!$I$8:$I$19))</f>
        <v>0.4</v>
      </c>
      <c r="M728" s="1">
        <f t="shared" si="819"/>
        <v>6010912110</v>
      </c>
      <c r="N728" s="1" t="str">
        <f t="shared" si="820"/>
        <v>EquipmentName6010012110</v>
      </c>
      <c r="O728" s="1" t="str">
        <f t="shared" si="821"/>
        <v>EquipmentDesc6010012110</v>
      </c>
      <c r="P728" s="63" t="str">
        <f>"SpriteUi/EquipmentIcon/"&amp;"Equip_"&amp;_xlfn.XLOOKUP(J728,战斗中转!$A$8:$A$11,战斗中转!$B$8:$B$11)&amp;"_"&amp;I728*100+ROUNDUP(G728/2,0)*10</f>
        <v>SpriteUi/EquipmentIcon/Equip_Head_150</v>
      </c>
      <c r="Q728" s="63">
        <v>1</v>
      </c>
      <c r="R728" s="1" t="str" cm="1">
        <f t="array" ref="R728">_xlfn.XLOOKUP($C728,战斗中转!$E$32:$E$281,_xlfn.XLOOKUP(I728*100+J728,战斗中转!$AD$30:$BY$30*100+战斗中转!$AD$31:$BY$31,战斗中转!$AD$32:$BY$281),"{}")</f>
        <v>{"Hp":408944.4634,"AntiCri":0.6104}</v>
      </c>
      <c r="S728" s="1" t="str" cm="1">
        <f t="array" ref="S728">_xlfn.XLOOKUP($C728,经营中转!$E$16:$E$265,_xlfn.XLOOKUP($J728,经营中转!$L$15:$S$15,经营中转!$L$16:$S$265),"{}")</f>
        <v>{"AutoLevelLower":154}</v>
      </c>
    </row>
    <row r="729" spans="1:19" x14ac:dyDescent="0.15">
      <c r="A729" s="1">
        <f t="shared" si="815"/>
        <v>6010913110</v>
      </c>
      <c r="B729" s="60">
        <f t="shared" si="811"/>
        <v>6010913110</v>
      </c>
      <c r="C729" s="27">
        <f>_xlfn.XLOOKUP(G729,战斗中转!$D$8:$D$19,战斗中转!$F$8:$F$19)</f>
        <v>110</v>
      </c>
      <c r="D729" s="1">
        <f>_xlfn.XLOOKUP(G729,战斗中转!$D$8:$D$19,战斗中转!$H$8:$H$19)</f>
        <v>5</v>
      </c>
      <c r="E729" s="1">
        <f>_xlfn.XLOOKUP(G729,战斗中转!$D$8:$D$19,战斗中转!$J$8:$J$19)</f>
        <v>0</v>
      </c>
      <c r="F729" s="1">
        <f t="shared" si="816"/>
        <v>1</v>
      </c>
      <c r="G729" s="60">
        <f t="shared" si="742"/>
        <v>10</v>
      </c>
      <c r="H729" s="1">
        <f t="shared" ref="H729:J729" si="823">H657</f>
        <v>100</v>
      </c>
      <c r="I729" s="1">
        <f t="shared" si="823"/>
        <v>1</v>
      </c>
      <c r="J729" s="1">
        <f t="shared" si="823"/>
        <v>3</v>
      </c>
      <c r="K729" s="1">
        <f t="shared" si="818"/>
        <v>1</v>
      </c>
      <c r="L729" s="1">
        <f>IF(H729=0,0,_xlfn.XLOOKUP(G729,战斗中转!$D$8:$D$19,战斗中转!$I$8:$I$19))</f>
        <v>0.4</v>
      </c>
      <c r="M729" s="1">
        <f t="shared" si="819"/>
        <v>6010913110</v>
      </c>
      <c r="N729" s="1" t="str">
        <f t="shared" si="820"/>
        <v>EquipmentName6010013110</v>
      </c>
      <c r="O729" s="1" t="str">
        <f t="shared" si="821"/>
        <v>EquipmentDesc6010013110</v>
      </c>
      <c r="P729" s="63" t="str">
        <f>"SpriteUi/EquipmentIcon/"&amp;"Equip_"&amp;_xlfn.XLOOKUP(J729,战斗中转!$A$8:$A$11,战斗中转!$B$8:$B$11)&amp;"_"&amp;I729*100+ROUNDUP(G729/2,0)*10</f>
        <v>SpriteUi/EquipmentIcon/Equip_Body_150</v>
      </c>
      <c r="Q729" s="63">
        <v>1</v>
      </c>
      <c r="R729" s="1" t="str" cm="1">
        <f t="array" ref="R729">_xlfn.XLOOKUP($C729,战斗中转!$E$32:$E$281,_xlfn.XLOOKUP(I729*100+J729,战斗中转!$AD$30:$BY$30*100+战斗中转!$AD$31:$BY$31,战斗中转!$AD$32:$BY$281),"{}")</f>
        <v>{"PhysDef":17658.9655,"SkillSpeed":0.1673}</v>
      </c>
      <c r="S729" s="1" t="str" cm="1">
        <f t="array" ref="S729">_xlfn.XLOOKUP($C729,经营中转!$E$16:$E$265,_xlfn.XLOOKUP($J729,经营中转!$L$15:$S$15,经营中转!$L$16:$S$265),"{}")</f>
        <v>{"CardMulti":9.68}</v>
      </c>
    </row>
    <row r="730" spans="1:19" x14ac:dyDescent="0.15">
      <c r="A730" s="1">
        <f t="shared" si="815"/>
        <v>6010914110</v>
      </c>
      <c r="B730" s="60">
        <f t="shared" si="811"/>
        <v>6010914110</v>
      </c>
      <c r="C730" s="27">
        <f>_xlfn.XLOOKUP(G730,战斗中转!$D$8:$D$19,战斗中转!$F$8:$F$19)</f>
        <v>110</v>
      </c>
      <c r="D730" s="1">
        <f>_xlfn.XLOOKUP(G730,战斗中转!$D$8:$D$19,战斗中转!$H$8:$H$19)</f>
        <v>5</v>
      </c>
      <c r="E730" s="1">
        <f>_xlfn.XLOOKUP(G730,战斗中转!$D$8:$D$19,战斗中转!$J$8:$J$19)</f>
        <v>0</v>
      </c>
      <c r="F730" s="1">
        <f t="shared" si="816"/>
        <v>1</v>
      </c>
      <c r="G730" s="60">
        <f t="shared" si="742"/>
        <v>10</v>
      </c>
      <c r="H730" s="1">
        <f t="shared" ref="H730:J730" si="824">H658</f>
        <v>100</v>
      </c>
      <c r="I730" s="1">
        <f t="shared" si="824"/>
        <v>1</v>
      </c>
      <c r="J730" s="1">
        <f t="shared" si="824"/>
        <v>4</v>
      </c>
      <c r="K730" s="1">
        <f t="shared" si="818"/>
        <v>1</v>
      </c>
      <c r="L730" s="1">
        <f>IF(H730=0,0,_xlfn.XLOOKUP(G730,战斗中转!$D$8:$D$19,战斗中转!$I$8:$I$19))</f>
        <v>0.4</v>
      </c>
      <c r="M730" s="1">
        <f t="shared" si="819"/>
        <v>6010914110</v>
      </c>
      <c r="N730" s="1" t="str">
        <f t="shared" si="820"/>
        <v>EquipmentName6010014110</v>
      </c>
      <c r="O730" s="1" t="str">
        <f t="shared" si="821"/>
        <v>EquipmentDesc6010014110</v>
      </c>
      <c r="P730" s="63" t="str">
        <f>"SpriteUi/EquipmentIcon/"&amp;"Equip_"&amp;_xlfn.XLOOKUP(J730,战斗中转!$A$8:$A$11,战斗中转!$B$8:$B$11)&amp;"_"&amp;I730*100+ROUNDUP(G730/2,0)*10</f>
        <v>SpriteUi/EquipmentIcon/Equip_Shoes_150</v>
      </c>
      <c r="Q730" s="63">
        <v>1</v>
      </c>
      <c r="R730" s="1" t="str" cm="1">
        <f t="array" ref="R730">_xlfn.XLOOKUP($C730,战斗中转!$E$32:$E$281,_xlfn.XLOOKUP(I730*100+J730,战斗中转!$AD$30:$BY$30*100+战斗中转!$AD$31:$BY$31,战斗中转!$AD$32:$BY$281),"{}")</f>
        <v>{"MagicDef":17658.9655,"AtkSpeed":0.2151,"SkillSpeed":0.1673}</v>
      </c>
      <c r="S730" s="1" t="str" cm="1">
        <f t="array" ref="S730">_xlfn.XLOOKUP($C730,经营中转!$E$16:$E$265,_xlfn.XLOOKUP($J730,经营中转!$L$15:$S$15,经营中转!$L$16:$S$265),"{}")</f>
        <v>{"AutoLevelLower":66}</v>
      </c>
    </row>
    <row r="731" spans="1:19" x14ac:dyDescent="0.15">
      <c r="A731" s="1">
        <f t="shared" si="815"/>
        <v>6010921110</v>
      </c>
      <c r="B731" s="60">
        <f t="shared" si="811"/>
        <v>6010921110</v>
      </c>
      <c r="C731" s="27">
        <f>_xlfn.XLOOKUP(G731,战斗中转!$D$8:$D$19,战斗中转!$F$8:$F$19)</f>
        <v>110</v>
      </c>
      <c r="D731" s="1">
        <f>_xlfn.XLOOKUP(G731,战斗中转!$D$8:$D$19,战斗中转!$H$8:$H$19)</f>
        <v>5</v>
      </c>
      <c r="E731" s="1">
        <f>_xlfn.XLOOKUP(G731,战斗中转!$D$8:$D$19,战斗中转!$J$8:$J$19)</f>
        <v>0</v>
      </c>
      <c r="F731" s="1">
        <f t="shared" si="816"/>
        <v>1</v>
      </c>
      <c r="G731" s="60">
        <f t="shared" ref="G731:G794" si="825">G659+1</f>
        <v>10</v>
      </c>
      <c r="H731" s="1">
        <f t="shared" ref="H731:J731" si="826">H659</f>
        <v>100</v>
      </c>
      <c r="I731" s="1">
        <f t="shared" si="826"/>
        <v>2</v>
      </c>
      <c r="J731" s="1">
        <f t="shared" si="826"/>
        <v>1</v>
      </c>
      <c r="K731" s="1">
        <f t="shared" si="818"/>
        <v>1</v>
      </c>
      <c r="L731" s="1">
        <f>IF(H731=0,0,_xlfn.XLOOKUP(G731,战斗中转!$D$8:$D$19,战斗中转!$I$8:$I$19))</f>
        <v>0.4</v>
      </c>
      <c r="M731" s="1">
        <f t="shared" si="819"/>
        <v>6010921110</v>
      </c>
      <c r="N731" s="1" t="str">
        <f t="shared" si="820"/>
        <v>EquipmentName6010021110</v>
      </c>
      <c r="O731" s="1" t="str">
        <f t="shared" si="821"/>
        <v>EquipmentDesc6010021110</v>
      </c>
      <c r="P731" s="63" t="str">
        <f>"SpriteUi/EquipmentIcon/"&amp;"Equip_"&amp;_xlfn.XLOOKUP(J731,战斗中转!$A$8:$A$11,战斗中转!$B$8:$B$11)&amp;"_"&amp;I731*100+ROUNDUP(G731/2,0)*10</f>
        <v>SpriteUi/EquipmentIcon/Equip_Weapon_250</v>
      </c>
      <c r="Q731" s="63">
        <v>1</v>
      </c>
      <c r="R731" s="1" t="str" cm="1">
        <f t="array" ref="R731">_xlfn.XLOOKUP($C731,战斗中转!$E$32:$E$281,_xlfn.XLOOKUP(I731*100+J731,战斗中转!$AD$30:$BY$30*100+战斗中转!$AD$31:$BY$31,战斗中转!$AD$32:$BY$281),"{}")</f>
        <v>{"Atk":39965.0271,"Cri":0.763}</v>
      </c>
      <c r="S731" s="1" t="str" cm="1">
        <f t="array" ref="S731">_xlfn.XLOOKUP($C731,经营中转!$E$16:$E$265,_xlfn.XLOOKUP($J731,经营中转!$L$15:$S$15,经营中转!$L$16:$S$265),"{}")</f>
        <v>{"CardMulti":22.58}</v>
      </c>
    </row>
    <row r="732" spans="1:19" x14ac:dyDescent="0.15">
      <c r="A732" s="1">
        <f t="shared" si="815"/>
        <v>6010922110</v>
      </c>
      <c r="B732" s="60">
        <f t="shared" si="811"/>
        <v>6010922110</v>
      </c>
      <c r="C732" s="27">
        <f>_xlfn.XLOOKUP(G732,战斗中转!$D$8:$D$19,战斗中转!$F$8:$F$19)</f>
        <v>110</v>
      </c>
      <c r="D732" s="1">
        <f>_xlfn.XLOOKUP(G732,战斗中转!$D$8:$D$19,战斗中转!$H$8:$H$19)</f>
        <v>5</v>
      </c>
      <c r="E732" s="1">
        <f>_xlfn.XLOOKUP(G732,战斗中转!$D$8:$D$19,战斗中转!$J$8:$J$19)</f>
        <v>0</v>
      </c>
      <c r="F732" s="1">
        <f t="shared" si="816"/>
        <v>1</v>
      </c>
      <c r="G732" s="60">
        <f t="shared" si="825"/>
        <v>10</v>
      </c>
      <c r="H732" s="1">
        <f t="shared" ref="H732:J732" si="827">H660</f>
        <v>100</v>
      </c>
      <c r="I732" s="1">
        <f t="shared" si="827"/>
        <v>2</v>
      </c>
      <c r="J732" s="1">
        <f t="shared" si="827"/>
        <v>2</v>
      </c>
      <c r="K732" s="1">
        <f t="shared" si="818"/>
        <v>1</v>
      </c>
      <c r="L732" s="1">
        <f>IF(H732=0,0,_xlfn.XLOOKUP(G732,战斗中转!$D$8:$D$19,战斗中转!$I$8:$I$19))</f>
        <v>0.4</v>
      </c>
      <c r="M732" s="1">
        <f t="shared" si="819"/>
        <v>6010922110</v>
      </c>
      <c r="N732" s="1" t="str">
        <f t="shared" si="820"/>
        <v>EquipmentName6010022110</v>
      </c>
      <c r="O732" s="1" t="str">
        <f t="shared" si="821"/>
        <v>EquipmentDesc6010022110</v>
      </c>
      <c r="P732" s="63" t="str">
        <f>"SpriteUi/EquipmentIcon/"&amp;"Equip_"&amp;_xlfn.XLOOKUP(J732,战斗中转!$A$8:$A$11,战斗中转!$B$8:$B$11)&amp;"_"&amp;I732*100+ROUNDUP(G732/2,0)*10</f>
        <v>SpriteUi/EquipmentIcon/Equip_Head_250</v>
      </c>
      <c r="Q732" s="63">
        <v>1</v>
      </c>
      <c r="R732" s="1" t="str" cm="1">
        <f t="array" ref="R732">_xlfn.XLOOKUP($C732,战斗中转!$E$32:$E$281,_xlfn.XLOOKUP(I732*100+J732,战斗中转!$AD$30:$BY$30*100+战斗中转!$AD$31:$BY$31,战斗中转!$AD$32:$BY$281),"{}")</f>
        <v>{"Hp":580887.0218,"AntiCri":0.763}</v>
      </c>
      <c r="S732" s="1" t="str" cm="1">
        <f t="array" ref="S732">_xlfn.XLOOKUP($C732,经营中转!$E$16:$E$265,_xlfn.XLOOKUP($J732,经营中转!$L$15:$S$15,经营中转!$L$16:$S$265),"{}")</f>
        <v>{"AutoLevelLower":154}</v>
      </c>
    </row>
    <row r="733" spans="1:19" x14ac:dyDescent="0.15">
      <c r="A733" s="1">
        <f t="shared" si="815"/>
        <v>6010923110</v>
      </c>
      <c r="B733" s="60">
        <f t="shared" si="811"/>
        <v>6010923110</v>
      </c>
      <c r="C733" s="27">
        <f>_xlfn.XLOOKUP(G733,战斗中转!$D$8:$D$19,战斗中转!$F$8:$F$19)</f>
        <v>110</v>
      </c>
      <c r="D733" s="1">
        <f>_xlfn.XLOOKUP(G733,战斗中转!$D$8:$D$19,战斗中转!$H$8:$H$19)</f>
        <v>5</v>
      </c>
      <c r="E733" s="1">
        <f>_xlfn.XLOOKUP(G733,战斗中转!$D$8:$D$19,战斗中转!$J$8:$J$19)</f>
        <v>0</v>
      </c>
      <c r="F733" s="1">
        <f t="shared" si="816"/>
        <v>1</v>
      </c>
      <c r="G733" s="60">
        <f t="shared" si="825"/>
        <v>10</v>
      </c>
      <c r="H733" s="1">
        <f t="shared" ref="H733:J733" si="828">H661</f>
        <v>100</v>
      </c>
      <c r="I733" s="1">
        <f t="shared" si="828"/>
        <v>2</v>
      </c>
      <c r="J733" s="1">
        <f t="shared" si="828"/>
        <v>3</v>
      </c>
      <c r="K733" s="1">
        <f t="shared" si="818"/>
        <v>1</v>
      </c>
      <c r="L733" s="1">
        <f>IF(H733=0,0,_xlfn.XLOOKUP(G733,战斗中转!$D$8:$D$19,战斗中转!$I$8:$I$19))</f>
        <v>0.4</v>
      </c>
      <c r="M733" s="1">
        <f t="shared" si="819"/>
        <v>6010923110</v>
      </c>
      <c r="N733" s="1" t="str">
        <f t="shared" si="820"/>
        <v>EquipmentName6010023110</v>
      </c>
      <c r="O733" s="1" t="str">
        <f t="shared" si="821"/>
        <v>EquipmentDesc6010023110</v>
      </c>
      <c r="P733" s="63" t="str">
        <f>"SpriteUi/EquipmentIcon/"&amp;"Equip_"&amp;_xlfn.XLOOKUP(J733,战斗中转!$A$8:$A$11,战斗中转!$B$8:$B$11)&amp;"_"&amp;I733*100+ROUNDUP(G733/2,0)*10</f>
        <v>SpriteUi/EquipmentIcon/Equip_Body_250</v>
      </c>
      <c r="Q733" s="63">
        <v>1</v>
      </c>
      <c r="R733" s="1" t="str" cm="1">
        <f t="array" ref="R733">_xlfn.XLOOKUP($C733,战斗中转!$E$32:$E$281,_xlfn.XLOOKUP(I733*100+J733,战斗中转!$AD$30:$BY$30*100+战斗中转!$AD$31:$BY$31,战斗中转!$AD$32:$BY$281),"{}")</f>
        <v>{"PhysDef":20447.2232,"OnHealInc":0.1577}</v>
      </c>
      <c r="S733" s="1" t="str" cm="1">
        <f t="array" ref="S733">_xlfn.XLOOKUP($C733,经营中转!$E$16:$E$265,_xlfn.XLOOKUP($J733,经营中转!$L$15:$S$15,经营中转!$L$16:$S$265),"{}")</f>
        <v>{"CardMulti":9.68}</v>
      </c>
    </row>
    <row r="734" spans="1:19" x14ac:dyDescent="0.15">
      <c r="A734" s="1">
        <f t="shared" si="815"/>
        <v>6010924110</v>
      </c>
      <c r="B734" s="60">
        <f t="shared" si="811"/>
        <v>6010924110</v>
      </c>
      <c r="C734" s="27">
        <f>_xlfn.XLOOKUP(G734,战斗中转!$D$8:$D$19,战斗中转!$F$8:$F$19)</f>
        <v>110</v>
      </c>
      <c r="D734" s="1">
        <f>_xlfn.XLOOKUP(G734,战斗中转!$D$8:$D$19,战斗中转!$H$8:$H$19)</f>
        <v>5</v>
      </c>
      <c r="E734" s="1">
        <f>_xlfn.XLOOKUP(G734,战斗中转!$D$8:$D$19,战斗中转!$J$8:$J$19)</f>
        <v>0</v>
      </c>
      <c r="F734" s="1">
        <f t="shared" si="816"/>
        <v>1</v>
      </c>
      <c r="G734" s="60">
        <f t="shared" si="825"/>
        <v>10</v>
      </c>
      <c r="H734" s="1">
        <f t="shared" ref="H734:J734" si="829">H662</f>
        <v>100</v>
      </c>
      <c r="I734" s="1">
        <f t="shared" si="829"/>
        <v>2</v>
      </c>
      <c r="J734" s="1">
        <f t="shared" si="829"/>
        <v>4</v>
      </c>
      <c r="K734" s="1">
        <f t="shared" si="818"/>
        <v>1</v>
      </c>
      <c r="L734" s="1">
        <f>IF(H734=0,0,_xlfn.XLOOKUP(G734,战斗中转!$D$8:$D$19,战斗中转!$I$8:$I$19))</f>
        <v>0.4</v>
      </c>
      <c r="M734" s="1">
        <f t="shared" si="819"/>
        <v>6010924110</v>
      </c>
      <c r="N734" s="1" t="str">
        <f t="shared" si="820"/>
        <v>EquipmentName6010024110</v>
      </c>
      <c r="O734" s="1" t="str">
        <f t="shared" si="821"/>
        <v>EquipmentDesc6010024110</v>
      </c>
      <c r="P734" s="63" t="str">
        <f>"SpriteUi/EquipmentIcon/"&amp;"Equip_"&amp;_xlfn.XLOOKUP(J734,战斗中转!$A$8:$A$11,战斗中转!$B$8:$B$11)&amp;"_"&amp;I734*100+ROUNDUP(G734/2,0)*10</f>
        <v>SpriteUi/EquipmentIcon/Equip_Shoes_250</v>
      </c>
      <c r="Q734" s="63">
        <v>1</v>
      </c>
      <c r="R734" s="1" t="str" cm="1">
        <f t="array" ref="R734">_xlfn.XLOOKUP($C734,战斗中转!$E$32:$E$281,_xlfn.XLOOKUP(I734*100+J734,战斗中转!$AD$30:$BY$30*100+战斗中转!$AD$31:$BY$31,战斗中转!$AD$32:$BY$281),"{}")</f>
        <v>{"MagicDef":20447.2232,"AtkSpeed":0.2151,"OnHealInc":0.1577}</v>
      </c>
      <c r="S734" s="1" t="str" cm="1">
        <f t="array" ref="S734">_xlfn.XLOOKUP($C734,经营中转!$E$16:$E$265,_xlfn.XLOOKUP($J734,经营中转!$L$15:$S$15,经营中转!$L$16:$S$265),"{}")</f>
        <v>{"AutoLevelLower":66}</v>
      </c>
    </row>
    <row r="735" spans="1:19" x14ac:dyDescent="0.15">
      <c r="A735" s="1">
        <f t="shared" si="815"/>
        <v>6010931110</v>
      </c>
      <c r="B735" s="60">
        <f t="shared" si="811"/>
        <v>6010931110</v>
      </c>
      <c r="C735" s="27">
        <f>_xlfn.XLOOKUP(G735,战斗中转!$D$8:$D$19,战斗中转!$F$8:$F$19)</f>
        <v>110</v>
      </c>
      <c r="D735" s="1">
        <f>_xlfn.XLOOKUP(G735,战斗中转!$D$8:$D$19,战斗中转!$H$8:$H$19)</f>
        <v>5</v>
      </c>
      <c r="E735" s="1">
        <f>_xlfn.XLOOKUP(G735,战斗中转!$D$8:$D$19,战斗中转!$J$8:$J$19)</f>
        <v>0</v>
      </c>
      <c r="F735" s="1">
        <f t="shared" si="816"/>
        <v>1</v>
      </c>
      <c r="G735" s="60">
        <f t="shared" si="825"/>
        <v>10</v>
      </c>
      <c r="H735" s="1">
        <f t="shared" ref="H735:J735" si="830">H663</f>
        <v>100</v>
      </c>
      <c r="I735" s="1">
        <f t="shared" si="830"/>
        <v>3</v>
      </c>
      <c r="J735" s="1">
        <f t="shared" si="830"/>
        <v>1</v>
      </c>
      <c r="K735" s="1">
        <f t="shared" si="818"/>
        <v>1</v>
      </c>
      <c r="L735" s="1">
        <f>IF(H735=0,0,_xlfn.XLOOKUP(G735,战斗中转!$D$8:$D$19,战斗中转!$I$8:$I$19))</f>
        <v>0.4</v>
      </c>
      <c r="M735" s="1">
        <f t="shared" si="819"/>
        <v>6010931110</v>
      </c>
      <c r="N735" s="1" t="str">
        <f t="shared" si="820"/>
        <v>EquipmentName6010031110</v>
      </c>
      <c r="O735" s="1" t="str">
        <f t="shared" si="821"/>
        <v>EquipmentDesc6010031110</v>
      </c>
      <c r="P735" s="63" t="str">
        <f>"SpriteUi/EquipmentIcon/"&amp;"Equip_"&amp;_xlfn.XLOOKUP(J735,战斗中转!$A$8:$A$11,战斗中转!$B$8:$B$11)&amp;"_"&amp;I735*100+ROUNDUP(G735/2,0)*10</f>
        <v>SpriteUi/EquipmentIcon/Equip_Weapon_350</v>
      </c>
      <c r="Q735" s="63">
        <v>1</v>
      </c>
      <c r="R735" s="1" t="str" cm="1">
        <f t="array" ref="R735">_xlfn.XLOOKUP($C735,战斗中转!$E$32:$E$281,_xlfn.XLOOKUP(I735*100+J735,战斗中转!$AD$30:$BY$30*100+战斗中转!$AD$31:$BY$31,战斗中转!$AD$32:$BY$281),"{}")</f>
        <v>{"Atk":51118.0579,"Cri":0.763}</v>
      </c>
      <c r="S735" s="1" t="str" cm="1">
        <f t="array" ref="S735">_xlfn.XLOOKUP($C735,经营中转!$E$16:$E$265,_xlfn.XLOOKUP($J735,经营中转!$L$15:$S$15,经营中转!$L$16:$S$265),"{}")</f>
        <v>{"CardMulti":22.58}</v>
      </c>
    </row>
    <row r="736" spans="1:19" x14ac:dyDescent="0.15">
      <c r="A736" s="1">
        <f t="shared" si="815"/>
        <v>6010932110</v>
      </c>
      <c r="B736" s="60">
        <f t="shared" si="811"/>
        <v>6010932110</v>
      </c>
      <c r="C736" s="27">
        <f>_xlfn.XLOOKUP(G736,战斗中转!$D$8:$D$19,战斗中转!$F$8:$F$19)</f>
        <v>110</v>
      </c>
      <c r="D736" s="1">
        <f>_xlfn.XLOOKUP(G736,战斗中转!$D$8:$D$19,战斗中转!$H$8:$H$19)</f>
        <v>5</v>
      </c>
      <c r="E736" s="1">
        <f>_xlfn.XLOOKUP(G736,战斗中转!$D$8:$D$19,战斗中转!$J$8:$J$19)</f>
        <v>0</v>
      </c>
      <c r="F736" s="1">
        <f t="shared" si="816"/>
        <v>1</v>
      </c>
      <c r="G736" s="60">
        <f t="shared" si="825"/>
        <v>10</v>
      </c>
      <c r="H736" s="1">
        <f t="shared" ref="H736:J736" si="831">H664</f>
        <v>100</v>
      </c>
      <c r="I736" s="1">
        <f t="shared" si="831"/>
        <v>3</v>
      </c>
      <c r="J736" s="1">
        <f t="shared" si="831"/>
        <v>2</v>
      </c>
      <c r="K736" s="1">
        <f t="shared" si="818"/>
        <v>1</v>
      </c>
      <c r="L736" s="1">
        <f>IF(H736=0,0,_xlfn.XLOOKUP(G736,战斗中转!$D$8:$D$19,战斗中转!$I$8:$I$19))</f>
        <v>0.4</v>
      </c>
      <c r="M736" s="1">
        <f t="shared" si="819"/>
        <v>6010932110</v>
      </c>
      <c r="N736" s="1" t="str">
        <f t="shared" si="820"/>
        <v>EquipmentName6010032110</v>
      </c>
      <c r="O736" s="1" t="str">
        <f t="shared" si="821"/>
        <v>EquipmentDesc6010032110</v>
      </c>
      <c r="P736" s="63" t="str">
        <f>"SpriteUi/EquipmentIcon/"&amp;"Equip_"&amp;_xlfn.XLOOKUP(J736,战斗中转!$A$8:$A$11,战斗中转!$B$8:$B$11)&amp;"_"&amp;I736*100+ROUNDUP(G736/2,0)*10</f>
        <v>SpriteUi/EquipmentIcon/Equip_Head_350</v>
      </c>
      <c r="Q736" s="63">
        <v>1</v>
      </c>
      <c r="R736" s="1" t="str" cm="1">
        <f t="array" ref="R736">_xlfn.XLOOKUP($C736,战斗中转!$E$32:$E$281,_xlfn.XLOOKUP(I736*100+J736,战斗中转!$AD$30:$BY$30*100+战斗中转!$AD$31:$BY$31,战斗中转!$AD$32:$BY$281),"{}")</f>
        <v>{"Hp":487945.0983,"AntiCri":0.763}</v>
      </c>
      <c r="S736" s="1" t="str" cm="1">
        <f t="array" ref="S736">_xlfn.XLOOKUP($C736,经营中转!$E$16:$E$265,_xlfn.XLOOKUP($J736,经营中转!$L$15:$S$15,经营中转!$L$16:$S$265),"{}")</f>
        <v>{"AutoLevelLower":154}</v>
      </c>
    </row>
    <row r="737" spans="1:19" x14ac:dyDescent="0.15">
      <c r="A737" s="1">
        <f t="shared" si="815"/>
        <v>6010933110</v>
      </c>
      <c r="B737" s="60">
        <f t="shared" si="811"/>
        <v>6010933110</v>
      </c>
      <c r="C737" s="27">
        <f>_xlfn.XLOOKUP(G737,战斗中转!$D$8:$D$19,战斗中转!$F$8:$F$19)</f>
        <v>110</v>
      </c>
      <c r="D737" s="1">
        <f>_xlfn.XLOOKUP(G737,战斗中转!$D$8:$D$19,战斗中转!$H$8:$H$19)</f>
        <v>5</v>
      </c>
      <c r="E737" s="1">
        <f>_xlfn.XLOOKUP(G737,战斗中转!$D$8:$D$19,战斗中转!$J$8:$J$19)</f>
        <v>0</v>
      </c>
      <c r="F737" s="1">
        <f t="shared" si="816"/>
        <v>1</v>
      </c>
      <c r="G737" s="60">
        <f t="shared" si="825"/>
        <v>10</v>
      </c>
      <c r="H737" s="1">
        <f t="shared" ref="H737:J737" si="832">H665</f>
        <v>100</v>
      </c>
      <c r="I737" s="1">
        <f t="shared" si="832"/>
        <v>3</v>
      </c>
      <c r="J737" s="1">
        <f t="shared" si="832"/>
        <v>3</v>
      </c>
      <c r="K737" s="1">
        <f t="shared" si="818"/>
        <v>1</v>
      </c>
      <c r="L737" s="1">
        <f>IF(H737=0,0,_xlfn.XLOOKUP(G737,战斗中转!$D$8:$D$19,战斗中转!$I$8:$I$19))</f>
        <v>0.4</v>
      </c>
      <c r="M737" s="1">
        <f t="shared" si="819"/>
        <v>6010933110</v>
      </c>
      <c r="N737" s="1" t="str">
        <f t="shared" si="820"/>
        <v>EquipmentName6010033110</v>
      </c>
      <c r="O737" s="1" t="str">
        <f t="shared" si="821"/>
        <v>EquipmentDesc6010033110</v>
      </c>
      <c r="P737" s="63" t="str">
        <f>"SpriteUi/EquipmentIcon/"&amp;"Equip_"&amp;_xlfn.XLOOKUP(J737,战斗中转!$A$8:$A$11,战斗中转!$B$8:$B$11)&amp;"_"&amp;I737*100+ROUNDUP(G737/2,0)*10</f>
        <v>SpriteUi/EquipmentIcon/Equip_Body_350</v>
      </c>
      <c r="Q737" s="63">
        <v>1</v>
      </c>
      <c r="R737" s="1" t="str" cm="1">
        <f t="array" ref="R737">_xlfn.XLOOKUP($C737,战斗中转!$E$32:$E$281,_xlfn.XLOOKUP(I737*100+J737,战斗中转!$AD$30:$BY$30*100+战斗中转!$AD$31:$BY$31,战斗中转!$AD$32:$BY$281),"{}")</f>
        <v>{"PhysDef":18030.7332,"HealInc":0.1577}</v>
      </c>
      <c r="S737" s="1" t="str" cm="1">
        <f t="array" ref="S737">_xlfn.XLOOKUP($C737,经营中转!$E$16:$E$265,_xlfn.XLOOKUP($J737,经营中转!$L$15:$S$15,经营中转!$L$16:$S$265),"{}")</f>
        <v>{"CardMulti":9.68}</v>
      </c>
    </row>
    <row r="738" spans="1:19" x14ac:dyDescent="0.15">
      <c r="A738" s="1">
        <f t="shared" si="815"/>
        <v>6010934110</v>
      </c>
      <c r="B738" s="60">
        <f t="shared" si="811"/>
        <v>6010934110</v>
      </c>
      <c r="C738" s="27">
        <f>_xlfn.XLOOKUP(G738,战斗中转!$D$8:$D$19,战斗中转!$F$8:$F$19)</f>
        <v>110</v>
      </c>
      <c r="D738" s="1">
        <f>_xlfn.XLOOKUP(G738,战斗中转!$D$8:$D$19,战斗中转!$H$8:$H$19)</f>
        <v>5</v>
      </c>
      <c r="E738" s="1">
        <f>_xlfn.XLOOKUP(G738,战斗中转!$D$8:$D$19,战斗中转!$J$8:$J$19)</f>
        <v>0</v>
      </c>
      <c r="F738" s="1">
        <f t="shared" si="816"/>
        <v>1</v>
      </c>
      <c r="G738" s="60">
        <f t="shared" si="825"/>
        <v>10</v>
      </c>
      <c r="H738" s="1">
        <f t="shared" ref="H738:J738" si="833">H666</f>
        <v>100</v>
      </c>
      <c r="I738" s="1">
        <f t="shared" si="833"/>
        <v>3</v>
      </c>
      <c r="J738" s="1">
        <f t="shared" si="833"/>
        <v>4</v>
      </c>
      <c r="K738" s="1">
        <f t="shared" si="818"/>
        <v>1</v>
      </c>
      <c r="L738" s="1">
        <f>IF(H738=0,0,_xlfn.XLOOKUP(G738,战斗中转!$D$8:$D$19,战斗中转!$I$8:$I$19))</f>
        <v>0.4</v>
      </c>
      <c r="M738" s="1">
        <f t="shared" si="819"/>
        <v>6010934110</v>
      </c>
      <c r="N738" s="1" t="str">
        <f t="shared" si="820"/>
        <v>EquipmentName6010034110</v>
      </c>
      <c r="O738" s="1" t="str">
        <f t="shared" si="821"/>
        <v>EquipmentDesc6010034110</v>
      </c>
      <c r="P738" s="63" t="str">
        <f>"SpriteUi/EquipmentIcon/"&amp;"Equip_"&amp;_xlfn.XLOOKUP(J738,战斗中转!$A$8:$A$11,战斗中转!$B$8:$B$11)&amp;"_"&amp;I738*100+ROUNDUP(G738/2,0)*10</f>
        <v>SpriteUi/EquipmentIcon/Equip_Shoes_350</v>
      </c>
      <c r="Q738" s="63">
        <v>1</v>
      </c>
      <c r="R738" s="1" t="str" cm="1">
        <f t="array" ref="R738">_xlfn.XLOOKUP($C738,战斗中转!$E$32:$E$281,_xlfn.XLOOKUP(I738*100+J738,战斗中转!$AD$30:$BY$30*100+战斗中转!$AD$31:$BY$31,战斗中转!$AD$32:$BY$281),"{}")</f>
        <v>{"MagicDef":18402.5009,"AtkSpeed":0.2151,"HealInc":0.1577}</v>
      </c>
      <c r="S738" s="1" t="str" cm="1">
        <f t="array" ref="S738">_xlfn.XLOOKUP($C738,经营中转!$E$16:$E$265,_xlfn.XLOOKUP($J738,经营中转!$L$15:$S$15,经营中转!$L$16:$S$265),"{}")</f>
        <v>{"AutoLevelLower":66}</v>
      </c>
    </row>
    <row r="739" spans="1:19" x14ac:dyDescent="0.15">
      <c r="A739" s="1">
        <f t="shared" ref="A739:A750" si="834">B739</f>
        <v>6011011115</v>
      </c>
      <c r="B739" s="61">
        <f t="shared" si="811"/>
        <v>6011011115</v>
      </c>
      <c r="C739" s="27">
        <f>_xlfn.XLOOKUP(G739,战斗中转!$D$8:$D$19,战斗中转!$F$8:$F$19)</f>
        <v>115</v>
      </c>
      <c r="D739" s="1">
        <f>_xlfn.XLOOKUP(G739,战斗中转!$D$8:$D$19,战斗中转!$H$8:$H$19)</f>
        <v>5</v>
      </c>
      <c r="E739" s="1">
        <f>_xlfn.XLOOKUP(G739,战斗中转!$D$8:$D$19,战斗中转!$J$8:$J$19)</f>
        <v>0</v>
      </c>
      <c r="F739" s="1">
        <f t="shared" ref="F739:F750" si="835">IF(D739=0,0,1)</f>
        <v>1</v>
      </c>
      <c r="G739" s="61">
        <f t="shared" si="825"/>
        <v>11</v>
      </c>
      <c r="H739" s="1">
        <f t="shared" ref="H739:J739" si="836">H667</f>
        <v>0</v>
      </c>
      <c r="I739" s="1">
        <f t="shared" si="836"/>
        <v>1</v>
      </c>
      <c r="J739" s="1">
        <f t="shared" si="836"/>
        <v>1</v>
      </c>
      <c r="K739" s="1">
        <f t="shared" ref="K739:K750" si="837">IF(L739=0,0,1)</f>
        <v>0</v>
      </c>
      <c r="L739" s="1">
        <f>IF(H739=0,0,_xlfn.XLOOKUP(G739,战斗中转!$D$8:$D$19,战斗中转!$I$8:$I$19))</f>
        <v>0</v>
      </c>
      <c r="M739" s="1">
        <f t="shared" ref="M739:M750" si="838">B739</f>
        <v>6011011115</v>
      </c>
      <c r="N739" s="1" t="str">
        <f t="shared" ref="N739:N750" si="839">"EquipmentName"&amp;"60"&amp;G739*1000000+I739*10000+J739*1000+C739</f>
        <v>EquipmentName6011011115</v>
      </c>
      <c r="O739" s="1" t="str">
        <f t="shared" ref="O739:O750" si="840">"EquipmentDesc"&amp;"60"&amp;G739*1000000+I739*10000+J739*1000+C739</f>
        <v>EquipmentDesc6011011115</v>
      </c>
      <c r="P739" s="63" t="str">
        <f>"SpriteUi/EquipmentIcon/"&amp;"Equip_"&amp;_xlfn.XLOOKUP(J739,战斗中转!$A$8:$A$11,战斗中转!$B$8:$B$11)&amp;"_"&amp;I739*100+ROUNDUP(G739/2,0)*10</f>
        <v>SpriteUi/EquipmentIcon/Equip_Weapon_160</v>
      </c>
      <c r="Q739" s="63">
        <v>1</v>
      </c>
      <c r="R739" s="1" t="str" cm="1">
        <f t="array" ref="R739">_xlfn.XLOOKUP($C739,战斗中转!$E$32:$E$281,_xlfn.XLOOKUP(I739*100+J739,战斗中转!$AD$30:$BY$30*100+战斗中转!$AD$31:$BY$31,战斗中转!$AD$32:$BY$281),"{}")</f>
        <v>{"Atk":63964.7712,"Cri":1.1368}</v>
      </c>
      <c r="S739" s="1" t="str" cm="1">
        <f t="array" ref="S739">_xlfn.XLOOKUP($C739,经营中转!$E$16:$E$265,_xlfn.XLOOKUP($J739,经营中转!$L$15:$S$15,经营中转!$L$16:$S$265),"{}")</f>
        <v>{"CardMulti":23.84}</v>
      </c>
    </row>
    <row r="740" spans="1:19" x14ac:dyDescent="0.15">
      <c r="A740" s="1">
        <f t="shared" si="834"/>
        <v>6011012115</v>
      </c>
      <c r="B740" s="61">
        <f t="shared" si="811"/>
        <v>6011012115</v>
      </c>
      <c r="C740" s="27">
        <f>_xlfn.XLOOKUP(G740,战斗中转!$D$8:$D$19,战斗中转!$F$8:$F$19)</f>
        <v>115</v>
      </c>
      <c r="D740" s="1">
        <f>_xlfn.XLOOKUP(G740,战斗中转!$D$8:$D$19,战斗中转!$H$8:$H$19)</f>
        <v>5</v>
      </c>
      <c r="E740" s="1">
        <f>_xlfn.XLOOKUP(G740,战斗中转!$D$8:$D$19,战斗中转!$J$8:$J$19)</f>
        <v>0</v>
      </c>
      <c r="F740" s="1">
        <f t="shared" si="835"/>
        <v>1</v>
      </c>
      <c r="G740" s="61">
        <f t="shared" si="825"/>
        <v>11</v>
      </c>
      <c r="H740" s="1">
        <f t="shared" ref="H740:J740" si="841">H668</f>
        <v>0</v>
      </c>
      <c r="I740" s="1">
        <f t="shared" si="841"/>
        <v>1</v>
      </c>
      <c r="J740" s="1">
        <f t="shared" si="841"/>
        <v>2</v>
      </c>
      <c r="K740" s="1">
        <f t="shared" si="837"/>
        <v>0</v>
      </c>
      <c r="L740" s="1">
        <f>IF(H740=0,0,_xlfn.XLOOKUP(G740,战斗中转!$D$8:$D$19,战斗中转!$I$8:$I$19))</f>
        <v>0</v>
      </c>
      <c r="M740" s="1">
        <f t="shared" si="838"/>
        <v>6011012115</v>
      </c>
      <c r="N740" s="1" t="str">
        <f t="shared" si="839"/>
        <v>EquipmentName6011012115</v>
      </c>
      <c r="O740" s="1" t="str">
        <f t="shared" si="840"/>
        <v>EquipmentDesc6011012115</v>
      </c>
      <c r="P740" s="63" t="str">
        <f>"SpriteUi/EquipmentIcon/"&amp;"Equip_"&amp;_xlfn.XLOOKUP(J740,战斗中转!$A$8:$A$11,战斗中转!$B$8:$B$11)&amp;"_"&amp;I740*100+ROUNDUP(G740/2,0)*10</f>
        <v>SpriteUi/EquipmentIcon/Equip_Head_160</v>
      </c>
      <c r="Q740" s="63">
        <v>1</v>
      </c>
      <c r="R740" s="1" t="str" cm="1">
        <f t="array" ref="R740">_xlfn.XLOOKUP($C740,战斗中转!$E$32:$E$281,_xlfn.XLOOKUP(I740*100+J740,战斗中转!$AD$30:$BY$30*100+战斗中转!$AD$31:$BY$31,战斗中转!$AD$32:$BY$281),"{}")</f>
        <v>{"Hp":461385.2352,"AntiCri":0.6272}</v>
      </c>
      <c r="S740" s="1" t="str" cm="1">
        <f t="array" ref="S740">_xlfn.XLOOKUP($C740,经营中转!$E$16:$E$265,_xlfn.XLOOKUP($J740,经营中转!$L$15:$S$15,经营中转!$L$16:$S$265),"{}")</f>
        <v>{"AutoLevelLower":162}</v>
      </c>
    </row>
    <row r="741" spans="1:19" x14ac:dyDescent="0.15">
      <c r="A741" s="1">
        <f t="shared" si="834"/>
        <v>6011013115</v>
      </c>
      <c r="B741" s="61">
        <f t="shared" si="811"/>
        <v>6011013115</v>
      </c>
      <c r="C741" s="27">
        <f>_xlfn.XLOOKUP(G741,战斗中转!$D$8:$D$19,战斗中转!$F$8:$F$19)</f>
        <v>115</v>
      </c>
      <c r="D741" s="1">
        <f>_xlfn.XLOOKUP(G741,战斗中转!$D$8:$D$19,战斗中转!$H$8:$H$19)</f>
        <v>5</v>
      </c>
      <c r="E741" s="1">
        <f>_xlfn.XLOOKUP(G741,战斗中转!$D$8:$D$19,战斗中转!$J$8:$J$19)</f>
        <v>0</v>
      </c>
      <c r="F741" s="1">
        <f t="shared" si="835"/>
        <v>1</v>
      </c>
      <c r="G741" s="61">
        <f t="shared" si="825"/>
        <v>11</v>
      </c>
      <c r="H741" s="1">
        <f t="shared" ref="H741:J741" si="842">H669</f>
        <v>0</v>
      </c>
      <c r="I741" s="1">
        <f t="shared" si="842"/>
        <v>1</v>
      </c>
      <c r="J741" s="1">
        <f t="shared" si="842"/>
        <v>3</v>
      </c>
      <c r="K741" s="1">
        <f t="shared" si="837"/>
        <v>0</v>
      </c>
      <c r="L741" s="1">
        <f>IF(H741=0,0,_xlfn.XLOOKUP(G741,战斗中转!$D$8:$D$19,战斗中转!$I$8:$I$19))</f>
        <v>0</v>
      </c>
      <c r="M741" s="1">
        <f t="shared" si="838"/>
        <v>6011013115</v>
      </c>
      <c r="N741" s="1" t="str">
        <f t="shared" si="839"/>
        <v>EquipmentName6011013115</v>
      </c>
      <c r="O741" s="1" t="str">
        <f t="shared" si="840"/>
        <v>EquipmentDesc6011013115</v>
      </c>
      <c r="P741" s="63" t="str">
        <f>"SpriteUi/EquipmentIcon/"&amp;"Equip_"&amp;_xlfn.XLOOKUP(J741,战斗中转!$A$8:$A$11,战斗中转!$B$8:$B$11)&amp;"_"&amp;I741*100+ROUNDUP(G741/2,0)*10</f>
        <v>SpriteUi/EquipmentIcon/Equip_Body_160</v>
      </c>
      <c r="Q741" s="63">
        <v>1</v>
      </c>
      <c r="R741" s="1" t="str" cm="1">
        <f t="array" ref="R741">_xlfn.XLOOKUP($C741,战斗中转!$E$32:$E$281,_xlfn.XLOOKUP(I741*100+J741,战斗中转!$AD$30:$BY$30*100+战斗中转!$AD$31:$BY$31,战斗中转!$AD$32:$BY$281),"{}")</f>
        <v>{"PhysDef":19923.4533,"SkillSpeed":0.1726}</v>
      </c>
      <c r="S741" s="1" t="str" cm="1">
        <f t="array" ref="S741">_xlfn.XLOOKUP($C741,经营中转!$E$16:$E$265,_xlfn.XLOOKUP($J741,经营中转!$L$15:$S$15,经营中转!$L$16:$S$265),"{}")</f>
        <v>{"CardMulti":10.22}</v>
      </c>
    </row>
    <row r="742" spans="1:19" x14ac:dyDescent="0.15">
      <c r="A742" s="1">
        <f t="shared" si="834"/>
        <v>6011014115</v>
      </c>
      <c r="B742" s="61">
        <f t="shared" si="811"/>
        <v>6011014115</v>
      </c>
      <c r="C742" s="27">
        <f>_xlfn.XLOOKUP(G742,战斗中转!$D$8:$D$19,战斗中转!$F$8:$F$19)</f>
        <v>115</v>
      </c>
      <c r="D742" s="1">
        <f>_xlfn.XLOOKUP(G742,战斗中转!$D$8:$D$19,战斗中转!$H$8:$H$19)</f>
        <v>5</v>
      </c>
      <c r="E742" s="1">
        <f>_xlfn.XLOOKUP(G742,战斗中转!$D$8:$D$19,战斗中转!$J$8:$J$19)</f>
        <v>0</v>
      </c>
      <c r="F742" s="1">
        <f t="shared" si="835"/>
        <v>1</v>
      </c>
      <c r="G742" s="61">
        <f t="shared" si="825"/>
        <v>11</v>
      </c>
      <c r="H742" s="1">
        <f t="shared" ref="H742:J742" si="843">H670</f>
        <v>0</v>
      </c>
      <c r="I742" s="1">
        <f t="shared" si="843"/>
        <v>1</v>
      </c>
      <c r="J742" s="1">
        <f t="shared" si="843"/>
        <v>4</v>
      </c>
      <c r="K742" s="1">
        <f t="shared" si="837"/>
        <v>0</v>
      </c>
      <c r="L742" s="1">
        <f>IF(H742=0,0,_xlfn.XLOOKUP(G742,战斗中转!$D$8:$D$19,战斗中转!$I$8:$I$19))</f>
        <v>0</v>
      </c>
      <c r="M742" s="1">
        <f t="shared" si="838"/>
        <v>6011014115</v>
      </c>
      <c r="N742" s="1" t="str">
        <f t="shared" si="839"/>
        <v>EquipmentName6011014115</v>
      </c>
      <c r="O742" s="1" t="str">
        <f t="shared" si="840"/>
        <v>EquipmentDesc6011014115</v>
      </c>
      <c r="P742" s="63" t="str">
        <f>"SpriteUi/EquipmentIcon/"&amp;"Equip_"&amp;_xlfn.XLOOKUP(J742,战斗中转!$A$8:$A$11,战斗中转!$B$8:$B$11)&amp;"_"&amp;I742*100+ROUNDUP(G742/2,0)*10</f>
        <v>SpriteUi/EquipmentIcon/Equip_Shoes_160</v>
      </c>
      <c r="Q742" s="63">
        <v>1</v>
      </c>
      <c r="R742" s="1" t="str" cm="1">
        <f t="array" ref="R742">_xlfn.XLOOKUP($C742,战斗中转!$E$32:$E$281,_xlfn.XLOOKUP(I742*100+J742,战斗中转!$AD$30:$BY$30*100+战斗中转!$AD$31:$BY$31,战斗中转!$AD$32:$BY$281),"{}")</f>
        <v>{"MagicDef":19923.4533,"AtkSpeed":0.2219,"SkillSpeed":0.1726}</v>
      </c>
      <c r="S742" s="1" t="str" cm="1">
        <f t="array" ref="S742">_xlfn.XLOOKUP($C742,经营中转!$E$16:$E$265,_xlfn.XLOOKUP($J742,经营中转!$L$15:$S$15,经营中转!$L$16:$S$265),"{}")</f>
        <v>{"AutoLevelLower":70}</v>
      </c>
    </row>
    <row r="743" spans="1:19" x14ac:dyDescent="0.15">
      <c r="A743" s="1">
        <f t="shared" si="834"/>
        <v>6011021115</v>
      </c>
      <c r="B743" s="61">
        <f t="shared" si="811"/>
        <v>6011021115</v>
      </c>
      <c r="C743" s="27">
        <f>_xlfn.XLOOKUP(G743,战斗中转!$D$8:$D$19,战斗中转!$F$8:$F$19)</f>
        <v>115</v>
      </c>
      <c r="D743" s="1">
        <f>_xlfn.XLOOKUP(G743,战斗中转!$D$8:$D$19,战斗中转!$H$8:$H$19)</f>
        <v>5</v>
      </c>
      <c r="E743" s="1">
        <f>_xlfn.XLOOKUP(G743,战斗中转!$D$8:$D$19,战斗中转!$J$8:$J$19)</f>
        <v>0</v>
      </c>
      <c r="F743" s="1">
        <f t="shared" si="835"/>
        <v>1</v>
      </c>
      <c r="G743" s="61">
        <f t="shared" si="825"/>
        <v>11</v>
      </c>
      <c r="H743" s="1">
        <f t="shared" ref="H743:J743" si="844">H671</f>
        <v>0</v>
      </c>
      <c r="I743" s="1">
        <f t="shared" si="844"/>
        <v>2</v>
      </c>
      <c r="J743" s="1">
        <f t="shared" si="844"/>
        <v>1</v>
      </c>
      <c r="K743" s="1">
        <f t="shared" si="837"/>
        <v>0</v>
      </c>
      <c r="L743" s="1">
        <f>IF(H743=0,0,_xlfn.XLOOKUP(G743,战斗中转!$D$8:$D$19,战斗中转!$I$8:$I$19))</f>
        <v>0</v>
      </c>
      <c r="M743" s="1">
        <f t="shared" si="838"/>
        <v>6011021115</v>
      </c>
      <c r="N743" s="1" t="str">
        <f t="shared" si="839"/>
        <v>EquipmentName6011021115</v>
      </c>
      <c r="O743" s="1" t="str">
        <f t="shared" si="840"/>
        <v>EquipmentDesc6011021115</v>
      </c>
      <c r="P743" s="63" t="str">
        <f>"SpriteUi/EquipmentIcon/"&amp;"Equip_"&amp;_xlfn.XLOOKUP(J743,战斗中转!$A$8:$A$11,战斗中转!$B$8:$B$11)&amp;"_"&amp;I743*100+ROUNDUP(G743/2,0)*10</f>
        <v>SpriteUi/EquipmentIcon/Equip_Weapon_260</v>
      </c>
      <c r="Q743" s="63">
        <v>1</v>
      </c>
      <c r="R743" s="1" t="str" cm="1">
        <f t="array" ref="R743">_xlfn.XLOOKUP($C743,战斗中转!$E$32:$E$281,_xlfn.XLOOKUP(I743*100+J743,战斗中转!$AD$30:$BY$30*100+战斗中转!$AD$31:$BY$31,战斗中转!$AD$32:$BY$281),"{}")</f>
        <v>{"Atk":45089.9207,"Cri":0.784}</v>
      </c>
      <c r="S743" s="1" t="str" cm="1">
        <f t="array" ref="S743">_xlfn.XLOOKUP($C743,经营中转!$E$16:$E$265,_xlfn.XLOOKUP($J743,经营中转!$L$15:$S$15,经营中转!$L$16:$S$265),"{}")</f>
        <v>{"CardMulti":23.84}</v>
      </c>
    </row>
    <row r="744" spans="1:19" x14ac:dyDescent="0.15">
      <c r="A744" s="1">
        <f t="shared" si="834"/>
        <v>6011022115</v>
      </c>
      <c r="B744" s="61">
        <f t="shared" si="811"/>
        <v>6011022115</v>
      </c>
      <c r="C744" s="27">
        <f>_xlfn.XLOOKUP(G744,战斗中转!$D$8:$D$19,战斗中转!$F$8:$F$19)</f>
        <v>115</v>
      </c>
      <c r="D744" s="1">
        <f>_xlfn.XLOOKUP(G744,战斗中转!$D$8:$D$19,战斗中转!$H$8:$H$19)</f>
        <v>5</v>
      </c>
      <c r="E744" s="1">
        <f>_xlfn.XLOOKUP(G744,战斗中转!$D$8:$D$19,战斗中转!$J$8:$J$19)</f>
        <v>0</v>
      </c>
      <c r="F744" s="1">
        <f t="shared" si="835"/>
        <v>1</v>
      </c>
      <c r="G744" s="61">
        <f t="shared" si="825"/>
        <v>11</v>
      </c>
      <c r="H744" s="1">
        <f t="shared" ref="H744:J744" si="845">H672</f>
        <v>0</v>
      </c>
      <c r="I744" s="1">
        <f t="shared" si="845"/>
        <v>2</v>
      </c>
      <c r="J744" s="1">
        <f t="shared" si="845"/>
        <v>2</v>
      </c>
      <c r="K744" s="1">
        <f t="shared" si="837"/>
        <v>0</v>
      </c>
      <c r="L744" s="1">
        <f>IF(H744=0,0,_xlfn.XLOOKUP(G744,战斗中转!$D$8:$D$19,战斗中转!$I$8:$I$19))</f>
        <v>0</v>
      </c>
      <c r="M744" s="1">
        <f t="shared" si="838"/>
        <v>6011022115</v>
      </c>
      <c r="N744" s="1" t="str">
        <f t="shared" si="839"/>
        <v>EquipmentName6011022115</v>
      </c>
      <c r="O744" s="1" t="str">
        <f t="shared" si="840"/>
        <v>EquipmentDesc6011022115</v>
      </c>
      <c r="P744" s="63" t="str">
        <f>"SpriteUi/EquipmentIcon/"&amp;"Equip_"&amp;_xlfn.XLOOKUP(J744,战斗中转!$A$8:$A$11,战斗中转!$B$8:$B$11)&amp;"_"&amp;I744*100+ROUNDUP(G744/2,0)*10</f>
        <v>SpriteUi/EquipmentIcon/Equip_Head_260</v>
      </c>
      <c r="Q744" s="63">
        <v>1</v>
      </c>
      <c r="R744" s="1" t="str" cm="1">
        <f t="array" ref="R744">_xlfn.XLOOKUP($C744,战斗中转!$E$32:$E$281,_xlfn.XLOOKUP(I744*100+J744,战斗中转!$AD$30:$BY$30*100+战斗中转!$AD$31:$BY$31,战斗中转!$AD$32:$BY$281),"{}")</f>
        <v>{"Hp":655376.7545,"AntiCri":0.784}</v>
      </c>
      <c r="S744" s="1" t="str" cm="1">
        <f t="array" ref="S744">_xlfn.XLOOKUP($C744,经营中转!$E$16:$E$265,_xlfn.XLOOKUP($J744,经营中转!$L$15:$S$15,经营中转!$L$16:$S$265),"{}")</f>
        <v>{"AutoLevelLower":162}</v>
      </c>
    </row>
    <row r="745" spans="1:19" x14ac:dyDescent="0.15">
      <c r="A745" s="1">
        <f t="shared" si="834"/>
        <v>6011023115</v>
      </c>
      <c r="B745" s="61">
        <f t="shared" si="811"/>
        <v>6011023115</v>
      </c>
      <c r="C745" s="27">
        <f>_xlfn.XLOOKUP(G745,战斗中转!$D$8:$D$19,战斗中转!$F$8:$F$19)</f>
        <v>115</v>
      </c>
      <c r="D745" s="1">
        <f>_xlfn.XLOOKUP(G745,战斗中转!$D$8:$D$19,战斗中转!$H$8:$H$19)</f>
        <v>5</v>
      </c>
      <c r="E745" s="1">
        <f>_xlfn.XLOOKUP(G745,战斗中转!$D$8:$D$19,战斗中转!$J$8:$J$19)</f>
        <v>0</v>
      </c>
      <c r="F745" s="1">
        <f t="shared" si="835"/>
        <v>1</v>
      </c>
      <c r="G745" s="61">
        <f t="shared" si="825"/>
        <v>11</v>
      </c>
      <c r="H745" s="1">
        <f t="shared" ref="H745:J745" si="846">H673</f>
        <v>0</v>
      </c>
      <c r="I745" s="1">
        <f t="shared" si="846"/>
        <v>2</v>
      </c>
      <c r="J745" s="1">
        <f t="shared" si="846"/>
        <v>3</v>
      </c>
      <c r="K745" s="1">
        <f t="shared" si="837"/>
        <v>0</v>
      </c>
      <c r="L745" s="1">
        <f>IF(H745=0,0,_xlfn.XLOOKUP(G745,战斗中转!$D$8:$D$19,战斗中转!$I$8:$I$19))</f>
        <v>0</v>
      </c>
      <c r="M745" s="1">
        <f t="shared" si="838"/>
        <v>6011023115</v>
      </c>
      <c r="N745" s="1" t="str">
        <f t="shared" si="839"/>
        <v>EquipmentName6011023115</v>
      </c>
      <c r="O745" s="1" t="str">
        <f t="shared" si="840"/>
        <v>EquipmentDesc6011023115</v>
      </c>
      <c r="P745" s="63" t="str">
        <f>"SpriteUi/EquipmentIcon/"&amp;"Equip_"&amp;_xlfn.XLOOKUP(J745,战斗中转!$A$8:$A$11,战斗中转!$B$8:$B$11)&amp;"_"&amp;I745*100+ROUNDUP(G745/2,0)*10</f>
        <v>SpriteUi/EquipmentIcon/Equip_Body_260</v>
      </c>
      <c r="Q745" s="63">
        <v>1</v>
      </c>
      <c r="R745" s="1" t="str" cm="1">
        <f t="array" ref="R745">_xlfn.XLOOKUP($C745,战斗中转!$E$32:$E$281,_xlfn.XLOOKUP(I745*100+J745,战斗中转!$AD$30:$BY$30*100+战斗中转!$AD$31:$BY$31,战斗中转!$AD$32:$BY$281),"{}")</f>
        <v>{"PhysDef":23069.2618,"OnHealInc":0.1627}</v>
      </c>
      <c r="S745" s="1" t="str" cm="1">
        <f t="array" ref="S745">_xlfn.XLOOKUP($C745,经营中转!$E$16:$E$265,_xlfn.XLOOKUP($J745,经营中转!$L$15:$S$15,经营中转!$L$16:$S$265),"{}")</f>
        <v>{"CardMulti":10.22}</v>
      </c>
    </row>
    <row r="746" spans="1:19" x14ac:dyDescent="0.15">
      <c r="A746" s="1">
        <f t="shared" si="834"/>
        <v>6011024115</v>
      </c>
      <c r="B746" s="61">
        <f t="shared" si="811"/>
        <v>6011024115</v>
      </c>
      <c r="C746" s="27">
        <f>_xlfn.XLOOKUP(G746,战斗中转!$D$8:$D$19,战斗中转!$F$8:$F$19)</f>
        <v>115</v>
      </c>
      <c r="D746" s="1">
        <f>_xlfn.XLOOKUP(G746,战斗中转!$D$8:$D$19,战斗中转!$H$8:$H$19)</f>
        <v>5</v>
      </c>
      <c r="E746" s="1">
        <f>_xlfn.XLOOKUP(G746,战斗中转!$D$8:$D$19,战斗中转!$J$8:$J$19)</f>
        <v>0</v>
      </c>
      <c r="F746" s="1">
        <f t="shared" si="835"/>
        <v>1</v>
      </c>
      <c r="G746" s="61">
        <f t="shared" si="825"/>
        <v>11</v>
      </c>
      <c r="H746" s="1">
        <f t="shared" ref="H746:J746" si="847">H674</f>
        <v>0</v>
      </c>
      <c r="I746" s="1">
        <f t="shared" si="847"/>
        <v>2</v>
      </c>
      <c r="J746" s="1">
        <f t="shared" si="847"/>
        <v>4</v>
      </c>
      <c r="K746" s="1">
        <f t="shared" si="837"/>
        <v>0</v>
      </c>
      <c r="L746" s="1">
        <f>IF(H746=0,0,_xlfn.XLOOKUP(G746,战斗中转!$D$8:$D$19,战斗中转!$I$8:$I$19))</f>
        <v>0</v>
      </c>
      <c r="M746" s="1">
        <f t="shared" si="838"/>
        <v>6011024115</v>
      </c>
      <c r="N746" s="1" t="str">
        <f t="shared" si="839"/>
        <v>EquipmentName6011024115</v>
      </c>
      <c r="O746" s="1" t="str">
        <f t="shared" si="840"/>
        <v>EquipmentDesc6011024115</v>
      </c>
      <c r="P746" s="63" t="str">
        <f>"SpriteUi/EquipmentIcon/"&amp;"Equip_"&amp;_xlfn.XLOOKUP(J746,战斗中转!$A$8:$A$11,战斗中转!$B$8:$B$11)&amp;"_"&amp;I746*100+ROUNDUP(G746/2,0)*10</f>
        <v>SpriteUi/EquipmentIcon/Equip_Shoes_260</v>
      </c>
      <c r="Q746" s="63">
        <v>1</v>
      </c>
      <c r="R746" s="1" t="str" cm="1">
        <f t="array" ref="R746">_xlfn.XLOOKUP($C746,战斗中转!$E$32:$E$281,_xlfn.XLOOKUP(I746*100+J746,战斗中转!$AD$30:$BY$30*100+战斗中转!$AD$31:$BY$31,战斗中转!$AD$32:$BY$281),"{}")</f>
        <v>{"MagicDef":23069.2618,"AtkSpeed":0.2219,"OnHealInc":0.1627}</v>
      </c>
      <c r="S746" s="1" t="str" cm="1">
        <f t="array" ref="S746">_xlfn.XLOOKUP($C746,经营中转!$E$16:$E$265,_xlfn.XLOOKUP($J746,经营中转!$L$15:$S$15,经营中转!$L$16:$S$265),"{}")</f>
        <v>{"AutoLevelLower":70}</v>
      </c>
    </row>
    <row r="747" spans="1:19" x14ac:dyDescent="0.15">
      <c r="A747" s="1">
        <f t="shared" si="834"/>
        <v>6011031115</v>
      </c>
      <c r="B747" s="61">
        <f t="shared" si="811"/>
        <v>6011031115</v>
      </c>
      <c r="C747" s="27">
        <f>_xlfn.XLOOKUP(G747,战斗中转!$D$8:$D$19,战斗中转!$F$8:$F$19)</f>
        <v>115</v>
      </c>
      <c r="D747" s="1">
        <f>_xlfn.XLOOKUP(G747,战斗中转!$D$8:$D$19,战斗中转!$H$8:$H$19)</f>
        <v>5</v>
      </c>
      <c r="E747" s="1">
        <f>_xlfn.XLOOKUP(G747,战斗中转!$D$8:$D$19,战斗中转!$J$8:$J$19)</f>
        <v>0</v>
      </c>
      <c r="F747" s="1">
        <f t="shared" si="835"/>
        <v>1</v>
      </c>
      <c r="G747" s="61">
        <f t="shared" si="825"/>
        <v>11</v>
      </c>
      <c r="H747" s="1">
        <f t="shared" ref="H747:J747" si="848">H675</f>
        <v>0</v>
      </c>
      <c r="I747" s="1">
        <f t="shared" si="848"/>
        <v>3</v>
      </c>
      <c r="J747" s="1">
        <f t="shared" si="848"/>
        <v>1</v>
      </c>
      <c r="K747" s="1">
        <f t="shared" si="837"/>
        <v>0</v>
      </c>
      <c r="L747" s="1">
        <f>IF(H747=0,0,_xlfn.XLOOKUP(G747,战斗中转!$D$8:$D$19,战斗中转!$I$8:$I$19))</f>
        <v>0</v>
      </c>
      <c r="M747" s="1">
        <f t="shared" si="838"/>
        <v>6011031115</v>
      </c>
      <c r="N747" s="1" t="str">
        <f t="shared" si="839"/>
        <v>EquipmentName6011031115</v>
      </c>
      <c r="O747" s="1" t="str">
        <f t="shared" si="840"/>
        <v>EquipmentDesc6011031115</v>
      </c>
      <c r="P747" s="63" t="str">
        <f>"SpriteUi/EquipmentIcon/"&amp;"Equip_"&amp;_xlfn.XLOOKUP(J747,战斗中转!$A$8:$A$11,战斗中转!$B$8:$B$11)&amp;"_"&amp;I747*100+ROUNDUP(G747/2,0)*10</f>
        <v>SpriteUi/EquipmentIcon/Equip_Weapon_360</v>
      </c>
      <c r="Q747" s="63">
        <v>1</v>
      </c>
      <c r="R747" s="1" t="str" cm="1">
        <f t="array" ref="R747">_xlfn.XLOOKUP($C747,战斗中转!$E$32:$E$281,_xlfn.XLOOKUP(I747*100+J747,战斗中转!$AD$30:$BY$30*100+战斗中转!$AD$31:$BY$31,战斗中转!$AD$32:$BY$281),"{}")</f>
        <v>{"Atk":57673.1544,"Cri":0.784}</v>
      </c>
      <c r="S747" s="1" t="str" cm="1">
        <f t="array" ref="S747">_xlfn.XLOOKUP($C747,经营中转!$E$16:$E$265,_xlfn.XLOOKUP($J747,经营中转!$L$15:$S$15,经营中转!$L$16:$S$265),"{}")</f>
        <v>{"CardMulti":23.84}</v>
      </c>
    </row>
    <row r="748" spans="1:19" x14ac:dyDescent="0.15">
      <c r="A748" s="1">
        <f t="shared" si="834"/>
        <v>6011032115</v>
      </c>
      <c r="B748" s="61">
        <f t="shared" si="811"/>
        <v>6011032115</v>
      </c>
      <c r="C748" s="27">
        <f>_xlfn.XLOOKUP(G748,战斗中转!$D$8:$D$19,战斗中转!$F$8:$F$19)</f>
        <v>115</v>
      </c>
      <c r="D748" s="1">
        <f>_xlfn.XLOOKUP(G748,战斗中转!$D$8:$D$19,战斗中转!$H$8:$H$19)</f>
        <v>5</v>
      </c>
      <c r="E748" s="1">
        <f>_xlfn.XLOOKUP(G748,战斗中转!$D$8:$D$19,战斗中转!$J$8:$J$19)</f>
        <v>0</v>
      </c>
      <c r="F748" s="1">
        <f t="shared" si="835"/>
        <v>1</v>
      </c>
      <c r="G748" s="61">
        <f t="shared" si="825"/>
        <v>11</v>
      </c>
      <c r="H748" s="1">
        <f t="shared" ref="H748:J748" si="849">H676</f>
        <v>0</v>
      </c>
      <c r="I748" s="1">
        <f t="shared" si="849"/>
        <v>3</v>
      </c>
      <c r="J748" s="1">
        <f t="shared" si="849"/>
        <v>2</v>
      </c>
      <c r="K748" s="1">
        <f t="shared" si="837"/>
        <v>0</v>
      </c>
      <c r="L748" s="1">
        <f>IF(H748=0,0,_xlfn.XLOOKUP(G748,战斗中转!$D$8:$D$19,战斗中转!$I$8:$I$19))</f>
        <v>0</v>
      </c>
      <c r="M748" s="1">
        <f t="shared" si="838"/>
        <v>6011032115</v>
      </c>
      <c r="N748" s="1" t="str">
        <f t="shared" si="839"/>
        <v>EquipmentName6011032115</v>
      </c>
      <c r="O748" s="1" t="str">
        <f t="shared" si="840"/>
        <v>EquipmentDesc6011032115</v>
      </c>
      <c r="P748" s="63" t="str">
        <f>"SpriteUi/EquipmentIcon/"&amp;"Equip_"&amp;_xlfn.XLOOKUP(J748,战斗中转!$A$8:$A$11,战斗中转!$B$8:$B$11)&amp;"_"&amp;I748*100+ROUNDUP(G748/2,0)*10</f>
        <v>SpriteUi/EquipmentIcon/Equip_Head_360</v>
      </c>
      <c r="Q748" s="63">
        <v>1</v>
      </c>
      <c r="R748" s="1" t="str" cm="1">
        <f t="array" ref="R748">_xlfn.XLOOKUP($C748,战斗中转!$E$32:$E$281,_xlfn.XLOOKUP(I748*100+J748,战斗中转!$AD$30:$BY$30*100+战斗中转!$AD$31:$BY$31,战斗中转!$AD$32:$BY$281),"{}")</f>
        <v>{"Hp":550516.4738,"AntiCri":0.784}</v>
      </c>
      <c r="S748" s="1" t="str" cm="1">
        <f t="array" ref="S748">_xlfn.XLOOKUP($C748,经营中转!$E$16:$E$265,_xlfn.XLOOKUP($J748,经营中转!$L$15:$S$15,经营中转!$L$16:$S$265),"{}")</f>
        <v>{"AutoLevelLower":162}</v>
      </c>
    </row>
    <row r="749" spans="1:19" x14ac:dyDescent="0.15">
      <c r="A749" s="1">
        <f t="shared" si="834"/>
        <v>6011033115</v>
      </c>
      <c r="B749" s="61">
        <f t="shared" si="811"/>
        <v>6011033115</v>
      </c>
      <c r="C749" s="27">
        <f>_xlfn.XLOOKUP(G749,战斗中转!$D$8:$D$19,战斗中转!$F$8:$F$19)</f>
        <v>115</v>
      </c>
      <c r="D749" s="1">
        <f>_xlfn.XLOOKUP(G749,战斗中转!$D$8:$D$19,战斗中转!$H$8:$H$19)</f>
        <v>5</v>
      </c>
      <c r="E749" s="1">
        <f>_xlfn.XLOOKUP(G749,战斗中转!$D$8:$D$19,战斗中转!$J$8:$J$19)</f>
        <v>0</v>
      </c>
      <c r="F749" s="1">
        <f t="shared" si="835"/>
        <v>1</v>
      </c>
      <c r="G749" s="61">
        <f t="shared" si="825"/>
        <v>11</v>
      </c>
      <c r="H749" s="1">
        <f t="shared" ref="H749:J749" si="850">H677</f>
        <v>0</v>
      </c>
      <c r="I749" s="1">
        <f t="shared" si="850"/>
        <v>3</v>
      </c>
      <c r="J749" s="1">
        <f t="shared" si="850"/>
        <v>3</v>
      </c>
      <c r="K749" s="1">
        <f t="shared" si="837"/>
        <v>0</v>
      </c>
      <c r="L749" s="1">
        <f>IF(H749=0,0,_xlfn.XLOOKUP(G749,战斗中转!$D$8:$D$19,战斗中转!$I$8:$I$19))</f>
        <v>0</v>
      </c>
      <c r="M749" s="1">
        <f t="shared" si="838"/>
        <v>6011033115</v>
      </c>
      <c r="N749" s="1" t="str">
        <f t="shared" si="839"/>
        <v>EquipmentName6011033115</v>
      </c>
      <c r="O749" s="1" t="str">
        <f t="shared" si="840"/>
        <v>EquipmentDesc6011033115</v>
      </c>
      <c r="P749" s="63" t="str">
        <f>"SpriteUi/EquipmentIcon/"&amp;"Equip_"&amp;_xlfn.XLOOKUP(J749,战斗中转!$A$8:$A$11,战斗中转!$B$8:$B$11)&amp;"_"&amp;I749*100+ROUNDUP(G749/2,0)*10</f>
        <v>SpriteUi/EquipmentIcon/Equip_Body_360</v>
      </c>
      <c r="Q749" s="63">
        <v>1</v>
      </c>
      <c r="R749" s="1" t="str" cm="1">
        <f t="array" ref="R749">_xlfn.XLOOKUP($C749,战斗中转!$E$32:$E$281,_xlfn.XLOOKUP(I749*100+J749,战斗中转!$AD$30:$BY$30*100+战斗中转!$AD$31:$BY$31,战斗中转!$AD$32:$BY$281),"{}")</f>
        <v>{"PhysDef":20342.8945,"HealInc":0.1627}</v>
      </c>
      <c r="S749" s="1" t="str" cm="1">
        <f t="array" ref="S749">_xlfn.XLOOKUP($C749,经营中转!$E$16:$E$265,_xlfn.XLOOKUP($J749,经营中转!$L$15:$S$15,经营中转!$L$16:$S$265),"{}")</f>
        <v>{"CardMulti":10.22}</v>
      </c>
    </row>
    <row r="750" spans="1:19" x14ac:dyDescent="0.15">
      <c r="A750" s="1">
        <f t="shared" si="834"/>
        <v>6011034115</v>
      </c>
      <c r="B750" s="61">
        <f t="shared" si="811"/>
        <v>6011034115</v>
      </c>
      <c r="C750" s="27">
        <f>_xlfn.XLOOKUP(G750,战斗中转!$D$8:$D$19,战斗中转!$F$8:$F$19)</f>
        <v>115</v>
      </c>
      <c r="D750" s="1">
        <f>_xlfn.XLOOKUP(G750,战斗中转!$D$8:$D$19,战斗中转!$H$8:$H$19)</f>
        <v>5</v>
      </c>
      <c r="E750" s="1">
        <f>_xlfn.XLOOKUP(G750,战斗中转!$D$8:$D$19,战斗中转!$J$8:$J$19)</f>
        <v>0</v>
      </c>
      <c r="F750" s="1">
        <f t="shared" si="835"/>
        <v>1</v>
      </c>
      <c r="G750" s="61">
        <f t="shared" si="825"/>
        <v>11</v>
      </c>
      <c r="H750" s="1">
        <f t="shared" ref="H750:J750" si="851">H678</f>
        <v>0</v>
      </c>
      <c r="I750" s="1">
        <f t="shared" si="851"/>
        <v>3</v>
      </c>
      <c r="J750" s="1">
        <f t="shared" si="851"/>
        <v>4</v>
      </c>
      <c r="K750" s="1">
        <f t="shared" si="837"/>
        <v>0</v>
      </c>
      <c r="L750" s="1">
        <f>IF(H750=0,0,_xlfn.XLOOKUP(G750,战斗中转!$D$8:$D$19,战斗中转!$I$8:$I$19))</f>
        <v>0</v>
      </c>
      <c r="M750" s="1">
        <f t="shared" si="838"/>
        <v>6011034115</v>
      </c>
      <c r="N750" s="1" t="str">
        <f t="shared" si="839"/>
        <v>EquipmentName6011034115</v>
      </c>
      <c r="O750" s="1" t="str">
        <f t="shared" si="840"/>
        <v>EquipmentDesc6011034115</v>
      </c>
      <c r="P750" s="63" t="str">
        <f>"SpriteUi/EquipmentIcon/"&amp;"Equip_"&amp;_xlfn.XLOOKUP(J750,战斗中转!$A$8:$A$11,战斗中转!$B$8:$B$11)&amp;"_"&amp;I750*100+ROUNDUP(G750/2,0)*10</f>
        <v>SpriteUi/EquipmentIcon/Equip_Shoes_360</v>
      </c>
      <c r="Q750" s="63">
        <v>1</v>
      </c>
      <c r="R750" s="1" t="str" cm="1">
        <f t="array" ref="R750">_xlfn.XLOOKUP($C750,战斗中转!$E$32:$E$281,_xlfn.XLOOKUP(I750*100+J750,战斗中转!$AD$30:$BY$30*100+战斗中转!$AD$31:$BY$31,战斗中转!$AD$32:$BY$281),"{}")</f>
        <v>{"MagicDef":20762.3356,"AtkSpeed":0.2219,"HealInc":0.1627}</v>
      </c>
      <c r="S750" s="1" t="str" cm="1">
        <f t="array" ref="S750">_xlfn.XLOOKUP($C750,经营中转!$E$16:$E$265,_xlfn.XLOOKUP($J750,经营中转!$L$15:$S$15,经营中转!$L$16:$S$265),"{}")</f>
        <v>{"AutoLevelLower":70}</v>
      </c>
    </row>
    <row r="751" spans="1:19" x14ac:dyDescent="0.15">
      <c r="A751" s="1">
        <f t="shared" si="759"/>
        <v>6011111115</v>
      </c>
      <c r="B751" s="61">
        <f t="shared" si="811"/>
        <v>6011111115</v>
      </c>
      <c r="C751" s="27">
        <f>_xlfn.XLOOKUP(G751,战斗中转!$D$8:$D$19,战斗中转!$F$8:$F$19)</f>
        <v>115</v>
      </c>
      <c r="D751" s="1">
        <f>_xlfn.XLOOKUP(G751,战斗中转!$D$8:$D$19,战斗中转!$H$8:$H$19)</f>
        <v>5</v>
      </c>
      <c r="E751" s="1">
        <f>_xlfn.XLOOKUP(G751,战斗中转!$D$8:$D$19,战斗中转!$J$8:$J$19)</f>
        <v>0</v>
      </c>
      <c r="F751" s="1">
        <f t="shared" si="779"/>
        <v>1</v>
      </c>
      <c r="G751" s="61">
        <f t="shared" si="825"/>
        <v>11</v>
      </c>
      <c r="H751" s="1">
        <f t="shared" ref="H751:J751" si="852">H679</f>
        <v>1</v>
      </c>
      <c r="I751" s="1">
        <f t="shared" si="852"/>
        <v>1</v>
      </c>
      <c r="J751" s="1">
        <f t="shared" si="852"/>
        <v>1</v>
      </c>
      <c r="K751" s="1">
        <f t="shared" si="786"/>
        <v>1</v>
      </c>
      <c r="L751" s="1">
        <f>IF(H751=0,0,_xlfn.XLOOKUP(G751,战斗中转!$D$8:$D$19,战斗中转!$I$8:$I$19))</f>
        <v>0.4</v>
      </c>
      <c r="M751" s="1">
        <f t="shared" si="763"/>
        <v>6011111115</v>
      </c>
      <c r="N751" s="1" t="str">
        <f t="shared" si="781"/>
        <v>EquipmentName6011011115</v>
      </c>
      <c r="O751" s="1" t="str">
        <f t="shared" si="782"/>
        <v>EquipmentDesc6011011115</v>
      </c>
      <c r="P751" s="63" t="str">
        <f>"SpriteUi/EquipmentIcon/"&amp;"Equip_"&amp;_xlfn.XLOOKUP(J751,战斗中转!$A$8:$A$11,战斗中转!$B$8:$B$11)&amp;"_"&amp;I751*100+ROUNDUP(G751/2,0)*10</f>
        <v>SpriteUi/EquipmentIcon/Equip_Weapon_160</v>
      </c>
      <c r="Q751" s="63">
        <v>1</v>
      </c>
      <c r="R751" s="1" t="str" cm="1">
        <f t="array" ref="R751">_xlfn.XLOOKUP($C751,战斗中转!$E$32:$E$281,_xlfn.XLOOKUP(I751*100+J751,战斗中转!$AD$30:$BY$30*100+战斗中转!$AD$31:$BY$31,战斗中转!$AD$32:$BY$281),"{}")</f>
        <v>{"Atk":63964.7712,"Cri":1.1368}</v>
      </c>
      <c r="S751" s="1" t="str" cm="1">
        <f t="array" ref="S751">_xlfn.XLOOKUP($C751,经营中转!$E$16:$E$265,_xlfn.XLOOKUP($J751,经营中转!$L$15:$S$15,经营中转!$L$16:$S$265),"{}")</f>
        <v>{"CardMulti":23.84}</v>
      </c>
    </row>
    <row r="752" spans="1:19" x14ac:dyDescent="0.15">
      <c r="A752" s="1">
        <f t="shared" si="759"/>
        <v>6011112115</v>
      </c>
      <c r="B752" s="61">
        <f t="shared" si="811"/>
        <v>6011112115</v>
      </c>
      <c r="C752" s="27">
        <f>_xlfn.XLOOKUP(G752,战斗中转!$D$8:$D$19,战斗中转!$F$8:$F$19)</f>
        <v>115</v>
      </c>
      <c r="D752" s="1">
        <f>_xlfn.XLOOKUP(G752,战斗中转!$D$8:$D$19,战斗中转!$H$8:$H$19)</f>
        <v>5</v>
      </c>
      <c r="E752" s="1">
        <f>_xlfn.XLOOKUP(G752,战斗中转!$D$8:$D$19,战斗中转!$J$8:$J$19)</f>
        <v>0</v>
      </c>
      <c r="F752" s="1">
        <f t="shared" si="779"/>
        <v>1</v>
      </c>
      <c r="G752" s="61">
        <f t="shared" si="825"/>
        <v>11</v>
      </c>
      <c r="H752" s="1">
        <f t="shared" ref="H752:J752" si="853">H680</f>
        <v>1</v>
      </c>
      <c r="I752" s="1">
        <f t="shared" si="853"/>
        <v>1</v>
      </c>
      <c r="J752" s="1">
        <f t="shared" si="853"/>
        <v>2</v>
      </c>
      <c r="K752" s="1">
        <f t="shared" si="786"/>
        <v>1</v>
      </c>
      <c r="L752" s="1">
        <f>IF(H752=0,0,_xlfn.XLOOKUP(G752,战斗中转!$D$8:$D$19,战斗中转!$I$8:$I$19))</f>
        <v>0.4</v>
      </c>
      <c r="M752" s="1">
        <f t="shared" si="763"/>
        <v>6011112115</v>
      </c>
      <c r="N752" s="1" t="str">
        <f t="shared" si="781"/>
        <v>EquipmentName6011012115</v>
      </c>
      <c r="O752" s="1" t="str">
        <f t="shared" si="782"/>
        <v>EquipmentDesc6011012115</v>
      </c>
      <c r="P752" s="63" t="str">
        <f>"SpriteUi/EquipmentIcon/"&amp;"Equip_"&amp;_xlfn.XLOOKUP(J752,战斗中转!$A$8:$A$11,战斗中转!$B$8:$B$11)&amp;"_"&amp;I752*100+ROUNDUP(G752/2,0)*10</f>
        <v>SpriteUi/EquipmentIcon/Equip_Head_160</v>
      </c>
      <c r="Q752" s="63">
        <v>1</v>
      </c>
      <c r="R752" s="1" t="str" cm="1">
        <f t="array" ref="R752">_xlfn.XLOOKUP($C752,战斗中转!$E$32:$E$281,_xlfn.XLOOKUP(I752*100+J752,战斗中转!$AD$30:$BY$30*100+战斗中转!$AD$31:$BY$31,战斗中转!$AD$32:$BY$281),"{}")</f>
        <v>{"Hp":461385.2352,"AntiCri":0.6272}</v>
      </c>
      <c r="S752" s="1" t="str" cm="1">
        <f t="array" ref="S752">_xlfn.XLOOKUP($C752,经营中转!$E$16:$E$265,_xlfn.XLOOKUP($J752,经营中转!$L$15:$S$15,经营中转!$L$16:$S$265),"{}")</f>
        <v>{"AutoLevelLower":162}</v>
      </c>
    </row>
    <row r="753" spans="1:19" x14ac:dyDescent="0.15">
      <c r="A753" s="1">
        <f t="shared" si="759"/>
        <v>6011113115</v>
      </c>
      <c r="B753" s="61">
        <f t="shared" si="811"/>
        <v>6011113115</v>
      </c>
      <c r="C753" s="27">
        <f>_xlfn.XLOOKUP(G753,战斗中转!$D$8:$D$19,战斗中转!$F$8:$F$19)</f>
        <v>115</v>
      </c>
      <c r="D753" s="1">
        <f>_xlfn.XLOOKUP(G753,战斗中转!$D$8:$D$19,战斗中转!$H$8:$H$19)</f>
        <v>5</v>
      </c>
      <c r="E753" s="1">
        <f>_xlfn.XLOOKUP(G753,战斗中转!$D$8:$D$19,战斗中转!$J$8:$J$19)</f>
        <v>0</v>
      </c>
      <c r="F753" s="1">
        <f t="shared" si="779"/>
        <v>1</v>
      </c>
      <c r="G753" s="61">
        <f t="shared" si="825"/>
        <v>11</v>
      </c>
      <c r="H753" s="1">
        <f t="shared" ref="H753:J753" si="854">H681</f>
        <v>1</v>
      </c>
      <c r="I753" s="1">
        <f t="shared" si="854"/>
        <v>1</v>
      </c>
      <c r="J753" s="1">
        <f t="shared" si="854"/>
        <v>3</v>
      </c>
      <c r="K753" s="1">
        <f t="shared" si="786"/>
        <v>1</v>
      </c>
      <c r="L753" s="1">
        <f>IF(H753=0,0,_xlfn.XLOOKUP(G753,战斗中转!$D$8:$D$19,战斗中转!$I$8:$I$19))</f>
        <v>0.4</v>
      </c>
      <c r="M753" s="1">
        <f t="shared" si="763"/>
        <v>6011113115</v>
      </c>
      <c r="N753" s="1" t="str">
        <f t="shared" si="781"/>
        <v>EquipmentName6011013115</v>
      </c>
      <c r="O753" s="1" t="str">
        <f t="shared" si="782"/>
        <v>EquipmentDesc6011013115</v>
      </c>
      <c r="P753" s="63" t="str">
        <f>"SpriteUi/EquipmentIcon/"&amp;"Equip_"&amp;_xlfn.XLOOKUP(J753,战斗中转!$A$8:$A$11,战斗中转!$B$8:$B$11)&amp;"_"&amp;I753*100+ROUNDUP(G753/2,0)*10</f>
        <v>SpriteUi/EquipmentIcon/Equip_Body_160</v>
      </c>
      <c r="Q753" s="63">
        <v>1</v>
      </c>
      <c r="R753" s="1" t="str" cm="1">
        <f t="array" ref="R753">_xlfn.XLOOKUP($C753,战斗中转!$E$32:$E$281,_xlfn.XLOOKUP(I753*100+J753,战斗中转!$AD$30:$BY$30*100+战斗中转!$AD$31:$BY$31,战斗中转!$AD$32:$BY$281),"{}")</f>
        <v>{"PhysDef":19923.4533,"SkillSpeed":0.1726}</v>
      </c>
      <c r="S753" s="1" t="str" cm="1">
        <f t="array" ref="S753">_xlfn.XLOOKUP($C753,经营中转!$E$16:$E$265,_xlfn.XLOOKUP($J753,经营中转!$L$15:$S$15,经营中转!$L$16:$S$265),"{}")</f>
        <v>{"CardMulti":10.22}</v>
      </c>
    </row>
    <row r="754" spans="1:19" x14ac:dyDescent="0.15">
      <c r="A754" s="1">
        <f t="shared" si="759"/>
        <v>6011114115</v>
      </c>
      <c r="B754" s="61">
        <f t="shared" si="811"/>
        <v>6011114115</v>
      </c>
      <c r="C754" s="27">
        <f>_xlfn.XLOOKUP(G754,战斗中转!$D$8:$D$19,战斗中转!$F$8:$F$19)</f>
        <v>115</v>
      </c>
      <c r="D754" s="1">
        <f>_xlfn.XLOOKUP(G754,战斗中转!$D$8:$D$19,战斗中转!$H$8:$H$19)</f>
        <v>5</v>
      </c>
      <c r="E754" s="1">
        <f>_xlfn.XLOOKUP(G754,战斗中转!$D$8:$D$19,战斗中转!$J$8:$J$19)</f>
        <v>0</v>
      </c>
      <c r="F754" s="1">
        <f t="shared" si="779"/>
        <v>1</v>
      </c>
      <c r="G754" s="61">
        <f t="shared" si="825"/>
        <v>11</v>
      </c>
      <c r="H754" s="1">
        <f t="shared" ref="H754:J754" si="855">H682</f>
        <v>1</v>
      </c>
      <c r="I754" s="1">
        <f t="shared" si="855"/>
        <v>1</v>
      </c>
      <c r="J754" s="1">
        <f t="shared" si="855"/>
        <v>4</v>
      </c>
      <c r="K754" s="1">
        <f t="shared" si="786"/>
        <v>1</v>
      </c>
      <c r="L754" s="1">
        <f>IF(H754=0,0,_xlfn.XLOOKUP(G754,战斗中转!$D$8:$D$19,战斗中转!$I$8:$I$19))</f>
        <v>0.4</v>
      </c>
      <c r="M754" s="1">
        <f t="shared" si="763"/>
        <v>6011114115</v>
      </c>
      <c r="N754" s="1" t="str">
        <f t="shared" si="781"/>
        <v>EquipmentName6011014115</v>
      </c>
      <c r="O754" s="1" t="str">
        <f t="shared" si="782"/>
        <v>EquipmentDesc6011014115</v>
      </c>
      <c r="P754" s="63" t="str">
        <f>"SpriteUi/EquipmentIcon/"&amp;"Equip_"&amp;_xlfn.XLOOKUP(J754,战斗中转!$A$8:$A$11,战斗中转!$B$8:$B$11)&amp;"_"&amp;I754*100+ROUNDUP(G754/2,0)*10</f>
        <v>SpriteUi/EquipmentIcon/Equip_Shoes_160</v>
      </c>
      <c r="Q754" s="63">
        <v>1</v>
      </c>
      <c r="R754" s="1" t="str" cm="1">
        <f t="array" ref="R754">_xlfn.XLOOKUP($C754,战斗中转!$E$32:$E$281,_xlfn.XLOOKUP(I754*100+J754,战斗中转!$AD$30:$BY$30*100+战斗中转!$AD$31:$BY$31,战斗中转!$AD$32:$BY$281),"{}")</f>
        <v>{"MagicDef":19923.4533,"AtkSpeed":0.2219,"SkillSpeed":0.1726}</v>
      </c>
      <c r="S754" s="1" t="str" cm="1">
        <f t="array" ref="S754">_xlfn.XLOOKUP($C754,经营中转!$E$16:$E$265,_xlfn.XLOOKUP($J754,经营中转!$L$15:$S$15,经营中转!$L$16:$S$265),"{}")</f>
        <v>{"AutoLevelLower":70}</v>
      </c>
    </row>
    <row r="755" spans="1:19" x14ac:dyDescent="0.15">
      <c r="A755" s="1">
        <f t="shared" si="759"/>
        <v>6011121115</v>
      </c>
      <c r="B755" s="61">
        <f t="shared" si="811"/>
        <v>6011121115</v>
      </c>
      <c r="C755" s="27">
        <f>_xlfn.XLOOKUP(G755,战斗中转!$D$8:$D$19,战斗中转!$F$8:$F$19)</f>
        <v>115</v>
      </c>
      <c r="D755" s="1">
        <f>_xlfn.XLOOKUP(G755,战斗中转!$D$8:$D$19,战斗中转!$H$8:$H$19)</f>
        <v>5</v>
      </c>
      <c r="E755" s="1">
        <f>_xlfn.XLOOKUP(G755,战斗中转!$D$8:$D$19,战斗中转!$J$8:$J$19)</f>
        <v>0</v>
      </c>
      <c r="F755" s="1">
        <f t="shared" si="779"/>
        <v>1</v>
      </c>
      <c r="G755" s="61">
        <f t="shared" si="825"/>
        <v>11</v>
      </c>
      <c r="H755" s="1">
        <f t="shared" ref="H755:J755" si="856">H683</f>
        <v>1</v>
      </c>
      <c r="I755" s="1">
        <f t="shared" si="856"/>
        <v>2</v>
      </c>
      <c r="J755" s="1">
        <f t="shared" si="856"/>
        <v>1</v>
      </c>
      <c r="K755" s="1">
        <f t="shared" si="786"/>
        <v>1</v>
      </c>
      <c r="L755" s="1">
        <f>IF(H755=0,0,_xlfn.XLOOKUP(G755,战斗中转!$D$8:$D$19,战斗中转!$I$8:$I$19))</f>
        <v>0.4</v>
      </c>
      <c r="M755" s="1">
        <f t="shared" si="763"/>
        <v>6011121115</v>
      </c>
      <c r="N755" s="1" t="str">
        <f t="shared" si="781"/>
        <v>EquipmentName6011021115</v>
      </c>
      <c r="O755" s="1" t="str">
        <f t="shared" si="782"/>
        <v>EquipmentDesc6011021115</v>
      </c>
      <c r="P755" s="63" t="str">
        <f>"SpriteUi/EquipmentIcon/"&amp;"Equip_"&amp;_xlfn.XLOOKUP(J755,战斗中转!$A$8:$A$11,战斗中转!$B$8:$B$11)&amp;"_"&amp;I755*100+ROUNDUP(G755/2,0)*10</f>
        <v>SpriteUi/EquipmentIcon/Equip_Weapon_260</v>
      </c>
      <c r="Q755" s="63">
        <v>1</v>
      </c>
      <c r="R755" s="1" t="str" cm="1">
        <f t="array" ref="R755">_xlfn.XLOOKUP($C755,战斗中转!$E$32:$E$281,_xlfn.XLOOKUP(I755*100+J755,战斗中转!$AD$30:$BY$30*100+战斗中转!$AD$31:$BY$31,战斗中转!$AD$32:$BY$281),"{}")</f>
        <v>{"Atk":45089.9207,"Cri":0.784}</v>
      </c>
      <c r="S755" s="1" t="str" cm="1">
        <f t="array" ref="S755">_xlfn.XLOOKUP($C755,经营中转!$E$16:$E$265,_xlfn.XLOOKUP($J755,经营中转!$L$15:$S$15,经营中转!$L$16:$S$265),"{}")</f>
        <v>{"CardMulti":23.84}</v>
      </c>
    </row>
    <row r="756" spans="1:19" x14ac:dyDescent="0.15">
      <c r="A756" s="1">
        <f t="shared" si="759"/>
        <v>6011122115</v>
      </c>
      <c r="B756" s="61">
        <f t="shared" si="811"/>
        <v>6011122115</v>
      </c>
      <c r="C756" s="27">
        <f>_xlfn.XLOOKUP(G756,战斗中转!$D$8:$D$19,战斗中转!$F$8:$F$19)</f>
        <v>115</v>
      </c>
      <c r="D756" s="1">
        <f>_xlfn.XLOOKUP(G756,战斗中转!$D$8:$D$19,战斗中转!$H$8:$H$19)</f>
        <v>5</v>
      </c>
      <c r="E756" s="1">
        <f>_xlfn.XLOOKUP(G756,战斗中转!$D$8:$D$19,战斗中转!$J$8:$J$19)</f>
        <v>0</v>
      </c>
      <c r="F756" s="1">
        <f t="shared" si="779"/>
        <v>1</v>
      </c>
      <c r="G756" s="61">
        <f t="shared" si="825"/>
        <v>11</v>
      </c>
      <c r="H756" s="1">
        <f t="shared" ref="H756:J756" si="857">H684</f>
        <v>1</v>
      </c>
      <c r="I756" s="1">
        <f t="shared" si="857"/>
        <v>2</v>
      </c>
      <c r="J756" s="1">
        <f t="shared" si="857"/>
        <v>2</v>
      </c>
      <c r="K756" s="1">
        <f t="shared" si="786"/>
        <v>1</v>
      </c>
      <c r="L756" s="1">
        <f>IF(H756=0,0,_xlfn.XLOOKUP(G756,战斗中转!$D$8:$D$19,战斗中转!$I$8:$I$19))</f>
        <v>0.4</v>
      </c>
      <c r="M756" s="1">
        <f t="shared" si="763"/>
        <v>6011122115</v>
      </c>
      <c r="N756" s="1" t="str">
        <f t="shared" si="781"/>
        <v>EquipmentName6011022115</v>
      </c>
      <c r="O756" s="1" t="str">
        <f t="shared" si="782"/>
        <v>EquipmentDesc6011022115</v>
      </c>
      <c r="P756" s="63" t="str">
        <f>"SpriteUi/EquipmentIcon/"&amp;"Equip_"&amp;_xlfn.XLOOKUP(J756,战斗中转!$A$8:$A$11,战斗中转!$B$8:$B$11)&amp;"_"&amp;I756*100+ROUNDUP(G756/2,0)*10</f>
        <v>SpriteUi/EquipmentIcon/Equip_Head_260</v>
      </c>
      <c r="Q756" s="63">
        <v>1</v>
      </c>
      <c r="R756" s="1" t="str" cm="1">
        <f t="array" ref="R756">_xlfn.XLOOKUP($C756,战斗中转!$E$32:$E$281,_xlfn.XLOOKUP(I756*100+J756,战斗中转!$AD$30:$BY$30*100+战斗中转!$AD$31:$BY$31,战斗中转!$AD$32:$BY$281),"{}")</f>
        <v>{"Hp":655376.7545,"AntiCri":0.784}</v>
      </c>
      <c r="S756" s="1" t="str" cm="1">
        <f t="array" ref="S756">_xlfn.XLOOKUP($C756,经营中转!$E$16:$E$265,_xlfn.XLOOKUP($J756,经营中转!$L$15:$S$15,经营中转!$L$16:$S$265),"{}")</f>
        <v>{"AutoLevelLower":162}</v>
      </c>
    </row>
    <row r="757" spans="1:19" x14ac:dyDescent="0.15">
      <c r="A757" s="1">
        <f t="shared" si="759"/>
        <v>6011123115</v>
      </c>
      <c r="B757" s="61">
        <f t="shared" si="811"/>
        <v>6011123115</v>
      </c>
      <c r="C757" s="27">
        <f>_xlfn.XLOOKUP(G757,战斗中转!$D$8:$D$19,战斗中转!$F$8:$F$19)</f>
        <v>115</v>
      </c>
      <c r="D757" s="1">
        <f>_xlfn.XLOOKUP(G757,战斗中转!$D$8:$D$19,战斗中转!$H$8:$H$19)</f>
        <v>5</v>
      </c>
      <c r="E757" s="1">
        <f>_xlfn.XLOOKUP(G757,战斗中转!$D$8:$D$19,战斗中转!$J$8:$J$19)</f>
        <v>0</v>
      </c>
      <c r="F757" s="1">
        <f t="shared" si="779"/>
        <v>1</v>
      </c>
      <c r="G757" s="61">
        <f t="shared" si="825"/>
        <v>11</v>
      </c>
      <c r="H757" s="1">
        <f t="shared" ref="H757:J757" si="858">H685</f>
        <v>1</v>
      </c>
      <c r="I757" s="1">
        <f t="shared" si="858"/>
        <v>2</v>
      </c>
      <c r="J757" s="1">
        <f t="shared" si="858"/>
        <v>3</v>
      </c>
      <c r="K757" s="1">
        <f t="shared" si="786"/>
        <v>1</v>
      </c>
      <c r="L757" s="1">
        <f>IF(H757=0,0,_xlfn.XLOOKUP(G757,战斗中转!$D$8:$D$19,战斗中转!$I$8:$I$19))</f>
        <v>0.4</v>
      </c>
      <c r="M757" s="1">
        <f t="shared" si="763"/>
        <v>6011123115</v>
      </c>
      <c r="N757" s="1" t="str">
        <f t="shared" si="781"/>
        <v>EquipmentName6011023115</v>
      </c>
      <c r="O757" s="1" t="str">
        <f t="shared" si="782"/>
        <v>EquipmentDesc6011023115</v>
      </c>
      <c r="P757" s="63" t="str">
        <f>"SpriteUi/EquipmentIcon/"&amp;"Equip_"&amp;_xlfn.XLOOKUP(J757,战斗中转!$A$8:$A$11,战斗中转!$B$8:$B$11)&amp;"_"&amp;I757*100+ROUNDUP(G757/2,0)*10</f>
        <v>SpriteUi/EquipmentIcon/Equip_Body_260</v>
      </c>
      <c r="Q757" s="63">
        <v>1</v>
      </c>
      <c r="R757" s="1" t="str" cm="1">
        <f t="array" ref="R757">_xlfn.XLOOKUP($C757,战斗中转!$E$32:$E$281,_xlfn.XLOOKUP(I757*100+J757,战斗中转!$AD$30:$BY$30*100+战斗中转!$AD$31:$BY$31,战斗中转!$AD$32:$BY$281),"{}")</f>
        <v>{"PhysDef":23069.2618,"OnHealInc":0.1627}</v>
      </c>
      <c r="S757" s="1" t="str" cm="1">
        <f t="array" ref="S757">_xlfn.XLOOKUP($C757,经营中转!$E$16:$E$265,_xlfn.XLOOKUP($J757,经营中转!$L$15:$S$15,经营中转!$L$16:$S$265),"{}")</f>
        <v>{"CardMulti":10.22}</v>
      </c>
    </row>
    <row r="758" spans="1:19" x14ac:dyDescent="0.15">
      <c r="A758" s="1">
        <f t="shared" si="759"/>
        <v>6011124115</v>
      </c>
      <c r="B758" s="61">
        <f t="shared" si="811"/>
        <v>6011124115</v>
      </c>
      <c r="C758" s="27">
        <f>_xlfn.XLOOKUP(G758,战斗中转!$D$8:$D$19,战斗中转!$F$8:$F$19)</f>
        <v>115</v>
      </c>
      <c r="D758" s="1">
        <f>_xlfn.XLOOKUP(G758,战斗中转!$D$8:$D$19,战斗中转!$H$8:$H$19)</f>
        <v>5</v>
      </c>
      <c r="E758" s="1">
        <f>_xlfn.XLOOKUP(G758,战斗中转!$D$8:$D$19,战斗中转!$J$8:$J$19)</f>
        <v>0</v>
      </c>
      <c r="F758" s="1">
        <f t="shared" si="779"/>
        <v>1</v>
      </c>
      <c r="G758" s="61">
        <f t="shared" si="825"/>
        <v>11</v>
      </c>
      <c r="H758" s="1">
        <f t="shared" ref="H758:J758" si="859">H686</f>
        <v>1</v>
      </c>
      <c r="I758" s="1">
        <f t="shared" si="859"/>
        <v>2</v>
      </c>
      <c r="J758" s="1">
        <f t="shared" si="859"/>
        <v>4</v>
      </c>
      <c r="K758" s="1">
        <f t="shared" si="786"/>
        <v>1</v>
      </c>
      <c r="L758" s="1">
        <f>IF(H758=0,0,_xlfn.XLOOKUP(G758,战斗中转!$D$8:$D$19,战斗中转!$I$8:$I$19))</f>
        <v>0.4</v>
      </c>
      <c r="M758" s="1">
        <f t="shared" si="763"/>
        <v>6011124115</v>
      </c>
      <c r="N758" s="1" t="str">
        <f t="shared" si="781"/>
        <v>EquipmentName6011024115</v>
      </c>
      <c r="O758" s="1" t="str">
        <f t="shared" si="782"/>
        <v>EquipmentDesc6011024115</v>
      </c>
      <c r="P758" s="63" t="str">
        <f>"SpriteUi/EquipmentIcon/"&amp;"Equip_"&amp;_xlfn.XLOOKUP(J758,战斗中转!$A$8:$A$11,战斗中转!$B$8:$B$11)&amp;"_"&amp;I758*100+ROUNDUP(G758/2,0)*10</f>
        <v>SpriteUi/EquipmentIcon/Equip_Shoes_260</v>
      </c>
      <c r="Q758" s="63">
        <v>1</v>
      </c>
      <c r="R758" s="1" t="str" cm="1">
        <f t="array" ref="R758">_xlfn.XLOOKUP($C758,战斗中转!$E$32:$E$281,_xlfn.XLOOKUP(I758*100+J758,战斗中转!$AD$30:$BY$30*100+战斗中转!$AD$31:$BY$31,战斗中转!$AD$32:$BY$281),"{}")</f>
        <v>{"MagicDef":23069.2618,"AtkSpeed":0.2219,"OnHealInc":0.1627}</v>
      </c>
      <c r="S758" s="1" t="str" cm="1">
        <f t="array" ref="S758">_xlfn.XLOOKUP($C758,经营中转!$E$16:$E$265,_xlfn.XLOOKUP($J758,经营中转!$L$15:$S$15,经营中转!$L$16:$S$265),"{}")</f>
        <v>{"AutoLevelLower":70}</v>
      </c>
    </row>
    <row r="759" spans="1:19" x14ac:dyDescent="0.15">
      <c r="A759" s="1">
        <f t="shared" si="759"/>
        <v>6011131115</v>
      </c>
      <c r="B759" s="61">
        <f t="shared" si="811"/>
        <v>6011131115</v>
      </c>
      <c r="C759" s="27">
        <f>_xlfn.XLOOKUP(G759,战斗中转!$D$8:$D$19,战斗中转!$F$8:$F$19)</f>
        <v>115</v>
      </c>
      <c r="D759" s="1">
        <f>_xlfn.XLOOKUP(G759,战斗中转!$D$8:$D$19,战斗中转!$H$8:$H$19)</f>
        <v>5</v>
      </c>
      <c r="E759" s="1">
        <f>_xlfn.XLOOKUP(G759,战斗中转!$D$8:$D$19,战斗中转!$J$8:$J$19)</f>
        <v>0</v>
      </c>
      <c r="F759" s="1">
        <f t="shared" si="779"/>
        <v>1</v>
      </c>
      <c r="G759" s="61">
        <f t="shared" si="825"/>
        <v>11</v>
      </c>
      <c r="H759" s="1">
        <f t="shared" ref="H759:J759" si="860">H687</f>
        <v>1</v>
      </c>
      <c r="I759" s="1">
        <f t="shared" si="860"/>
        <v>3</v>
      </c>
      <c r="J759" s="1">
        <f t="shared" si="860"/>
        <v>1</v>
      </c>
      <c r="K759" s="1">
        <f t="shared" si="786"/>
        <v>1</v>
      </c>
      <c r="L759" s="1">
        <f>IF(H759=0,0,_xlfn.XLOOKUP(G759,战斗中转!$D$8:$D$19,战斗中转!$I$8:$I$19))</f>
        <v>0.4</v>
      </c>
      <c r="M759" s="1">
        <f t="shared" si="763"/>
        <v>6011131115</v>
      </c>
      <c r="N759" s="1" t="str">
        <f t="shared" si="781"/>
        <v>EquipmentName6011031115</v>
      </c>
      <c r="O759" s="1" t="str">
        <f t="shared" si="782"/>
        <v>EquipmentDesc6011031115</v>
      </c>
      <c r="P759" s="63" t="str">
        <f>"SpriteUi/EquipmentIcon/"&amp;"Equip_"&amp;_xlfn.XLOOKUP(J759,战斗中转!$A$8:$A$11,战斗中转!$B$8:$B$11)&amp;"_"&amp;I759*100+ROUNDUP(G759/2,0)*10</f>
        <v>SpriteUi/EquipmentIcon/Equip_Weapon_360</v>
      </c>
      <c r="Q759" s="63">
        <v>1</v>
      </c>
      <c r="R759" s="1" t="str" cm="1">
        <f t="array" ref="R759">_xlfn.XLOOKUP($C759,战斗中转!$E$32:$E$281,_xlfn.XLOOKUP(I759*100+J759,战斗中转!$AD$30:$BY$30*100+战斗中转!$AD$31:$BY$31,战斗中转!$AD$32:$BY$281),"{}")</f>
        <v>{"Atk":57673.1544,"Cri":0.784}</v>
      </c>
      <c r="S759" s="1" t="str" cm="1">
        <f t="array" ref="S759">_xlfn.XLOOKUP($C759,经营中转!$E$16:$E$265,_xlfn.XLOOKUP($J759,经营中转!$L$15:$S$15,经营中转!$L$16:$S$265),"{}")</f>
        <v>{"CardMulti":23.84}</v>
      </c>
    </row>
    <row r="760" spans="1:19" x14ac:dyDescent="0.15">
      <c r="A760" s="1">
        <f t="shared" si="759"/>
        <v>6011132115</v>
      </c>
      <c r="B760" s="61">
        <f t="shared" si="811"/>
        <v>6011132115</v>
      </c>
      <c r="C760" s="27">
        <f>_xlfn.XLOOKUP(G760,战斗中转!$D$8:$D$19,战斗中转!$F$8:$F$19)</f>
        <v>115</v>
      </c>
      <c r="D760" s="1">
        <f>_xlfn.XLOOKUP(G760,战斗中转!$D$8:$D$19,战斗中转!$H$8:$H$19)</f>
        <v>5</v>
      </c>
      <c r="E760" s="1">
        <f>_xlfn.XLOOKUP(G760,战斗中转!$D$8:$D$19,战斗中转!$J$8:$J$19)</f>
        <v>0</v>
      </c>
      <c r="F760" s="1">
        <f t="shared" si="779"/>
        <v>1</v>
      </c>
      <c r="G760" s="61">
        <f t="shared" si="825"/>
        <v>11</v>
      </c>
      <c r="H760" s="1">
        <f t="shared" ref="H760:J760" si="861">H688</f>
        <v>1</v>
      </c>
      <c r="I760" s="1">
        <f t="shared" si="861"/>
        <v>3</v>
      </c>
      <c r="J760" s="1">
        <f t="shared" si="861"/>
        <v>2</v>
      </c>
      <c r="K760" s="1">
        <f t="shared" si="786"/>
        <v>1</v>
      </c>
      <c r="L760" s="1">
        <f>IF(H760=0,0,_xlfn.XLOOKUP(G760,战斗中转!$D$8:$D$19,战斗中转!$I$8:$I$19))</f>
        <v>0.4</v>
      </c>
      <c r="M760" s="1">
        <f t="shared" si="763"/>
        <v>6011132115</v>
      </c>
      <c r="N760" s="1" t="str">
        <f t="shared" si="781"/>
        <v>EquipmentName6011032115</v>
      </c>
      <c r="O760" s="1" t="str">
        <f t="shared" si="782"/>
        <v>EquipmentDesc6011032115</v>
      </c>
      <c r="P760" s="63" t="str">
        <f>"SpriteUi/EquipmentIcon/"&amp;"Equip_"&amp;_xlfn.XLOOKUP(J760,战斗中转!$A$8:$A$11,战斗中转!$B$8:$B$11)&amp;"_"&amp;I760*100+ROUNDUP(G760/2,0)*10</f>
        <v>SpriteUi/EquipmentIcon/Equip_Head_360</v>
      </c>
      <c r="Q760" s="63">
        <v>1</v>
      </c>
      <c r="R760" s="1" t="str" cm="1">
        <f t="array" ref="R760">_xlfn.XLOOKUP($C760,战斗中转!$E$32:$E$281,_xlfn.XLOOKUP(I760*100+J760,战斗中转!$AD$30:$BY$30*100+战斗中转!$AD$31:$BY$31,战斗中转!$AD$32:$BY$281),"{}")</f>
        <v>{"Hp":550516.4738,"AntiCri":0.784}</v>
      </c>
      <c r="S760" s="1" t="str" cm="1">
        <f t="array" ref="S760">_xlfn.XLOOKUP($C760,经营中转!$E$16:$E$265,_xlfn.XLOOKUP($J760,经营中转!$L$15:$S$15,经营中转!$L$16:$S$265),"{}")</f>
        <v>{"AutoLevelLower":162}</v>
      </c>
    </row>
    <row r="761" spans="1:19" x14ac:dyDescent="0.15">
      <c r="A761" s="1">
        <f t="shared" si="759"/>
        <v>6011133115</v>
      </c>
      <c r="B761" s="61">
        <f t="shared" si="811"/>
        <v>6011133115</v>
      </c>
      <c r="C761" s="27">
        <f>_xlfn.XLOOKUP(G761,战斗中转!$D$8:$D$19,战斗中转!$F$8:$F$19)</f>
        <v>115</v>
      </c>
      <c r="D761" s="1">
        <f>_xlfn.XLOOKUP(G761,战斗中转!$D$8:$D$19,战斗中转!$H$8:$H$19)</f>
        <v>5</v>
      </c>
      <c r="E761" s="1">
        <f>_xlfn.XLOOKUP(G761,战斗中转!$D$8:$D$19,战斗中转!$J$8:$J$19)</f>
        <v>0</v>
      </c>
      <c r="F761" s="1">
        <f t="shared" si="779"/>
        <v>1</v>
      </c>
      <c r="G761" s="61">
        <f t="shared" si="825"/>
        <v>11</v>
      </c>
      <c r="H761" s="1">
        <f t="shared" ref="H761:J761" si="862">H689</f>
        <v>1</v>
      </c>
      <c r="I761" s="1">
        <f t="shared" si="862"/>
        <v>3</v>
      </c>
      <c r="J761" s="1">
        <f t="shared" si="862"/>
        <v>3</v>
      </c>
      <c r="K761" s="1">
        <f t="shared" si="786"/>
        <v>1</v>
      </c>
      <c r="L761" s="1">
        <f>IF(H761=0,0,_xlfn.XLOOKUP(G761,战斗中转!$D$8:$D$19,战斗中转!$I$8:$I$19))</f>
        <v>0.4</v>
      </c>
      <c r="M761" s="1">
        <f t="shared" si="763"/>
        <v>6011133115</v>
      </c>
      <c r="N761" s="1" t="str">
        <f t="shared" si="781"/>
        <v>EquipmentName6011033115</v>
      </c>
      <c r="O761" s="1" t="str">
        <f t="shared" si="782"/>
        <v>EquipmentDesc6011033115</v>
      </c>
      <c r="P761" s="63" t="str">
        <f>"SpriteUi/EquipmentIcon/"&amp;"Equip_"&amp;_xlfn.XLOOKUP(J761,战斗中转!$A$8:$A$11,战斗中转!$B$8:$B$11)&amp;"_"&amp;I761*100+ROUNDUP(G761/2,0)*10</f>
        <v>SpriteUi/EquipmentIcon/Equip_Body_360</v>
      </c>
      <c r="Q761" s="63">
        <v>1</v>
      </c>
      <c r="R761" s="1" t="str" cm="1">
        <f t="array" ref="R761">_xlfn.XLOOKUP($C761,战斗中转!$E$32:$E$281,_xlfn.XLOOKUP(I761*100+J761,战斗中转!$AD$30:$BY$30*100+战斗中转!$AD$31:$BY$31,战斗中转!$AD$32:$BY$281),"{}")</f>
        <v>{"PhysDef":20342.8945,"HealInc":0.1627}</v>
      </c>
      <c r="S761" s="1" t="str" cm="1">
        <f t="array" ref="S761">_xlfn.XLOOKUP($C761,经营中转!$E$16:$E$265,_xlfn.XLOOKUP($J761,经营中转!$L$15:$S$15,经营中转!$L$16:$S$265),"{}")</f>
        <v>{"CardMulti":10.22}</v>
      </c>
    </row>
    <row r="762" spans="1:19" x14ac:dyDescent="0.15">
      <c r="A762" s="1">
        <f t="shared" si="759"/>
        <v>6011134115</v>
      </c>
      <c r="B762" s="61">
        <f t="shared" si="811"/>
        <v>6011134115</v>
      </c>
      <c r="C762" s="27">
        <f>_xlfn.XLOOKUP(G762,战斗中转!$D$8:$D$19,战斗中转!$F$8:$F$19)</f>
        <v>115</v>
      </c>
      <c r="D762" s="1">
        <f>_xlfn.XLOOKUP(G762,战斗中转!$D$8:$D$19,战斗中转!$H$8:$H$19)</f>
        <v>5</v>
      </c>
      <c r="E762" s="1">
        <f>_xlfn.XLOOKUP(G762,战斗中转!$D$8:$D$19,战斗中转!$J$8:$J$19)</f>
        <v>0</v>
      </c>
      <c r="F762" s="1">
        <f t="shared" si="779"/>
        <v>1</v>
      </c>
      <c r="G762" s="61">
        <f t="shared" si="825"/>
        <v>11</v>
      </c>
      <c r="H762" s="1">
        <f t="shared" ref="H762:J762" si="863">H690</f>
        <v>1</v>
      </c>
      <c r="I762" s="1">
        <f t="shared" si="863"/>
        <v>3</v>
      </c>
      <c r="J762" s="1">
        <f t="shared" si="863"/>
        <v>4</v>
      </c>
      <c r="K762" s="1">
        <f t="shared" si="786"/>
        <v>1</v>
      </c>
      <c r="L762" s="1">
        <f>IF(H762=0,0,_xlfn.XLOOKUP(G762,战斗中转!$D$8:$D$19,战斗中转!$I$8:$I$19))</f>
        <v>0.4</v>
      </c>
      <c r="M762" s="1">
        <f t="shared" si="763"/>
        <v>6011134115</v>
      </c>
      <c r="N762" s="1" t="str">
        <f t="shared" si="781"/>
        <v>EquipmentName6011034115</v>
      </c>
      <c r="O762" s="1" t="str">
        <f t="shared" si="782"/>
        <v>EquipmentDesc6011034115</v>
      </c>
      <c r="P762" s="63" t="str">
        <f>"SpriteUi/EquipmentIcon/"&amp;"Equip_"&amp;_xlfn.XLOOKUP(J762,战斗中转!$A$8:$A$11,战斗中转!$B$8:$B$11)&amp;"_"&amp;I762*100+ROUNDUP(G762/2,0)*10</f>
        <v>SpriteUi/EquipmentIcon/Equip_Shoes_360</v>
      </c>
      <c r="Q762" s="63">
        <v>1</v>
      </c>
      <c r="R762" s="1" t="str" cm="1">
        <f t="array" ref="R762">_xlfn.XLOOKUP($C762,战斗中转!$E$32:$E$281,_xlfn.XLOOKUP(I762*100+J762,战斗中转!$AD$30:$BY$30*100+战斗中转!$AD$31:$BY$31,战斗中转!$AD$32:$BY$281),"{}")</f>
        <v>{"MagicDef":20762.3356,"AtkSpeed":0.2219,"HealInc":0.1627}</v>
      </c>
      <c r="S762" s="1" t="str" cm="1">
        <f t="array" ref="S762">_xlfn.XLOOKUP($C762,经营中转!$E$16:$E$265,_xlfn.XLOOKUP($J762,经营中转!$L$15:$S$15,经营中转!$L$16:$S$265),"{}")</f>
        <v>{"AutoLevelLower":70}</v>
      </c>
    </row>
    <row r="763" spans="1:19" x14ac:dyDescent="0.15">
      <c r="A763" s="1">
        <f t="shared" si="759"/>
        <v>6011211115</v>
      </c>
      <c r="B763" s="61">
        <f t="shared" si="811"/>
        <v>6011211115</v>
      </c>
      <c r="C763" s="27">
        <f>_xlfn.XLOOKUP(G763,战斗中转!$D$8:$D$19,战斗中转!$F$8:$F$19)</f>
        <v>115</v>
      </c>
      <c r="D763" s="1">
        <f>_xlfn.XLOOKUP(G763,战斗中转!$D$8:$D$19,战斗中转!$H$8:$H$19)</f>
        <v>5</v>
      </c>
      <c r="E763" s="1">
        <f>_xlfn.XLOOKUP(G763,战斗中转!$D$8:$D$19,战斗中转!$J$8:$J$19)</f>
        <v>0</v>
      </c>
      <c r="F763" s="1">
        <f t="shared" si="779"/>
        <v>1</v>
      </c>
      <c r="G763" s="61">
        <f t="shared" si="825"/>
        <v>11</v>
      </c>
      <c r="H763" s="1">
        <f t="shared" ref="H763:J763" si="864">H691</f>
        <v>2</v>
      </c>
      <c r="I763" s="1">
        <f t="shared" si="864"/>
        <v>1</v>
      </c>
      <c r="J763" s="1">
        <f t="shared" si="864"/>
        <v>1</v>
      </c>
      <c r="K763" s="1">
        <f t="shared" si="786"/>
        <v>1</v>
      </c>
      <c r="L763" s="1">
        <f>IF(H763=0,0,_xlfn.XLOOKUP(G763,战斗中转!$D$8:$D$19,战斗中转!$I$8:$I$19))</f>
        <v>0.4</v>
      </c>
      <c r="M763" s="1">
        <f t="shared" si="763"/>
        <v>6011211115</v>
      </c>
      <c r="N763" s="1" t="str">
        <f t="shared" si="781"/>
        <v>EquipmentName6011011115</v>
      </c>
      <c r="O763" s="1" t="str">
        <f t="shared" si="782"/>
        <v>EquipmentDesc6011011115</v>
      </c>
      <c r="P763" s="63" t="str">
        <f>"SpriteUi/EquipmentIcon/"&amp;"Equip_"&amp;_xlfn.XLOOKUP(J763,战斗中转!$A$8:$A$11,战斗中转!$B$8:$B$11)&amp;"_"&amp;I763*100+ROUNDUP(G763/2,0)*10</f>
        <v>SpriteUi/EquipmentIcon/Equip_Weapon_160</v>
      </c>
      <c r="Q763" s="63">
        <v>1</v>
      </c>
      <c r="R763" s="1" t="str" cm="1">
        <f t="array" ref="R763">_xlfn.XLOOKUP($C763,战斗中转!$E$32:$E$281,_xlfn.XLOOKUP(I763*100+J763,战斗中转!$AD$30:$BY$30*100+战斗中转!$AD$31:$BY$31,战斗中转!$AD$32:$BY$281),"{}")</f>
        <v>{"Atk":63964.7712,"Cri":1.1368}</v>
      </c>
      <c r="S763" s="1" t="str" cm="1">
        <f t="array" ref="S763">_xlfn.XLOOKUP($C763,经营中转!$E$16:$E$265,_xlfn.XLOOKUP($J763,经营中转!$L$15:$S$15,经营中转!$L$16:$S$265),"{}")</f>
        <v>{"CardMulti":23.84}</v>
      </c>
    </row>
    <row r="764" spans="1:19" x14ac:dyDescent="0.15">
      <c r="A764" s="1">
        <f t="shared" si="759"/>
        <v>6011212115</v>
      </c>
      <c r="B764" s="61">
        <f t="shared" si="811"/>
        <v>6011212115</v>
      </c>
      <c r="C764" s="27">
        <f>_xlfn.XLOOKUP(G764,战斗中转!$D$8:$D$19,战斗中转!$F$8:$F$19)</f>
        <v>115</v>
      </c>
      <c r="D764" s="1">
        <f>_xlfn.XLOOKUP(G764,战斗中转!$D$8:$D$19,战斗中转!$H$8:$H$19)</f>
        <v>5</v>
      </c>
      <c r="E764" s="1">
        <f>_xlfn.XLOOKUP(G764,战斗中转!$D$8:$D$19,战斗中转!$J$8:$J$19)</f>
        <v>0</v>
      </c>
      <c r="F764" s="1">
        <f t="shared" si="779"/>
        <v>1</v>
      </c>
      <c r="G764" s="61">
        <f t="shared" si="825"/>
        <v>11</v>
      </c>
      <c r="H764" s="1">
        <f t="shared" ref="H764:J764" si="865">H692</f>
        <v>2</v>
      </c>
      <c r="I764" s="1">
        <f t="shared" si="865"/>
        <v>1</v>
      </c>
      <c r="J764" s="1">
        <f t="shared" si="865"/>
        <v>2</v>
      </c>
      <c r="K764" s="1">
        <f t="shared" si="786"/>
        <v>1</v>
      </c>
      <c r="L764" s="1">
        <f>IF(H764=0,0,_xlfn.XLOOKUP(G764,战斗中转!$D$8:$D$19,战斗中转!$I$8:$I$19))</f>
        <v>0.4</v>
      </c>
      <c r="M764" s="1">
        <f t="shared" si="763"/>
        <v>6011212115</v>
      </c>
      <c r="N764" s="1" t="str">
        <f t="shared" si="781"/>
        <v>EquipmentName6011012115</v>
      </c>
      <c r="O764" s="1" t="str">
        <f t="shared" si="782"/>
        <v>EquipmentDesc6011012115</v>
      </c>
      <c r="P764" s="63" t="str">
        <f>"SpriteUi/EquipmentIcon/"&amp;"Equip_"&amp;_xlfn.XLOOKUP(J764,战斗中转!$A$8:$A$11,战斗中转!$B$8:$B$11)&amp;"_"&amp;I764*100+ROUNDUP(G764/2,0)*10</f>
        <v>SpriteUi/EquipmentIcon/Equip_Head_160</v>
      </c>
      <c r="Q764" s="63">
        <v>1</v>
      </c>
      <c r="R764" s="1" t="str" cm="1">
        <f t="array" ref="R764">_xlfn.XLOOKUP($C764,战斗中转!$E$32:$E$281,_xlfn.XLOOKUP(I764*100+J764,战斗中转!$AD$30:$BY$30*100+战斗中转!$AD$31:$BY$31,战斗中转!$AD$32:$BY$281),"{}")</f>
        <v>{"Hp":461385.2352,"AntiCri":0.6272}</v>
      </c>
      <c r="S764" s="1" t="str" cm="1">
        <f t="array" ref="S764">_xlfn.XLOOKUP($C764,经营中转!$E$16:$E$265,_xlfn.XLOOKUP($J764,经营中转!$L$15:$S$15,经营中转!$L$16:$S$265),"{}")</f>
        <v>{"AutoLevelLower":162}</v>
      </c>
    </row>
    <row r="765" spans="1:19" x14ac:dyDescent="0.15">
      <c r="A765" s="1">
        <f t="shared" si="759"/>
        <v>6011213115</v>
      </c>
      <c r="B765" s="61">
        <f t="shared" si="811"/>
        <v>6011213115</v>
      </c>
      <c r="C765" s="27">
        <f>_xlfn.XLOOKUP(G765,战斗中转!$D$8:$D$19,战斗中转!$F$8:$F$19)</f>
        <v>115</v>
      </c>
      <c r="D765" s="1">
        <f>_xlfn.XLOOKUP(G765,战斗中转!$D$8:$D$19,战斗中转!$H$8:$H$19)</f>
        <v>5</v>
      </c>
      <c r="E765" s="1">
        <f>_xlfn.XLOOKUP(G765,战斗中转!$D$8:$D$19,战斗中转!$J$8:$J$19)</f>
        <v>0</v>
      </c>
      <c r="F765" s="1">
        <f t="shared" si="779"/>
        <v>1</v>
      </c>
      <c r="G765" s="61">
        <f t="shared" si="825"/>
        <v>11</v>
      </c>
      <c r="H765" s="1">
        <f t="shared" ref="H765:J765" si="866">H693</f>
        <v>2</v>
      </c>
      <c r="I765" s="1">
        <f t="shared" si="866"/>
        <v>1</v>
      </c>
      <c r="J765" s="1">
        <f t="shared" si="866"/>
        <v>3</v>
      </c>
      <c r="K765" s="1">
        <f t="shared" si="786"/>
        <v>1</v>
      </c>
      <c r="L765" s="1">
        <f>IF(H765=0,0,_xlfn.XLOOKUP(G765,战斗中转!$D$8:$D$19,战斗中转!$I$8:$I$19))</f>
        <v>0.4</v>
      </c>
      <c r="M765" s="1">
        <f t="shared" si="763"/>
        <v>6011213115</v>
      </c>
      <c r="N765" s="1" t="str">
        <f t="shared" si="781"/>
        <v>EquipmentName6011013115</v>
      </c>
      <c r="O765" s="1" t="str">
        <f t="shared" si="782"/>
        <v>EquipmentDesc6011013115</v>
      </c>
      <c r="P765" s="63" t="str">
        <f>"SpriteUi/EquipmentIcon/"&amp;"Equip_"&amp;_xlfn.XLOOKUP(J765,战斗中转!$A$8:$A$11,战斗中转!$B$8:$B$11)&amp;"_"&amp;I765*100+ROUNDUP(G765/2,0)*10</f>
        <v>SpriteUi/EquipmentIcon/Equip_Body_160</v>
      </c>
      <c r="Q765" s="63">
        <v>1</v>
      </c>
      <c r="R765" s="1" t="str" cm="1">
        <f t="array" ref="R765">_xlfn.XLOOKUP($C765,战斗中转!$E$32:$E$281,_xlfn.XLOOKUP(I765*100+J765,战斗中转!$AD$30:$BY$30*100+战斗中转!$AD$31:$BY$31,战斗中转!$AD$32:$BY$281),"{}")</f>
        <v>{"PhysDef":19923.4533,"SkillSpeed":0.1726}</v>
      </c>
      <c r="S765" s="1" t="str" cm="1">
        <f t="array" ref="S765">_xlfn.XLOOKUP($C765,经营中转!$E$16:$E$265,_xlfn.XLOOKUP($J765,经营中转!$L$15:$S$15,经营中转!$L$16:$S$265),"{}")</f>
        <v>{"CardMulti":10.22}</v>
      </c>
    </row>
    <row r="766" spans="1:19" x14ac:dyDescent="0.15">
      <c r="A766" s="1">
        <f t="shared" si="759"/>
        <v>6011214115</v>
      </c>
      <c r="B766" s="61">
        <f t="shared" si="811"/>
        <v>6011214115</v>
      </c>
      <c r="C766" s="27">
        <f>_xlfn.XLOOKUP(G766,战斗中转!$D$8:$D$19,战斗中转!$F$8:$F$19)</f>
        <v>115</v>
      </c>
      <c r="D766" s="1">
        <f>_xlfn.XLOOKUP(G766,战斗中转!$D$8:$D$19,战斗中转!$H$8:$H$19)</f>
        <v>5</v>
      </c>
      <c r="E766" s="1">
        <f>_xlfn.XLOOKUP(G766,战斗中转!$D$8:$D$19,战斗中转!$J$8:$J$19)</f>
        <v>0</v>
      </c>
      <c r="F766" s="1">
        <f t="shared" si="779"/>
        <v>1</v>
      </c>
      <c r="G766" s="61">
        <f t="shared" si="825"/>
        <v>11</v>
      </c>
      <c r="H766" s="1">
        <f t="shared" ref="H766:J766" si="867">H694</f>
        <v>2</v>
      </c>
      <c r="I766" s="1">
        <f t="shared" si="867"/>
        <v>1</v>
      </c>
      <c r="J766" s="1">
        <f t="shared" si="867"/>
        <v>4</v>
      </c>
      <c r="K766" s="1">
        <f t="shared" si="786"/>
        <v>1</v>
      </c>
      <c r="L766" s="1">
        <f>IF(H766=0,0,_xlfn.XLOOKUP(G766,战斗中转!$D$8:$D$19,战斗中转!$I$8:$I$19))</f>
        <v>0.4</v>
      </c>
      <c r="M766" s="1">
        <f t="shared" si="763"/>
        <v>6011214115</v>
      </c>
      <c r="N766" s="1" t="str">
        <f t="shared" si="781"/>
        <v>EquipmentName6011014115</v>
      </c>
      <c r="O766" s="1" t="str">
        <f t="shared" si="782"/>
        <v>EquipmentDesc6011014115</v>
      </c>
      <c r="P766" s="63" t="str">
        <f>"SpriteUi/EquipmentIcon/"&amp;"Equip_"&amp;_xlfn.XLOOKUP(J766,战斗中转!$A$8:$A$11,战斗中转!$B$8:$B$11)&amp;"_"&amp;I766*100+ROUNDUP(G766/2,0)*10</f>
        <v>SpriteUi/EquipmentIcon/Equip_Shoes_160</v>
      </c>
      <c r="Q766" s="63">
        <v>1</v>
      </c>
      <c r="R766" s="1" t="str" cm="1">
        <f t="array" ref="R766">_xlfn.XLOOKUP($C766,战斗中转!$E$32:$E$281,_xlfn.XLOOKUP(I766*100+J766,战斗中转!$AD$30:$BY$30*100+战斗中转!$AD$31:$BY$31,战斗中转!$AD$32:$BY$281),"{}")</f>
        <v>{"MagicDef":19923.4533,"AtkSpeed":0.2219,"SkillSpeed":0.1726}</v>
      </c>
      <c r="S766" s="1" t="str" cm="1">
        <f t="array" ref="S766">_xlfn.XLOOKUP($C766,经营中转!$E$16:$E$265,_xlfn.XLOOKUP($J766,经营中转!$L$15:$S$15,经营中转!$L$16:$S$265),"{}")</f>
        <v>{"AutoLevelLower":70}</v>
      </c>
    </row>
    <row r="767" spans="1:19" x14ac:dyDescent="0.15">
      <c r="A767" s="1">
        <f t="shared" ref="A767:A854" si="868">B767</f>
        <v>6011221115</v>
      </c>
      <c r="B767" s="61">
        <f t="shared" si="811"/>
        <v>6011221115</v>
      </c>
      <c r="C767" s="27">
        <f>_xlfn.XLOOKUP(G767,战斗中转!$D$8:$D$19,战斗中转!$F$8:$F$19)</f>
        <v>115</v>
      </c>
      <c r="D767" s="1">
        <f>_xlfn.XLOOKUP(G767,战斗中转!$D$8:$D$19,战斗中转!$H$8:$H$19)</f>
        <v>5</v>
      </c>
      <c r="E767" s="1">
        <f>_xlfn.XLOOKUP(G767,战斗中转!$D$8:$D$19,战斗中转!$J$8:$J$19)</f>
        <v>0</v>
      </c>
      <c r="F767" s="1">
        <f t="shared" si="779"/>
        <v>1</v>
      </c>
      <c r="G767" s="61">
        <f t="shared" si="825"/>
        <v>11</v>
      </c>
      <c r="H767" s="1">
        <f t="shared" ref="H767:J767" si="869">H695</f>
        <v>2</v>
      </c>
      <c r="I767" s="1">
        <f t="shared" si="869"/>
        <v>2</v>
      </c>
      <c r="J767" s="1">
        <f t="shared" si="869"/>
        <v>1</v>
      </c>
      <c r="K767" s="1">
        <f t="shared" si="786"/>
        <v>1</v>
      </c>
      <c r="L767" s="1">
        <f>IF(H767=0,0,_xlfn.XLOOKUP(G767,战斗中转!$D$8:$D$19,战斗中转!$I$8:$I$19))</f>
        <v>0.4</v>
      </c>
      <c r="M767" s="1">
        <f t="shared" si="763"/>
        <v>6011221115</v>
      </c>
      <c r="N767" s="1" t="str">
        <f t="shared" si="781"/>
        <v>EquipmentName6011021115</v>
      </c>
      <c r="O767" s="1" t="str">
        <f t="shared" si="782"/>
        <v>EquipmentDesc6011021115</v>
      </c>
      <c r="P767" s="63" t="str">
        <f>"SpriteUi/EquipmentIcon/"&amp;"Equip_"&amp;_xlfn.XLOOKUP(J767,战斗中转!$A$8:$A$11,战斗中转!$B$8:$B$11)&amp;"_"&amp;I767*100+ROUNDUP(G767/2,0)*10</f>
        <v>SpriteUi/EquipmentIcon/Equip_Weapon_260</v>
      </c>
      <c r="Q767" s="63">
        <v>1</v>
      </c>
      <c r="R767" s="1" t="str" cm="1">
        <f t="array" ref="R767">_xlfn.XLOOKUP($C767,战斗中转!$E$32:$E$281,_xlfn.XLOOKUP(I767*100+J767,战斗中转!$AD$30:$BY$30*100+战斗中转!$AD$31:$BY$31,战斗中转!$AD$32:$BY$281),"{}")</f>
        <v>{"Atk":45089.9207,"Cri":0.784}</v>
      </c>
      <c r="S767" s="1" t="str" cm="1">
        <f t="array" ref="S767">_xlfn.XLOOKUP($C767,经营中转!$E$16:$E$265,_xlfn.XLOOKUP($J767,经营中转!$L$15:$S$15,经营中转!$L$16:$S$265),"{}")</f>
        <v>{"CardMulti":23.84}</v>
      </c>
    </row>
    <row r="768" spans="1:19" x14ac:dyDescent="0.15">
      <c r="A768" s="1">
        <f t="shared" si="868"/>
        <v>6011222115</v>
      </c>
      <c r="B768" s="61">
        <f t="shared" si="811"/>
        <v>6011222115</v>
      </c>
      <c r="C768" s="27">
        <f>_xlfn.XLOOKUP(G768,战斗中转!$D$8:$D$19,战斗中转!$F$8:$F$19)</f>
        <v>115</v>
      </c>
      <c r="D768" s="1">
        <f>_xlfn.XLOOKUP(G768,战斗中转!$D$8:$D$19,战斗中转!$H$8:$H$19)</f>
        <v>5</v>
      </c>
      <c r="E768" s="1">
        <f>_xlfn.XLOOKUP(G768,战斗中转!$D$8:$D$19,战斗中转!$J$8:$J$19)</f>
        <v>0</v>
      </c>
      <c r="F768" s="1">
        <f t="shared" si="779"/>
        <v>1</v>
      </c>
      <c r="G768" s="61">
        <f t="shared" si="825"/>
        <v>11</v>
      </c>
      <c r="H768" s="1">
        <f t="shared" ref="H768:J768" si="870">H696</f>
        <v>2</v>
      </c>
      <c r="I768" s="1">
        <f t="shared" si="870"/>
        <v>2</v>
      </c>
      <c r="J768" s="1">
        <f t="shared" si="870"/>
        <v>2</v>
      </c>
      <c r="K768" s="1">
        <f t="shared" si="786"/>
        <v>1</v>
      </c>
      <c r="L768" s="1">
        <f>IF(H768=0,0,_xlfn.XLOOKUP(G768,战斗中转!$D$8:$D$19,战斗中转!$I$8:$I$19))</f>
        <v>0.4</v>
      </c>
      <c r="M768" s="1">
        <f t="shared" ref="M768:M855" si="871">B768</f>
        <v>6011222115</v>
      </c>
      <c r="N768" s="1" t="str">
        <f t="shared" si="781"/>
        <v>EquipmentName6011022115</v>
      </c>
      <c r="O768" s="1" t="str">
        <f t="shared" si="782"/>
        <v>EquipmentDesc6011022115</v>
      </c>
      <c r="P768" s="63" t="str">
        <f>"SpriteUi/EquipmentIcon/"&amp;"Equip_"&amp;_xlfn.XLOOKUP(J768,战斗中转!$A$8:$A$11,战斗中转!$B$8:$B$11)&amp;"_"&amp;I768*100+ROUNDUP(G768/2,0)*10</f>
        <v>SpriteUi/EquipmentIcon/Equip_Head_260</v>
      </c>
      <c r="Q768" s="63">
        <v>1</v>
      </c>
      <c r="R768" s="1" t="str" cm="1">
        <f t="array" ref="R768">_xlfn.XLOOKUP($C768,战斗中转!$E$32:$E$281,_xlfn.XLOOKUP(I768*100+J768,战斗中转!$AD$30:$BY$30*100+战斗中转!$AD$31:$BY$31,战斗中转!$AD$32:$BY$281),"{}")</f>
        <v>{"Hp":655376.7545,"AntiCri":0.784}</v>
      </c>
      <c r="S768" s="1" t="str" cm="1">
        <f t="array" ref="S768">_xlfn.XLOOKUP($C768,经营中转!$E$16:$E$265,_xlfn.XLOOKUP($J768,经营中转!$L$15:$S$15,经营中转!$L$16:$S$265),"{}")</f>
        <v>{"AutoLevelLower":162}</v>
      </c>
    </row>
    <row r="769" spans="1:19" x14ac:dyDescent="0.15">
      <c r="A769" s="1">
        <f t="shared" si="868"/>
        <v>6011223115</v>
      </c>
      <c r="B769" s="61">
        <f t="shared" si="811"/>
        <v>6011223115</v>
      </c>
      <c r="C769" s="27">
        <f>_xlfn.XLOOKUP(G769,战斗中转!$D$8:$D$19,战斗中转!$F$8:$F$19)</f>
        <v>115</v>
      </c>
      <c r="D769" s="1">
        <f>_xlfn.XLOOKUP(G769,战斗中转!$D$8:$D$19,战斗中转!$H$8:$H$19)</f>
        <v>5</v>
      </c>
      <c r="E769" s="1">
        <f>_xlfn.XLOOKUP(G769,战斗中转!$D$8:$D$19,战斗中转!$J$8:$J$19)</f>
        <v>0</v>
      </c>
      <c r="F769" s="1">
        <f t="shared" si="779"/>
        <v>1</v>
      </c>
      <c r="G769" s="61">
        <f t="shared" si="825"/>
        <v>11</v>
      </c>
      <c r="H769" s="1">
        <f t="shared" ref="H769:J769" si="872">H697</f>
        <v>2</v>
      </c>
      <c r="I769" s="1">
        <f t="shared" si="872"/>
        <v>2</v>
      </c>
      <c r="J769" s="1">
        <f t="shared" si="872"/>
        <v>3</v>
      </c>
      <c r="K769" s="1">
        <f t="shared" si="786"/>
        <v>1</v>
      </c>
      <c r="L769" s="1">
        <f>IF(H769=0,0,_xlfn.XLOOKUP(G769,战斗中转!$D$8:$D$19,战斗中转!$I$8:$I$19))</f>
        <v>0.4</v>
      </c>
      <c r="M769" s="1">
        <f t="shared" si="871"/>
        <v>6011223115</v>
      </c>
      <c r="N769" s="1" t="str">
        <f t="shared" si="781"/>
        <v>EquipmentName6011023115</v>
      </c>
      <c r="O769" s="1" t="str">
        <f t="shared" si="782"/>
        <v>EquipmentDesc6011023115</v>
      </c>
      <c r="P769" s="63" t="str">
        <f>"SpriteUi/EquipmentIcon/"&amp;"Equip_"&amp;_xlfn.XLOOKUP(J769,战斗中转!$A$8:$A$11,战斗中转!$B$8:$B$11)&amp;"_"&amp;I769*100+ROUNDUP(G769/2,0)*10</f>
        <v>SpriteUi/EquipmentIcon/Equip_Body_260</v>
      </c>
      <c r="Q769" s="63">
        <v>1</v>
      </c>
      <c r="R769" s="1" t="str" cm="1">
        <f t="array" ref="R769">_xlfn.XLOOKUP($C769,战斗中转!$E$32:$E$281,_xlfn.XLOOKUP(I769*100+J769,战斗中转!$AD$30:$BY$30*100+战斗中转!$AD$31:$BY$31,战斗中转!$AD$32:$BY$281),"{}")</f>
        <v>{"PhysDef":23069.2618,"OnHealInc":0.1627}</v>
      </c>
      <c r="S769" s="1" t="str" cm="1">
        <f t="array" ref="S769">_xlfn.XLOOKUP($C769,经营中转!$E$16:$E$265,_xlfn.XLOOKUP($J769,经营中转!$L$15:$S$15,经营中转!$L$16:$S$265),"{}")</f>
        <v>{"CardMulti":10.22}</v>
      </c>
    </row>
    <row r="770" spans="1:19" x14ac:dyDescent="0.15">
      <c r="A770" s="1">
        <f t="shared" si="868"/>
        <v>6011224115</v>
      </c>
      <c r="B770" s="61">
        <f t="shared" si="811"/>
        <v>6011224115</v>
      </c>
      <c r="C770" s="27">
        <f>_xlfn.XLOOKUP(G770,战斗中转!$D$8:$D$19,战斗中转!$F$8:$F$19)</f>
        <v>115</v>
      </c>
      <c r="D770" s="1">
        <f>_xlfn.XLOOKUP(G770,战斗中转!$D$8:$D$19,战斗中转!$H$8:$H$19)</f>
        <v>5</v>
      </c>
      <c r="E770" s="1">
        <f>_xlfn.XLOOKUP(G770,战斗中转!$D$8:$D$19,战斗中转!$J$8:$J$19)</f>
        <v>0</v>
      </c>
      <c r="F770" s="1">
        <f t="shared" si="779"/>
        <v>1</v>
      </c>
      <c r="G770" s="61">
        <f t="shared" si="825"/>
        <v>11</v>
      </c>
      <c r="H770" s="1">
        <f t="shared" ref="H770:J770" si="873">H698</f>
        <v>2</v>
      </c>
      <c r="I770" s="1">
        <f t="shared" si="873"/>
        <v>2</v>
      </c>
      <c r="J770" s="1">
        <f t="shared" si="873"/>
        <v>4</v>
      </c>
      <c r="K770" s="1">
        <f t="shared" si="786"/>
        <v>1</v>
      </c>
      <c r="L770" s="1">
        <f>IF(H770=0,0,_xlfn.XLOOKUP(G770,战斗中转!$D$8:$D$19,战斗中转!$I$8:$I$19))</f>
        <v>0.4</v>
      </c>
      <c r="M770" s="1">
        <f t="shared" si="871"/>
        <v>6011224115</v>
      </c>
      <c r="N770" s="1" t="str">
        <f t="shared" si="781"/>
        <v>EquipmentName6011024115</v>
      </c>
      <c r="O770" s="1" t="str">
        <f t="shared" si="782"/>
        <v>EquipmentDesc6011024115</v>
      </c>
      <c r="P770" s="63" t="str">
        <f>"SpriteUi/EquipmentIcon/"&amp;"Equip_"&amp;_xlfn.XLOOKUP(J770,战斗中转!$A$8:$A$11,战斗中转!$B$8:$B$11)&amp;"_"&amp;I770*100+ROUNDUP(G770/2,0)*10</f>
        <v>SpriteUi/EquipmentIcon/Equip_Shoes_260</v>
      </c>
      <c r="Q770" s="63">
        <v>1</v>
      </c>
      <c r="R770" s="1" t="str" cm="1">
        <f t="array" ref="R770">_xlfn.XLOOKUP($C770,战斗中转!$E$32:$E$281,_xlfn.XLOOKUP(I770*100+J770,战斗中转!$AD$30:$BY$30*100+战斗中转!$AD$31:$BY$31,战斗中转!$AD$32:$BY$281),"{}")</f>
        <v>{"MagicDef":23069.2618,"AtkSpeed":0.2219,"OnHealInc":0.1627}</v>
      </c>
      <c r="S770" s="1" t="str" cm="1">
        <f t="array" ref="S770">_xlfn.XLOOKUP($C770,经营中转!$E$16:$E$265,_xlfn.XLOOKUP($J770,经营中转!$L$15:$S$15,经营中转!$L$16:$S$265),"{}")</f>
        <v>{"AutoLevelLower":70}</v>
      </c>
    </row>
    <row r="771" spans="1:19" x14ac:dyDescent="0.15">
      <c r="A771" s="1">
        <f t="shared" si="868"/>
        <v>6011231115</v>
      </c>
      <c r="B771" s="61">
        <f t="shared" si="811"/>
        <v>6011231115</v>
      </c>
      <c r="C771" s="27">
        <f>_xlfn.XLOOKUP(G771,战斗中转!$D$8:$D$19,战斗中转!$F$8:$F$19)</f>
        <v>115</v>
      </c>
      <c r="D771" s="1">
        <f>_xlfn.XLOOKUP(G771,战斗中转!$D$8:$D$19,战斗中转!$H$8:$H$19)</f>
        <v>5</v>
      </c>
      <c r="E771" s="1">
        <f>_xlfn.XLOOKUP(G771,战斗中转!$D$8:$D$19,战斗中转!$J$8:$J$19)</f>
        <v>0</v>
      </c>
      <c r="F771" s="1">
        <f t="shared" si="779"/>
        <v>1</v>
      </c>
      <c r="G771" s="61">
        <f t="shared" si="825"/>
        <v>11</v>
      </c>
      <c r="H771" s="1">
        <f t="shared" ref="H771:J771" si="874">H699</f>
        <v>2</v>
      </c>
      <c r="I771" s="1">
        <f t="shared" si="874"/>
        <v>3</v>
      </c>
      <c r="J771" s="1">
        <f t="shared" si="874"/>
        <v>1</v>
      </c>
      <c r="K771" s="1">
        <f t="shared" si="786"/>
        <v>1</v>
      </c>
      <c r="L771" s="1">
        <f>IF(H771=0,0,_xlfn.XLOOKUP(G771,战斗中转!$D$8:$D$19,战斗中转!$I$8:$I$19))</f>
        <v>0.4</v>
      </c>
      <c r="M771" s="1">
        <f t="shared" si="871"/>
        <v>6011231115</v>
      </c>
      <c r="N771" s="1" t="str">
        <f t="shared" si="781"/>
        <v>EquipmentName6011031115</v>
      </c>
      <c r="O771" s="1" t="str">
        <f t="shared" si="782"/>
        <v>EquipmentDesc6011031115</v>
      </c>
      <c r="P771" s="63" t="str">
        <f>"SpriteUi/EquipmentIcon/"&amp;"Equip_"&amp;_xlfn.XLOOKUP(J771,战斗中转!$A$8:$A$11,战斗中转!$B$8:$B$11)&amp;"_"&amp;I771*100+ROUNDUP(G771/2,0)*10</f>
        <v>SpriteUi/EquipmentIcon/Equip_Weapon_360</v>
      </c>
      <c r="Q771" s="63">
        <v>1</v>
      </c>
      <c r="R771" s="1" t="str" cm="1">
        <f t="array" ref="R771">_xlfn.XLOOKUP($C771,战斗中转!$E$32:$E$281,_xlfn.XLOOKUP(I771*100+J771,战斗中转!$AD$30:$BY$30*100+战斗中转!$AD$31:$BY$31,战斗中转!$AD$32:$BY$281),"{}")</f>
        <v>{"Atk":57673.1544,"Cri":0.784}</v>
      </c>
      <c r="S771" s="1" t="str" cm="1">
        <f t="array" ref="S771">_xlfn.XLOOKUP($C771,经营中转!$E$16:$E$265,_xlfn.XLOOKUP($J771,经营中转!$L$15:$S$15,经营中转!$L$16:$S$265),"{}")</f>
        <v>{"CardMulti":23.84}</v>
      </c>
    </row>
    <row r="772" spans="1:19" x14ac:dyDescent="0.15">
      <c r="A772" s="1">
        <f t="shared" si="868"/>
        <v>6011232115</v>
      </c>
      <c r="B772" s="61">
        <f t="shared" si="811"/>
        <v>6011232115</v>
      </c>
      <c r="C772" s="27">
        <f>_xlfn.XLOOKUP(G772,战斗中转!$D$8:$D$19,战斗中转!$F$8:$F$19)</f>
        <v>115</v>
      </c>
      <c r="D772" s="1">
        <f>_xlfn.XLOOKUP(G772,战斗中转!$D$8:$D$19,战斗中转!$H$8:$H$19)</f>
        <v>5</v>
      </c>
      <c r="E772" s="1">
        <f>_xlfn.XLOOKUP(G772,战斗中转!$D$8:$D$19,战斗中转!$J$8:$J$19)</f>
        <v>0</v>
      </c>
      <c r="F772" s="1">
        <f t="shared" si="779"/>
        <v>1</v>
      </c>
      <c r="G772" s="61">
        <f t="shared" si="825"/>
        <v>11</v>
      </c>
      <c r="H772" s="1">
        <f t="shared" ref="H772:J772" si="875">H700</f>
        <v>2</v>
      </c>
      <c r="I772" s="1">
        <f t="shared" si="875"/>
        <v>3</v>
      </c>
      <c r="J772" s="1">
        <f t="shared" si="875"/>
        <v>2</v>
      </c>
      <c r="K772" s="1">
        <f t="shared" si="786"/>
        <v>1</v>
      </c>
      <c r="L772" s="1">
        <f>IF(H772=0,0,_xlfn.XLOOKUP(G772,战斗中转!$D$8:$D$19,战斗中转!$I$8:$I$19))</f>
        <v>0.4</v>
      </c>
      <c r="M772" s="1">
        <f t="shared" si="871"/>
        <v>6011232115</v>
      </c>
      <c r="N772" s="1" t="str">
        <f t="shared" si="781"/>
        <v>EquipmentName6011032115</v>
      </c>
      <c r="O772" s="1" t="str">
        <f t="shared" si="782"/>
        <v>EquipmentDesc6011032115</v>
      </c>
      <c r="P772" s="63" t="str">
        <f>"SpriteUi/EquipmentIcon/"&amp;"Equip_"&amp;_xlfn.XLOOKUP(J772,战斗中转!$A$8:$A$11,战斗中转!$B$8:$B$11)&amp;"_"&amp;I772*100+ROUNDUP(G772/2,0)*10</f>
        <v>SpriteUi/EquipmentIcon/Equip_Head_360</v>
      </c>
      <c r="Q772" s="63">
        <v>1</v>
      </c>
      <c r="R772" s="1" t="str" cm="1">
        <f t="array" ref="R772">_xlfn.XLOOKUP($C772,战斗中转!$E$32:$E$281,_xlfn.XLOOKUP(I772*100+J772,战斗中转!$AD$30:$BY$30*100+战斗中转!$AD$31:$BY$31,战斗中转!$AD$32:$BY$281),"{}")</f>
        <v>{"Hp":550516.4738,"AntiCri":0.784}</v>
      </c>
      <c r="S772" s="1" t="str" cm="1">
        <f t="array" ref="S772">_xlfn.XLOOKUP($C772,经营中转!$E$16:$E$265,_xlfn.XLOOKUP($J772,经营中转!$L$15:$S$15,经营中转!$L$16:$S$265),"{}")</f>
        <v>{"AutoLevelLower":162}</v>
      </c>
    </row>
    <row r="773" spans="1:19" x14ac:dyDescent="0.15">
      <c r="A773" s="1">
        <f t="shared" si="868"/>
        <v>6011233115</v>
      </c>
      <c r="B773" s="61">
        <f t="shared" si="811"/>
        <v>6011233115</v>
      </c>
      <c r="C773" s="27">
        <f>_xlfn.XLOOKUP(G773,战斗中转!$D$8:$D$19,战斗中转!$F$8:$F$19)</f>
        <v>115</v>
      </c>
      <c r="D773" s="1">
        <f>_xlfn.XLOOKUP(G773,战斗中转!$D$8:$D$19,战斗中转!$H$8:$H$19)</f>
        <v>5</v>
      </c>
      <c r="E773" s="1">
        <f>_xlfn.XLOOKUP(G773,战斗中转!$D$8:$D$19,战斗中转!$J$8:$J$19)</f>
        <v>0</v>
      </c>
      <c r="F773" s="1">
        <f t="shared" si="779"/>
        <v>1</v>
      </c>
      <c r="G773" s="61">
        <f t="shared" si="825"/>
        <v>11</v>
      </c>
      <c r="H773" s="1">
        <f t="shared" ref="H773:J773" si="876">H701</f>
        <v>2</v>
      </c>
      <c r="I773" s="1">
        <f t="shared" si="876"/>
        <v>3</v>
      </c>
      <c r="J773" s="1">
        <f t="shared" si="876"/>
        <v>3</v>
      </c>
      <c r="K773" s="1">
        <f t="shared" si="786"/>
        <v>1</v>
      </c>
      <c r="L773" s="1">
        <f>IF(H773=0,0,_xlfn.XLOOKUP(G773,战斗中转!$D$8:$D$19,战斗中转!$I$8:$I$19))</f>
        <v>0.4</v>
      </c>
      <c r="M773" s="1">
        <f t="shared" si="871"/>
        <v>6011233115</v>
      </c>
      <c r="N773" s="1" t="str">
        <f t="shared" si="781"/>
        <v>EquipmentName6011033115</v>
      </c>
      <c r="O773" s="1" t="str">
        <f t="shared" si="782"/>
        <v>EquipmentDesc6011033115</v>
      </c>
      <c r="P773" s="63" t="str">
        <f>"SpriteUi/EquipmentIcon/"&amp;"Equip_"&amp;_xlfn.XLOOKUP(J773,战斗中转!$A$8:$A$11,战斗中转!$B$8:$B$11)&amp;"_"&amp;I773*100+ROUNDUP(G773/2,0)*10</f>
        <v>SpriteUi/EquipmentIcon/Equip_Body_360</v>
      </c>
      <c r="Q773" s="63">
        <v>1</v>
      </c>
      <c r="R773" s="1" t="str" cm="1">
        <f t="array" ref="R773">_xlfn.XLOOKUP($C773,战斗中转!$E$32:$E$281,_xlfn.XLOOKUP(I773*100+J773,战斗中转!$AD$30:$BY$30*100+战斗中转!$AD$31:$BY$31,战斗中转!$AD$32:$BY$281),"{}")</f>
        <v>{"PhysDef":20342.8945,"HealInc":0.1627}</v>
      </c>
      <c r="S773" s="1" t="str" cm="1">
        <f t="array" ref="S773">_xlfn.XLOOKUP($C773,经营中转!$E$16:$E$265,_xlfn.XLOOKUP($J773,经营中转!$L$15:$S$15,经营中转!$L$16:$S$265),"{}")</f>
        <v>{"CardMulti":10.22}</v>
      </c>
    </row>
    <row r="774" spans="1:19" x14ac:dyDescent="0.15">
      <c r="A774" s="1">
        <f t="shared" si="868"/>
        <v>6011234115</v>
      </c>
      <c r="B774" s="61">
        <f t="shared" si="811"/>
        <v>6011234115</v>
      </c>
      <c r="C774" s="27">
        <f>_xlfn.XLOOKUP(G774,战斗中转!$D$8:$D$19,战斗中转!$F$8:$F$19)</f>
        <v>115</v>
      </c>
      <c r="D774" s="1">
        <f>_xlfn.XLOOKUP(G774,战斗中转!$D$8:$D$19,战斗中转!$H$8:$H$19)</f>
        <v>5</v>
      </c>
      <c r="E774" s="1">
        <f>_xlfn.XLOOKUP(G774,战斗中转!$D$8:$D$19,战斗中转!$J$8:$J$19)</f>
        <v>0</v>
      </c>
      <c r="F774" s="1">
        <f t="shared" si="779"/>
        <v>1</v>
      </c>
      <c r="G774" s="61">
        <f t="shared" si="825"/>
        <v>11</v>
      </c>
      <c r="H774" s="1">
        <f t="shared" ref="H774:J774" si="877">H702</f>
        <v>2</v>
      </c>
      <c r="I774" s="1">
        <f t="shared" si="877"/>
        <v>3</v>
      </c>
      <c r="J774" s="1">
        <f t="shared" si="877"/>
        <v>4</v>
      </c>
      <c r="K774" s="1">
        <f t="shared" si="786"/>
        <v>1</v>
      </c>
      <c r="L774" s="1">
        <f>IF(H774=0,0,_xlfn.XLOOKUP(G774,战斗中转!$D$8:$D$19,战斗中转!$I$8:$I$19))</f>
        <v>0.4</v>
      </c>
      <c r="M774" s="1">
        <f t="shared" si="871"/>
        <v>6011234115</v>
      </c>
      <c r="N774" s="1" t="str">
        <f t="shared" si="781"/>
        <v>EquipmentName6011034115</v>
      </c>
      <c r="O774" s="1" t="str">
        <f t="shared" si="782"/>
        <v>EquipmentDesc6011034115</v>
      </c>
      <c r="P774" s="63" t="str">
        <f>"SpriteUi/EquipmentIcon/"&amp;"Equip_"&amp;_xlfn.XLOOKUP(J774,战斗中转!$A$8:$A$11,战斗中转!$B$8:$B$11)&amp;"_"&amp;I774*100+ROUNDUP(G774/2,0)*10</f>
        <v>SpriteUi/EquipmentIcon/Equip_Shoes_360</v>
      </c>
      <c r="Q774" s="63">
        <v>1</v>
      </c>
      <c r="R774" s="1" t="str" cm="1">
        <f t="array" ref="R774">_xlfn.XLOOKUP($C774,战斗中转!$E$32:$E$281,_xlfn.XLOOKUP(I774*100+J774,战斗中转!$AD$30:$BY$30*100+战斗中转!$AD$31:$BY$31,战斗中转!$AD$32:$BY$281),"{}")</f>
        <v>{"MagicDef":20762.3356,"AtkSpeed":0.2219,"HealInc":0.1627}</v>
      </c>
      <c r="S774" s="1" t="str" cm="1">
        <f t="array" ref="S774">_xlfn.XLOOKUP($C774,经营中转!$E$16:$E$265,_xlfn.XLOOKUP($J774,经营中转!$L$15:$S$15,经营中转!$L$16:$S$265),"{}")</f>
        <v>{"AutoLevelLower":70}</v>
      </c>
    </row>
    <row r="775" spans="1:19" x14ac:dyDescent="0.15">
      <c r="A775" s="1">
        <f t="shared" si="868"/>
        <v>6011311115</v>
      </c>
      <c r="B775" s="61">
        <f t="shared" si="811"/>
        <v>6011311115</v>
      </c>
      <c r="C775" s="27">
        <f>_xlfn.XLOOKUP(G775,战斗中转!$D$8:$D$19,战斗中转!$F$8:$F$19)</f>
        <v>115</v>
      </c>
      <c r="D775" s="1">
        <f>_xlfn.XLOOKUP(G775,战斗中转!$D$8:$D$19,战斗中转!$H$8:$H$19)</f>
        <v>5</v>
      </c>
      <c r="E775" s="1">
        <f>_xlfn.XLOOKUP(G775,战斗中转!$D$8:$D$19,战斗中转!$J$8:$J$19)</f>
        <v>0</v>
      </c>
      <c r="F775" s="1">
        <f t="shared" si="779"/>
        <v>1</v>
      </c>
      <c r="G775" s="61">
        <f t="shared" si="825"/>
        <v>11</v>
      </c>
      <c r="H775" s="1">
        <f t="shared" ref="H775:J775" si="878">H703</f>
        <v>3</v>
      </c>
      <c r="I775" s="1">
        <f t="shared" si="878"/>
        <v>1</v>
      </c>
      <c r="J775" s="1">
        <f t="shared" si="878"/>
        <v>1</v>
      </c>
      <c r="K775" s="1">
        <f t="shared" si="786"/>
        <v>1</v>
      </c>
      <c r="L775" s="1">
        <f>IF(H775=0,0,_xlfn.XLOOKUP(G775,战斗中转!$D$8:$D$19,战斗中转!$I$8:$I$19))</f>
        <v>0.4</v>
      </c>
      <c r="M775" s="1">
        <f t="shared" si="871"/>
        <v>6011311115</v>
      </c>
      <c r="N775" s="1" t="str">
        <f t="shared" si="781"/>
        <v>EquipmentName6011011115</v>
      </c>
      <c r="O775" s="1" t="str">
        <f t="shared" si="782"/>
        <v>EquipmentDesc6011011115</v>
      </c>
      <c r="P775" s="63" t="str">
        <f>"SpriteUi/EquipmentIcon/"&amp;"Equip_"&amp;_xlfn.XLOOKUP(J775,战斗中转!$A$8:$A$11,战斗中转!$B$8:$B$11)&amp;"_"&amp;I775*100+ROUNDUP(G775/2,0)*10</f>
        <v>SpriteUi/EquipmentIcon/Equip_Weapon_160</v>
      </c>
      <c r="Q775" s="63">
        <v>1</v>
      </c>
      <c r="R775" s="1" t="str" cm="1">
        <f t="array" ref="R775">_xlfn.XLOOKUP($C775,战斗中转!$E$32:$E$281,_xlfn.XLOOKUP(I775*100+J775,战斗中转!$AD$30:$BY$30*100+战斗中转!$AD$31:$BY$31,战斗中转!$AD$32:$BY$281),"{}")</f>
        <v>{"Atk":63964.7712,"Cri":1.1368}</v>
      </c>
      <c r="S775" s="1" t="str" cm="1">
        <f t="array" ref="S775">_xlfn.XLOOKUP($C775,经营中转!$E$16:$E$265,_xlfn.XLOOKUP($J775,经营中转!$L$15:$S$15,经营中转!$L$16:$S$265),"{}")</f>
        <v>{"CardMulti":23.84}</v>
      </c>
    </row>
    <row r="776" spans="1:19" x14ac:dyDescent="0.15">
      <c r="A776" s="1">
        <f t="shared" si="868"/>
        <v>6011312115</v>
      </c>
      <c r="B776" s="61">
        <f t="shared" si="811"/>
        <v>6011312115</v>
      </c>
      <c r="C776" s="27">
        <f>_xlfn.XLOOKUP(G776,战斗中转!$D$8:$D$19,战斗中转!$F$8:$F$19)</f>
        <v>115</v>
      </c>
      <c r="D776" s="1">
        <f>_xlfn.XLOOKUP(G776,战斗中转!$D$8:$D$19,战斗中转!$H$8:$H$19)</f>
        <v>5</v>
      </c>
      <c r="E776" s="1">
        <f>_xlfn.XLOOKUP(G776,战斗中转!$D$8:$D$19,战斗中转!$J$8:$J$19)</f>
        <v>0</v>
      </c>
      <c r="F776" s="1">
        <f t="shared" si="779"/>
        <v>1</v>
      </c>
      <c r="G776" s="61">
        <f t="shared" si="825"/>
        <v>11</v>
      </c>
      <c r="H776" s="1">
        <f t="shared" ref="H776:J776" si="879">H704</f>
        <v>3</v>
      </c>
      <c r="I776" s="1">
        <f t="shared" si="879"/>
        <v>1</v>
      </c>
      <c r="J776" s="1">
        <f t="shared" si="879"/>
        <v>2</v>
      </c>
      <c r="K776" s="1">
        <f t="shared" si="786"/>
        <v>1</v>
      </c>
      <c r="L776" s="1">
        <f>IF(H776=0,0,_xlfn.XLOOKUP(G776,战斗中转!$D$8:$D$19,战斗中转!$I$8:$I$19))</f>
        <v>0.4</v>
      </c>
      <c r="M776" s="1">
        <f t="shared" si="871"/>
        <v>6011312115</v>
      </c>
      <c r="N776" s="1" t="str">
        <f t="shared" si="781"/>
        <v>EquipmentName6011012115</v>
      </c>
      <c r="O776" s="1" t="str">
        <f t="shared" si="782"/>
        <v>EquipmentDesc6011012115</v>
      </c>
      <c r="P776" s="63" t="str">
        <f>"SpriteUi/EquipmentIcon/"&amp;"Equip_"&amp;_xlfn.XLOOKUP(J776,战斗中转!$A$8:$A$11,战斗中转!$B$8:$B$11)&amp;"_"&amp;I776*100+ROUNDUP(G776/2,0)*10</f>
        <v>SpriteUi/EquipmentIcon/Equip_Head_160</v>
      </c>
      <c r="Q776" s="63">
        <v>1</v>
      </c>
      <c r="R776" s="1" t="str" cm="1">
        <f t="array" ref="R776">_xlfn.XLOOKUP($C776,战斗中转!$E$32:$E$281,_xlfn.XLOOKUP(I776*100+J776,战斗中转!$AD$30:$BY$30*100+战斗中转!$AD$31:$BY$31,战斗中转!$AD$32:$BY$281),"{}")</f>
        <v>{"Hp":461385.2352,"AntiCri":0.6272}</v>
      </c>
      <c r="S776" s="1" t="str" cm="1">
        <f t="array" ref="S776">_xlfn.XLOOKUP($C776,经营中转!$E$16:$E$265,_xlfn.XLOOKUP($J776,经营中转!$L$15:$S$15,经营中转!$L$16:$S$265),"{}")</f>
        <v>{"AutoLevelLower":162}</v>
      </c>
    </row>
    <row r="777" spans="1:19" x14ac:dyDescent="0.15">
      <c r="A777" s="1">
        <f t="shared" si="868"/>
        <v>6011313115</v>
      </c>
      <c r="B777" s="61">
        <f t="shared" si="811"/>
        <v>6011313115</v>
      </c>
      <c r="C777" s="27">
        <f>_xlfn.XLOOKUP(G777,战斗中转!$D$8:$D$19,战斗中转!$F$8:$F$19)</f>
        <v>115</v>
      </c>
      <c r="D777" s="1">
        <f>_xlfn.XLOOKUP(G777,战斗中转!$D$8:$D$19,战斗中转!$H$8:$H$19)</f>
        <v>5</v>
      </c>
      <c r="E777" s="1">
        <f>_xlfn.XLOOKUP(G777,战斗中转!$D$8:$D$19,战斗中转!$J$8:$J$19)</f>
        <v>0</v>
      </c>
      <c r="F777" s="1">
        <f t="shared" si="779"/>
        <v>1</v>
      </c>
      <c r="G777" s="61">
        <f t="shared" si="825"/>
        <v>11</v>
      </c>
      <c r="H777" s="1">
        <f t="shared" ref="H777:J777" si="880">H705</f>
        <v>3</v>
      </c>
      <c r="I777" s="1">
        <f t="shared" si="880"/>
        <v>1</v>
      </c>
      <c r="J777" s="1">
        <f t="shared" si="880"/>
        <v>3</v>
      </c>
      <c r="K777" s="1">
        <f t="shared" si="786"/>
        <v>1</v>
      </c>
      <c r="L777" s="1">
        <f>IF(H777=0,0,_xlfn.XLOOKUP(G777,战斗中转!$D$8:$D$19,战斗中转!$I$8:$I$19))</f>
        <v>0.4</v>
      </c>
      <c r="M777" s="1">
        <f t="shared" si="871"/>
        <v>6011313115</v>
      </c>
      <c r="N777" s="1" t="str">
        <f t="shared" si="781"/>
        <v>EquipmentName6011013115</v>
      </c>
      <c r="O777" s="1" t="str">
        <f t="shared" si="782"/>
        <v>EquipmentDesc6011013115</v>
      </c>
      <c r="P777" s="63" t="str">
        <f>"SpriteUi/EquipmentIcon/"&amp;"Equip_"&amp;_xlfn.XLOOKUP(J777,战斗中转!$A$8:$A$11,战斗中转!$B$8:$B$11)&amp;"_"&amp;I777*100+ROUNDUP(G777/2,0)*10</f>
        <v>SpriteUi/EquipmentIcon/Equip_Body_160</v>
      </c>
      <c r="Q777" s="63">
        <v>1</v>
      </c>
      <c r="R777" s="1" t="str" cm="1">
        <f t="array" ref="R777">_xlfn.XLOOKUP($C777,战斗中转!$E$32:$E$281,_xlfn.XLOOKUP(I777*100+J777,战斗中转!$AD$30:$BY$30*100+战斗中转!$AD$31:$BY$31,战斗中转!$AD$32:$BY$281),"{}")</f>
        <v>{"PhysDef":19923.4533,"SkillSpeed":0.1726}</v>
      </c>
      <c r="S777" s="1" t="str" cm="1">
        <f t="array" ref="S777">_xlfn.XLOOKUP($C777,经营中转!$E$16:$E$265,_xlfn.XLOOKUP($J777,经营中转!$L$15:$S$15,经营中转!$L$16:$S$265),"{}")</f>
        <v>{"CardMulti":10.22}</v>
      </c>
    </row>
    <row r="778" spans="1:19" x14ac:dyDescent="0.15">
      <c r="A778" s="1">
        <f t="shared" si="868"/>
        <v>6011314115</v>
      </c>
      <c r="B778" s="61">
        <f t="shared" si="811"/>
        <v>6011314115</v>
      </c>
      <c r="C778" s="27">
        <f>_xlfn.XLOOKUP(G778,战斗中转!$D$8:$D$19,战斗中转!$F$8:$F$19)</f>
        <v>115</v>
      </c>
      <c r="D778" s="1">
        <f>_xlfn.XLOOKUP(G778,战斗中转!$D$8:$D$19,战斗中转!$H$8:$H$19)</f>
        <v>5</v>
      </c>
      <c r="E778" s="1">
        <f>_xlfn.XLOOKUP(G778,战斗中转!$D$8:$D$19,战斗中转!$J$8:$J$19)</f>
        <v>0</v>
      </c>
      <c r="F778" s="1">
        <f t="shared" si="779"/>
        <v>1</v>
      </c>
      <c r="G778" s="61">
        <f t="shared" si="825"/>
        <v>11</v>
      </c>
      <c r="H778" s="1">
        <f t="shared" ref="H778:J778" si="881">H706</f>
        <v>3</v>
      </c>
      <c r="I778" s="1">
        <f t="shared" si="881"/>
        <v>1</v>
      </c>
      <c r="J778" s="1">
        <f t="shared" si="881"/>
        <v>4</v>
      </c>
      <c r="K778" s="1">
        <f t="shared" si="786"/>
        <v>1</v>
      </c>
      <c r="L778" s="1">
        <f>IF(H778=0,0,_xlfn.XLOOKUP(G778,战斗中转!$D$8:$D$19,战斗中转!$I$8:$I$19))</f>
        <v>0.4</v>
      </c>
      <c r="M778" s="1">
        <f t="shared" si="871"/>
        <v>6011314115</v>
      </c>
      <c r="N778" s="1" t="str">
        <f t="shared" si="781"/>
        <v>EquipmentName6011014115</v>
      </c>
      <c r="O778" s="1" t="str">
        <f t="shared" si="782"/>
        <v>EquipmentDesc6011014115</v>
      </c>
      <c r="P778" s="63" t="str">
        <f>"SpriteUi/EquipmentIcon/"&amp;"Equip_"&amp;_xlfn.XLOOKUP(J778,战斗中转!$A$8:$A$11,战斗中转!$B$8:$B$11)&amp;"_"&amp;I778*100+ROUNDUP(G778/2,0)*10</f>
        <v>SpriteUi/EquipmentIcon/Equip_Shoes_160</v>
      </c>
      <c r="Q778" s="63">
        <v>1</v>
      </c>
      <c r="R778" s="1" t="str" cm="1">
        <f t="array" ref="R778">_xlfn.XLOOKUP($C778,战斗中转!$E$32:$E$281,_xlfn.XLOOKUP(I778*100+J778,战斗中转!$AD$30:$BY$30*100+战斗中转!$AD$31:$BY$31,战斗中转!$AD$32:$BY$281),"{}")</f>
        <v>{"MagicDef":19923.4533,"AtkSpeed":0.2219,"SkillSpeed":0.1726}</v>
      </c>
      <c r="S778" s="1" t="str" cm="1">
        <f t="array" ref="S778">_xlfn.XLOOKUP($C778,经营中转!$E$16:$E$265,_xlfn.XLOOKUP($J778,经营中转!$L$15:$S$15,经营中转!$L$16:$S$265),"{}")</f>
        <v>{"AutoLevelLower":70}</v>
      </c>
    </row>
    <row r="779" spans="1:19" x14ac:dyDescent="0.15">
      <c r="A779" s="1">
        <f t="shared" si="868"/>
        <v>6011321115</v>
      </c>
      <c r="B779" s="61">
        <f t="shared" si="811"/>
        <v>6011321115</v>
      </c>
      <c r="C779" s="27">
        <f>_xlfn.XLOOKUP(G779,战斗中转!$D$8:$D$19,战斗中转!$F$8:$F$19)</f>
        <v>115</v>
      </c>
      <c r="D779" s="1">
        <f>_xlfn.XLOOKUP(G779,战斗中转!$D$8:$D$19,战斗中转!$H$8:$H$19)</f>
        <v>5</v>
      </c>
      <c r="E779" s="1">
        <f>_xlfn.XLOOKUP(G779,战斗中转!$D$8:$D$19,战斗中转!$J$8:$J$19)</f>
        <v>0</v>
      </c>
      <c r="F779" s="1">
        <f t="shared" si="779"/>
        <v>1</v>
      </c>
      <c r="G779" s="61">
        <f t="shared" si="825"/>
        <v>11</v>
      </c>
      <c r="H779" s="1">
        <f t="shared" ref="H779:J779" si="882">H707</f>
        <v>3</v>
      </c>
      <c r="I779" s="1">
        <f t="shared" si="882"/>
        <v>2</v>
      </c>
      <c r="J779" s="1">
        <f t="shared" si="882"/>
        <v>1</v>
      </c>
      <c r="K779" s="1">
        <f t="shared" si="786"/>
        <v>1</v>
      </c>
      <c r="L779" s="1">
        <f>IF(H779=0,0,_xlfn.XLOOKUP(G779,战斗中转!$D$8:$D$19,战斗中转!$I$8:$I$19))</f>
        <v>0.4</v>
      </c>
      <c r="M779" s="1">
        <f t="shared" si="871"/>
        <v>6011321115</v>
      </c>
      <c r="N779" s="1" t="str">
        <f t="shared" si="781"/>
        <v>EquipmentName6011021115</v>
      </c>
      <c r="O779" s="1" t="str">
        <f t="shared" si="782"/>
        <v>EquipmentDesc6011021115</v>
      </c>
      <c r="P779" s="63" t="str">
        <f>"SpriteUi/EquipmentIcon/"&amp;"Equip_"&amp;_xlfn.XLOOKUP(J779,战斗中转!$A$8:$A$11,战斗中转!$B$8:$B$11)&amp;"_"&amp;I779*100+ROUNDUP(G779/2,0)*10</f>
        <v>SpriteUi/EquipmentIcon/Equip_Weapon_260</v>
      </c>
      <c r="Q779" s="63">
        <v>1</v>
      </c>
      <c r="R779" s="1" t="str" cm="1">
        <f t="array" ref="R779">_xlfn.XLOOKUP($C779,战斗中转!$E$32:$E$281,_xlfn.XLOOKUP(I779*100+J779,战斗中转!$AD$30:$BY$30*100+战斗中转!$AD$31:$BY$31,战斗中转!$AD$32:$BY$281),"{}")</f>
        <v>{"Atk":45089.9207,"Cri":0.784}</v>
      </c>
      <c r="S779" s="1" t="str" cm="1">
        <f t="array" ref="S779">_xlfn.XLOOKUP($C779,经营中转!$E$16:$E$265,_xlfn.XLOOKUP($J779,经营中转!$L$15:$S$15,经营中转!$L$16:$S$265),"{}")</f>
        <v>{"CardMulti":23.84}</v>
      </c>
    </row>
    <row r="780" spans="1:19" x14ac:dyDescent="0.15">
      <c r="A780" s="1">
        <f t="shared" si="868"/>
        <v>6011322115</v>
      </c>
      <c r="B780" s="61">
        <f t="shared" si="811"/>
        <v>6011322115</v>
      </c>
      <c r="C780" s="27">
        <f>_xlfn.XLOOKUP(G780,战斗中转!$D$8:$D$19,战斗中转!$F$8:$F$19)</f>
        <v>115</v>
      </c>
      <c r="D780" s="1">
        <f>_xlfn.XLOOKUP(G780,战斗中转!$D$8:$D$19,战斗中转!$H$8:$H$19)</f>
        <v>5</v>
      </c>
      <c r="E780" s="1">
        <f>_xlfn.XLOOKUP(G780,战斗中转!$D$8:$D$19,战斗中转!$J$8:$J$19)</f>
        <v>0</v>
      </c>
      <c r="F780" s="1">
        <f t="shared" si="779"/>
        <v>1</v>
      </c>
      <c r="G780" s="61">
        <f t="shared" si="825"/>
        <v>11</v>
      </c>
      <c r="H780" s="1">
        <f t="shared" ref="H780:J780" si="883">H708</f>
        <v>3</v>
      </c>
      <c r="I780" s="1">
        <f t="shared" si="883"/>
        <v>2</v>
      </c>
      <c r="J780" s="1">
        <f t="shared" si="883"/>
        <v>2</v>
      </c>
      <c r="K780" s="1">
        <f t="shared" si="786"/>
        <v>1</v>
      </c>
      <c r="L780" s="1">
        <f>IF(H780=0,0,_xlfn.XLOOKUP(G780,战斗中转!$D$8:$D$19,战斗中转!$I$8:$I$19))</f>
        <v>0.4</v>
      </c>
      <c r="M780" s="1">
        <f t="shared" si="871"/>
        <v>6011322115</v>
      </c>
      <c r="N780" s="1" t="str">
        <f t="shared" si="781"/>
        <v>EquipmentName6011022115</v>
      </c>
      <c r="O780" s="1" t="str">
        <f t="shared" si="782"/>
        <v>EquipmentDesc6011022115</v>
      </c>
      <c r="P780" s="63" t="str">
        <f>"SpriteUi/EquipmentIcon/"&amp;"Equip_"&amp;_xlfn.XLOOKUP(J780,战斗中转!$A$8:$A$11,战斗中转!$B$8:$B$11)&amp;"_"&amp;I780*100+ROUNDUP(G780/2,0)*10</f>
        <v>SpriteUi/EquipmentIcon/Equip_Head_260</v>
      </c>
      <c r="Q780" s="63">
        <v>1</v>
      </c>
      <c r="R780" s="1" t="str" cm="1">
        <f t="array" ref="R780">_xlfn.XLOOKUP($C780,战斗中转!$E$32:$E$281,_xlfn.XLOOKUP(I780*100+J780,战斗中转!$AD$30:$BY$30*100+战斗中转!$AD$31:$BY$31,战斗中转!$AD$32:$BY$281),"{}")</f>
        <v>{"Hp":655376.7545,"AntiCri":0.784}</v>
      </c>
      <c r="S780" s="1" t="str" cm="1">
        <f t="array" ref="S780">_xlfn.XLOOKUP($C780,经营中转!$E$16:$E$265,_xlfn.XLOOKUP($J780,经营中转!$L$15:$S$15,经营中转!$L$16:$S$265),"{}")</f>
        <v>{"AutoLevelLower":162}</v>
      </c>
    </row>
    <row r="781" spans="1:19" x14ac:dyDescent="0.15">
      <c r="A781" s="1">
        <f t="shared" si="868"/>
        <v>6011323115</v>
      </c>
      <c r="B781" s="61">
        <f t="shared" si="811"/>
        <v>6011323115</v>
      </c>
      <c r="C781" s="27">
        <f>_xlfn.XLOOKUP(G781,战斗中转!$D$8:$D$19,战斗中转!$F$8:$F$19)</f>
        <v>115</v>
      </c>
      <c r="D781" s="1">
        <f>_xlfn.XLOOKUP(G781,战斗中转!$D$8:$D$19,战斗中转!$H$8:$H$19)</f>
        <v>5</v>
      </c>
      <c r="E781" s="1">
        <f>_xlfn.XLOOKUP(G781,战斗中转!$D$8:$D$19,战斗中转!$J$8:$J$19)</f>
        <v>0</v>
      </c>
      <c r="F781" s="1">
        <f t="shared" si="779"/>
        <v>1</v>
      </c>
      <c r="G781" s="61">
        <f t="shared" si="825"/>
        <v>11</v>
      </c>
      <c r="H781" s="1">
        <f t="shared" ref="H781:J781" si="884">H709</f>
        <v>3</v>
      </c>
      <c r="I781" s="1">
        <f t="shared" si="884"/>
        <v>2</v>
      </c>
      <c r="J781" s="1">
        <f t="shared" si="884"/>
        <v>3</v>
      </c>
      <c r="K781" s="1">
        <f t="shared" si="786"/>
        <v>1</v>
      </c>
      <c r="L781" s="1">
        <f>IF(H781=0,0,_xlfn.XLOOKUP(G781,战斗中转!$D$8:$D$19,战斗中转!$I$8:$I$19))</f>
        <v>0.4</v>
      </c>
      <c r="M781" s="1">
        <f t="shared" si="871"/>
        <v>6011323115</v>
      </c>
      <c r="N781" s="1" t="str">
        <f t="shared" si="781"/>
        <v>EquipmentName6011023115</v>
      </c>
      <c r="O781" s="1" t="str">
        <f t="shared" si="782"/>
        <v>EquipmentDesc6011023115</v>
      </c>
      <c r="P781" s="63" t="str">
        <f>"SpriteUi/EquipmentIcon/"&amp;"Equip_"&amp;_xlfn.XLOOKUP(J781,战斗中转!$A$8:$A$11,战斗中转!$B$8:$B$11)&amp;"_"&amp;I781*100+ROUNDUP(G781/2,0)*10</f>
        <v>SpriteUi/EquipmentIcon/Equip_Body_260</v>
      </c>
      <c r="Q781" s="63">
        <v>1</v>
      </c>
      <c r="R781" s="1" t="str" cm="1">
        <f t="array" ref="R781">_xlfn.XLOOKUP($C781,战斗中转!$E$32:$E$281,_xlfn.XLOOKUP(I781*100+J781,战斗中转!$AD$30:$BY$30*100+战斗中转!$AD$31:$BY$31,战斗中转!$AD$32:$BY$281),"{}")</f>
        <v>{"PhysDef":23069.2618,"OnHealInc":0.1627}</v>
      </c>
      <c r="S781" s="1" t="str" cm="1">
        <f t="array" ref="S781">_xlfn.XLOOKUP($C781,经营中转!$E$16:$E$265,_xlfn.XLOOKUP($J781,经营中转!$L$15:$S$15,经营中转!$L$16:$S$265),"{}")</f>
        <v>{"CardMulti":10.22}</v>
      </c>
    </row>
    <row r="782" spans="1:19" x14ac:dyDescent="0.15">
      <c r="A782" s="1">
        <f t="shared" si="868"/>
        <v>6011324115</v>
      </c>
      <c r="B782" s="61">
        <f t="shared" si="811"/>
        <v>6011324115</v>
      </c>
      <c r="C782" s="27">
        <f>_xlfn.XLOOKUP(G782,战斗中转!$D$8:$D$19,战斗中转!$F$8:$F$19)</f>
        <v>115</v>
      </c>
      <c r="D782" s="1">
        <f>_xlfn.XLOOKUP(G782,战斗中转!$D$8:$D$19,战斗中转!$H$8:$H$19)</f>
        <v>5</v>
      </c>
      <c r="E782" s="1">
        <f>_xlfn.XLOOKUP(G782,战斗中转!$D$8:$D$19,战斗中转!$J$8:$J$19)</f>
        <v>0</v>
      </c>
      <c r="F782" s="1">
        <f t="shared" si="779"/>
        <v>1</v>
      </c>
      <c r="G782" s="61">
        <f t="shared" si="825"/>
        <v>11</v>
      </c>
      <c r="H782" s="1">
        <f t="shared" ref="H782:J782" si="885">H710</f>
        <v>3</v>
      </c>
      <c r="I782" s="1">
        <f t="shared" si="885"/>
        <v>2</v>
      </c>
      <c r="J782" s="1">
        <f t="shared" si="885"/>
        <v>4</v>
      </c>
      <c r="K782" s="1">
        <f t="shared" si="786"/>
        <v>1</v>
      </c>
      <c r="L782" s="1">
        <f>IF(H782=0,0,_xlfn.XLOOKUP(G782,战斗中转!$D$8:$D$19,战斗中转!$I$8:$I$19))</f>
        <v>0.4</v>
      </c>
      <c r="M782" s="1">
        <f t="shared" si="871"/>
        <v>6011324115</v>
      </c>
      <c r="N782" s="1" t="str">
        <f t="shared" si="781"/>
        <v>EquipmentName6011024115</v>
      </c>
      <c r="O782" s="1" t="str">
        <f t="shared" si="782"/>
        <v>EquipmentDesc6011024115</v>
      </c>
      <c r="P782" s="63" t="str">
        <f>"SpriteUi/EquipmentIcon/"&amp;"Equip_"&amp;_xlfn.XLOOKUP(J782,战斗中转!$A$8:$A$11,战斗中转!$B$8:$B$11)&amp;"_"&amp;I782*100+ROUNDUP(G782/2,0)*10</f>
        <v>SpriteUi/EquipmentIcon/Equip_Shoes_260</v>
      </c>
      <c r="Q782" s="63">
        <v>1</v>
      </c>
      <c r="R782" s="1" t="str" cm="1">
        <f t="array" ref="R782">_xlfn.XLOOKUP($C782,战斗中转!$E$32:$E$281,_xlfn.XLOOKUP(I782*100+J782,战斗中转!$AD$30:$BY$30*100+战斗中转!$AD$31:$BY$31,战斗中转!$AD$32:$BY$281),"{}")</f>
        <v>{"MagicDef":23069.2618,"AtkSpeed":0.2219,"OnHealInc":0.1627}</v>
      </c>
      <c r="S782" s="1" t="str" cm="1">
        <f t="array" ref="S782">_xlfn.XLOOKUP($C782,经营中转!$E$16:$E$265,_xlfn.XLOOKUP($J782,经营中转!$L$15:$S$15,经营中转!$L$16:$S$265),"{}")</f>
        <v>{"AutoLevelLower":70}</v>
      </c>
    </row>
    <row r="783" spans="1:19" x14ac:dyDescent="0.15">
      <c r="A783" s="1">
        <f t="shared" si="868"/>
        <v>6011331115</v>
      </c>
      <c r="B783" s="61">
        <f t="shared" si="811"/>
        <v>6011331115</v>
      </c>
      <c r="C783" s="27">
        <f>_xlfn.XLOOKUP(G783,战斗中转!$D$8:$D$19,战斗中转!$F$8:$F$19)</f>
        <v>115</v>
      </c>
      <c r="D783" s="1">
        <f>_xlfn.XLOOKUP(G783,战斗中转!$D$8:$D$19,战斗中转!$H$8:$H$19)</f>
        <v>5</v>
      </c>
      <c r="E783" s="1">
        <f>_xlfn.XLOOKUP(G783,战斗中转!$D$8:$D$19,战斗中转!$J$8:$J$19)</f>
        <v>0</v>
      </c>
      <c r="F783" s="1">
        <f t="shared" si="779"/>
        <v>1</v>
      </c>
      <c r="G783" s="61">
        <f t="shared" si="825"/>
        <v>11</v>
      </c>
      <c r="H783" s="1">
        <f t="shared" ref="H783:J783" si="886">H711</f>
        <v>3</v>
      </c>
      <c r="I783" s="1">
        <f t="shared" si="886"/>
        <v>3</v>
      </c>
      <c r="J783" s="1">
        <f t="shared" si="886"/>
        <v>1</v>
      </c>
      <c r="K783" s="1">
        <f t="shared" si="786"/>
        <v>1</v>
      </c>
      <c r="L783" s="1">
        <f>IF(H783=0,0,_xlfn.XLOOKUP(G783,战斗中转!$D$8:$D$19,战斗中转!$I$8:$I$19))</f>
        <v>0.4</v>
      </c>
      <c r="M783" s="1">
        <f t="shared" si="871"/>
        <v>6011331115</v>
      </c>
      <c r="N783" s="1" t="str">
        <f t="shared" si="781"/>
        <v>EquipmentName6011031115</v>
      </c>
      <c r="O783" s="1" t="str">
        <f t="shared" si="782"/>
        <v>EquipmentDesc6011031115</v>
      </c>
      <c r="P783" s="63" t="str">
        <f>"SpriteUi/EquipmentIcon/"&amp;"Equip_"&amp;_xlfn.XLOOKUP(J783,战斗中转!$A$8:$A$11,战斗中转!$B$8:$B$11)&amp;"_"&amp;I783*100+ROUNDUP(G783/2,0)*10</f>
        <v>SpriteUi/EquipmentIcon/Equip_Weapon_360</v>
      </c>
      <c r="Q783" s="63">
        <v>1</v>
      </c>
      <c r="R783" s="1" t="str" cm="1">
        <f t="array" ref="R783">_xlfn.XLOOKUP($C783,战斗中转!$E$32:$E$281,_xlfn.XLOOKUP(I783*100+J783,战斗中转!$AD$30:$BY$30*100+战斗中转!$AD$31:$BY$31,战斗中转!$AD$32:$BY$281),"{}")</f>
        <v>{"Atk":57673.1544,"Cri":0.784}</v>
      </c>
      <c r="S783" s="1" t="str" cm="1">
        <f t="array" ref="S783">_xlfn.XLOOKUP($C783,经营中转!$E$16:$E$265,_xlfn.XLOOKUP($J783,经营中转!$L$15:$S$15,经营中转!$L$16:$S$265),"{}")</f>
        <v>{"CardMulti":23.84}</v>
      </c>
    </row>
    <row r="784" spans="1:19" x14ac:dyDescent="0.15">
      <c r="A784" s="1">
        <f t="shared" si="868"/>
        <v>6011332115</v>
      </c>
      <c r="B784" s="61">
        <f t="shared" si="811"/>
        <v>6011332115</v>
      </c>
      <c r="C784" s="27">
        <f>_xlfn.XLOOKUP(G784,战斗中转!$D$8:$D$19,战斗中转!$F$8:$F$19)</f>
        <v>115</v>
      </c>
      <c r="D784" s="1">
        <f>_xlfn.XLOOKUP(G784,战斗中转!$D$8:$D$19,战斗中转!$H$8:$H$19)</f>
        <v>5</v>
      </c>
      <c r="E784" s="1">
        <f>_xlfn.XLOOKUP(G784,战斗中转!$D$8:$D$19,战斗中转!$J$8:$J$19)</f>
        <v>0</v>
      </c>
      <c r="F784" s="1">
        <f t="shared" ref="F784:F870" si="887">IF(D784=0,0,1)</f>
        <v>1</v>
      </c>
      <c r="G784" s="61">
        <f t="shared" si="825"/>
        <v>11</v>
      </c>
      <c r="H784" s="1">
        <f t="shared" ref="H784:J784" si="888">H712</f>
        <v>3</v>
      </c>
      <c r="I784" s="1">
        <f t="shared" si="888"/>
        <v>3</v>
      </c>
      <c r="J784" s="1">
        <f t="shared" si="888"/>
        <v>2</v>
      </c>
      <c r="K784" s="1">
        <f t="shared" si="786"/>
        <v>1</v>
      </c>
      <c r="L784" s="1">
        <f>IF(H784=0,0,_xlfn.XLOOKUP(G784,战斗中转!$D$8:$D$19,战斗中转!$I$8:$I$19))</f>
        <v>0.4</v>
      </c>
      <c r="M784" s="1">
        <f t="shared" si="871"/>
        <v>6011332115</v>
      </c>
      <c r="N784" s="1" t="str">
        <f t="shared" ref="N784:N870" si="889">"EquipmentName"&amp;"60"&amp;G784*1000000+I784*10000+J784*1000+C784</f>
        <v>EquipmentName6011032115</v>
      </c>
      <c r="O784" s="1" t="str">
        <f t="shared" ref="O784:O870" si="890">"EquipmentDesc"&amp;"60"&amp;G784*1000000+I784*10000+J784*1000+C784</f>
        <v>EquipmentDesc6011032115</v>
      </c>
      <c r="P784" s="63" t="str">
        <f>"SpriteUi/EquipmentIcon/"&amp;"Equip_"&amp;_xlfn.XLOOKUP(J784,战斗中转!$A$8:$A$11,战斗中转!$B$8:$B$11)&amp;"_"&amp;I784*100+ROUNDUP(G784/2,0)*10</f>
        <v>SpriteUi/EquipmentIcon/Equip_Head_360</v>
      </c>
      <c r="Q784" s="63">
        <v>1</v>
      </c>
      <c r="R784" s="1" t="str" cm="1">
        <f t="array" ref="R784">_xlfn.XLOOKUP($C784,战斗中转!$E$32:$E$281,_xlfn.XLOOKUP(I784*100+J784,战斗中转!$AD$30:$BY$30*100+战斗中转!$AD$31:$BY$31,战斗中转!$AD$32:$BY$281),"{}")</f>
        <v>{"Hp":550516.4738,"AntiCri":0.784}</v>
      </c>
      <c r="S784" s="1" t="str" cm="1">
        <f t="array" ref="S784">_xlfn.XLOOKUP($C784,经营中转!$E$16:$E$265,_xlfn.XLOOKUP($J784,经营中转!$L$15:$S$15,经营中转!$L$16:$S$265),"{}")</f>
        <v>{"AutoLevelLower":162}</v>
      </c>
    </row>
    <row r="785" spans="1:19" x14ac:dyDescent="0.15">
      <c r="A785" s="1">
        <f t="shared" si="868"/>
        <v>6011333115</v>
      </c>
      <c r="B785" s="61">
        <f t="shared" si="811"/>
        <v>6011333115</v>
      </c>
      <c r="C785" s="27">
        <f>_xlfn.XLOOKUP(G785,战斗中转!$D$8:$D$19,战斗中转!$F$8:$F$19)</f>
        <v>115</v>
      </c>
      <c r="D785" s="1">
        <f>_xlfn.XLOOKUP(G785,战斗中转!$D$8:$D$19,战斗中转!$H$8:$H$19)</f>
        <v>5</v>
      </c>
      <c r="E785" s="1">
        <f>_xlfn.XLOOKUP(G785,战斗中转!$D$8:$D$19,战斗中转!$J$8:$J$19)</f>
        <v>0</v>
      </c>
      <c r="F785" s="1">
        <f t="shared" si="887"/>
        <v>1</v>
      </c>
      <c r="G785" s="61">
        <f t="shared" si="825"/>
        <v>11</v>
      </c>
      <c r="H785" s="1">
        <f t="shared" ref="H785:J785" si="891">H713</f>
        <v>3</v>
      </c>
      <c r="I785" s="1">
        <f t="shared" si="891"/>
        <v>3</v>
      </c>
      <c r="J785" s="1">
        <f t="shared" si="891"/>
        <v>3</v>
      </c>
      <c r="K785" s="1">
        <f t="shared" si="786"/>
        <v>1</v>
      </c>
      <c r="L785" s="1">
        <f>IF(H785=0,0,_xlfn.XLOOKUP(G785,战斗中转!$D$8:$D$19,战斗中转!$I$8:$I$19))</f>
        <v>0.4</v>
      </c>
      <c r="M785" s="1">
        <f t="shared" si="871"/>
        <v>6011333115</v>
      </c>
      <c r="N785" s="1" t="str">
        <f t="shared" si="889"/>
        <v>EquipmentName6011033115</v>
      </c>
      <c r="O785" s="1" t="str">
        <f t="shared" si="890"/>
        <v>EquipmentDesc6011033115</v>
      </c>
      <c r="P785" s="63" t="str">
        <f>"SpriteUi/EquipmentIcon/"&amp;"Equip_"&amp;_xlfn.XLOOKUP(J785,战斗中转!$A$8:$A$11,战斗中转!$B$8:$B$11)&amp;"_"&amp;I785*100+ROUNDUP(G785/2,0)*10</f>
        <v>SpriteUi/EquipmentIcon/Equip_Body_360</v>
      </c>
      <c r="Q785" s="63">
        <v>1</v>
      </c>
      <c r="R785" s="1" t="str" cm="1">
        <f t="array" ref="R785">_xlfn.XLOOKUP($C785,战斗中转!$E$32:$E$281,_xlfn.XLOOKUP(I785*100+J785,战斗中转!$AD$30:$BY$30*100+战斗中转!$AD$31:$BY$31,战斗中转!$AD$32:$BY$281),"{}")</f>
        <v>{"PhysDef":20342.8945,"HealInc":0.1627}</v>
      </c>
      <c r="S785" s="1" t="str" cm="1">
        <f t="array" ref="S785">_xlfn.XLOOKUP($C785,经营中转!$E$16:$E$265,_xlfn.XLOOKUP($J785,经营中转!$L$15:$S$15,经营中转!$L$16:$S$265),"{}")</f>
        <v>{"CardMulti":10.22}</v>
      </c>
    </row>
    <row r="786" spans="1:19" x14ac:dyDescent="0.15">
      <c r="A786" s="1">
        <f t="shared" si="868"/>
        <v>6011334115</v>
      </c>
      <c r="B786" s="61">
        <f t="shared" si="811"/>
        <v>6011334115</v>
      </c>
      <c r="C786" s="27">
        <f>_xlfn.XLOOKUP(G786,战斗中转!$D$8:$D$19,战斗中转!$F$8:$F$19)</f>
        <v>115</v>
      </c>
      <c r="D786" s="1">
        <f>_xlfn.XLOOKUP(G786,战斗中转!$D$8:$D$19,战斗中转!$H$8:$H$19)</f>
        <v>5</v>
      </c>
      <c r="E786" s="1">
        <f>_xlfn.XLOOKUP(G786,战斗中转!$D$8:$D$19,战斗中转!$J$8:$J$19)</f>
        <v>0</v>
      </c>
      <c r="F786" s="1">
        <f t="shared" si="887"/>
        <v>1</v>
      </c>
      <c r="G786" s="61">
        <f t="shared" si="825"/>
        <v>11</v>
      </c>
      <c r="H786" s="1">
        <f t="shared" ref="H786:J786" si="892">H714</f>
        <v>3</v>
      </c>
      <c r="I786" s="1">
        <f t="shared" si="892"/>
        <v>3</v>
      </c>
      <c r="J786" s="1">
        <f t="shared" si="892"/>
        <v>4</v>
      </c>
      <c r="K786" s="1">
        <f t="shared" si="786"/>
        <v>1</v>
      </c>
      <c r="L786" s="1">
        <f>IF(H786=0,0,_xlfn.XLOOKUP(G786,战斗中转!$D$8:$D$19,战斗中转!$I$8:$I$19))</f>
        <v>0.4</v>
      </c>
      <c r="M786" s="1">
        <f t="shared" si="871"/>
        <v>6011334115</v>
      </c>
      <c r="N786" s="1" t="str">
        <f t="shared" si="889"/>
        <v>EquipmentName6011034115</v>
      </c>
      <c r="O786" s="1" t="str">
        <f t="shared" si="890"/>
        <v>EquipmentDesc6011034115</v>
      </c>
      <c r="P786" s="63" t="str">
        <f>"SpriteUi/EquipmentIcon/"&amp;"Equip_"&amp;_xlfn.XLOOKUP(J786,战斗中转!$A$8:$A$11,战斗中转!$B$8:$B$11)&amp;"_"&amp;I786*100+ROUNDUP(G786/2,0)*10</f>
        <v>SpriteUi/EquipmentIcon/Equip_Shoes_360</v>
      </c>
      <c r="Q786" s="63">
        <v>1</v>
      </c>
      <c r="R786" s="1" t="str" cm="1">
        <f t="array" ref="R786">_xlfn.XLOOKUP($C786,战斗中转!$E$32:$E$281,_xlfn.XLOOKUP(I786*100+J786,战斗中转!$AD$30:$BY$30*100+战斗中转!$AD$31:$BY$31,战斗中转!$AD$32:$BY$281),"{}")</f>
        <v>{"MagicDef":20762.3356,"AtkSpeed":0.2219,"HealInc":0.1627}</v>
      </c>
      <c r="S786" s="1" t="str" cm="1">
        <f t="array" ref="S786">_xlfn.XLOOKUP($C786,经营中转!$E$16:$E$265,_xlfn.XLOOKUP($J786,经营中转!$L$15:$S$15,经营中转!$L$16:$S$265),"{}")</f>
        <v>{"AutoLevelLower":70}</v>
      </c>
    </row>
    <row r="787" spans="1:19" x14ac:dyDescent="0.15">
      <c r="A787" s="1">
        <f t="shared" si="868"/>
        <v>6011411115</v>
      </c>
      <c r="B787" s="61">
        <f t="shared" si="811"/>
        <v>6011411115</v>
      </c>
      <c r="C787" s="27">
        <f>_xlfn.XLOOKUP(G787,战斗中转!$D$8:$D$19,战斗中转!$F$8:$F$19)</f>
        <v>115</v>
      </c>
      <c r="D787" s="1">
        <f>_xlfn.XLOOKUP(G787,战斗中转!$D$8:$D$19,战斗中转!$H$8:$H$19)</f>
        <v>5</v>
      </c>
      <c r="E787" s="1">
        <f>_xlfn.XLOOKUP(G787,战斗中转!$D$8:$D$19,战斗中转!$J$8:$J$19)</f>
        <v>0</v>
      </c>
      <c r="F787" s="1">
        <f t="shared" si="887"/>
        <v>1</v>
      </c>
      <c r="G787" s="61">
        <f t="shared" si="825"/>
        <v>11</v>
      </c>
      <c r="H787" s="1">
        <f t="shared" ref="H787:J787" si="893">H715</f>
        <v>4</v>
      </c>
      <c r="I787" s="1">
        <f t="shared" si="893"/>
        <v>1</v>
      </c>
      <c r="J787" s="1">
        <f t="shared" si="893"/>
        <v>1</v>
      </c>
      <c r="K787" s="1">
        <f t="shared" ref="K787:K870" si="894">IF(L787=0,0,1)</f>
        <v>1</v>
      </c>
      <c r="L787" s="1">
        <f>IF(H787=0,0,_xlfn.XLOOKUP(G787,战斗中转!$D$8:$D$19,战斗中转!$I$8:$I$19))</f>
        <v>0.4</v>
      </c>
      <c r="M787" s="1">
        <f t="shared" si="871"/>
        <v>6011411115</v>
      </c>
      <c r="N787" s="1" t="str">
        <f t="shared" si="889"/>
        <v>EquipmentName6011011115</v>
      </c>
      <c r="O787" s="1" t="str">
        <f t="shared" si="890"/>
        <v>EquipmentDesc6011011115</v>
      </c>
      <c r="P787" s="63" t="str">
        <f>"SpriteUi/EquipmentIcon/"&amp;"Equip_"&amp;_xlfn.XLOOKUP(J787,战斗中转!$A$8:$A$11,战斗中转!$B$8:$B$11)&amp;"_"&amp;I787*100+ROUNDUP(G787/2,0)*10</f>
        <v>SpriteUi/EquipmentIcon/Equip_Weapon_160</v>
      </c>
      <c r="Q787" s="63">
        <v>1</v>
      </c>
      <c r="R787" s="1" t="str" cm="1">
        <f t="array" ref="R787">_xlfn.XLOOKUP($C787,战斗中转!$E$32:$E$281,_xlfn.XLOOKUP(I787*100+J787,战斗中转!$AD$30:$BY$30*100+战斗中转!$AD$31:$BY$31,战斗中转!$AD$32:$BY$281),"{}")</f>
        <v>{"Atk":63964.7712,"Cri":1.1368}</v>
      </c>
      <c r="S787" s="1" t="str" cm="1">
        <f t="array" ref="S787">_xlfn.XLOOKUP($C787,经营中转!$E$16:$E$265,_xlfn.XLOOKUP($J787,经营中转!$L$15:$S$15,经营中转!$L$16:$S$265),"{}")</f>
        <v>{"CardMulti":23.84}</v>
      </c>
    </row>
    <row r="788" spans="1:19" x14ac:dyDescent="0.15">
      <c r="A788" s="1">
        <f t="shared" si="868"/>
        <v>6011412115</v>
      </c>
      <c r="B788" s="61">
        <f t="shared" ref="B788:B851" si="895">INT(IF(H788=100,60*10^8+G788*10^6+9*10^5+I788*10^4+J788*10^3+C788,60*10^8+G788*10^6+H788*10^5+I788*10^4+J788*10^3+C788))</f>
        <v>6011412115</v>
      </c>
      <c r="C788" s="27">
        <f>_xlfn.XLOOKUP(G788,战斗中转!$D$8:$D$19,战斗中转!$F$8:$F$19)</f>
        <v>115</v>
      </c>
      <c r="D788" s="1">
        <f>_xlfn.XLOOKUP(G788,战斗中转!$D$8:$D$19,战斗中转!$H$8:$H$19)</f>
        <v>5</v>
      </c>
      <c r="E788" s="1">
        <f>_xlfn.XLOOKUP(G788,战斗中转!$D$8:$D$19,战斗中转!$J$8:$J$19)</f>
        <v>0</v>
      </c>
      <c r="F788" s="1">
        <f t="shared" si="887"/>
        <v>1</v>
      </c>
      <c r="G788" s="61">
        <f t="shared" si="825"/>
        <v>11</v>
      </c>
      <c r="H788" s="1">
        <f t="shared" ref="H788:J788" si="896">H716</f>
        <v>4</v>
      </c>
      <c r="I788" s="1">
        <f t="shared" si="896"/>
        <v>1</v>
      </c>
      <c r="J788" s="1">
        <f t="shared" si="896"/>
        <v>2</v>
      </c>
      <c r="K788" s="1">
        <f t="shared" si="894"/>
        <v>1</v>
      </c>
      <c r="L788" s="1">
        <f>IF(H788=0,0,_xlfn.XLOOKUP(G788,战斗中转!$D$8:$D$19,战斗中转!$I$8:$I$19))</f>
        <v>0.4</v>
      </c>
      <c r="M788" s="1">
        <f t="shared" si="871"/>
        <v>6011412115</v>
      </c>
      <c r="N788" s="1" t="str">
        <f t="shared" si="889"/>
        <v>EquipmentName6011012115</v>
      </c>
      <c r="O788" s="1" t="str">
        <f t="shared" si="890"/>
        <v>EquipmentDesc6011012115</v>
      </c>
      <c r="P788" s="63" t="str">
        <f>"SpriteUi/EquipmentIcon/"&amp;"Equip_"&amp;_xlfn.XLOOKUP(J788,战斗中转!$A$8:$A$11,战斗中转!$B$8:$B$11)&amp;"_"&amp;I788*100+ROUNDUP(G788/2,0)*10</f>
        <v>SpriteUi/EquipmentIcon/Equip_Head_160</v>
      </c>
      <c r="Q788" s="63">
        <v>1</v>
      </c>
      <c r="R788" s="1" t="str" cm="1">
        <f t="array" ref="R788">_xlfn.XLOOKUP($C788,战斗中转!$E$32:$E$281,_xlfn.XLOOKUP(I788*100+J788,战斗中转!$AD$30:$BY$30*100+战斗中转!$AD$31:$BY$31,战斗中转!$AD$32:$BY$281),"{}")</f>
        <v>{"Hp":461385.2352,"AntiCri":0.6272}</v>
      </c>
      <c r="S788" s="1" t="str" cm="1">
        <f t="array" ref="S788">_xlfn.XLOOKUP($C788,经营中转!$E$16:$E$265,_xlfn.XLOOKUP($J788,经营中转!$L$15:$S$15,经营中转!$L$16:$S$265),"{}")</f>
        <v>{"AutoLevelLower":162}</v>
      </c>
    </row>
    <row r="789" spans="1:19" x14ac:dyDescent="0.15">
      <c r="A789" s="1">
        <f t="shared" si="868"/>
        <v>6011413115</v>
      </c>
      <c r="B789" s="61">
        <f t="shared" si="895"/>
        <v>6011413115</v>
      </c>
      <c r="C789" s="27">
        <f>_xlfn.XLOOKUP(G789,战斗中转!$D$8:$D$19,战斗中转!$F$8:$F$19)</f>
        <v>115</v>
      </c>
      <c r="D789" s="1">
        <f>_xlfn.XLOOKUP(G789,战斗中转!$D$8:$D$19,战斗中转!$H$8:$H$19)</f>
        <v>5</v>
      </c>
      <c r="E789" s="1">
        <f>_xlfn.XLOOKUP(G789,战斗中转!$D$8:$D$19,战斗中转!$J$8:$J$19)</f>
        <v>0</v>
      </c>
      <c r="F789" s="1">
        <f t="shared" si="887"/>
        <v>1</v>
      </c>
      <c r="G789" s="61">
        <f t="shared" si="825"/>
        <v>11</v>
      </c>
      <c r="H789" s="1">
        <f t="shared" ref="H789:J789" si="897">H717</f>
        <v>4</v>
      </c>
      <c r="I789" s="1">
        <f t="shared" si="897"/>
        <v>1</v>
      </c>
      <c r="J789" s="1">
        <f t="shared" si="897"/>
        <v>3</v>
      </c>
      <c r="K789" s="1">
        <f>IF(L789=0,0,1)</f>
        <v>1</v>
      </c>
      <c r="L789" s="1">
        <f>IF(H789=0,0,_xlfn.XLOOKUP(G789,战斗中转!$D$8:$D$19,战斗中转!$I$8:$I$19))</f>
        <v>0.4</v>
      </c>
      <c r="M789" s="1">
        <f t="shared" si="871"/>
        <v>6011413115</v>
      </c>
      <c r="N789" s="1" t="str">
        <f t="shared" si="889"/>
        <v>EquipmentName6011013115</v>
      </c>
      <c r="O789" s="1" t="str">
        <f t="shared" si="890"/>
        <v>EquipmentDesc6011013115</v>
      </c>
      <c r="P789" s="63" t="str">
        <f>"SpriteUi/EquipmentIcon/"&amp;"Equip_"&amp;_xlfn.XLOOKUP(J789,战斗中转!$A$8:$A$11,战斗中转!$B$8:$B$11)&amp;"_"&amp;I789*100+ROUNDUP(G789/2,0)*10</f>
        <v>SpriteUi/EquipmentIcon/Equip_Body_160</v>
      </c>
      <c r="Q789" s="63">
        <v>1</v>
      </c>
      <c r="R789" s="1" t="str" cm="1">
        <f t="array" ref="R789">_xlfn.XLOOKUP($C789,战斗中转!$E$32:$E$281,_xlfn.XLOOKUP(I789*100+J789,战斗中转!$AD$30:$BY$30*100+战斗中转!$AD$31:$BY$31,战斗中转!$AD$32:$BY$281),"{}")</f>
        <v>{"PhysDef":19923.4533,"SkillSpeed":0.1726}</v>
      </c>
      <c r="S789" s="1" t="str" cm="1">
        <f t="array" ref="S789">_xlfn.XLOOKUP($C789,经营中转!$E$16:$E$265,_xlfn.XLOOKUP($J789,经营中转!$L$15:$S$15,经营中转!$L$16:$S$265),"{}")</f>
        <v>{"CardMulti":10.22}</v>
      </c>
    </row>
    <row r="790" spans="1:19" x14ac:dyDescent="0.15">
      <c r="A790" s="1">
        <f t="shared" si="868"/>
        <v>6011414115</v>
      </c>
      <c r="B790" s="61">
        <f t="shared" si="895"/>
        <v>6011414115</v>
      </c>
      <c r="C790" s="27">
        <f>_xlfn.XLOOKUP(G790,战斗中转!$D$8:$D$19,战斗中转!$F$8:$F$19)</f>
        <v>115</v>
      </c>
      <c r="D790" s="1">
        <f>_xlfn.XLOOKUP(G790,战斗中转!$D$8:$D$19,战斗中转!$H$8:$H$19)</f>
        <v>5</v>
      </c>
      <c r="E790" s="1">
        <f>_xlfn.XLOOKUP(G790,战斗中转!$D$8:$D$19,战斗中转!$J$8:$J$19)</f>
        <v>0</v>
      </c>
      <c r="F790" s="1">
        <f t="shared" si="887"/>
        <v>1</v>
      </c>
      <c r="G790" s="61">
        <f t="shared" si="825"/>
        <v>11</v>
      </c>
      <c r="H790" s="1">
        <f t="shared" ref="H790:J790" si="898">H718</f>
        <v>4</v>
      </c>
      <c r="I790" s="1">
        <f t="shared" si="898"/>
        <v>1</v>
      </c>
      <c r="J790" s="1">
        <f t="shared" si="898"/>
        <v>4</v>
      </c>
      <c r="K790" s="1">
        <f t="shared" si="894"/>
        <v>1</v>
      </c>
      <c r="L790" s="1">
        <f>IF(H790=0,0,_xlfn.XLOOKUP(G790,战斗中转!$D$8:$D$19,战斗中转!$I$8:$I$19))</f>
        <v>0.4</v>
      </c>
      <c r="M790" s="1">
        <f t="shared" si="871"/>
        <v>6011414115</v>
      </c>
      <c r="N790" s="1" t="str">
        <f t="shared" si="889"/>
        <v>EquipmentName6011014115</v>
      </c>
      <c r="O790" s="1" t="str">
        <f t="shared" si="890"/>
        <v>EquipmentDesc6011014115</v>
      </c>
      <c r="P790" s="63" t="str">
        <f>"SpriteUi/EquipmentIcon/"&amp;"Equip_"&amp;_xlfn.XLOOKUP(J790,战斗中转!$A$8:$A$11,战斗中转!$B$8:$B$11)&amp;"_"&amp;I790*100+ROUNDUP(G790/2,0)*10</f>
        <v>SpriteUi/EquipmentIcon/Equip_Shoes_160</v>
      </c>
      <c r="Q790" s="63">
        <v>1</v>
      </c>
      <c r="R790" s="1" t="str" cm="1">
        <f t="array" ref="R790">_xlfn.XLOOKUP($C790,战斗中转!$E$32:$E$281,_xlfn.XLOOKUP(I790*100+J790,战斗中转!$AD$30:$BY$30*100+战斗中转!$AD$31:$BY$31,战斗中转!$AD$32:$BY$281),"{}")</f>
        <v>{"MagicDef":19923.4533,"AtkSpeed":0.2219,"SkillSpeed":0.1726}</v>
      </c>
      <c r="S790" s="1" t="str" cm="1">
        <f t="array" ref="S790">_xlfn.XLOOKUP($C790,经营中转!$E$16:$E$265,_xlfn.XLOOKUP($J790,经营中转!$L$15:$S$15,经营中转!$L$16:$S$265),"{}")</f>
        <v>{"AutoLevelLower":70}</v>
      </c>
    </row>
    <row r="791" spans="1:19" x14ac:dyDescent="0.15">
      <c r="A791" s="1">
        <f t="shared" si="868"/>
        <v>6011421115</v>
      </c>
      <c r="B791" s="61">
        <f t="shared" si="895"/>
        <v>6011421115</v>
      </c>
      <c r="C791" s="27">
        <f>_xlfn.XLOOKUP(G791,战斗中转!$D$8:$D$19,战斗中转!$F$8:$F$19)</f>
        <v>115</v>
      </c>
      <c r="D791" s="1">
        <f>_xlfn.XLOOKUP(G791,战斗中转!$D$8:$D$19,战斗中转!$H$8:$H$19)</f>
        <v>5</v>
      </c>
      <c r="E791" s="1">
        <f>_xlfn.XLOOKUP(G791,战斗中转!$D$8:$D$19,战斗中转!$J$8:$J$19)</f>
        <v>0</v>
      </c>
      <c r="F791" s="1">
        <f t="shared" si="887"/>
        <v>1</v>
      </c>
      <c r="G791" s="61">
        <f t="shared" si="825"/>
        <v>11</v>
      </c>
      <c r="H791" s="1">
        <f t="shared" ref="H791:J791" si="899">H719</f>
        <v>4</v>
      </c>
      <c r="I791" s="1">
        <f t="shared" si="899"/>
        <v>2</v>
      </c>
      <c r="J791" s="1">
        <f t="shared" si="899"/>
        <v>1</v>
      </c>
      <c r="K791" s="1">
        <f t="shared" si="894"/>
        <v>1</v>
      </c>
      <c r="L791" s="1">
        <f>IF(H791=0,0,_xlfn.XLOOKUP(G791,战斗中转!$D$8:$D$19,战斗中转!$I$8:$I$19))</f>
        <v>0.4</v>
      </c>
      <c r="M791" s="1">
        <f t="shared" si="871"/>
        <v>6011421115</v>
      </c>
      <c r="N791" s="1" t="str">
        <f t="shared" si="889"/>
        <v>EquipmentName6011021115</v>
      </c>
      <c r="O791" s="1" t="str">
        <f t="shared" si="890"/>
        <v>EquipmentDesc6011021115</v>
      </c>
      <c r="P791" s="63" t="str">
        <f>"SpriteUi/EquipmentIcon/"&amp;"Equip_"&amp;_xlfn.XLOOKUP(J791,战斗中转!$A$8:$A$11,战斗中转!$B$8:$B$11)&amp;"_"&amp;I791*100+ROUNDUP(G791/2,0)*10</f>
        <v>SpriteUi/EquipmentIcon/Equip_Weapon_260</v>
      </c>
      <c r="Q791" s="63">
        <v>1</v>
      </c>
      <c r="R791" s="1" t="str" cm="1">
        <f t="array" ref="R791">_xlfn.XLOOKUP($C791,战斗中转!$E$32:$E$281,_xlfn.XLOOKUP(I791*100+J791,战斗中转!$AD$30:$BY$30*100+战斗中转!$AD$31:$BY$31,战斗中转!$AD$32:$BY$281),"{}")</f>
        <v>{"Atk":45089.9207,"Cri":0.784}</v>
      </c>
      <c r="S791" s="1" t="str" cm="1">
        <f t="array" ref="S791">_xlfn.XLOOKUP($C791,经营中转!$E$16:$E$265,_xlfn.XLOOKUP($J791,经营中转!$L$15:$S$15,经营中转!$L$16:$S$265),"{}")</f>
        <v>{"CardMulti":23.84}</v>
      </c>
    </row>
    <row r="792" spans="1:19" x14ac:dyDescent="0.15">
      <c r="A792" s="1">
        <f t="shared" si="868"/>
        <v>6011422115</v>
      </c>
      <c r="B792" s="61">
        <f t="shared" si="895"/>
        <v>6011422115</v>
      </c>
      <c r="C792" s="27">
        <f>_xlfn.XLOOKUP(G792,战斗中转!$D$8:$D$19,战斗中转!$F$8:$F$19)</f>
        <v>115</v>
      </c>
      <c r="D792" s="1">
        <f>_xlfn.XLOOKUP(G792,战斗中转!$D$8:$D$19,战斗中转!$H$8:$H$19)</f>
        <v>5</v>
      </c>
      <c r="E792" s="1">
        <f>_xlfn.XLOOKUP(G792,战斗中转!$D$8:$D$19,战斗中转!$J$8:$J$19)</f>
        <v>0</v>
      </c>
      <c r="F792" s="1">
        <f t="shared" si="887"/>
        <v>1</v>
      </c>
      <c r="G792" s="61">
        <f t="shared" si="825"/>
        <v>11</v>
      </c>
      <c r="H792" s="1">
        <f t="shared" ref="H792:J792" si="900">H720</f>
        <v>4</v>
      </c>
      <c r="I792" s="1">
        <f t="shared" si="900"/>
        <v>2</v>
      </c>
      <c r="J792" s="1">
        <f t="shared" si="900"/>
        <v>2</v>
      </c>
      <c r="K792" s="1">
        <f t="shared" si="894"/>
        <v>1</v>
      </c>
      <c r="L792" s="1">
        <f>IF(H792=0,0,_xlfn.XLOOKUP(G792,战斗中转!$D$8:$D$19,战斗中转!$I$8:$I$19))</f>
        <v>0.4</v>
      </c>
      <c r="M792" s="1">
        <f t="shared" si="871"/>
        <v>6011422115</v>
      </c>
      <c r="N792" s="1" t="str">
        <f t="shared" si="889"/>
        <v>EquipmentName6011022115</v>
      </c>
      <c r="O792" s="1" t="str">
        <f t="shared" si="890"/>
        <v>EquipmentDesc6011022115</v>
      </c>
      <c r="P792" s="63" t="str">
        <f>"SpriteUi/EquipmentIcon/"&amp;"Equip_"&amp;_xlfn.XLOOKUP(J792,战斗中转!$A$8:$A$11,战斗中转!$B$8:$B$11)&amp;"_"&amp;I792*100+ROUNDUP(G792/2,0)*10</f>
        <v>SpriteUi/EquipmentIcon/Equip_Head_260</v>
      </c>
      <c r="Q792" s="63">
        <v>1</v>
      </c>
      <c r="R792" s="1" t="str" cm="1">
        <f t="array" ref="R792">_xlfn.XLOOKUP($C792,战斗中转!$E$32:$E$281,_xlfn.XLOOKUP(I792*100+J792,战斗中转!$AD$30:$BY$30*100+战斗中转!$AD$31:$BY$31,战斗中转!$AD$32:$BY$281),"{}")</f>
        <v>{"Hp":655376.7545,"AntiCri":0.784}</v>
      </c>
      <c r="S792" s="1" t="str" cm="1">
        <f t="array" ref="S792">_xlfn.XLOOKUP($C792,经营中转!$E$16:$E$265,_xlfn.XLOOKUP($J792,经营中转!$L$15:$S$15,经营中转!$L$16:$S$265),"{}")</f>
        <v>{"AutoLevelLower":162}</v>
      </c>
    </row>
    <row r="793" spans="1:19" x14ac:dyDescent="0.15">
      <c r="A793" s="1">
        <f t="shared" si="868"/>
        <v>6011423115</v>
      </c>
      <c r="B793" s="61">
        <f t="shared" si="895"/>
        <v>6011423115</v>
      </c>
      <c r="C793" s="27">
        <f>_xlfn.XLOOKUP(G793,战斗中转!$D$8:$D$19,战斗中转!$F$8:$F$19)</f>
        <v>115</v>
      </c>
      <c r="D793" s="1">
        <f>_xlfn.XLOOKUP(G793,战斗中转!$D$8:$D$19,战斗中转!$H$8:$H$19)</f>
        <v>5</v>
      </c>
      <c r="E793" s="1">
        <f>_xlfn.XLOOKUP(G793,战斗中转!$D$8:$D$19,战斗中转!$J$8:$J$19)</f>
        <v>0</v>
      </c>
      <c r="F793" s="1">
        <f t="shared" si="887"/>
        <v>1</v>
      </c>
      <c r="G793" s="61">
        <f t="shared" si="825"/>
        <v>11</v>
      </c>
      <c r="H793" s="1">
        <f t="shared" ref="H793:J793" si="901">H721</f>
        <v>4</v>
      </c>
      <c r="I793" s="1">
        <f t="shared" si="901"/>
        <v>2</v>
      </c>
      <c r="J793" s="1">
        <f t="shared" si="901"/>
        <v>3</v>
      </c>
      <c r="K793" s="1">
        <f t="shared" si="894"/>
        <v>1</v>
      </c>
      <c r="L793" s="1">
        <f>IF(H793=0,0,_xlfn.XLOOKUP(G793,战斗中转!$D$8:$D$19,战斗中转!$I$8:$I$19))</f>
        <v>0.4</v>
      </c>
      <c r="M793" s="1">
        <f t="shared" si="871"/>
        <v>6011423115</v>
      </c>
      <c r="N793" s="1" t="str">
        <f t="shared" si="889"/>
        <v>EquipmentName6011023115</v>
      </c>
      <c r="O793" s="1" t="str">
        <f t="shared" si="890"/>
        <v>EquipmentDesc6011023115</v>
      </c>
      <c r="P793" s="63" t="str">
        <f>"SpriteUi/EquipmentIcon/"&amp;"Equip_"&amp;_xlfn.XLOOKUP(J793,战斗中转!$A$8:$A$11,战斗中转!$B$8:$B$11)&amp;"_"&amp;I793*100+ROUNDUP(G793/2,0)*10</f>
        <v>SpriteUi/EquipmentIcon/Equip_Body_260</v>
      </c>
      <c r="Q793" s="63">
        <v>1</v>
      </c>
      <c r="R793" s="1" t="str" cm="1">
        <f t="array" ref="R793">_xlfn.XLOOKUP($C793,战斗中转!$E$32:$E$281,_xlfn.XLOOKUP(I793*100+J793,战斗中转!$AD$30:$BY$30*100+战斗中转!$AD$31:$BY$31,战斗中转!$AD$32:$BY$281),"{}")</f>
        <v>{"PhysDef":23069.2618,"OnHealInc":0.1627}</v>
      </c>
      <c r="S793" s="1" t="str" cm="1">
        <f t="array" ref="S793">_xlfn.XLOOKUP($C793,经营中转!$E$16:$E$265,_xlfn.XLOOKUP($J793,经营中转!$L$15:$S$15,经营中转!$L$16:$S$265),"{}")</f>
        <v>{"CardMulti":10.22}</v>
      </c>
    </row>
    <row r="794" spans="1:19" x14ac:dyDescent="0.15">
      <c r="A794" s="1">
        <f t="shared" si="868"/>
        <v>6011424115</v>
      </c>
      <c r="B794" s="61">
        <f t="shared" si="895"/>
        <v>6011424115</v>
      </c>
      <c r="C794" s="27">
        <f>_xlfn.XLOOKUP(G794,战斗中转!$D$8:$D$19,战斗中转!$F$8:$F$19)</f>
        <v>115</v>
      </c>
      <c r="D794" s="1">
        <f>_xlfn.XLOOKUP(G794,战斗中转!$D$8:$D$19,战斗中转!$H$8:$H$19)</f>
        <v>5</v>
      </c>
      <c r="E794" s="1">
        <f>_xlfn.XLOOKUP(G794,战斗中转!$D$8:$D$19,战斗中转!$J$8:$J$19)</f>
        <v>0</v>
      </c>
      <c r="F794" s="1">
        <f t="shared" si="887"/>
        <v>1</v>
      </c>
      <c r="G794" s="61">
        <f t="shared" si="825"/>
        <v>11</v>
      </c>
      <c r="H794" s="1">
        <f t="shared" ref="H794:J794" si="902">H722</f>
        <v>4</v>
      </c>
      <c r="I794" s="1">
        <f t="shared" si="902"/>
        <v>2</v>
      </c>
      <c r="J794" s="1">
        <f t="shared" si="902"/>
        <v>4</v>
      </c>
      <c r="K794" s="1">
        <f t="shared" si="894"/>
        <v>1</v>
      </c>
      <c r="L794" s="1">
        <f>IF(H794=0,0,_xlfn.XLOOKUP(G794,战斗中转!$D$8:$D$19,战斗中转!$I$8:$I$19))</f>
        <v>0.4</v>
      </c>
      <c r="M794" s="1">
        <f t="shared" si="871"/>
        <v>6011424115</v>
      </c>
      <c r="N794" s="1" t="str">
        <f t="shared" si="889"/>
        <v>EquipmentName6011024115</v>
      </c>
      <c r="O794" s="1" t="str">
        <f t="shared" si="890"/>
        <v>EquipmentDesc6011024115</v>
      </c>
      <c r="P794" s="63" t="str">
        <f>"SpriteUi/EquipmentIcon/"&amp;"Equip_"&amp;_xlfn.XLOOKUP(J794,战斗中转!$A$8:$A$11,战斗中转!$B$8:$B$11)&amp;"_"&amp;I794*100+ROUNDUP(G794/2,0)*10</f>
        <v>SpriteUi/EquipmentIcon/Equip_Shoes_260</v>
      </c>
      <c r="Q794" s="63">
        <v>1</v>
      </c>
      <c r="R794" s="1" t="str" cm="1">
        <f t="array" ref="R794">_xlfn.XLOOKUP($C794,战斗中转!$E$32:$E$281,_xlfn.XLOOKUP(I794*100+J794,战斗中转!$AD$30:$BY$30*100+战斗中转!$AD$31:$BY$31,战斗中转!$AD$32:$BY$281),"{}")</f>
        <v>{"MagicDef":23069.2618,"AtkSpeed":0.2219,"OnHealInc":0.1627}</v>
      </c>
      <c r="S794" s="1" t="str" cm="1">
        <f t="array" ref="S794">_xlfn.XLOOKUP($C794,经营中转!$E$16:$E$265,_xlfn.XLOOKUP($J794,经营中转!$L$15:$S$15,经营中转!$L$16:$S$265),"{}")</f>
        <v>{"AutoLevelLower":70}</v>
      </c>
    </row>
    <row r="795" spans="1:19" x14ac:dyDescent="0.15">
      <c r="A795" s="1">
        <f t="shared" si="868"/>
        <v>6011431115</v>
      </c>
      <c r="B795" s="61">
        <f t="shared" si="895"/>
        <v>6011431115</v>
      </c>
      <c r="C795" s="27">
        <f>_xlfn.XLOOKUP(G795,战斗中转!$D$8:$D$19,战斗中转!$F$8:$F$19)</f>
        <v>115</v>
      </c>
      <c r="D795" s="1">
        <f>_xlfn.XLOOKUP(G795,战斗中转!$D$8:$D$19,战斗中转!$H$8:$H$19)</f>
        <v>5</v>
      </c>
      <c r="E795" s="1">
        <f>_xlfn.XLOOKUP(G795,战斗中转!$D$8:$D$19,战斗中转!$J$8:$J$19)</f>
        <v>0</v>
      </c>
      <c r="F795" s="1">
        <f t="shared" si="887"/>
        <v>1</v>
      </c>
      <c r="G795" s="61">
        <f t="shared" ref="G795:G858" si="903">G723+1</f>
        <v>11</v>
      </c>
      <c r="H795" s="1">
        <f t="shared" ref="H795:J795" si="904">H723</f>
        <v>4</v>
      </c>
      <c r="I795" s="1">
        <f t="shared" si="904"/>
        <v>3</v>
      </c>
      <c r="J795" s="1">
        <f t="shared" si="904"/>
        <v>1</v>
      </c>
      <c r="K795" s="1">
        <f t="shared" si="894"/>
        <v>1</v>
      </c>
      <c r="L795" s="1">
        <f>IF(H795=0,0,_xlfn.XLOOKUP(G795,战斗中转!$D$8:$D$19,战斗中转!$I$8:$I$19))</f>
        <v>0.4</v>
      </c>
      <c r="M795" s="1">
        <f t="shared" si="871"/>
        <v>6011431115</v>
      </c>
      <c r="N795" s="1" t="str">
        <f t="shared" si="889"/>
        <v>EquipmentName6011031115</v>
      </c>
      <c r="O795" s="1" t="str">
        <f t="shared" si="890"/>
        <v>EquipmentDesc6011031115</v>
      </c>
      <c r="P795" s="63" t="str">
        <f>"SpriteUi/EquipmentIcon/"&amp;"Equip_"&amp;_xlfn.XLOOKUP(J795,战斗中转!$A$8:$A$11,战斗中转!$B$8:$B$11)&amp;"_"&amp;I795*100+ROUNDUP(G795/2,0)*10</f>
        <v>SpriteUi/EquipmentIcon/Equip_Weapon_360</v>
      </c>
      <c r="Q795" s="63">
        <v>1</v>
      </c>
      <c r="R795" s="1" t="str" cm="1">
        <f t="array" ref="R795">_xlfn.XLOOKUP($C795,战斗中转!$E$32:$E$281,_xlfn.XLOOKUP(I795*100+J795,战斗中转!$AD$30:$BY$30*100+战斗中转!$AD$31:$BY$31,战斗中转!$AD$32:$BY$281),"{}")</f>
        <v>{"Atk":57673.1544,"Cri":0.784}</v>
      </c>
      <c r="S795" s="1" t="str" cm="1">
        <f t="array" ref="S795">_xlfn.XLOOKUP($C795,经营中转!$E$16:$E$265,_xlfn.XLOOKUP($J795,经营中转!$L$15:$S$15,经营中转!$L$16:$S$265),"{}")</f>
        <v>{"CardMulti":23.84}</v>
      </c>
    </row>
    <row r="796" spans="1:19" x14ac:dyDescent="0.15">
      <c r="A796" s="1">
        <f t="shared" si="868"/>
        <v>6011432115</v>
      </c>
      <c r="B796" s="61">
        <f t="shared" si="895"/>
        <v>6011432115</v>
      </c>
      <c r="C796" s="27">
        <f>_xlfn.XLOOKUP(G796,战斗中转!$D$8:$D$19,战斗中转!$F$8:$F$19)</f>
        <v>115</v>
      </c>
      <c r="D796" s="1">
        <f>_xlfn.XLOOKUP(G796,战斗中转!$D$8:$D$19,战斗中转!$H$8:$H$19)</f>
        <v>5</v>
      </c>
      <c r="E796" s="1">
        <f>_xlfn.XLOOKUP(G796,战斗中转!$D$8:$D$19,战斗中转!$J$8:$J$19)</f>
        <v>0</v>
      </c>
      <c r="F796" s="1">
        <f t="shared" si="887"/>
        <v>1</v>
      </c>
      <c r="G796" s="61">
        <f t="shared" si="903"/>
        <v>11</v>
      </c>
      <c r="H796" s="1">
        <f t="shared" ref="H796:J796" si="905">H724</f>
        <v>4</v>
      </c>
      <c r="I796" s="1">
        <f t="shared" si="905"/>
        <v>3</v>
      </c>
      <c r="J796" s="1">
        <f t="shared" si="905"/>
        <v>2</v>
      </c>
      <c r="K796" s="1">
        <f t="shared" si="894"/>
        <v>1</v>
      </c>
      <c r="L796" s="1">
        <f>IF(H796=0,0,_xlfn.XLOOKUP(G796,战斗中转!$D$8:$D$19,战斗中转!$I$8:$I$19))</f>
        <v>0.4</v>
      </c>
      <c r="M796" s="1">
        <f t="shared" si="871"/>
        <v>6011432115</v>
      </c>
      <c r="N796" s="1" t="str">
        <f t="shared" si="889"/>
        <v>EquipmentName6011032115</v>
      </c>
      <c r="O796" s="1" t="str">
        <f t="shared" si="890"/>
        <v>EquipmentDesc6011032115</v>
      </c>
      <c r="P796" s="63" t="str">
        <f>"SpriteUi/EquipmentIcon/"&amp;"Equip_"&amp;_xlfn.XLOOKUP(J796,战斗中转!$A$8:$A$11,战斗中转!$B$8:$B$11)&amp;"_"&amp;I796*100+ROUNDUP(G796/2,0)*10</f>
        <v>SpriteUi/EquipmentIcon/Equip_Head_360</v>
      </c>
      <c r="Q796" s="63">
        <v>1</v>
      </c>
      <c r="R796" s="1" t="str" cm="1">
        <f t="array" ref="R796">_xlfn.XLOOKUP($C796,战斗中转!$E$32:$E$281,_xlfn.XLOOKUP(I796*100+J796,战斗中转!$AD$30:$BY$30*100+战斗中转!$AD$31:$BY$31,战斗中转!$AD$32:$BY$281),"{}")</f>
        <v>{"Hp":550516.4738,"AntiCri":0.784}</v>
      </c>
      <c r="S796" s="1" t="str" cm="1">
        <f t="array" ref="S796">_xlfn.XLOOKUP($C796,经营中转!$E$16:$E$265,_xlfn.XLOOKUP($J796,经营中转!$L$15:$S$15,经营中转!$L$16:$S$265),"{}")</f>
        <v>{"AutoLevelLower":162}</v>
      </c>
    </row>
    <row r="797" spans="1:19" x14ac:dyDescent="0.15">
      <c r="A797" s="1">
        <f t="shared" si="868"/>
        <v>6011433115</v>
      </c>
      <c r="B797" s="61">
        <f t="shared" si="895"/>
        <v>6011433115</v>
      </c>
      <c r="C797" s="27">
        <f>_xlfn.XLOOKUP(G797,战斗中转!$D$8:$D$19,战斗中转!$F$8:$F$19)</f>
        <v>115</v>
      </c>
      <c r="D797" s="1">
        <f>_xlfn.XLOOKUP(G797,战斗中转!$D$8:$D$19,战斗中转!$H$8:$H$19)</f>
        <v>5</v>
      </c>
      <c r="E797" s="1">
        <f>_xlfn.XLOOKUP(G797,战斗中转!$D$8:$D$19,战斗中转!$J$8:$J$19)</f>
        <v>0</v>
      </c>
      <c r="F797" s="1">
        <f t="shared" si="887"/>
        <v>1</v>
      </c>
      <c r="G797" s="61">
        <f t="shared" si="903"/>
        <v>11</v>
      </c>
      <c r="H797" s="1">
        <f t="shared" ref="H797:J797" si="906">H725</f>
        <v>4</v>
      </c>
      <c r="I797" s="1">
        <f t="shared" si="906"/>
        <v>3</v>
      </c>
      <c r="J797" s="1">
        <f t="shared" si="906"/>
        <v>3</v>
      </c>
      <c r="K797" s="1">
        <f t="shared" si="894"/>
        <v>1</v>
      </c>
      <c r="L797" s="1">
        <f>IF(H797=0,0,_xlfn.XLOOKUP(G797,战斗中转!$D$8:$D$19,战斗中转!$I$8:$I$19))</f>
        <v>0.4</v>
      </c>
      <c r="M797" s="1">
        <f t="shared" si="871"/>
        <v>6011433115</v>
      </c>
      <c r="N797" s="1" t="str">
        <f t="shared" si="889"/>
        <v>EquipmentName6011033115</v>
      </c>
      <c r="O797" s="1" t="str">
        <f t="shared" si="890"/>
        <v>EquipmentDesc6011033115</v>
      </c>
      <c r="P797" s="63" t="str">
        <f>"SpriteUi/EquipmentIcon/"&amp;"Equip_"&amp;_xlfn.XLOOKUP(J797,战斗中转!$A$8:$A$11,战斗中转!$B$8:$B$11)&amp;"_"&amp;I797*100+ROUNDUP(G797/2,0)*10</f>
        <v>SpriteUi/EquipmentIcon/Equip_Body_360</v>
      </c>
      <c r="Q797" s="63">
        <v>1</v>
      </c>
      <c r="R797" s="1" t="str" cm="1">
        <f t="array" ref="R797">_xlfn.XLOOKUP($C797,战斗中转!$E$32:$E$281,_xlfn.XLOOKUP(I797*100+J797,战斗中转!$AD$30:$BY$30*100+战斗中转!$AD$31:$BY$31,战斗中转!$AD$32:$BY$281),"{}")</f>
        <v>{"PhysDef":20342.8945,"HealInc":0.1627}</v>
      </c>
      <c r="S797" s="1" t="str" cm="1">
        <f t="array" ref="S797">_xlfn.XLOOKUP($C797,经营中转!$E$16:$E$265,_xlfn.XLOOKUP($J797,经营中转!$L$15:$S$15,经营中转!$L$16:$S$265),"{}")</f>
        <v>{"CardMulti":10.22}</v>
      </c>
    </row>
    <row r="798" spans="1:19" x14ac:dyDescent="0.15">
      <c r="A798" s="1">
        <f t="shared" si="868"/>
        <v>6011434115</v>
      </c>
      <c r="B798" s="61">
        <f t="shared" si="895"/>
        <v>6011434115</v>
      </c>
      <c r="C798" s="27">
        <f>_xlfn.XLOOKUP(G798,战斗中转!$D$8:$D$19,战斗中转!$F$8:$F$19)</f>
        <v>115</v>
      </c>
      <c r="D798" s="1">
        <f>_xlfn.XLOOKUP(G798,战斗中转!$D$8:$D$19,战斗中转!$H$8:$H$19)</f>
        <v>5</v>
      </c>
      <c r="E798" s="1">
        <f>_xlfn.XLOOKUP(G798,战斗中转!$D$8:$D$19,战斗中转!$J$8:$J$19)</f>
        <v>0</v>
      </c>
      <c r="F798" s="1">
        <f t="shared" si="887"/>
        <v>1</v>
      </c>
      <c r="G798" s="61">
        <f t="shared" si="903"/>
        <v>11</v>
      </c>
      <c r="H798" s="1">
        <f t="shared" ref="H798:J798" si="907">H726</f>
        <v>4</v>
      </c>
      <c r="I798" s="1">
        <f t="shared" si="907"/>
        <v>3</v>
      </c>
      <c r="J798" s="1">
        <f t="shared" si="907"/>
        <v>4</v>
      </c>
      <c r="K798" s="1">
        <f t="shared" si="894"/>
        <v>1</v>
      </c>
      <c r="L798" s="1">
        <f>IF(H798=0,0,_xlfn.XLOOKUP(G798,战斗中转!$D$8:$D$19,战斗中转!$I$8:$I$19))</f>
        <v>0.4</v>
      </c>
      <c r="M798" s="1">
        <f t="shared" si="871"/>
        <v>6011434115</v>
      </c>
      <c r="N798" s="1" t="str">
        <f t="shared" si="889"/>
        <v>EquipmentName6011034115</v>
      </c>
      <c r="O798" s="1" t="str">
        <f t="shared" si="890"/>
        <v>EquipmentDesc6011034115</v>
      </c>
      <c r="P798" s="63" t="str">
        <f>"SpriteUi/EquipmentIcon/"&amp;"Equip_"&amp;_xlfn.XLOOKUP(J798,战斗中转!$A$8:$A$11,战斗中转!$B$8:$B$11)&amp;"_"&amp;I798*100+ROUNDUP(G798/2,0)*10</f>
        <v>SpriteUi/EquipmentIcon/Equip_Shoes_360</v>
      </c>
      <c r="Q798" s="63">
        <v>1</v>
      </c>
      <c r="R798" s="1" t="str" cm="1">
        <f t="array" ref="R798">_xlfn.XLOOKUP($C798,战斗中转!$E$32:$E$281,_xlfn.XLOOKUP(I798*100+J798,战斗中转!$AD$30:$BY$30*100+战斗中转!$AD$31:$BY$31,战斗中转!$AD$32:$BY$281),"{}")</f>
        <v>{"MagicDef":20762.3356,"AtkSpeed":0.2219,"HealInc":0.1627}</v>
      </c>
      <c r="S798" s="1" t="str" cm="1">
        <f t="array" ref="S798">_xlfn.XLOOKUP($C798,经营中转!$E$16:$E$265,_xlfn.XLOOKUP($J798,经营中转!$L$15:$S$15,经营中转!$L$16:$S$265),"{}")</f>
        <v>{"AutoLevelLower":70}</v>
      </c>
    </row>
    <row r="799" spans="1:19" x14ac:dyDescent="0.15">
      <c r="A799" s="1">
        <f t="shared" ref="A799:A810" si="908">B799</f>
        <v>6011911115</v>
      </c>
      <c r="B799" s="61">
        <f t="shared" si="895"/>
        <v>6011911115</v>
      </c>
      <c r="C799" s="27">
        <f>_xlfn.XLOOKUP(G799,战斗中转!$D$8:$D$19,战斗中转!$F$8:$F$19)</f>
        <v>115</v>
      </c>
      <c r="D799" s="1">
        <f>_xlfn.XLOOKUP(G799,战斗中转!$D$8:$D$19,战斗中转!$H$8:$H$19)</f>
        <v>5</v>
      </c>
      <c r="E799" s="1">
        <f>_xlfn.XLOOKUP(G799,战斗中转!$D$8:$D$19,战斗中转!$J$8:$J$19)</f>
        <v>0</v>
      </c>
      <c r="F799" s="1">
        <f t="shared" ref="F799:F810" si="909">IF(D799=0,0,1)</f>
        <v>1</v>
      </c>
      <c r="G799" s="61">
        <f t="shared" si="903"/>
        <v>11</v>
      </c>
      <c r="H799" s="1">
        <f t="shared" ref="H799:J799" si="910">H727</f>
        <v>100</v>
      </c>
      <c r="I799" s="1">
        <f t="shared" si="910"/>
        <v>1</v>
      </c>
      <c r="J799" s="1">
        <f t="shared" si="910"/>
        <v>1</v>
      </c>
      <c r="K799" s="1">
        <f t="shared" ref="K799:K800" si="911">IF(L799=0,0,1)</f>
        <v>1</v>
      </c>
      <c r="L799" s="1">
        <f>IF(H799=0,0,_xlfn.XLOOKUP(G799,战斗中转!$D$8:$D$19,战斗中转!$I$8:$I$19))</f>
        <v>0.4</v>
      </c>
      <c r="M799" s="1">
        <f t="shared" ref="M799:M810" si="912">B799</f>
        <v>6011911115</v>
      </c>
      <c r="N799" s="1" t="str">
        <f t="shared" ref="N799:N810" si="913">"EquipmentName"&amp;"60"&amp;G799*1000000+I799*10000+J799*1000+C799</f>
        <v>EquipmentName6011011115</v>
      </c>
      <c r="O799" s="1" t="str">
        <f t="shared" ref="O799:O810" si="914">"EquipmentDesc"&amp;"60"&amp;G799*1000000+I799*10000+J799*1000+C799</f>
        <v>EquipmentDesc6011011115</v>
      </c>
      <c r="P799" s="63" t="str">
        <f>"SpriteUi/EquipmentIcon/"&amp;"Equip_"&amp;_xlfn.XLOOKUP(J799,战斗中转!$A$8:$A$11,战斗中转!$B$8:$B$11)&amp;"_"&amp;I799*100+ROUNDUP(G799/2,0)*10</f>
        <v>SpriteUi/EquipmentIcon/Equip_Weapon_160</v>
      </c>
      <c r="Q799" s="63">
        <v>1</v>
      </c>
      <c r="R799" s="1" t="str" cm="1">
        <f t="array" ref="R799">_xlfn.XLOOKUP($C799,战斗中转!$E$32:$E$281,_xlfn.XLOOKUP(I799*100+J799,战斗中转!$AD$30:$BY$30*100+战斗中转!$AD$31:$BY$31,战斗中转!$AD$32:$BY$281),"{}")</f>
        <v>{"Atk":63964.7712,"Cri":1.1368}</v>
      </c>
      <c r="S799" s="1" t="str" cm="1">
        <f t="array" ref="S799">_xlfn.XLOOKUP($C799,经营中转!$E$16:$E$265,_xlfn.XLOOKUP($J799,经营中转!$L$15:$S$15,经营中转!$L$16:$S$265),"{}")</f>
        <v>{"CardMulti":23.84}</v>
      </c>
    </row>
    <row r="800" spans="1:19" x14ac:dyDescent="0.15">
      <c r="A800" s="1">
        <f t="shared" si="908"/>
        <v>6011912115</v>
      </c>
      <c r="B800" s="61">
        <f t="shared" si="895"/>
        <v>6011912115</v>
      </c>
      <c r="C800" s="27">
        <f>_xlfn.XLOOKUP(G800,战斗中转!$D$8:$D$19,战斗中转!$F$8:$F$19)</f>
        <v>115</v>
      </c>
      <c r="D800" s="1">
        <f>_xlfn.XLOOKUP(G800,战斗中转!$D$8:$D$19,战斗中转!$H$8:$H$19)</f>
        <v>5</v>
      </c>
      <c r="E800" s="1">
        <f>_xlfn.XLOOKUP(G800,战斗中转!$D$8:$D$19,战斗中转!$J$8:$J$19)</f>
        <v>0</v>
      </c>
      <c r="F800" s="1">
        <f t="shared" si="909"/>
        <v>1</v>
      </c>
      <c r="G800" s="61">
        <f t="shared" si="903"/>
        <v>11</v>
      </c>
      <c r="H800" s="1">
        <f t="shared" ref="H800:J800" si="915">H728</f>
        <v>100</v>
      </c>
      <c r="I800" s="1">
        <f t="shared" si="915"/>
        <v>1</v>
      </c>
      <c r="J800" s="1">
        <f t="shared" si="915"/>
        <v>2</v>
      </c>
      <c r="K800" s="1">
        <f t="shared" si="911"/>
        <v>1</v>
      </c>
      <c r="L800" s="1">
        <f>IF(H800=0,0,_xlfn.XLOOKUP(G800,战斗中转!$D$8:$D$19,战斗中转!$I$8:$I$19))</f>
        <v>0.4</v>
      </c>
      <c r="M800" s="1">
        <f t="shared" si="912"/>
        <v>6011912115</v>
      </c>
      <c r="N800" s="1" t="str">
        <f t="shared" si="913"/>
        <v>EquipmentName6011012115</v>
      </c>
      <c r="O800" s="1" t="str">
        <f t="shared" si="914"/>
        <v>EquipmentDesc6011012115</v>
      </c>
      <c r="P800" s="63" t="str">
        <f>"SpriteUi/EquipmentIcon/"&amp;"Equip_"&amp;_xlfn.XLOOKUP(J800,战斗中转!$A$8:$A$11,战斗中转!$B$8:$B$11)&amp;"_"&amp;I800*100+ROUNDUP(G800/2,0)*10</f>
        <v>SpriteUi/EquipmentIcon/Equip_Head_160</v>
      </c>
      <c r="Q800" s="63">
        <v>1</v>
      </c>
      <c r="R800" s="1" t="str" cm="1">
        <f t="array" ref="R800">_xlfn.XLOOKUP($C800,战斗中转!$E$32:$E$281,_xlfn.XLOOKUP(I800*100+J800,战斗中转!$AD$30:$BY$30*100+战斗中转!$AD$31:$BY$31,战斗中转!$AD$32:$BY$281),"{}")</f>
        <v>{"Hp":461385.2352,"AntiCri":0.6272}</v>
      </c>
      <c r="S800" s="1" t="str" cm="1">
        <f t="array" ref="S800">_xlfn.XLOOKUP($C800,经营中转!$E$16:$E$265,_xlfn.XLOOKUP($J800,经营中转!$L$15:$S$15,经营中转!$L$16:$S$265),"{}")</f>
        <v>{"AutoLevelLower":162}</v>
      </c>
    </row>
    <row r="801" spans="1:19" x14ac:dyDescent="0.15">
      <c r="A801" s="1">
        <f t="shared" si="908"/>
        <v>6011913115</v>
      </c>
      <c r="B801" s="61">
        <f t="shared" si="895"/>
        <v>6011913115</v>
      </c>
      <c r="C801" s="27">
        <f>_xlfn.XLOOKUP(G801,战斗中转!$D$8:$D$19,战斗中转!$F$8:$F$19)</f>
        <v>115</v>
      </c>
      <c r="D801" s="1">
        <f>_xlfn.XLOOKUP(G801,战斗中转!$D$8:$D$19,战斗中转!$H$8:$H$19)</f>
        <v>5</v>
      </c>
      <c r="E801" s="1">
        <f>_xlfn.XLOOKUP(G801,战斗中转!$D$8:$D$19,战斗中转!$J$8:$J$19)</f>
        <v>0</v>
      </c>
      <c r="F801" s="1">
        <f t="shared" si="909"/>
        <v>1</v>
      </c>
      <c r="G801" s="61">
        <f t="shared" si="903"/>
        <v>11</v>
      </c>
      <c r="H801" s="1">
        <f t="shared" ref="H801:J801" si="916">H729</f>
        <v>100</v>
      </c>
      <c r="I801" s="1">
        <f t="shared" si="916"/>
        <v>1</v>
      </c>
      <c r="J801" s="1">
        <f t="shared" si="916"/>
        <v>3</v>
      </c>
      <c r="K801" s="1">
        <f>IF(L801=0,0,1)</f>
        <v>1</v>
      </c>
      <c r="L801" s="1">
        <f>IF(H801=0,0,_xlfn.XLOOKUP(G801,战斗中转!$D$8:$D$19,战斗中转!$I$8:$I$19))</f>
        <v>0.4</v>
      </c>
      <c r="M801" s="1">
        <f t="shared" si="912"/>
        <v>6011913115</v>
      </c>
      <c r="N801" s="1" t="str">
        <f t="shared" si="913"/>
        <v>EquipmentName6011013115</v>
      </c>
      <c r="O801" s="1" t="str">
        <f t="shared" si="914"/>
        <v>EquipmentDesc6011013115</v>
      </c>
      <c r="P801" s="63" t="str">
        <f>"SpriteUi/EquipmentIcon/"&amp;"Equip_"&amp;_xlfn.XLOOKUP(J801,战斗中转!$A$8:$A$11,战斗中转!$B$8:$B$11)&amp;"_"&amp;I801*100+ROUNDUP(G801/2,0)*10</f>
        <v>SpriteUi/EquipmentIcon/Equip_Body_160</v>
      </c>
      <c r="Q801" s="63">
        <v>1</v>
      </c>
      <c r="R801" s="1" t="str" cm="1">
        <f t="array" ref="R801">_xlfn.XLOOKUP($C801,战斗中转!$E$32:$E$281,_xlfn.XLOOKUP(I801*100+J801,战斗中转!$AD$30:$BY$30*100+战斗中转!$AD$31:$BY$31,战斗中转!$AD$32:$BY$281),"{}")</f>
        <v>{"PhysDef":19923.4533,"SkillSpeed":0.1726}</v>
      </c>
      <c r="S801" s="1" t="str" cm="1">
        <f t="array" ref="S801">_xlfn.XLOOKUP($C801,经营中转!$E$16:$E$265,_xlfn.XLOOKUP($J801,经营中转!$L$15:$S$15,经营中转!$L$16:$S$265),"{}")</f>
        <v>{"CardMulti":10.22}</v>
      </c>
    </row>
    <row r="802" spans="1:19" x14ac:dyDescent="0.15">
      <c r="A802" s="1">
        <f t="shared" si="908"/>
        <v>6011914115</v>
      </c>
      <c r="B802" s="61">
        <f t="shared" si="895"/>
        <v>6011914115</v>
      </c>
      <c r="C802" s="27">
        <f>_xlfn.XLOOKUP(G802,战斗中转!$D$8:$D$19,战斗中转!$F$8:$F$19)</f>
        <v>115</v>
      </c>
      <c r="D802" s="1">
        <f>_xlfn.XLOOKUP(G802,战斗中转!$D$8:$D$19,战斗中转!$H$8:$H$19)</f>
        <v>5</v>
      </c>
      <c r="E802" s="1">
        <f>_xlfn.XLOOKUP(G802,战斗中转!$D$8:$D$19,战斗中转!$J$8:$J$19)</f>
        <v>0</v>
      </c>
      <c r="F802" s="1">
        <f t="shared" si="909"/>
        <v>1</v>
      </c>
      <c r="G802" s="61">
        <f t="shared" si="903"/>
        <v>11</v>
      </c>
      <c r="H802" s="1">
        <f t="shared" ref="H802:J802" si="917">H730</f>
        <v>100</v>
      </c>
      <c r="I802" s="1">
        <f t="shared" si="917"/>
        <v>1</v>
      </c>
      <c r="J802" s="1">
        <f t="shared" si="917"/>
        <v>4</v>
      </c>
      <c r="K802" s="1">
        <f t="shared" ref="K802:K810" si="918">IF(L802=0,0,1)</f>
        <v>1</v>
      </c>
      <c r="L802" s="1">
        <f>IF(H802=0,0,_xlfn.XLOOKUP(G802,战斗中转!$D$8:$D$19,战斗中转!$I$8:$I$19))</f>
        <v>0.4</v>
      </c>
      <c r="M802" s="1">
        <f t="shared" si="912"/>
        <v>6011914115</v>
      </c>
      <c r="N802" s="1" t="str">
        <f t="shared" si="913"/>
        <v>EquipmentName6011014115</v>
      </c>
      <c r="O802" s="1" t="str">
        <f t="shared" si="914"/>
        <v>EquipmentDesc6011014115</v>
      </c>
      <c r="P802" s="63" t="str">
        <f>"SpriteUi/EquipmentIcon/"&amp;"Equip_"&amp;_xlfn.XLOOKUP(J802,战斗中转!$A$8:$A$11,战斗中转!$B$8:$B$11)&amp;"_"&amp;I802*100+ROUNDUP(G802/2,0)*10</f>
        <v>SpriteUi/EquipmentIcon/Equip_Shoes_160</v>
      </c>
      <c r="Q802" s="63">
        <v>1</v>
      </c>
      <c r="R802" s="1" t="str" cm="1">
        <f t="array" ref="R802">_xlfn.XLOOKUP($C802,战斗中转!$E$32:$E$281,_xlfn.XLOOKUP(I802*100+J802,战斗中转!$AD$30:$BY$30*100+战斗中转!$AD$31:$BY$31,战斗中转!$AD$32:$BY$281),"{}")</f>
        <v>{"MagicDef":19923.4533,"AtkSpeed":0.2219,"SkillSpeed":0.1726}</v>
      </c>
      <c r="S802" s="1" t="str" cm="1">
        <f t="array" ref="S802">_xlfn.XLOOKUP($C802,经营中转!$E$16:$E$265,_xlfn.XLOOKUP($J802,经营中转!$L$15:$S$15,经营中转!$L$16:$S$265),"{}")</f>
        <v>{"AutoLevelLower":70}</v>
      </c>
    </row>
    <row r="803" spans="1:19" x14ac:dyDescent="0.15">
      <c r="A803" s="1">
        <f t="shared" si="908"/>
        <v>6011921115</v>
      </c>
      <c r="B803" s="61">
        <f t="shared" si="895"/>
        <v>6011921115</v>
      </c>
      <c r="C803" s="27">
        <f>_xlfn.XLOOKUP(G803,战斗中转!$D$8:$D$19,战斗中转!$F$8:$F$19)</f>
        <v>115</v>
      </c>
      <c r="D803" s="1">
        <f>_xlfn.XLOOKUP(G803,战斗中转!$D$8:$D$19,战斗中转!$H$8:$H$19)</f>
        <v>5</v>
      </c>
      <c r="E803" s="1">
        <f>_xlfn.XLOOKUP(G803,战斗中转!$D$8:$D$19,战斗中转!$J$8:$J$19)</f>
        <v>0</v>
      </c>
      <c r="F803" s="1">
        <f t="shared" si="909"/>
        <v>1</v>
      </c>
      <c r="G803" s="61">
        <f t="shared" si="903"/>
        <v>11</v>
      </c>
      <c r="H803" s="1">
        <f t="shared" ref="H803:J803" si="919">H731</f>
        <v>100</v>
      </c>
      <c r="I803" s="1">
        <f t="shared" si="919"/>
        <v>2</v>
      </c>
      <c r="J803" s="1">
        <f t="shared" si="919"/>
        <v>1</v>
      </c>
      <c r="K803" s="1">
        <f t="shared" si="918"/>
        <v>1</v>
      </c>
      <c r="L803" s="1">
        <f>IF(H803=0,0,_xlfn.XLOOKUP(G803,战斗中转!$D$8:$D$19,战斗中转!$I$8:$I$19))</f>
        <v>0.4</v>
      </c>
      <c r="M803" s="1">
        <f t="shared" si="912"/>
        <v>6011921115</v>
      </c>
      <c r="N803" s="1" t="str">
        <f t="shared" si="913"/>
        <v>EquipmentName6011021115</v>
      </c>
      <c r="O803" s="1" t="str">
        <f t="shared" si="914"/>
        <v>EquipmentDesc6011021115</v>
      </c>
      <c r="P803" s="63" t="str">
        <f>"SpriteUi/EquipmentIcon/"&amp;"Equip_"&amp;_xlfn.XLOOKUP(J803,战斗中转!$A$8:$A$11,战斗中转!$B$8:$B$11)&amp;"_"&amp;I803*100+ROUNDUP(G803/2,0)*10</f>
        <v>SpriteUi/EquipmentIcon/Equip_Weapon_260</v>
      </c>
      <c r="Q803" s="63">
        <v>1</v>
      </c>
      <c r="R803" s="1" t="str" cm="1">
        <f t="array" ref="R803">_xlfn.XLOOKUP($C803,战斗中转!$E$32:$E$281,_xlfn.XLOOKUP(I803*100+J803,战斗中转!$AD$30:$BY$30*100+战斗中转!$AD$31:$BY$31,战斗中转!$AD$32:$BY$281),"{}")</f>
        <v>{"Atk":45089.9207,"Cri":0.784}</v>
      </c>
      <c r="S803" s="1" t="str" cm="1">
        <f t="array" ref="S803">_xlfn.XLOOKUP($C803,经营中转!$E$16:$E$265,_xlfn.XLOOKUP($J803,经营中转!$L$15:$S$15,经营中转!$L$16:$S$265),"{}")</f>
        <v>{"CardMulti":23.84}</v>
      </c>
    </row>
    <row r="804" spans="1:19" x14ac:dyDescent="0.15">
      <c r="A804" s="1">
        <f t="shared" si="908"/>
        <v>6011922115</v>
      </c>
      <c r="B804" s="61">
        <f t="shared" si="895"/>
        <v>6011922115</v>
      </c>
      <c r="C804" s="27">
        <f>_xlfn.XLOOKUP(G804,战斗中转!$D$8:$D$19,战斗中转!$F$8:$F$19)</f>
        <v>115</v>
      </c>
      <c r="D804" s="1">
        <f>_xlfn.XLOOKUP(G804,战斗中转!$D$8:$D$19,战斗中转!$H$8:$H$19)</f>
        <v>5</v>
      </c>
      <c r="E804" s="1">
        <f>_xlfn.XLOOKUP(G804,战斗中转!$D$8:$D$19,战斗中转!$J$8:$J$19)</f>
        <v>0</v>
      </c>
      <c r="F804" s="1">
        <f t="shared" si="909"/>
        <v>1</v>
      </c>
      <c r="G804" s="61">
        <f t="shared" si="903"/>
        <v>11</v>
      </c>
      <c r="H804" s="1">
        <f t="shared" ref="H804:J804" si="920">H732</f>
        <v>100</v>
      </c>
      <c r="I804" s="1">
        <f t="shared" si="920"/>
        <v>2</v>
      </c>
      <c r="J804" s="1">
        <f t="shared" si="920"/>
        <v>2</v>
      </c>
      <c r="K804" s="1">
        <f t="shared" si="918"/>
        <v>1</v>
      </c>
      <c r="L804" s="1">
        <f>IF(H804=0,0,_xlfn.XLOOKUP(G804,战斗中转!$D$8:$D$19,战斗中转!$I$8:$I$19))</f>
        <v>0.4</v>
      </c>
      <c r="M804" s="1">
        <f t="shared" si="912"/>
        <v>6011922115</v>
      </c>
      <c r="N804" s="1" t="str">
        <f t="shared" si="913"/>
        <v>EquipmentName6011022115</v>
      </c>
      <c r="O804" s="1" t="str">
        <f t="shared" si="914"/>
        <v>EquipmentDesc6011022115</v>
      </c>
      <c r="P804" s="63" t="str">
        <f>"SpriteUi/EquipmentIcon/"&amp;"Equip_"&amp;_xlfn.XLOOKUP(J804,战斗中转!$A$8:$A$11,战斗中转!$B$8:$B$11)&amp;"_"&amp;I804*100+ROUNDUP(G804/2,0)*10</f>
        <v>SpriteUi/EquipmentIcon/Equip_Head_260</v>
      </c>
      <c r="Q804" s="63">
        <v>1</v>
      </c>
      <c r="R804" s="1" t="str" cm="1">
        <f t="array" ref="R804">_xlfn.XLOOKUP($C804,战斗中转!$E$32:$E$281,_xlfn.XLOOKUP(I804*100+J804,战斗中转!$AD$30:$BY$30*100+战斗中转!$AD$31:$BY$31,战斗中转!$AD$32:$BY$281),"{}")</f>
        <v>{"Hp":655376.7545,"AntiCri":0.784}</v>
      </c>
      <c r="S804" s="1" t="str" cm="1">
        <f t="array" ref="S804">_xlfn.XLOOKUP($C804,经营中转!$E$16:$E$265,_xlfn.XLOOKUP($J804,经营中转!$L$15:$S$15,经营中转!$L$16:$S$265),"{}")</f>
        <v>{"AutoLevelLower":162}</v>
      </c>
    </row>
    <row r="805" spans="1:19" x14ac:dyDescent="0.15">
      <c r="A805" s="1">
        <f t="shared" si="908"/>
        <v>6011923115</v>
      </c>
      <c r="B805" s="61">
        <f t="shared" si="895"/>
        <v>6011923115</v>
      </c>
      <c r="C805" s="27">
        <f>_xlfn.XLOOKUP(G805,战斗中转!$D$8:$D$19,战斗中转!$F$8:$F$19)</f>
        <v>115</v>
      </c>
      <c r="D805" s="1">
        <f>_xlfn.XLOOKUP(G805,战斗中转!$D$8:$D$19,战斗中转!$H$8:$H$19)</f>
        <v>5</v>
      </c>
      <c r="E805" s="1">
        <f>_xlfn.XLOOKUP(G805,战斗中转!$D$8:$D$19,战斗中转!$J$8:$J$19)</f>
        <v>0</v>
      </c>
      <c r="F805" s="1">
        <f t="shared" si="909"/>
        <v>1</v>
      </c>
      <c r="G805" s="61">
        <f t="shared" si="903"/>
        <v>11</v>
      </c>
      <c r="H805" s="1">
        <f t="shared" ref="H805:J805" si="921">H733</f>
        <v>100</v>
      </c>
      <c r="I805" s="1">
        <f t="shared" si="921"/>
        <v>2</v>
      </c>
      <c r="J805" s="1">
        <f t="shared" si="921"/>
        <v>3</v>
      </c>
      <c r="K805" s="1">
        <f t="shared" si="918"/>
        <v>1</v>
      </c>
      <c r="L805" s="1">
        <f>IF(H805=0,0,_xlfn.XLOOKUP(G805,战斗中转!$D$8:$D$19,战斗中转!$I$8:$I$19))</f>
        <v>0.4</v>
      </c>
      <c r="M805" s="1">
        <f t="shared" si="912"/>
        <v>6011923115</v>
      </c>
      <c r="N805" s="1" t="str">
        <f t="shared" si="913"/>
        <v>EquipmentName6011023115</v>
      </c>
      <c r="O805" s="1" t="str">
        <f t="shared" si="914"/>
        <v>EquipmentDesc6011023115</v>
      </c>
      <c r="P805" s="63" t="str">
        <f>"SpriteUi/EquipmentIcon/"&amp;"Equip_"&amp;_xlfn.XLOOKUP(J805,战斗中转!$A$8:$A$11,战斗中转!$B$8:$B$11)&amp;"_"&amp;I805*100+ROUNDUP(G805/2,0)*10</f>
        <v>SpriteUi/EquipmentIcon/Equip_Body_260</v>
      </c>
      <c r="Q805" s="63">
        <v>1</v>
      </c>
      <c r="R805" s="1" t="str" cm="1">
        <f t="array" ref="R805">_xlfn.XLOOKUP($C805,战斗中转!$E$32:$E$281,_xlfn.XLOOKUP(I805*100+J805,战斗中转!$AD$30:$BY$30*100+战斗中转!$AD$31:$BY$31,战斗中转!$AD$32:$BY$281),"{}")</f>
        <v>{"PhysDef":23069.2618,"OnHealInc":0.1627}</v>
      </c>
      <c r="S805" s="1" t="str" cm="1">
        <f t="array" ref="S805">_xlfn.XLOOKUP($C805,经营中转!$E$16:$E$265,_xlfn.XLOOKUP($J805,经营中转!$L$15:$S$15,经营中转!$L$16:$S$265),"{}")</f>
        <v>{"CardMulti":10.22}</v>
      </c>
    </row>
    <row r="806" spans="1:19" x14ac:dyDescent="0.15">
      <c r="A806" s="1">
        <f t="shared" si="908"/>
        <v>6011924115</v>
      </c>
      <c r="B806" s="61">
        <f t="shared" si="895"/>
        <v>6011924115</v>
      </c>
      <c r="C806" s="27">
        <f>_xlfn.XLOOKUP(G806,战斗中转!$D$8:$D$19,战斗中转!$F$8:$F$19)</f>
        <v>115</v>
      </c>
      <c r="D806" s="1">
        <f>_xlfn.XLOOKUP(G806,战斗中转!$D$8:$D$19,战斗中转!$H$8:$H$19)</f>
        <v>5</v>
      </c>
      <c r="E806" s="1">
        <f>_xlfn.XLOOKUP(G806,战斗中转!$D$8:$D$19,战斗中转!$J$8:$J$19)</f>
        <v>0</v>
      </c>
      <c r="F806" s="1">
        <f t="shared" si="909"/>
        <v>1</v>
      </c>
      <c r="G806" s="61">
        <f t="shared" si="903"/>
        <v>11</v>
      </c>
      <c r="H806" s="1">
        <f t="shared" ref="H806:J806" si="922">H734</f>
        <v>100</v>
      </c>
      <c r="I806" s="1">
        <f t="shared" si="922"/>
        <v>2</v>
      </c>
      <c r="J806" s="1">
        <f t="shared" si="922"/>
        <v>4</v>
      </c>
      <c r="K806" s="1">
        <f t="shared" si="918"/>
        <v>1</v>
      </c>
      <c r="L806" s="1">
        <f>IF(H806=0,0,_xlfn.XLOOKUP(G806,战斗中转!$D$8:$D$19,战斗中转!$I$8:$I$19))</f>
        <v>0.4</v>
      </c>
      <c r="M806" s="1">
        <f t="shared" si="912"/>
        <v>6011924115</v>
      </c>
      <c r="N806" s="1" t="str">
        <f t="shared" si="913"/>
        <v>EquipmentName6011024115</v>
      </c>
      <c r="O806" s="1" t="str">
        <f t="shared" si="914"/>
        <v>EquipmentDesc6011024115</v>
      </c>
      <c r="P806" s="63" t="str">
        <f>"SpriteUi/EquipmentIcon/"&amp;"Equip_"&amp;_xlfn.XLOOKUP(J806,战斗中转!$A$8:$A$11,战斗中转!$B$8:$B$11)&amp;"_"&amp;I806*100+ROUNDUP(G806/2,0)*10</f>
        <v>SpriteUi/EquipmentIcon/Equip_Shoes_260</v>
      </c>
      <c r="Q806" s="63">
        <v>1</v>
      </c>
      <c r="R806" s="1" t="str" cm="1">
        <f t="array" ref="R806">_xlfn.XLOOKUP($C806,战斗中转!$E$32:$E$281,_xlfn.XLOOKUP(I806*100+J806,战斗中转!$AD$30:$BY$30*100+战斗中转!$AD$31:$BY$31,战斗中转!$AD$32:$BY$281),"{}")</f>
        <v>{"MagicDef":23069.2618,"AtkSpeed":0.2219,"OnHealInc":0.1627}</v>
      </c>
      <c r="S806" s="1" t="str" cm="1">
        <f t="array" ref="S806">_xlfn.XLOOKUP($C806,经营中转!$E$16:$E$265,_xlfn.XLOOKUP($J806,经营中转!$L$15:$S$15,经营中转!$L$16:$S$265),"{}")</f>
        <v>{"AutoLevelLower":70}</v>
      </c>
    </row>
    <row r="807" spans="1:19" x14ac:dyDescent="0.15">
      <c r="A807" s="1">
        <f t="shared" si="908"/>
        <v>6011931115</v>
      </c>
      <c r="B807" s="61">
        <f t="shared" si="895"/>
        <v>6011931115</v>
      </c>
      <c r="C807" s="27">
        <f>_xlfn.XLOOKUP(G807,战斗中转!$D$8:$D$19,战斗中转!$F$8:$F$19)</f>
        <v>115</v>
      </c>
      <c r="D807" s="1">
        <f>_xlfn.XLOOKUP(G807,战斗中转!$D$8:$D$19,战斗中转!$H$8:$H$19)</f>
        <v>5</v>
      </c>
      <c r="E807" s="1">
        <f>_xlfn.XLOOKUP(G807,战斗中转!$D$8:$D$19,战斗中转!$J$8:$J$19)</f>
        <v>0</v>
      </c>
      <c r="F807" s="1">
        <f t="shared" si="909"/>
        <v>1</v>
      </c>
      <c r="G807" s="61">
        <f t="shared" si="903"/>
        <v>11</v>
      </c>
      <c r="H807" s="1">
        <f t="shared" ref="H807:J807" si="923">H735</f>
        <v>100</v>
      </c>
      <c r="I807" s="1">
        <f t="shared" si="923"/>
        <v>3</v>
      </c>
      <c r="J807" s="1">
        <f t="shared" si="923"/>
        <v>1</v>
      </c>
      <c r="K807" s="1">
        <f t="shared" si="918"/>
        <v>1</v>
      </c>
      <c r="L807" s="1">
        <f>IF(H807=0,0,_xlfn.XLOOKUP(G807,战斗中转!$D$8:$D$19,战斗中转!$I$8:$I$19))</f>
        <v>0.4</v>
      </c>
      <c r="M807" s="1">
        <f t="shared" si="912"/>
        <v>6011931115</v>
      </c>
      <c r="N807" s="1" t="str">
        <f t="shared" si="913"/>
        <v>EquipmentName6011031115</v>
      </c>
      <c r="O807" s="1" t="str">
        <f t="shared" si="914"/>
        <v>EquipmentDesc6011031115</v>
      </c>
      <c r="P807" s="63" t="str">
        <f>"SpriteUi/EquipmentIcon/"&amp;"Equip_"&amp;_xlfn.XLOOKUP(J807,战斗中转!$A$8:$A$11,战斗中转!$B$8:$B$11)&amp;"_"&amp;I807*100+ROUNDUP(G807/2,0)*10</f>
        <v>SpriteUi/EquipmentIcon/Equip_Weapon_360</v>
      </c>
      <c r="Q807" s="63">
        <v>1</v>
      </c>
      <c r="R807" s="1" t="str" cm="1">
        <f t="array" ref="R807">_xlfn.XLOOKUP($C807,战斗中转!$E$32:$E$281,_xlfn.XLOOKUP(I807*100+J807,战斗中转!$AD$30:$BY$30*100+战斗中转!$AD$31:$BY$31,战斗中转!$AD$32:$BY$281),"{}")</f>
        <v>{"Atk":57673.1544,"Cri":0.784}</v>
      </c>
      <c r="S807" s="1" t="str" cm="1">
        <f t="array" ref="S807">_xlfn.XLOOKUP($C807,经营中转!$E$16:$E$265,_xlfn.XLOOKUP($J807,经营中转!$L$15:$S$15,经营中转!$L$16:$S$265),"{}")</f>
        <v>{"CardMulti":23.84}</v>
      </c>
    </row>
    <row r="808" spans="1:19" x14ac:dyDescent="0.15">
      <c r="A808" s="1">
        <f t="shared" si="908"/>
        <v>6011932115</v>
      </c>
      <c r="B808" s="61">
        <f t="shared" si="895"/>
        <v>6011932115</v>
      </c>
      <c r="C808" s="27">
        <f>_xlfn.XLOOKUP(G808,战斗中转!$D$8:$D$19,战斗中转!$F$8:$F$19)</f>
        <v>115</v>
      </c>
      <c r="D808" s="1">
        <f>_xlfn.XLOOKUP(G808,战斗中转!$D$8:$D$19,战斗中转!$H$8:$H$19)</f>
        <v>5</v>
      </c>
      <c r="E808" s="1">
        <f>_xlfn.XLOOKUP(G808,战斗中转!$D$8:$D$19,战斗中转!$J$8:$J$19)</f>
        <v>0</v>
      </c>
      <c r="F808" s="1">
        <f t="shared" si="909"/>
        <v>1</v>
      </c>
      <c r="G808" s="61">
        <f t="shared" si="903"/>
        <v>11</v>
      </c>
      <c r="H808" s="1">
        <f t="shared" ref="H808:J808" si="924">H736</f>
        <v>100</v>
      </c>
      <c r="I808" s="1">
        <f t="shared" si="924"/>
        <v>3</v>
      </c>
      <c r="J808" s="1">
        <f t="shared" si="924"/>
        <v>2</v>
      </c>
      <c r="K808" s="1">
        <f t="shared" si="918"/>
        <v>1</v>
      </c>
      <c r="L808" s="1">
        <f>IF(H808=0,0,_xlfn.XLOOKUP(G808,战斗中转!$D$8:$D$19,战斗中转!$I$8:$I$19))</f>
        <v>0.4</v>
      </c>
      <c r="M808" s="1">
        <f t="shared" si="912"/>
        <v>6011932115</v>
      </c>
      <c r="N808" s="1" t="str">
        <f t="shared" si="913"/>
        <v>EquipmentName6011032115</v>
      </c>
      <c r="O808" s="1" t="str">
        <f t="shared" si="914"/>
        <v>EquipmentDesc6011032115</v>
      </c>
      <c r="P808" s="63" t="str">
        <f>"SpriteUi/EquipmentIcon/"&amp;"Equip_"&amp;_xlfn.XLOOKUP(J808,战斗中转!$A$8:$A$11,战斗中转!$B$8:$B$11)&amp;"_"&amp;I808*100+ROUNDUP(G808/2,0)*10</f>
        <v>SpriteUi/EquipmentIcon/Equip_Head_360</v>
      </c>
      <c r="Q808" s="63">
        <v>1</v>
      </c>
      <c r="R808" s="1" t="str" cm="1">
        <f t="array" ref="R808">_xlfn.XLOOKUP($C808,战斗中转!$E$32:$E$281,_xlfn.XLOOKUP(I808*100+J808,战斗中转!$AD$30:$BY$30*100+战斗中转!$AD$31:$BY$31,战斗中转!$AD$32:$BY$281),"{}")</f>
        <v>{"Hp":550516.4738,"AntiCri":0.784}</v>
      </c>
      <c r="S808" s="1" t="str" cm="1">
        <f t="array" ref="S808">_xlfn.XLOOKUP($C808,经营中转!$E$16:$E$265,_xlfn.XLOOKUP($J808,经营中转!$L$15:$S$15,经营中转!$L$16:$S$265),"{}")</f>
        <v>{"AutoLevelLower":162}</v>
      </c>
    </row>
    <row r="809" spans="1:19" x14ac:dyDescent="0.15">
      <c r="A809" s="1">
        <f t="shared" si="908"/>
        <v>6011933115</v>
      </c>
      <c r="B809" s="61">
        <f t="shared" si="895"/>
        <v>6011933115</v>
      </c>
      <c r="C809" s="27">
        <f>_xlfn.XLOOKUP(G809,战斗中转!$D$8:$D$19,战斗中转!$F$8:$F$19)</f>
        <v>115</v>
      </c>
      <c r="D809" s="1">
        <f>_xlfn.XLOOKUP(G809,战斗中转!$D$8:$D$19,战斗中转!$H$8:$H$19)</f>
        <v>5</v>
      </c>
      <c r="E809" s="1">
        <f>_xlfn.XLOOKUP(G809,战斗中转!$D$8:$D$19,战斗中转!$J$8:$J$19)</f>
        <v>0</v>
      </c>
      <c r="F809" s="1">
        <f t="shared" si="909"/>
        <v>1</v>
      </c>
      <c r="G809" s="61">
        <f t="shared" si="903"/>
        <v>11</v>
      </c>
      <c r="H809" s="1">
        <f t="shared" ref="H809:J809" si="925">H737</f>
        <v>100</v>
      </c>
      <c r="I809" s="1">
        <f t="shared" si="925"/>
        <v>3</v>
      </c>
      <c r="J809" s="1">
        <f t="shared" si="925"/>
        <v>3</v>
      </c>
      <c r="K809" s="1">
        <f t="shared" si="918"/>
        <v>1</v>
      </c>
      <c r="L809" s="1">
        <f>IF(H809=0,0,_xlfn.XLOOKUP(G809,战斗中转!$D$8:$D$19,战斗中转!$I$8:$I$19))</f>
        <v>0.4</v>
      </c>
      <c r="M809" s="1">
        <f t="shared" si="912"/>
        <v>6011933115</v>
      </c>
      <c r="N809" s="1" t="str">
        <f t="shared" si="913"/>
        <v>EquipmentName6011033115</v>
      </c>
      <c r="O809" s="1" t="str">
        <f t="shared" si="914"/>
        <v>EquipmentDesc6011033115</v>
      </c>
      <c r="P809" s="63" t="str">
        <f>"SpriteUi/EquipmentIcon/"&amp;"Equip_"&amp;_xlfn.XLOOKUP(J809,战斗中转!$A$8:$A$11,战斗中转!$B$8:$B$11)&amp;"_"&amp;I809*100+ROUNDUP(G809/2,0)*10</f>
        <v>SpriteUi/EquipmentIcon/Equip_Body_360</v>
      </c>
      <c r="Q809" s="63">
        <v>1</v>
      </c>
      <c r="R809" s="1" t="str" cm="1">
        <f t="array" ref="R809">_xlfn.XLOOKUP($C809,战斗中转!$E$32:$E$281,_xlfn.XLOOKUP(I809*100+J809,战斗中转!$AD$30:$BY$30*100+战斗中转!$AD$31:$BY$31,战斗中转!$AD$32:$BY$281),"{}")</f>
        <v>{"PhysDef":20342.8945,"HealInc":0.1627}</v>
      </c>
      <c r="S809" s="1" t="str" cm="1">
        <f t="array" ref="S809">_xlfn.XLOOKUP($C809,经营中转!$E$16:$E$265,_xlfn.XLOOKUP($J809,经营中转!$L$15:$S$15,经营中转!$L$16:$S$265),"{}")</f>
        <v>{"CardMulti":10.22}</v>
      </c>
    </row>
    <row r="810" spans="1:19" x14ac:dyDescent="0.15">
      <c r="A810" s="1">
        <f t="shared" si="908"/>
        <v>6011934115</v>
      </c>
      <c r="B810" s="61">
        <f t="shared" si="895"/>
        <v>6011934115</v>
      </c>
      <c r="C810" s="27">
        <f>_xlfn.XLOOKUP(G810,战斗中转!$D$8:$D$19,战斗中转!$F$8:$F$19)</f>
        <v>115</v>
      </c>
      <c r="D810" s="1">
        <f>_xlfn.XLOOKUP(G810,战斗中转!$D$8:$D$19,战斗中转!$H$8:$H$19)</f>
        <v>5</v>
      </c>
      <c r="E810" s="1">
        <f>_xlfn.XLOOKUP(G810,战斗中转!$D$8:$D$19,战斗中转!$J$8:$J$19)</f>
        <v>0</v>
      </c>
      <c r="F810" s="1">
        <f t="shared" si="909"/>
        <v>1</v>
      </c>
      <c r="G810" s="61">
        <f t="shared" si="903"/>
        <v>11</v>
      </c>
      <c r="H810" s="1">
        <f t="shared" ref="H810:J810" si="926">H738</f>
        <v>100</v>
      </c>
      <c r="I810" s="1">
        <f t="shared" si="926"/>
        <v>3</v>
      </c>
      <c r="J810" s="1">
        <f t="shared" si="926"/>
        <v>4</v>
      </c>
      <c r="K810" s="1">
        <f t="shared" si="918"/>
        <v>1</v>
      </c>
      <c r="L810" s="1">
        <f>IF(H810=0,0,_xlfn.XLOOKUP(G810,战斗中转!$D$8:$D$19,战斗中转!$I$8:$I$19))</f>
        <v>0.4</v>
      </c>
      <c r="M810" s="1">
        <f t="shared" si="912"/>
        <v>6011934115</v>
      </c>
      <c r="N810" s="1" t="str">
        <f t="shared" si="913"/>
        <v>EquipmentName6011034115</v>
      </c>
      <c r="O810" s="1" t="str">
        <f t="shared" si="914"/>
        <v>EquipmentDesc6011034115</v>
      </c>
      <c r="P810" s="63" t="str">
        <f>"SpriteUi/EquipmentIcon/"&amp;"Equip_"&amp;_xlfn.XLOOKUP(J810,战斗中转!$A$8:$A$11,战斗中转!$B$8:$B$11)&amp;"_"&amp;I810*100+ROUNDUP(G810/2,0)*10</f>
        <v>SpriteUi/EquipmentIcon/Equip_Shoes_360</v>
      </c>
      <c r="Q810" s="63">
        <v>1</v>
      </c>
      <c r="R810" s="1" t="str" cm="1">
        <f t="array" ref="R810">_xlfn.XLOOKUP($C810,战斗中转!$E$32:$E$281,_xlfn.XLOOKUP(I810*100+J810,战斗中转!$AD$30:$BY$30*100+战斗中转!$AD$31:$BY$31,战斗中转!$AD$32:$BY$281),"{}")</f>
        <v>{"MagicDef":20762.3356,"AtkSpeed":0.2219,"HealInc":0.1627}</v>
      </c>
      <c r="S810" s="1" t="str" cm="1">
        <f t="array" ref="S810">_xlfn.XLOOKUP($C810,经营中转!$E$16:$E$265,_xlfn.XLOOKUP($J810,经营中转!$L$15:$S$15,经营中转!$L$16:$S$265),"{}")</f>
        <v>{"AutoLevelLower":70}</v>
      </c>
    </row>
    <row r="811" spans="1:19" x14ac:dyDescent="0.15">
      <c r="A811" s="1">
        <f t="shared" ref="A811:A822" si="927">B811</f>
        <v>6012011120</v>
      </c>
      <c r="B811" s="61">
        <f t="shared" si="895"/>
        <v>6012011120</v>
      </c>
      <c r="C811" s="27">
        <f>_xlfn.XLOOKUP(G811,战斗中转!$D$8:$D$19,战斗中转!$F$8:$F$19)</f>
        <v>120</v>
      </c>
      <c r="D811" s="1">
        <f>_xlfn.XLOOKUP(G811,战斗中转!$D$8:$D$19,战斗中转!$H$8:$H$19)</f>
        <v>5</v>
      </c>
      <c r="E811" s="1">
        <f>_xlfn.XLOOKUP(G811,战斗中转!$D$8:$D$19,战斗中转!$J$8:$J$19)</f>
        <v>0</v>
      </c>
      <c r="F811" s="1">
        <f t="shared" ref="F811:F822" si="928">IF(D811=0,0,1)</f>
        <v>1</v>
      </c>
      <c r="G811" s="61">
        <f t="shared" si="903"/>
        <v>12</v>
      </c>
      <c r="H811" s="1">
        <f t="shared" ref="H811:J811" si="929">H739</f>
        <v>0</v>
      </c>
      <c r="I811" s="1">
        <f t="shared" si="929"/>
        <v>1</v>
      </c>
      <c r="J811" s="1">
        <f t="shared" si="929"/>
        <v>1</v>
      </c>
      <c r="K811" s="1">
        <f t="shared" ref="K811:K822" si="930">IF(L811=0,0,1)</f>
        <v>0</v>
      </c>
      <c r="L811" s="1">
        <f>IF(H811=0,0,_xlfn.XLOOKUP(G811,战斗中转!$D$8:$D$19,战斗中转!$I$8:$I$19))</f>
        <v>0</v>
      </c>
      <c r="M811" s="1">
        <f t="shared" ref="M811:M822" si="931">B811</f>
        <v>6012011120</v>
      </c>
      <c r="N811" s="1" t="str">
        <f t="shared" ref="N811:N822" si="932">"EquipmentName"&amp;"60"&amp;G811*1000000+I811*10000+J811*1000+C811</f>
        <v>EquipmentName6012011120</v>
      </c>
      <c r="O811" s="1" t="str">
        <f t="shared" ref="O811:O822" si="933">"EquipmentDesc"&amp;"60"&amp;G811*1000000+I811*10000+J811*1000+C811</f>
        <v>EquipmentDesc6012011120</v>
      </c>
      <c r="P811" s="63" t="str">
        <f>"SpriteUi/EquipmentIcon/"&amp;"Equip_"&amp;_xlfn.XLOOKUP(J811,战斗中转!$A$8:$A$11,战斗中转!$B$8:$B$11)&amp;"_"&amp;I811*100+ROUNDUP(G811/2,0)*10</f>
        <v>SpriteUi/EquipmentIcon/Equip_Weapon_160</v>
      </c>
      <c r="Q811" s="63">
        <v>1</v>
      </c>
      <c r="R811" s="1" t="str" cm="1">
        <f t="array" ref="R811">_xlfn.XLOOKUP($C811,战斗中转!$E$32:$E$281,_xlfn.XLOOKUP(I811*100+J811,战斗中转!$AD$30:$BY$30*100+战斗中转!$AD$31:$BY$31,战斗中转!$AD$32:$BY$281),"{}")</f>
        <v>{"Atk":71795.69,"Cri":1.1673}</v>
      </c>
      <c r="S811" s="1" t="str" cm="1">
        <f t="array" ref="S811">_xlfn.XLOOKUP($C811,经营中转!$E$16:$E$265,_xlfn.XLOOKUP($J811,经营中转!$L$15:$S$15,经营中转!$L$16:$S$265),"{}")</f>
        <v>{"CardMulti":25.14}</v>
      </c>
    </row>
    <row r="812" spans="1:19" x14ac:dyDescent="0.15">
      <c r="A812" s="1">
        <f t="shared" si="927"/>
        <v>6012012120</v>
      </c>
      <c r="B812" s="61">
        <f t="shared" si="895"/>
        <v>6012012120</v>
      </c>
      <c r="C812" s="27">
        <f>_xlfn.XLOOKUP(G812,战斗中转!$D$8:$D$19,战斗中转!$F$8:$F$19)</f>
        <v>120</v>
      </c>
      <c r="D812" s="1">
        <f>_xlfn.XLOOKUP(G812,战斗中转!$D$8:$D$19,战斗中转!$H$8:$H$19)</f>
        <v>5</v>
      </c>
      <c r="E812" s="1">
        <f>_xlfn.XLOOKUP(G812,战斗中转!$D$8:$D$19,战斗中转!$J$8:$J$19)</f>
        <v>0</v>
      </c>
      <c r="F812" s="1">
        <f t="shared" si="928"/>
        <v>1</v>
      </c>
      <c r="G812" s="61">
        <f t="shared" si="903"/>
        <v>12</v>
      </c>
      <c r="H812" s="1">
        <f t="shared" ref="H812:J812" si="934">H740</f>
        <v>0</v>
      </c>
      <c r="I812" s="1">
        <f t="shared" si="934"/>
        <v>1</v>
      </c>
      <c r="J812" s="1">
        <f t="shared" si="934"/>
        <v>2</v>
      </c>
      <c r="K812" s="1">
        <f t="shared" si="930"/>
        <v>0</v>
      </c>
      <c r="L812" s="1">
        <f>IF(H812=0,0,_xlfn.XLOOKUP(G812,战斗中转!$D$8:$D$19,战斗中转!$I$8:$I$19))</f>
        <v>0</v>
      </c>
      <c r="M812" s="1">
        <f t="shared" si="931"/>
        <v>6012012120</v>
      </c>
      <c r="N812" s="1" t="str">
        <f t="shared" si="932"/>
        <v>EquipmentName6012012120</v>
      </c>
      <c r="O812" s="1" t="str">
        <f t="shared" si="933"/>
        <v>EquipmentDesc6012012120</v>
      </c>
      <c r="P812" s="63" t="str">
        <f>"SpriteUi/EquipmentIcon/"&amp;"Equip_"&amp;_xlfn.XLOOKUP(J812,战斗中转!$A$8:$A$11,战斗中转!$B$8:$B$11)&amp;"_"&amp;I812*100+ROUNDUP(G812/2,0)*10</f>
        <v>SpriteUi/EquipmentIcon/Equip_Head_160</v>
      </c>
      <c r="Q812" s="63">
        <v>1</v>
      </c>
      <c r="R812" s="1" t="str" cm="1">
        <f t="array" ref="R812">_xlfn.XLOOKUP($C812,战斗中转!$E$32:$E$281,_xlfn.XLOOKUP(I812*100+J812,战斗中转!$AD$30:$BY$30*100+战斗中转!$AD$31:$BY$31,战斗中转!$AD$32:$BY$281),"{}")</f>
        <v>{"Hp":517870.5508,"AntiCri":0.644}</v>
      </c>
      <c r="S812" s="1" t="str" cm="1">
        <f t="array" ref="S812">_xlfn.XLOOKUP($C812,经营中转!$E$16:$E$265,_xlfn.XLOOKUP($J812,经营中转!$L$15:$S$15,经营中转!$L$16:$S$265),"{}")</f>
        <v>{"AutoLevelLower":168}</v>
      </c>
    </row>
    <row r="813" spans="1:19" x14ac:dyDescent="0.15">
      <c r="A813" s="1">
        <f t="shared" si="927"/>
        <v>6012013120</v>
      </c>
      <c r="B813" s="61">
        <f t="shared" si="895"/>
        <v>6012013120</v>
      </c>
      <c r="C813" s="27">
        <f>_xlfn.XLOOKUP(G813,战斗中转!$D$8:$D$19,战斗中转!$F$8:$F$19)</f>
        <v>120</v>
      </c>
      <c r="D813" s="1">
        <f>_xlfn.XLOOKUP(G813,战斗中转!$D$8:$D$19,战斗中转!$H$8:$H$19)</f>
        <v>5</v>
      </c>
      <c r="E813" s="1">
        <f>_xlfn.XLOOKUP(G813,战斗中转!$D$8:$D$19,战斗中转!$J$8:$J$19)</f>
        <v>0</v>
      </c>
      <c r="F813" s="1">
        <f t="shared" si="928"/>
        <v>1</v>
      </c>
      <c r="G813" s="61">
        <f t="shared" si="903"/>
        <v>12</v>
      </c>
      <c r="H813" s="1">
        <f t="shared" ref="H813:J813" si="935">H741</f>
        <v>0</v>
      </c>
      <c r="I813" s="1">
        <f t="shared" si="935"/>
        <v>1</v>
      </c>
      <c r="J813" s="1">
        <f t="shared" si="935"/>
        <v>3</v>
      </c>
      <c r="K813" s="1">
        <f t="shared" si="930"/>
        <v>0</v>
      </c>
      <c r="L813" s="1">
        <f>IF(H813=0,0,_xlfn.XLOOKUP(G813,战斗中转!$D$8:$D$19,战斗中转!$I$8:$I$19))</f>
        <v>0</v>
      </c>
      <c r="M813" s="1">
        <f t="shared" si="931"/>
        <v>6012013120</v>
      </c>
      <c r="N813" s="1" t="str">
        <f t="shared" si="932"/>
        <v>EquipmentName6012013120</v>
      </c>
      <c r="O813" s="1" t="str">
        <f t="shared" si="933"/>
        <v>EquipmentDesc6012013120</v>
      </c>
      <c r="P813" s="63" t="str">
        <f>"SpriteUi/EquipmentIcon/"&amp;"Equip_"&amp;_xlfn.XLOOKUP(J813,战斗中转!$A$8:$A$11,战斗中转!$B$8:$B$11)&amp;"_"&amp;I813*100+ROUNDUP(G813/2,0)*10</f>
        <v>SpriteUi/EquipmentIcon/Equip_Body_160</v>
      </c>
      <c r="Q813" s="63">
        <v>1</v>
      </c>
      <c r="R813" s="1" t="str" cm="1">
        <f t="array" ref="R813">_xlfn.XLOOKUP($C813,战斗中转!$E$32:$E$281,_xlfn.XLOOKUP(I813*100+J813,战斗中转!$AD$30:$BY$30*100+战斗中转!$AD$31:$BY$31,战斗中转!$AD$32:$BY$281),"{}")</f>
        <v>{"PhysDef":22362.592,"SkillSpeed":0.1778}</v>
      </c>
      <c r="S813" s="1" t="str" cm="1">
        <f t="array" ref="S813">_xlfn.XLOOKUP($C813,经营中转!$E$16:$E$265,_xlfn.XLOOKUP($J813,经营中转!$L$15:$S$15,经营中转!$L$16:$S$265),"{}")</f>
        <v>{"CardMulti":10.77}</v>
      </c>
    </row>
    <row r="814" spans="1:19" x14ac:dyDescent="0.15">
      <c r="A814" s="1">
        <f t="shared" si="927"/>
        <v>6012014120</v>
      </c>
      <c r="B814" s="61">
        <f t="shared" si="895"/>
        <v>6012014120</v>
      </c>
      <c r="C814" s="27">
        <f>_xlfn.XLOOKUP(G814,战斗中转!$D$8:$D$19,战斗中转!$F$8:$F$19)</f>
        <v>120</v>
      </c>
      <c r="D814" s="1">
        <f>_xlfn.XLOOKUP(G814,战斗中转!$D$8:$D$19,战斗中转!$H$8:$H$19)</f>
        <v>5</v>
      </c>
      <c r="E814" s="1">
        <f>_xlfn.XLOOKUP(G814,战斗中转!$D$8:$D$19,战斗中转!$J$8:$J$19)</f>
        <v>0</v>
      </c>
      <c r="F814" s="1">
        <f t="shared" si="928"/>
        <v>1</v>
      </c>
      <c r="G814" s="61">
        <f t="shared" si="903"/>
        <v>12</v>
      </c>
      <c r="H814" s="1">
        <f t="shared" ref="H814:J814" si="936">H742</f>
        <v>0</v>
      </c>
      <c r="I814" s="1">
        <f t="shared" si="936"/>
        <v>1</v>
      </c>
      <c r="J814" s="1">
        <f t="shared" si="936"/>
        <v>4</v>
      </c>
      <c r="K814" s="1">
        <f t="shared" si="930"/>
        <v>0</v>
      </c>
      <c r="L814" s="1">
        <f>IF(H814=0,0,_xlfn.XLOOKUP(G814,战斗中转!$D$8:$D$19,战斗中转!$I$8:$I$19))</f>
        <v>0</v>
      </c>
      <c r="M814" s="1">
        <f t="shared" si="931"/>
        <v>6012014120</v>
      </c>
      <c r="N814" s="1" t="str">
        <f t="shared" si="932"/>
        <v>EquipmentName6012014120</v>
      </c>
      <c r="O814" s="1" t="str">
        <f t="shared" si="933"/>
        <v>EquipmentDesc6012014120</v>
      </c>
      <c r="P814" s="63" t="str">
        <f>"SpriteUi/EquipmentIcon/"&amp;"Equip_"&amp;_xlfn.XLOOKUP(J814,战斗中转!$A$8:$A$11,战斗中转!$B$8:$B$11)&amp;"_"&amp;I814*100+ROUNDUP(G814/2,0)*10</f>
        <v>SpriteUi/EquipmentIcon/Equip_Shoes_160</v>
      </c>
      <c r="Q814" s="63">
        <v>1</v>
      </c>
      <c r="R814" s="1" t="str" cm="1">
        <f t="array" ref="R814">_xlfn.XLOOKUP($C814,战斗中转!$E$32:$E$281,_xlfn.XLOOKUP(I814*100+J814,战斗中转!$AD$30:$BY$30*100+战斗中转!$AD$31:$BY$31,战斗中转!$AD$32:$BY$281),"{}")</f>
        <v>{"MagicDef":22362.592,"AtkSpeed":0.2286,"SkillSpeed":0.1778}</v>
      </c>
      <c r="S814" s="1" t="str" cm="1">
        <f t="array" ref="S814">_xlfn.XLOOKUP($C814,经营中转!$E$16:$E$265,_xlfn.XLOOKUP($J814,经营中转!$L$15:$S$15,经营中转!$L$16:$S$265),"{}")</f>
        <v>{"AutoLevelLower":72}</v>
      </c>
    </row>
    <row r="815" spans="1:19" x14ac:dyDescent="0.15">
      <c r="A815" s="1">
        <f t="shared" si="927"/>
        <v>6012021120</v>
      </c>
      <c r="B815" s="61">
        <f t="shared" si="895"/>
        <v>6012021120</v>
      </c>
      <c r="C815" s="27">
        <f>_xlfn.XLOOKUP(G815,战斗中转!$D$8:$D$19,战斗中转!$F$8:$F$19)</f>
        <v>120</v>
      </c>
      <c r="D815" s="1">
        <f>_xlfn.XLOOKUP(G815,战斗中转!$D$8:$D$19,战斗中转!$H$8:$H$19)</f>
        <v>5</v>
      </c>
      <c r="E815" s="1">
        <f>_xlfn.XLOOKUP(G815,战斗中转!$D$8:$D$19,战斗中转!$J$8:$J$19)</f>
        <v>0</v>
      </c>
      <c r="F815" s="1">
        <f t="shared" si="928"/>
        <v>1</v>
      </c>
      <c r="G815" s="61">
        <f t="shared" si="903"/>
        <v>12</v>
      </c>
      <c r="H815" s="1">
        <f t="shared" ref="H815:J815" si="937">H743</f>
        <v>0</v>
      </c>
      <c r="I815" s="1">
        <f t="shared" si="937"/>
        <v>2</v>
      </c>
      <c r="J815" s="1">
        <f t="shared" si="937"/>
        <v>1</v>
      </c>
      <c r="K815" s="1">
        <f t="shared" si="930"/>
        <v>0</v>
      </c>
      <c r="L815" s="1">
        <f>IF(H815=0,0,_xlfn.XLOOKUP(G815,战斗中转!$D$8:$D$19,战斗中转!$I$8:$I$19))</f>
        <v>0</v>
      </c>
      <c r="M815" s="1">
        <f t="shared" si="931"/>
        <v>6012021120</v>
      </c>
      <c r="N815" s="1" t="str">
        <f t="shared" si="932"/>
        <v>EquipmentName6012021120</v>
      </c>
      <c r="O815" s="1" t="str">
        <f t="shared" si="933"/>
        <v>EquipmentDesc6012021120</v>
      </c>
      <c r="P815" s="63" t="str">
        <f>"SpriteUi/EquipmentIcon/"&amp;"Equip_"&amp;_xlfn.XLOOKUP(J815,战斗中转!$A$8:$A$11,战斗中转!$B$8:$B$11)&amp;"_"&amp;I815*100+ROUNDUP(G815/2,0)*10</f>
        <v>SpriteUi/EquipmentIcon/Equip_Weapon_260</v>
      </c>
      <c r="Q815" s="63">
        <v>1</v>
      </c>
      <c r="R815" s="1" t="str" cm="1">
        <f t="array" ref="R815">_xlfn.XLOOKUP($C815,战斗中转!$E$32:$E$281,_xlfn.XLOOKUP(I815*100+J815,战斗中转!$AD$30:$BY$30*100+战斗中转!$AD$31:$BY$31,战斗中转!$AD$32:$BY$281),"{}")</f>
        <v>{"Atk":50610.0766,"Cri":0.805}</v>
      </c>
      <c r="S815" s="1" t="str" cm="1">
        <f t="array" ref="S815">_xlfn.XLOOKUP($C815,经营中转!$E$16:$E$265,_xlfn.XLOOKUP($J815,经营中转!$L$15:$S$15,经营中转!$L$16:$S$265),"{}")</f>
        <v>{"CardMulti":25.14}</v>
      </c>
    </row>
    <row r="816" spans="1:19" x14ac:dyDescent="0.15">
      <c r="A816" s="1">
        <f t="shared" si="927"/>
        <v>6012022120</v>
      </c>
      <c r="B816" s="61">
        <f t="shared" si="895"/>
        <v>6012022120</v>
      </c>
      <c r="C816" s="27">
        <f>_xlfn.XLOOKUP(G816,战斗中转!$D$8:$D$19,战斗中转!$F$8:$F$19)</f>
        <v>120</v>
      </c>
      <c r="D816" s="1">
        <f>_xlfn.XLOOKUP(G816,战斗中转!$D$8:$D$19,战斗中转!$H$8:$H$19)</f>
        <v>5</v>
      </c>
      <c r="E816" s="1">
        <f>_xlfn.XLOOKUP(G816,战斗中转!$D$8:$D$19,战斗中转!$J$8:$J$19)</f>
        <v>0</v>
      </c>
      <c r="F816" s="1">
        <f t="shared" si="928"/>
        <v>1</v>
      </c>
      <c r="G816" s="61">
        <f t="shared" si="903"/>
        <v>12</v>
      </c>
      <c r="H816" s="1">
        <f t="shared" ref="H816:J816" si="938">H744</f>
        <v>0</v>
      </c>
      <c r="I816" s="1">
        <f t="shared" si="938"/>
        <v>2</v>
      </c>
      <c r="J816" s="1">
        <f t="shared" si="938"/>
        <v>2</v>
      </c>
      <c r="K816" s="1">
        <f t="shared" si="930"/>
        <v>0</v>
      </c>
      <c r="L816" s="1">
        <f>IF(H816=0,0,_xlfn.XLOOKUP(G816,战斗中转!$D$8:$D$19,战斗中转!$I$8:$I$19))</f>
        <v>0</v>
      </c>
      <c r="M816" s="1">
        <f t="shared" si="931"/>
        <v>6012022120</v>
      </c>
      <c r="N816" s="1" t="str">
        <f t="shared" si="932"/>
        <v>EquipmentName6012022120</v>
      </c>
      <c r="O816" s="1" t="str">
        <f t="shared" si="933"/>
        <v>EquipmentDesc6012022120</v>
      </c>
      <c r="P816" s="63" t="str">
        <f>"SpriteUi/EquipmentIcon/"&amp;"Equip_"&amp;_xlfn.XLOOKUP(J816,战斗中转!$A$8:$A$11,战斗中转!$B$8:$B$11)&amp;"_"&amp;I816*100+ROUNDUP(G816/2,0)*10</f>
        <v>SpriteUi/EquipmentIcon/Equip_Head_260</v>
      </c>
      <c r="Q816" s="63">
        <v>1</v>
      </c>
      <c r="R816" s="1" t="str" cm="1">
        <f t="array" ref="R816">_xlfn.XLOOKUP($C816,战斗中转!$E$32:$E$281,_xlfn.XLOOKUP(I816*100+J816,战斗中转!$AD$30:$BY$30*100+战斗中转!$AD$31:$BY$31,战斗中转!$AD$32:$BY$281),"{}")</f>
        <v>{"Hp":735611.5778,"AntiCri":0.805}</v>
      </c>
      <c r="S816" s="1" t="str" cm="1">
        <f t="array" ref="S816">_xlfn.XLOOKUP($C816,经营中转!$E$16:$E$265,_xlfn.XLOOKUP($J816,经营中转!$L$15:$S$15,经营中转!$L$16:$S$265),"{}")</f>
        <v>{"AutoLevelLower":168}</v>
      </c>
    </row>
    <row r="817" spans="1:19" x14ac:dyDescent="0.15">
      <c r="A817" s="1">
        <f t="shared" si="927"/>
        <v>6012023120</v>
      </c>
      <c r="B817" s="61">
        <f t="shared" si="895"/>
        <v>6012023120</v>
      </c>
      <c r="C817" s="27">
        <f>_xlfn.XLOOKUP(G817,战斗中转!$D$8:$D$19,战斗中转!$F$8:$F$19)</f>
        <v>120</v>
      </c>
      <c r="D817" s="1">
        <f>_xlfn.XLOOKUP(G817,战斗中转!$D$8:$D$19,战斗中转!$H$8:$H$19)</f>
        <v>5</v>
      </c>
      <c r="E817" s="1">
        <f>_xlfn.XLOOKUP(G817,战斗中转!$D$8:$D$19,战斗中转!$J$8:$J$19)</f>
        <v>0</v>
      </c>
      <c r="F817" s="1">
        <f t="shared" si="928"/>
        <v>1</v>
      </c>
      <c r="G817" s="61">
        <f t="shared" si="903"/>
        <v>12</v>
      </c>
      <c r="H817" s="1">
        <f t="shared" ref="H817:J817" si="939">H745</f>
        <v>0</v>
      </c>
      <c r="I817" s="1">
        <f t="shared" si="939"/>
        <v>2</v>
      </c>
      <c r="J817" s="1">
        <f t="shared" si="939"/>
        <v>3</v>
      </c>
      <c r="K817" s="1">
        <f t="shared" si="930"/>
        <v>0</v>
      </c>
      <c r="L817" s="1">
        <f>IF(H817=0,0,_xlfn.XLOOKUP(G817,战斗中转!$D$8:$D$19,战斗中转!$I$8:$I$19))</f>
        <v>0</v>
      </c>
      <c r="M817" s="1">
        <f t="shared" si="931"/>
        <v>6012023120</v>
      </c>
      <c r="N817" s="1" t="str">
        <f t="shared" si="932"/>
        <v>EquipmentName6012023120</v>
      </c>
      <c r="O817" s="1" t="str">
        <f t="shared" si="933"/>
        <v>EquipmentDesc6012023120</v>
      </c>
      <c r="P817" s="63" t="str">
        <f>"SpriteUi/EquipmentIcon/"&amp;"Equip_"&amp;_xlfn.XLOOKUP(J817,战斗中转!$A$8:$A$11,战斗中转!$B$8:$B$11)&amp;"_"&amp;I817*100+ROUNDUP(G817/2,0)*10</f>
        <v>SpriteUi/EquipmentIcon/Equip_Body_260</v>
      </c>
      <c r="Q817" s="63">
        <v>1</v>
      </c>
      <c r="R817" s="1" t="str" cm="1">
        <f t="array" ref="R817">_xlfn.XLOOKUP($C817,战斗中转!$E$32:$E$281,_xlfn.XLOOKUP(I817*100+J817,战斗中转!$AD$30:$BY$30*100+战斗中转!$AD$31:$BY$31,战斗中转!$AD$32:$BY$281),"{}")</f>
        <v>{"PhysDef":25893.5275,"OnHealInc":0.1676}</v>
      </c>
      <c r="S817" s="1" t="str" cm="1">
        <f t="array" ref="S817">_xlfn.XLOOKUP($C817,经营中转!$E$16:$E$265,_xlfn.XLOOKUP($J817,经营中转!$L$15:$S$15,经营中转!$L$16:$S$265),"{}")</f>
        <v>{"CardMulti":10.77}</v>
      </c>
    </row>
    <row r="818" spans="1:19" x14ac:dyDescent="0.15">
      <c r="A818" s="1">
        <f t="shared" si="927"/>
        <v>6012024120</v>
      </c>
      <c r="B818" s="61">
        <f t="shared" si="895"/>
        <v>6012024120</v>
      </c>
      <c r="C818" s="27">
        <f>_xlfn.XLOOKUP(G818,战斗中转!$D$8:$D$19,战斗中转!$F$8:$F$19)</f>
        <v>120</v>
      </c>
      <c r="D818" s="1">
        <f>_xlfn.XLOOKUP(G818,战斗中转!$D$8:$D$19,战斗中转!$H$8:$H$19)</f>
        <v>5</v>
      </c>
      <c r="E818" s="1">
        <f>_xlfn.XLOOKUP(G818,战斗中转!$D$8:$D$19,战斗中转!$J$8:$J$19)</f>
        <v>0</v>
      </c>
      <c r="F818" s="1">
        <f t="shared" si="928"/>
        <v>1</v>
      </c>
      <c r="G818" s="61">
        <f t="shared" si="903"/>
        <v>12</v>
      </c>
      <c r="H818" s="1">
        <f t="shared" ref="H818:J818" si="940">H746</f>
        <v>0</v>
      </c>
      <c r="I818" s="1">
        <f t="shared" si="940"/>
        <v>2</v>
      </c>
      <c r="J818" s="1">
        <f t="shared" si="940"/>
        <v>4</v>
      </c>
      <c r="K818" s="1">
        <f t="shared" si="930"/>
        <v>0</v>
      </c>
      <c r="L818" s="1">
        <f>IF(H818=0,0,_xlfn.XLOOKUP(G818,战斗中转!$D$8:$D$19,战斗中转!$I$8:$I$19))</f>
        <v>0</v>
      </c>
      <c r="M818" s="1">
        <f t="shared" si="931"/>
        <v>6012024120</v>
      </c>
      <c r="N818" s="1" t="str">
        <f t="shared" si="932"/>
        <v>EquipmentName6012024120</v>
      </c>
      <c r="O818" s="1" t="str">
        <f t="shared" si="933"/>
        <v>EquipmentDesc6012024120</v>
      </c>
      <c r="P818" s="63" t="str">
        <f>"SpriteUi/EquipmentIcon/"&amp;"Equip_"&amp;_xlfn.XLOOKUP(J818,战斗中转!$A$8:$A$11,战斗中转!$B$8:$B$11)&amp;"_"&amp;I818*100+ROUNDUP(G818/2,0)*10</f>
        <v>SpriteUi/EquipmentIcon/Equip_Shoes_260</v>
      </c>
      <c r="Q818" s="63">
        <v>1</v>
      </c>
      <c r="R818" s="1" t="str" cm="1">
        <f t="array" ref="R818">_xlfn.XLOOKUP($C818,战斗中转!$E$32:$E$281,_xlfn.XLOOKUP(I818*100+J818,战斗中转!$AD$30:$BY$30*100+战斗中转!$AD$31:$BY$31,战斗中转!$AD$32:$BY$281),"{}")</f>
        <v>{"MagicDef":25893.5275,"AtkSpeed":0.2286,"OnHealInc":0.1676}</v>
      </c>
      <c r="S818" s="1" t="str" cm="1">
        <f t="array" ref="S818">_xlfn.XLOOKUP($C818,经营中转!$E$16:$E$265,_xlfn.XLOOKUP($J818,经营中转!$L$15:$S$15,经营中转!$L$16:$S$265),"{}")</f>
        <v>{"AutoLevelLower":72}</v>
      </c>
    </row>
    <row r="819" spans="1:19" x14ac:dyDescent="0.15">
      <c r="A819" s="1">
        <f t="shared" si="927"/>
        <v>6012031120</v>
      </c>
      <c r="B819" s="61">
        <f t="shared" si="895"/>
        <v>6012031120</v>
      </c>
      <c r="C819" s="27">
        <f>_xlfn.XLOOKUP(G819,战斗中转!$D$8:$D$19,战斗中转!$F$8:$F$19)</f>
        <v>120</v>
      </c>
      <c r="D819" s="1">
        <f>_xlfn.XLOOKUP(G819,战斗中转!$D$8:$D$19,战斗中转!$H$8:$H$19)</f>
        <v>5</v>
      </c>
      <c r="E819" s="1">
        <f>_xlfn.XLOOKUP(G819,战斗中转!$D$8:$D$19,战斗中转!$J$8:$J$19)</f>
        <v>0</v>
      </c>
      <c r="F819" s="1">
        <f t="shared" si="928"/>
        <v>1</v>
      </c>
      <c r="G819" s="61">
        <f t="shared" si="903"/>
        <v>12</v>
      </c>
      <c r="H819" s="1">
        <f t="shared" ref="H819:J819" si="941">H747</f>
        <v>0</v>
      </c>
      <c r="I819" s="1">
        <f t="shared" si="941"/>
        <v>3</v>
      </c>
      <c r="J819" s="1">
        <f t="shared" si="941"/>
        <v>1</v>
      </c>
      <c r="K819" s="1">
        <f t="shared" si="930"/>
        <v>0</v>
      </c>
      <c r="L819" s="1">
        <f>IF(H819=0,0,_xlfn.XLOOKUP(G819,战斗中转!$D$8:$D$19,战斗中转!$I$8:$I$19))</f>
        <v>0</v>
      </c>
      <c r="M819" s="1">
        <f t="shared" si="931"/>
        <v>6012031120</v>
      </c>
      <c r="N819" s="1" t="str">
        <f t="shared" si="932"/>
        <v>EquipmentName6012031120</v>
      </c>
      <c r="O819" s="1" t="str">
        <f t="shared" si="933"/>
        <v>EquipmentDesc6012031120</v>
      </c>
      <c r="P819" s="63" t="str">
        <f>"SpriteUi/EquipmentIcon/"&amp;"Equip_"&amp;_xlfn.XLOOKUP(J819,战斗中转!$A$8:$A$11,战斗中转!$B$8:$B$11)&amp;"_"&amp;I819*100+ROUNDUP(G819/2,0)*10</f>
        <v>SpriteUi/EquipmentIcon/Equip_Weapon_360</v>
      </c>
      <c r="Q819" s="63">
        <v>1</v>
      </c>
      <c r="R819" s="1" t="str" cm="1">
        <f t="array" ref="R819">_xlfn.XLOOKUP($C819,战斗中转!$E$32:$E$281,_xlfn.XLOOKUP(I819*100+J819,战斗中转!$AD$30:$BY$30*100+战斗中转!$AD$31:$BY$31,战斗中转!$AD$32:$BY$281),"{}")</f>
        <v>{"Atk":64733.8188,"Cri":0.805}</v>
      </c>
      <c r="S819" s="1" t="str" cm="1">
        <f t="array" ref="S819">_xlfn.XLOOKUP($C819,经营中转!$E$16:$E$265,_xlfn.XLOOKUP($J819,经营中转!$L$15:$S$15,经营中转!$L$16:$S$265),"{}")</f>
        <v>{"CardMulti":25.14}</v>
      </c>
    </row>
    <row r="820" spans="1:19" x14ac:dyDescent="0.15">
      <c r="A820" s="1">
        <f t="shared" si="927"/>
        <v>6012032120</v>
      </c>
      <c r="B820" s="61">
        <f t="shared" si="895"/>
        <v>6012032120</v>
      </c>
      <c r="C820" s="27">
        <f>_xlfn.XLOOKUP(G820,战斗中转!$D$8:$D$19,战斗中转!$F$8:$F$19)</f>
        <v>120</v>
      </c>
      <c r="D820" s="1">
        <f>_xlfn.XLOOKUP(G820,战斗中转!$D$8:$D$19,战斗中转!$H$8:$H$19)</f>
        <v>5</v>
      </c>
      <c r="E820" s="1">
        <f>_xlfn.XLOOKUP(G820,战斗中转!$D$8:$D$19,战斗中转!$J$8:$J$19)</f>
        <v>0</v>
      </c>
      <c r="F820" s="1">
        <f t="shared" si="928"/>
        <v>1</v>
      </c>
      <c r="G820" s="61">
        <f t="shared" si="903"/>
        <v>12</v>
      </c>
      <c r="H820" s="1">
        <f t="shared" ref="H820:J820" si="942">H748</f>
        <v>0</v>
      </c>
      <c r="I820" s="1">
        <f t="shared" si="942"/>
        <v>3</v>
      </c>
      <c r="J820" s="1">
        <f t="shared" si="942"/>
        <v>2</v>
      </c>
      <c r="K820" s="1">
        <f t="shared" si="930"/>
        <v>0</v>
      </c>
      <c r="L820" s="1">
        <f>IF(H820=0,0,_xlfn.XLOOKUP(G820,战斗中转!$D$8:$D$19,战斗中转!$I$8:$I$19))</f>
        <v>0</v>
      </c>
      <c r="M820" s="1">
        <f t="shared" si="931"/>
        <v>6012032120</v>
      </c>
      <c r="N820" s="1" t="str">
        <f t="shared" si="932"/>
        <v>EquipmentName6012032120</v>
      </c>
      <c r="O820" s="1" t="str">
        <f t="shared" si="933"/>
        <v>EquipmentDesc6012032120</v>
      </c>
      <c r="P820" s="63" t="str">
        <f>"SpriteUi/EquipmentIcon/"&amp;"Equip_"&amp;_xlfn.XLOOKUP(J820,战斗中转!$A$8:$A$11,战斗中转!$B$8:$B$11)&amp;"_"&amp;I820*100+ROUNDUP(G820/2,0)*10</f>
        <v>SpriteUi/EquipmentIcon/Equip_Head_360</v>
      </c>
      <c r="Q820" s="63">
        <v>1</v>
      </c>
      <c r="R820" s="1" t="str" cm="1">
        <f t="array" ref="R820">_xlfn.XLOOKUP($C820,战斗中转!$E$32:$E$281,_xlfn.XLOOKUP(I820*100+J820,战斗中转!$AD$30:$BY$30*100+战斗中转!$AD$31:$BY$31,战斗中转!$AD$32:$BY$281),"{}")</f>
        <v>{"Hp":617913.7254,"AntiCri":0.805}</v>
      </c>
      <c r="S820" s="1" t="str" cm="1">
        <f t="array" ref="S820">_xlfn.XLOOKUP($C820,经营中转!$E$16:$E$265,_xlfn.XLOOKUP($J820,经营中转!$L$15:$S$15,经营中转!$L$16:$S$265),"{}")</f>
        <v>{"AutoLevelLower":168}</v>
      </c>
    </row>
    <row r="821" spans="1:19" x14ac:dyDescent="0.15">
      <c r="A821" s="1">
        <f t="shared" si="927"/>
        <v>6012033120</v>
      </c>
      <c r="B821" s="61">
        <f t="shared" si="895"/>
        <v>6012033120</v>
      </c>
      <c r="C821" s="27">
        <f>_xlfn.XLOOKUP(G821,战斗中转!$D$8:$D$19,战斗中转!$F$8:$F$19)</f>
        <v>120</v>
      </c>
      <c r="D821" s="1">
        <f>_xlfn.XLOOKUP(G821,战斗中转!$D$8:$D$19,战斗中转!$H$8:$H$19)</f>
        <v>5</v>
      </c>
      <c r="E821" s="1">
        <f>_xlfn.XLOOKUP(G821,战斗中转!$D$8:$D$19,战斗中转!$J$8:$J$19)</f>
        <v>0</v>
      </c>
      <c r="F821" s="1">
        <f t="shared" si="928"/>
        <v>1</v>
      </c>
      <c r="G821" s="61">
        <f t="shared" si="903"/>
        <v>12</v>
      </c>
      <c r="H821" s="1">
        <f t="shared" ref="H821:J821" si="943">H749</f>
        <v>0</v>
      </c>
      <c r="I821" s="1">
        <f t="shared" si="943"/>
        <v>3</v>
      </c>
      <c r="J821" s="1">
        <f t="shared" si="943"/>
        <v>3</v>
      </c>
      <c r="K821" s="1">
        <f t="shared" si="930"/>
        <v>0</v>
      </c>
      <c r="L821" s="1">
        <f>IF(H821=0,0,_xlfn.XLOOKUP(G821,战斗中转!$D$8:$D$19,战斗中转!$I$8:$I$19))</f>
        <v>0</v>
      </c>
      <c r="M821" s="1">
        <f t="shared" si="931"/>
        <v>6012033120</v>
      </c>
      <c r="N821" s="1" t="str">
        <f t="shared" si="932"/>
        <v>EquipmentName6012033120</v>
      </c>
      <c r="O821" s="1" t="str">
        <f t="shared" si="933"/>
        <v>EquipmentDesc6012033120</v>
      </c>
      <c r="P821" s="63" t="str">
        <f>"SpriteUi/EquipmentIcon/"&amp;"Equip_"&amp;_xlfn.XLOOKUP(J821,战斗中转!$A$8:$A$11,战斗中转!$B$8:$B$11)&amp;"_"&amp;I821*100+ROUNDUP(G821/2,0)*10</f>
        <v>SpriteUi/EquipmentIcon/Equip_Body_360</v>
      </c>
      <c r="Q821" s="63">
        <v>1</v>
      </c>
      <c r="R821" s="1" t="str" cm="1">
        <f t="array" ref="R821">_xlfn.XLOOKUP($C821,战斗中转!$E$32:$E$281,_xlfn.XLOOKUP(I821*100+J821,战斗中转!$AD$30:$BY$30*100+战斗中转!$AD$31:$BY$31,战斗中转!$AD$32:$BY$281),"{}")</f>
        <v>{"PhysDef":22833.3834,"HealInc":0.1676}</v>
      </c>
      <c r="S821" s="1" t="str" cm="1">
        <f t="array" ref="S821">_xlfn.XLOOKUP($C821,经营中转!$E$16:$E$265,_xlfn.XLOOKUP($J821,经营中转!$L$15:$S$15,经营中转!$L$16:$S$265),"{}")</f>
        <v>{"CardMulti":10.77}</v>
      </c>
    </row>
    <row r="822" spans="1:19" x14ac:dyDescent="0.15">
      <c r="A822" s="1">
        <f t="shared" si="927"/>
        <v>6012034120</v>
      </c>
      <c r="B822" s="61">
        <f t="shared" si="895"/>
        <v>6012034120</v>
      </c>
      <c r="C822" s="27">
        <f>_xlfn.XLOOKUP(G822,战斗中转!$D$8:$D$19,战斗中转!$F$8:$F$19)</f>
        <v>120</v>
      </c>
      <c r="D822" s="1">
        <f>_xlfn.XLOOKUP(G822,战斗中转!$D$8:$D$19,战斗中转!$H$8:$H$19)</f>
        <v>5</v>
      </c>
      <c r="E822" s="1">
        <f>_xlfn.XLOOKUP(G822,战斗中转!$D$8:$D$19,战斗中转!$J$8:$J$19)</f>
        <v>0</v>
      </c>
      <c r="F822" s="1">
        <f t="shared" si="928"/>
        <v>1</v>
      </c>
      <c r="G822" s="61">
        <f t="shared" si="903"/>
        <v>12</v>
      </c>
      <c r="H822" s="1">
        <f t="shared" ref="H822:J822" si="944">H750</f>
        <v>0</v>
      </c>
      <c r="I822" s="1">
        <f t="shared" si="944"/>
        <v>3</v>
      </c>
      <c r="J822" s="1">
        <f t="shared" si="944"/>
        <v>4</v>
      </c>
      <c r="K822" s="1">
        <f t="shared" si="930"/>
        <v>0</v>
      </c>
      <c r="L822" s="1">
        <f>IF(H822=0,0,_xlfn.XLOOKUP(G822,战斗中转!$D$8:$D$19,战斗中转!$I$8:$I$19))</f>
        <v>0</v>
      </c>
      <c r="M822" s="1">
        <f t="shared" si="931"/>
        <v>6012034120</v>
      </c>
      <c r="N822" s="1" t="str">
        <f t="shared" si="932"/>
        <v>EquipmentName6012034120</v>
      </c>
      <c r="O822" s="1" t="str">
        <f t="shared" si="933"/>
        <v>EquipmentDesc6012034120</v>
      </c>
      <c r="P822" s="63" t="str">
        <f>"SpriteUi/EquipmentIcon/"&amp;"Equip_"&amp;_xlfn.XLOOKUP(J822,战斗中转!$A$8:$A$11,战斗中转!$B$8:$B$11)&amp;"_"&amp;I822*100+ROUNDUP(G822/2,0)*10</f>
        <v>SpriteUi/EquipmentIcon/Equip_Shoes_360</v>
      </c>
      <c r="Q822" s="63">
        <v>1</v>
      </c>
      <c r="R822" s="1" t="str" cm="1">
        <f t="array" ref="R822">_xlfn.XLOOKUP($C822,战斗中转!$E$32:$E$281,_xlfn.XLOOKUP(I822*100+J822,战斗中转!$AD$30:$BY$30*100+战斗中转!$AD$31:$BY$31,战斗中转!$AD$32:$BY$281),"{}")</f>
        <v>{"MagicDef":23304.1748,"AtkSpeed":0.2286,"HealInc":0.1676}</v>
      </c>
      <c r="S822" s="1" t="str" cm="1">
        <f t="array" ref="S822">_xlfn.XLOOKUP($C822,经营中转!$E$16:$E$265,_xlfn.XLOOKUP($J822,经营中转!$L$15:$S$15,经营中转!$L$16:$S$265),"{}")</f>
        <v>{"AutoLevelLower":72}</v>
      </c>
    </row>
    <row r="823" spans="1:19" x14ac:dyDescent="0.15">
      <c r="A823" s="1">
        <f t="shared" si="868"/>
        <v>6012111120</v>
      </c>
      <c r="B823" s="61">
        <f t="shared" si="895"/>
        <v>6012111120</v>
      </c>
      <c r="C823" s="27">
        <f>_xlfn.XLOOKUP(G823,战斗中转!$D$8:$D$19,战斗中转!$F$8:$F$19)</f>
        <v>120</v>
      </c>
      <c r="D823" s="1">
        <f>_xlfn.XLOOKUP(G823,战斗中转!$D$8:$D$19,战斗中转!$H$8:$H$19)</f>
        <v>5</v>
      </c>
      <c r="E823" s="1">
        <f>_xlfn.XLOOKUP(G823,战斗中转!$D$8:$D$19,战斗中转!$J$8:$J$19)</f>
        <v>0</v>
      </c>
      <c r="F823" s="1">
        <f t="shared" si="887"/>
        <v>1</v>
      </c>
      <c r="G823" s="61">
        <f t="shared" si="903"/>
        <v>12</v>
      </c>
      <c r="H823" s="1">
        <f t="shared" ref="H823:J823" si="945">H751</f>
        <v>1</v>
      </c>
      <c r="I823" s="1">
        <f t="shared" si="945"/>
        <v>1</v>
      </c>
      <c r="J823" s="1">
        <f t="shared" si="945"/>
        <v>1</v>
      </c>
      <c r="K823" s="1">
        <f t="shared" si="894"/>
        <v>1</v>
      </c>
      <c r="L823" s="1">
        <f>IF(H823=0,0,_xlfn.XLOOKUP(G823,战斗中转!$D$8:$D$19,战斗中转!$I$8:$I$19))</f>
        <v>0.4</v>
      </c>
      <c r="M823" s="1">
        <f t="shared" si="871"/>
        <v>6012111120</v>
      </c>
      <c r="N823" s="1" t="str">
        <f t="shared" si="889"/>
        <v>EquipmentName6012011120</v>
      </c>
      <c r="O823" s="1" t="str">
        <f t="shared" si="890"/>
        <v>EquipmentDesc6012011120</v>
      </c>
      <c r="P823" s="63" t="str">
        <f>"SpriteUi/EquipmentIcon/"&amp;"Equip_"&amp;_xlfn.XLOOKUP(J823,战斗中转!$A$8:$A$11,战斗中转!$B$8:$B$11)&amp;"_"&amp;I823*100+ROUNDUP(G823/2,0)*10</f>
        <v>SpriteUi/EquipmentIcon/Equip_Weapon_160</v>
      </c>
      <c r="Q823" s="63">
        <v>1</v>
      </c>
      <c r="R823" s="1" t="str" cm="1">
        <f t="array" ref="R823">_xlfn.XLOOKUP($C823,战斗中转!$E$32:$E$281,_xlfn.XLOOKUP(I823*100+J823,战斗中转!$AD$30:$BY$30*100+战斗中转!$AD$31:$BY$31,战斗中转!$AD$32:$BY$281),"{}")</f>
        <v>{"Atk":71795.69,"Cri":1.1673}</v>
      </c>
      <c r="S823" s="1" t="str" cm="1">
        <f t="array" ref="S823">_xlfn.XLOOKUP($C823,经营中转!$E$16:$E$265,_xlfn.XLOOKUP($J823,经营中转!$L$15:$S$15,经营中转!$L$16:$S$265),"{}")</f>
        <v>{"CardMulti":25.14}</v>
      </c>
    </row>
    <row r="824" spans="1:19" x14ac:dyDescent="0.15">
      <c r="A824" s="1">
        <f t="shared" si="868"/>
        <v>6012112120</v>
      </c>
      <c r="B824" s="61">
        <f t="shared" si="895"/>
        <v>6012112120</v>
      </c>
      <c r="C824" s="27">
        <f>_xlfn.XLOOKUP(G824,战斗中转!$D$8:$D$19,战斗中转!$F$8:$F$19)</f>
        <v>120</v>
      </c>
      <c r="D824" s="1">
        <f>_xlfn.XLOOKUP(G824,战斗中转!$D$8:$D$19,战斗中转!$H$8:$H$19)</f>
        <v>5</v>
      </c>
      <c r="E824" s="1">
        <f>_xlfn.XLOOKUP(G824,战斗中转!$D$8:$D$19,战斗中转!$J$8:$J$19)</f>
        <v>0</v>
      </c>
      <c r="F824" s="1">
        <f t="shared" si="887"/>
        <v>1</v>
      </c>
      <c r="G824" s="61">
        <f t="shared" si="903"/>
        <v>12</v>
      </c>
      <c r="H824" s="1">
        <f t="shared" ref="H824:J824" si="946">H752</f>
        <v>1</v>
      </c>
      <c r="I824" s="1">
        <f t="shared" si="946"/>
        <v>1</v>
      </c>
      <c r="J824" s="1">
        <f t="shared" si="946"/>
        <v>2</v>
      </c>
      <c r="K824" s="1">
        <f t="shared" si="894"/>
        <v>1</v>
      </c>
      <c r="L824" s="1">
        <f>IF(H824=0,0,_xlfn.XLOOKUP(G824,战斗中转!$D$8:$D$19,战斗中转!$I$8:$I$19))</f>
        <v>0.4</v>
      </c>
      <c r="M824" s="1">
        <f t="shared" si="871"/>
        <v>6012112120</v>
      </c>
      <c r="N824" s="1" t="str">
        <f t="shared" si="889"/>
        <v>EquipmentName6012012120</v>
      </c>
      <c r="O824" s="1" t="str">
        <f t="shared" si="890"/>
        <v>EquipmentDesc6012012120</v>
      </c>
      <c r="P824" s="63" t="str">
        <f>"SpriteUi/EquipmentIcon/"&amp;"Equip_"&amp;_xlfn.XLOOKUP(J824,战斗中转!$A$8:$A$11,战斗中转!$B$8:$B$11)&amp;"_"&amp;I824*100+ROUNDUP(G824/2,0)*10</f>
        <v>SpriteUi/EquipmentIcon/Equip_Head_160</v>
      </c>
      <c r="Q824" s="63">
        <v>1</v>
      </c>
      <c r="R824" s="1" t="str" cm="1">
        <f t="array" ref="R824">_xlfn.XLOOKUP($C824,战斗中转!$E$32:$E$281,_xlfn.XLOOKUP(I824*100+J824,战斗中转!$AD$30:$BY$30*100+战斗中转!$AD$31:$BY$31,战斗中转!$AD$32:$BY$281),"{}")</f>
        <v>{"Hp":517870.5508,"AntiCri":0.644}</v>
      </c>
      <c r="S824" s="1" t="str" cm="1">
        <f t="array" ref="S824">_xlfn.XLOOKUP($C824,经营中转!$E$16:$E$265,_xlfn.XLOOKUP($J824,经营中转!$L$15:$S$15,经营中转!$L$16:$S$265),"{}")</f>
        <v>{"AutoLevelLower":168}</v>
      </c>
    </row>
    <row r="825" spans="1:19" x14ac:dyDescent="0.15">
      <c r="A825" s="1">
        <f t="shared" si="868"/>
        <v>6012113120</v>
      </c>
      <c r="B825" s="61">
        <f t="shared" si="895"/>
        <v>6012113120</v>
      </c>
      <c r="C825" s="27">
        <f>_xlfn.XLOOKUP(G825,战斗中转!$D$8:$D$19,战斗中转!$F$8:$F$19)</f>
        <v>120</v>
      </c>
      <c r="D825" s="1">
        <f>_xlfn.XLOOKUP(G825,战斗中转!$D$8:$D$19,战斗中转!$H$8:$H$19)</f>
        <v>5</v>
      </c>
      <c r="E825" s="1">
        <f>_xlfn.XLOOKUP(G825,战斗中转!$D$8:$D$19,战斗中转!$J$8:$J$19)</f>
        <v>0</v>
      </c>
      <c r="F825" s="1">
        <f t="shared" si="887"/>
        <v>1</v>
      </c>
      <c r="G825" s="61">
        <f t="shared" si="903"/>
        <v>12</v>
      </c>
      <c r="H825" s="1">
        <f t="shared" ref="H825:J825" si="947">H753</f>
        <v>1</v>
      </c>
      <c r="I825" s="1">
        <f t="shared" si="947"/>
        <v>1</v>
      </c>
      <c r="J825" s="1">
        <f t="shared" si="947"/>
        <v>3</v>
      </c>
      <c r="K825" s="1">
        <f t="shared" si="894"/>
        <v>1</v>
      </c>
      <c r="L825" s="1">
        <f>IF(H825=0,0,_xlfn.XLOOKUP(G825,战斗中转!$D$8:$D$19,战斗中转!$I$8:$I$19))</f>
        <v>0.4</v>
      </c>
      <c r="M825" s="1">
        <f t="shared" si="871"/>
        <v>6012113120</v>
      </c>
      <c r="N825" s="1" t="str">
        <f t="shared" si="889"/>
        <v>EquipmentName6012013120</v>
      </c>
      <c r="O825" s="1" t="str">
        <f t="shared" si="890"/>
        <v>EquipmentDesc6012013120</v>
      </c>
      <c r="P825" s="63" t="str">
        <f>"SpriteUi/EquipmentIcon/"&amp;"Equip_"&amp;_xlfn.XLOOKUP(J825,战斗中转!$A$8:$A$11,战斗中转!$B$8:$B$11)&amp;"_"&amp;I825*100+ROUNDUP(G825/2,0)*10</f>
        <v>SpriteUi/EquipmentIcon/Equip_Body_160</v>
      </c>
      <c r="Q825" s="63">
        <v>1</v>
      </c>
      <c r="R825" s="1" t="str" cm="1">
        <f t="array" ref="R825">_xlfn.XLOOKUP($C825,战斗中转!$E$32:$E$281,_xlfn.XLOOKUP(I825*100+J825,战斗中转!$AD$30:$BY$30*100+战斗中转!$AD$31:$BY$31,战斗中转!$AD$32:$BY$281),"{}")</f>
        <v>{"PhysDef":22362.592,"SkillSpeed":0.1778}</v>
      </c>
      <c r="S825" s="1" t="str" cm="1">
        <f t="array" ref="S825">_xlfn.XLOOKUP($C825,经营中转!$E$16:$E$265,_xlfn.XLOOKUP($J825,经营中转!$L$15:$S$15,经营中转!$L$16:$S$265),"{}")</f>
        <v>{"CardMulti":10.77}</v>
      </c>
    </row>
    <row r="826" spans="1:19" x14ac:dyDescent="0.15">
      <c r="A826" s="1">
        <f t="shared" si="868"/>
        <v>6012114120</v>
      </c>
      <c r="B826" s="61">
        <f t="shared" si="895"/>
        <v>6012114120</v>
      </c>
      <c r="C826" s="27">
        <f>_xlfn.XLOOKUP(G826,战斗中转!$D$8:$D$19,战斗中转!$F$8:$F$19)</f>
        <v>120</v>
      </c>
      <c r="D826" s="1">
        <f>_xlfn.XLOOKUP(G826,战斗中转!$D$8:$D$19,战斗中转!$H$8:$H$19)</f>
        <v>5</v>
      </c>
      <c r="E826" s="1">
        <f>_xlfn.XLOOKUP(G826,战斗中转!$D$8:$D$19,战斗中转!$J$8:$J$19)</f>
        <v>0</v>
      </c>
      <c r="F826" s="1">
        <f t="shared" si="887"/>
        <v>1</v>
      </c>
      <c r="G826" s="61">
        <f t="shared" si="903"/>
        <v>12</v>
      </c>
      <c r="H826" s="1">
        <f t="shared" ref="H826:J826" si="948">H754</f>
        <v>1</v>
      </c>
      <c r="I826" s="1">
        <f t="shared" si="948"/>
        <v>1</v>
      </c>
      <c r="J826" s="1">
        <f t="shared" si="948"/>
        <v>4</v>
      </c>
      <c r="K826" s="1">
        <f t="shared" si="894"/>
        <v>1</v>
      </c>
      <c r="L826" s="1">
        <f>IF(H826=0,0,_xlfn.XLOOKUP(G826,战斗中转!$D$8:$D$19,战斗中转!$I$8:$I$19))</f>
        <v>0.4</v>
      </c>
      <c r="M826" s="1">
        <f t="shared" si="871"/>
        <v>6012114120</v>
      </c>
      <c r="N826" s="1" t="str">
        <f t="shared" si="889"/>
        <v>EquipmentName6012014120</v>
      </c>
      <c r="O826" s="1" t="str">
        <f t="shared" si="890"/>
        <v>EquipmentDesc6012014120</v>
      </c>
      <c r="P826" s="63" t="str">
        <f>"SpriteUi/EquipmentIcon/"&amp;"Equip_"&amp;_xlfn.XLOOKUP(J826,战斗中转!$A$8:$A$11,战斗中转!$B$8:$B$11)&amp;"_"&amp;I826*100+ROUNDUP(G826/2,0)*10</f>
        <v>SpriteUi/EquipmentIcon/Equip_Shoes_160</v>
      </c>
      <c r="Q826" s="63">
        <v>1</v>
      </c>
      <c r="R826" s="1" t="str" cm="1">
        <f t="array" ref="R826">_xlfn.XLOOKUP($C826,战斗中转!$E$32:$E$281,_xlfn.XLOOKUP(I826*100+J826,战斗中转!$AD$30:$BY$30*100+战斗中转!$AD$31:$BY$31,战斗中转!$AD$32:$BY$281),"{}")</f>
        <v>{"MagicDef":22362.592,"AtkSpeed":0.2286,"SkillSpeed":0.1778}</v>
      </c>
      <c r="S826" s="1" t="str" cm="1">
        <f t="array" ref="S826">_xlfn.XLOOKUP($C826,经营中转!$E$16:$E$265,_xlfn.XLOOKUP($J826,经营中转!$L$15:$S$15,经营中转!$L$16:$S$265),"{}")</f>
        <v>{"AutoLevelLower":72}</v>
      </c>
    </row>
    <row r="827" spans="1:19" x14ac:dyDescent="0.15">
      <c r="A827" s="1">
        <f t="shared" si="868"/>
        <v>6012121120</v>
      </c>
      <c r="B827" s="61">
        <f t="shared" si="895"/>
        <v>6012121120</v>
      </c>
      <c r="C827" s="27">
        <f>_xlfn.XLOOKUP(G827,战斗中转!$D$8:$D$19,战斗中转!$F$8:$F$19)</f>
        <v>120</v>
      </c>
      <c r="D827" s="1">
        <f>_xlfn.XLOOKUP(G827,战斗中转!$D$8:$D$19,战斗中转!$H$8:$H$19)</f>
        <v>5</v>
      </c>
      <c r="E827" s="1">
        <f>_xlfn.XLOOKUP(G827,战斗中转!$D$8:$D$19,战斗中转!$J$8:$J$19)</f>
        <v>0</v>
      </c>
      <c r="F827" s="1">
        <f t="shared" si="887"/>
        <v>1</v>
      </c>
      <c r="G827" s="61">
        <f t="shared" si="903"/>
        <v>12</v>
      </c>
      <c r="H827" s="1">
        <f t="shared" ref="H827:J827" si="949">H755</f>
        <v>1</v>
      </c>
      <c r="I827" s="1">
        <f t="shared" si="949"/>
        <v>2</v>
      </c>
      <c r="J827" s="1">
        <f t="shared" si="949"/>
        <v>1</v>
      </c>
      <c r="K827" s="1">
        <f t="shared" si="894"/>
        <v>1</v>
      </c>
      <c r="L827" s="1">
        <f>IF(H827=0,0,_xlfn.XLOOKUP(G827,战斗中转!$D$8:$D$19,战斗中转!$I$8:$I$19))</f>
        <v>0.4</v>
      </c>
      <c r="M827" s="1">
        <f t="shared" si="871"/>
        <v>6012121120</v>
      </c>
      <c r="N827" s="1" t="str">
        <f t="shared" si="889"/>
        <v>EquipmentName6012021120</v>
      </c>
      <c r="O827" s="1" t="str">
        <f t="shared" si="890"/>
        <v>EquipmentDesc6012021120</v>
      </c>
      <c r="P827" s="63" t="str">
        <f>"SpriteUi/EquipmentIcon/"&amp;"Equip_"&amp;_xlfn.XLOOKUP(J827,战斗中转!$A$8:$A$11,战斗中转!$B$8:$B$11)&amp;"_"&amp;I827*100+ROUNDUP(G827/2,0)*10</f>
        <v>SpriteUi/EquipmentIcon/Equip_Weapon_260</v>
      </c>
      <c r="Q827" s="63">
        <v>1</v>
      </c>
      <c r="R827" s="1" t="str" cm="1">
        <f t="array" ref="R827">_xlfn.XLOOKUP($C827,战斗中转!$E$32:$E$281,_xlfn.XLOOKUP(I827*100+J827,战斗中转!$AD$30:$BY$30*100+战斗中转!$AD$31:$BY$31,战斗中转!$AD$32:$BY$281),"{}")</f>
        <v>{"Atk":50610.0766,"Cri":0.805}</v>
      </c>
      <c r="S827" s="1" t="str" cm="1">
        <f t="array" ref="S827">_xlfn.XLOOKUP($C827,经营中转!$E$16:$E$265,_xlfn.XLOOKUP($J827,经营中转!$L$15:$S$15,经营中转!$L$16:$S$265),"{}")</f>
        <v>{"CardMulti":25.14}</v>
      </c>
    </row>
    <row r="828" spans="1:19" x14ac:dyDescent="0.15">
      <c r="A828" s="1">
        <f t="shared" si="868"/>
        <v>6012122120</v>
      </c>
      <c r="B828" s="61">
        <f t="shared" si="895"/>
        <v>6012122120</v>
      </c>
      <c r="C828" s="27">
        <f>_xlfn.XLOOKUP(G828,战斗中转!$D$8:$D$19,战斗中转!$F$8:$F$19)</f>
        <v>120</v>
      </c>
      <c r="D828" s="1">
        <f>_xlfn.XLOOKUP(G828,战斗中转!$D$8:$D$19,战斗中转!$H$8:$H$19)</f>
        <v>5</v>
      </c>
      <c r="E828" s="1">
        <f>_xlfn.XLOOKUP(G828,战斗中转!$D$8:$D$19,战斗中转!$J$8:$J$19)</f>
        <v>0</v>
      </c>
      <c r="F828" s="1">
        <f t="shared" si="887"/>
        <v>1</v>
      </c>
      <c r="G828" s="61">
        <f t="shared" si="903"/>
        <v>12</v>
      </c>
      <c r="H828" s="1">
        <f t="shared" ref="H828:J828" si="950">H756</f>
        <v>1</v>
      </c>
      <c r="I828" s="1">
        <f t="shared" si="950"/>
        <v>2</v>
      </c>
      <c r="J828" s="1">
        <f t="shared" si="950"/>
        <v>2</v>
      </c>
      <c r="K828" s="1">
        <f t="shared" si="894"/>
        <v>1</v>
      </c>
      <c r="L828" s="1">
        <f>IF(H828=0,0,_xlfn.XLOOKUP(G828,战斗中转!$D$8:$D$19,战斗中转!$I$8:$I$19))</f>
        <v>0.4</v>
      </c>
      <c r="M828" s="1">
        <f t="shared" si="871"/>
        <v>6012122120</v>
      </c>
      <c r="N828" s="1" t="str">
        <f t="shared" si="889"/>
        <v>EquipmentName6012022120</v>
      </c>
      <c r="O828" s="1" t="str">
        <f t="shared" si="890"/>
        <v>EquipmentDesc6012022120</v>
      </c>
      <c r="P828" s="63" t="str">
        <f>"SpriteUi/EquipmentIcon/"&amp;"Equip_"&amp;_xlfn.XLOOKUP(J828,战斗中转!$A$8:$A$11,战斗中转!$B$8:$B$11)&amp;"_"&amp;I828*100+ROUNDUP(G828/2,0)*10</f>
        <v>SpriteUi/EquipmentIcon/Equip_Head_260</v>
      </c>
      <c r="Q828" s="63">
        <v>1</v>
      </c>
      <c r="R828" s="1" t="str" cm="1">
        <f t="array" ref="R828">_xlfn.XLOOKUP($C828,战斗中转!$E$32:$E$281,_xlfn.XLOOKUP(I828*100+J828,战斗中转!$AD$30:$BY$30*100+战斗中转!$AD$31:$BY$31,战斗中转!$AD$32:$BY$281),"{}")</f>
        <v>{"Hp":735611.5778,"AntiCri":0.805}</v>
      </c>
      <c r="S828" s="1" t="str" cm="1">
        <f t="array" ref="S828">_xlfn.XLOOKUP($C828,经营中转!$E$16:$E$265,_xlfn.XLOOKUP($J828,经营中转!$L$15:$S$15,经营中转!$L$16:$S$265),"{}")</f>
        <v>{"AutoLevelLower":168}</v>
      </c>
    </row>
    <row r="829" spans="1:19" x14ac:dyDescent="0.15">
      <c r="A829" s="1">
        <f t="shared" si="868"/>
        <v>6012123120</v>
      </c>
      <c r="B829" s="61">
        <f t="shared" si="895"/>
        <v>6012123120</v>
      </c>
      <c r="C829" s="27">
        <f>_xlfn.XLOOKUP(G829,战斗中转!$D$8:$D$19,战斗中转!$F$8:$F$19)</f>
        <v>120</v>
      </c>
      <c r="D829" s="1">
        <f>_xlfn.XLOOKUP(G829,战斗中转!$D$8:$D$19,战斗中转!$H$8:$H$19)</f>
        <v>5</v>
      </c>
      <c r="E829" s="1">
        <f>_xlfn.XLOOKUP(G829,战斗中转!$D$8:$D$19,战斗中转!$J$8:$J$19)</f>
        <v>0</v>
      </c>
      <c r="F829" s="1">
        <f t="shared" si="887"/>
        <v>1</v>
      </c>
      <c r="G829" s="61">
        <f t="shared" si="903"/>
        <v>12</v>
      </c>
      <c r="H829" s="1">
        <f t="shared" ref="H829:J829" si="951">H757</f>
        <v>1</v>
      </c>
      <c r="I829" s="1">
        <f t="shared" si="951"/>
        <v>2</v>
      </c>
      <c r="J829" s="1">
        <f t="shared" si="951"/>
        <v>3</v>
      </c>
      <c r="K829" s="1">
        <f t="shared" si="894"/>
        <v>1</v>
      </c>
      <c r="L829" s="1">
        <f>IF(H829=0,0,_xlfn.XLOOKUP(G829,战斗中转!$D$8:$D$19,战斗中转!$I$8:$I$19))</f>
        <v>0.4</v>
      </c>
      <c r="M829" s="1">
        <f t="shared" si="871"/>
        <v>6012123120</v>
      </c>
      <c r="N829" s="1" t="str">
        <f t="shared" si="889"/>
        <v>EquipmentName6012023120</v>
      </c>
      <c r="O829" s="1" t="str">
        <f t="shared" si="890"/>
        <v>EquipmentDesc6012023120</v>
      </c>
      <c r="P829" s="63" t="str">
        <f>"SpriteUi/EquipmentIcon/"&amp;"Equip_"&amp;_xlfn.XLOOKUP(J829,战斗中转!$A$8:$A$11,战斗中转!$B$8:$B$11)&amp;"_"&amp;I829*100+ROUNDUP(G829/2,0)*10</f>
        <v>SpriteUi/EquipmentIcon/Equip_Body_260</v>
      </c>
      <c r="Q829" s="63">
        <v>1</v>
      </c>
      <c r="R829" s="1" t="str" cm="1">
        <f t="array" ref="R829">_xlfn.XLOOKUP($C829,战斗中转!$E$32:$E$281,_xlfn.XLOOKUP(I829*100+J829,战斗中转!$AD$30:$BY$30*100+战斗中转!$AD$31:$BY$31,战斗中转!$AD$32:$BY$281),"{}")</f>
        <v>{"PhysDef":25893.5275,"OnHealInc":0.1676}</v>
      </c>
      <c r="S829" s="1" t="str" cm="1">
        <f t="array" ref="S829">_xlfn.XLOOKUP($C829,经营中转!$E$16:$E$265,_xlfn.XLOOKUP($J829,经营中转!$L$15:$S$15,经营中转!$L$16:$S$265),"{}")</f>
        <v>{"CardMulti":10.77}</v>
      </c>
    </row>
    <row r="830" spans="1:19" x14ac:dyDescent="0.15">
      <c r="A830" s="1">
        <f t="shared" si="868"/>
        <v>6012124120</v>
      </c>
      <c r="B830" s="61">
        <f t="shared" si="895"/>
        <v>6012124120</v>
      </c>
      <c r="C830" s="27">
        <f>_xlfn.XLOOKUP(G830,战斗中转!$D$8:$D$19,战斗中转!$F$8:$F$19)</f>
        <v>120</v>
      </c>
      <c r="D830" s="1">
        <f>_xlfn.XLOOKUP(G830,战斗中转!$D$8:$D$19,战斗中转!$H$8:$H$19)</f>
        <v>5</v>
      </c>
      <c r="E830" s="1">
        <f>_xlfn.XLOOKUP(G830,战斗中转!$D$8:$D$19,战斗中转!$J$8:$J$19)</f>
        <v>0</v>
      </c>
      <c r="F830" s="1">
        <f t="shared" si="887"/>
        <v>1</v>
      </c>
      <c r="G830" s="61">
        <f t="shared" si="903"/>
        <v>12</v>
      </c>
      <c r="H830" s="1">
        <f t="shared" ref="H830:J830" si="952">H758</f>
        <v>1</v>
      </c>
      <c r="I830" s="1">
        <f t="shared" si="952"/>
        <v>2</v>
      </c>
      <c r="J830" s="1">
        <f t="shared" si="952"/>
        <v>4</v>
      </c>
      <c r="K830" s="1">
        <f t="shared" si="894"/>
        <v>1</v>
      </c>
      <c r="L830" s="1">
        <f>IF(H830=0,0,_xlfn.XLOOKUP(G830,战斗中转!$D$8:$D$19,战斗中转!$I$8:$I$19))</f>
        <v>0.4</v>
      </c>
      <c r="M830" s="1">
        <f t="shared" si="871"/>
        <v>6012124120</v>
      </c>
      <c r="N830" s="1" t="str">
        <f t="shared" si="889"/>
        <v>EquipmentName6012024120</v>
      </c>
      <c r="O830" s="1" t="str">
        <f t="shared" si="890"/>
        <v>EquipmentDesc6012024120</v>
      </c>
      <c r="P830" s="63" t="str">
        <f>"SpriteUi/EquipmentIcon/"&amp;"Equip_"&amp;_xlfn.XLOOKUP(J830,战斗中转!$A$8:$A$11,战斗中转!$B$8:$B$11)&amp;"_"&amp;I830*100+ROUNDUP(G830/2,0)*10</f>
        <v>SpriteUi/EquipmentIcon/Equip_Shoes_260</v>
      </c>
      <c r="Q830" s="63">
        <v>1</v>
      </c>
      <c r="R830" s="1" t="str" cm="1">
        <f t="array" ref="R830">_xlfn.XLOOKUP($C830,战斗中转!$E$32:$E$281,_xlfn.XLOOKUP(I830*100+J830,战斗中转!$AD$30:$BY$30*100+战斗中转!$AD$31:$BY$31,战斗中转!$AD$32:$BY$281),"{}")</f>
        <v>{"MagicDef":25893.5275,"AtkSpeed":0.2286,"OnHealInc":0.1676}</v>
      </c>
      <c r="S830" s="1" t="str" cm="1">
        <f t="array" ref="S830">_xlfn.XLOOKUP($C830,经营中转!$E$16:$E$265,_xlfn.XLOOKUP($J830,经营中转!$L$15:$S$15,经营中转!$L$16:$S$265),"{}")</f>
        <v>{"AutoLevelLower":72}</v>
      </c>
    </row>
    <row r="831" spans="1:19" x14ac:dyDescent="0.15">
      <c r="A831" s="1">
        <f t="shared" si="868"/>
        <v>6012131120</v>
      </c>
      <c r="B831" s="61">
        <f t="shared" si="895"/>
        <v>6012131120</v>
      </c>
      <c r="C831" s="27">
        <f>_xlfn.XLOOKUP(G831,战斗中转!$D$8:$D$19,战斗中转!$F$8:$F$19)</f>
        <v>120</v>
      </c>
      <c r="D831" s="1">
        <f>_xlfn.XLOOKUP(G831,战斗中转!$D$8:$D$19,战斗中转!$H$8:$H$19)</f>
        <v>5</v>
      </c>
      <c r="E831" s="1">
        <f>_xlfn.XLOOKUP(G831,战斗中转!$D$8:$D$19,战斗中转!$J$8:$J$19)</f>
        <v>0</v>
      </c>
      <c r="F831" s="1">
        <f t="shared" si="887"/>
        <v>1</v>
      </c>
      <c r="G831" s="61">
        <f t="shared" si="903"/>
        <v>12</v>
      </c>
      <c r="H831" s="1">
        <f t="shared" ref="H831:J831" si="953">H759</f>
        <v>1</v>
      </c>
      <c r="I831" s="1">
        <f t="shared" si="953"/>
        <v>3</v>
      </c>
      <c r="J831" s="1">
        <f t="shared" si="953"/>
        <v>1</v>
      </c>
      <c r="K831" s="1">
        <f t="shared" si="894"/>
        <v>1</v>
      </c>
      <c r="L831" s="1">
        <f>IF(H831=0,0,_xlfn.XLOOKUP(G831,战斗中转!$D$8:$D$19,战斗中转!$I$8:$I$19))</f>
        <v>0.4</v>
      </c>
      <c r="M831" s="1">
        <f t="shared" si="871"/>
        <v>6012131120</v>
      </c>
      <c r="N831" s="1" t="str">
        <f t="shared" si="889"/>
        <v>EquipmentName6012031120</v>
      </c>
      <c r="O831" s="1" t="str">
        <f t="shared" si="890"/>
        <v>EquipmentDesc6012031120</v>
      </c>
      <c r="P831" s="63" t="str">
        <f>"SpriteUi/EquipmentIcon/"&amp;"Equip_"&amp;_xlfn.XLOOKUP(J831,战斗中转!$A$8:$A$11,战斗中转!$B$8:$B$11)&amp;"_"&amp;I831*100+ROUNDUP(G831/2,0)*10</f>
        <v>SpriteUi/EquipmentIcon/Equip_Weapon_360</v>
      </c>
      <c r="Q831" s="63">
        <v>1</v>
      </c>
      <c r="R831" s="1" t="str" cm="1">
        <f t="array" ref="R831">_xlfn.XLOOKUP($C831,战斗中转!$E$32:$E$281,_xlfn.XLOOKUP(I831*100+J831,战斗中转!$AD$30:$BY$30*100+战斗中转!$AD$31:$BY$31,战斗中转!$AD$32:$BY$281),"{}")</f>
        <v>{"Atk":64733.8188,"Cri":0.805}</v>
      </c>
      <c r="S831" s="1" t="str" cm="1">
        <f t="array" ref="S831">_xlfn.XLOOKUP($C831,经营中转!$E$16:$E$265,_xlfn.XLOOKUP($J831,经营中转!$L$15:$S$15,经营中转!$L$16:$S$265),"{}")</f>
        <v>{"CardMulti":25.14}</v>
      </c>
    </row>
    <row r="832" spans="1:19" x14ac:dyDescent="0.15">
      <c r="A832" s="1">
        <f t="shared" si="868"/>
        <v>6012132120</v>
      </c>
      <c r="B832" s="61">
        <f t="shared" si="895"/>
        <v>6012132120</v>
      </c>
      <c r="C832" s="27">
        <f>_xlfn.XLOOKUP(G832,战斗中转!$D$8:$D$19,战斗中转!$F$8:$F$19)</f>
        <v>120</v>
      </c>
      <c r="D832" s="1">
        <f>_xlfn.XLOOKUP(G832,战斗中转!$D$8:$D$19,战斗中转!$H$8:$H$19)</f>
        <v>5</v>
      </c>
      <c r="E832" s="1">
        <f>_xlfn.XLOOKUP(G832,战斗中转!$D$8:$D$19,战斗中转!$J$8:$J$19)</f>
        <v>0</v>
      </c>
      <c r="F832" s="1">
        <f t="shared" si="887"/>
        <v>1</v>
      </c>
      <c r="G832" s="61">
        <f t="shared" si="903"/>
        <v>12</v>
      </c>
      <c r="H832" s="1">
        <f t="shared" ref="H832:J832" si="954">H760</f>
        <v>1</v>
      </c>
      <c r="I832" s="1">
        <f t="shared" si="954"/>
        <v>3</v>
      </c>
      <c r="J832" s="1">
        <f t="shared" si="954"/>
        <v>2</v>
      </c>
      <c r="K832" s="1">
        <f t="shared" si="894"/>
        <v>1</v>
      </c>
      <c r="L832" s="1">
        <f>IF(H832=0,0,_xlfn.XLOOKUP(G832,战斗中转!$D$8:$D$19,战斗中转!$I$8:$I$19))</f>
        <v>0.4</v>
      </c>
      <c r="M832" s="1">
        <f t="shared" si="871"/>
        <v>6012132120</v>
      </c>
      <c r="N832" s="1" t="str">
        <f t="shared" si="889"/>
        <v>EquipmentName6012032120</v>
      </c>
      <c r="O832" s="1" t="str">
        <f t="shared" si="890"/>
        <v>EquipmentDesc6012032120</v>
      </c>
      <c r="P832" s="63" t="str">
        <f>"SpriteUi/EquipmentIcon/"&amp;"Equip_"&amp;_xlfn.XLOOKUP(J832,战斗中转!$A$8:$A$11,战斗中转!$B$8:$B$11)&amp;"_"&amp;I832*100+ROUNDUP(G832/2,0)*10</f>
        <v>SpriteUi/EquipmentIcon/Equip_Head_360</v>
      </c>
      <c r="Q832" s="63">
        <v>1</v>
      </c>
      <c r="R832" s="1" t="str" cm="1">
        <f t="array" ref="R832">_xlfn.XLOOKUP($C832,战斗中转!$E$32:$E$281,_xlfn.XLOOKUP(I832*100+J832,战斗中转!$AD$30:$BY$30*100+战斗中转!$AD$31:$BY$31,战斗中转!$AD$32:$BY$281),"{}")</f>
        <v>{"Hp":617913.7254,"AntiCri":0.805}</v>
      </c>
      <c r="S832" s="1" t="str" cm="1">
        <f t="array" ref="S832">_xlfn.XLOOKUP($C832,经营中转!$E$16:$E$265,_xlfn.XLOOKUP($J832,经营中转!$L$15:$S$15,经营中转!$L$16:$S$265),"{}")</f>
        <v>{"AutoLevelLower":168}</v>
      </c>
    </row>
    <row r="833" spans="1:19" x14ac:dyDescent="0.15">
      <c r="A833" s="1">
        <f t="shared" si="868"/>
        <v>6012133120</v>
      </c>
      <c r="B833" s="61">
        <f t="shared" si="895"/>
        <v>6012133120</v>
      </c>
      <c r="C833" s="27">
        <f>_xlfn.XLOOKUP(G833,战斗中转!$D$8:$D$19,战斗中转!$F$8:$F$19)</f>
        <v>120</v>
      </c>
      <c r="D833" s="1">
        <f>_xlfn.XLOOKUP(G833,战斗中转!$D$8:$D$19,战斗中转!$H$8:$H$19)</f>
        <v>5</v>
      </c>
      <c r="E833" s="1">
        <f>_xlfn.XLOOKUP(G833,战斗中转!$D$8:$D$19,战斗中转!$J$8:$J$19)</f>
        <v>0</v>
      </c>
      <c r="F833" s="1">
        <f t="shared" si="887"/>
        <v>1</v>
      </c>
      <c r="G833" s="61">
        <f t="shared" si="903"/>
        <v>12</v>
      </c>
      <c r="H833" s="1">
        <f t="shared" ref="H833:J833" si="955">H761</f>
        <v>1</v>
      </c>
      <c r="I833" s="1">
        <f t="shared" si="955"/>
        <v>3</v>
      </c>
      <c r="J833" s="1">
        <f t="shared" si="955"/>
        <v>3</v>
      </c>
      <c r="K833" s="1">
        <f t="shared" si="894"/>
        <v>1</v>
      </c>
      <c r="L833" s="1">
        <f>IF(H833=0,0,_xlfn.XLOOKUP(G833,战斗中转!$D$8:$D$19,战斗中转!$I$8:$I$19))</f>
        <v>0.4</v>
      </c>
      <c r="M833" s="1">
        <f t="shared" si="871"/>
        <v>6012133120</v>
      </c>
      <c r="N833" s="1" t="str">
        <f t="shared" si="889"/>
        <v>EquipmentName6012033120</v>
      </c>
      <c r="O833" s="1" t="str">
        <f t="shared" si="890"/>
        <v>EquipmentDesc6012033120</v>
      </c>
      <c r="P833" s="63" t="str">
        <f>"SpriteUi/EquipmentIcon/"&amp;"Equip_"&amp;_xlfn.XLOOKUP(J833,战斗中转!$A$8:$A$11,战斗中转!$B$8:$B$11)&amp;"_"&amp;I833*100+ROUNDUP(G833/2,0)*10</f>
        <v>SpriteUi/EquipmentIcon/Equip_Body_360</v>
      </c>
      <c r="Q833" s="63">
        <v>1</v>
      </c>
      <c r="R833" s="1" t="str" cm="1">
        <f t="array" ref="R833">_xlfn.XLOOKUP($C833,战斗中转!$E$32:$E$281,_xlfn.XLOOKUP(I833*100+J833,战斗中转!$AD$30:$BY$30*100+战斗中转!$AD$31:$BY$31,战斗中转!$AD$32:$BY$281),"{}")</f>
        <v>{"PhysDef":22833.3834,"HealInc":0.1676}</v>
      </c>
      <c r="S833" s="1" t="str" cm="1">
        <f t="array" ref="S833">_xlfn.XLOOKUP($C833,经营中转!$E$16:$E$265,_xlfn.XLOOKUP($J833,经营中转!$L$15:$S$15,经营中转!$L$16:$S$265),"{}")</f>
        <v>{"CardMulti":10.77}</v>
      </c>
    </row>
    <row r="834" spans="1:19" x14ac:dyDescent="0.15">
      <c r="A834" s="1">
        <f t="shared" si="868"/>
        <v>6012134120</v>
      </c>
      <c r="B834" s="61">
        <f t="shared" si="895"/>
        <v>6012134120</v>
      </c>
      <c r="C834" s="27">
        <f>_xlfn.XLOOKUP(G834,战斗中转!$D$8:$D$19,战斗中转!$F$8:$F$19)</f>
        <v>120</v>
      </c>
      <c r="D834" s="1">
        <f>_xlfn.XLOOKUP(G834,战斗中转!$D$8:$D$19,战斗中转!$H$8:$H$19)</f>
        <v>5</v>
      </c>
      <c r="E834" s="1">
        <f>_xlfn.XLOOKUP(G834,战斗中转!$D$8:$D$19,战斗中转!$J$8:$J$19)</f>
        <v>0</v>
      </c>
      <c r="F834" s="1">
        <f t="shared" si="887"/>
        <v>1</v>
      </c>
      <c r="G834" s="61">
        <f t="shared" si="903"/>
        <v>12</v>
      </c>
      <c r="H834" s="1">
        <f t="shared" ref="H834:J834" si="956">H762</f>
        <v>1</v>
      </c>
      <c r="I834" s="1">
        <f t="shared" si="956"/>
        <v>3</v>
      </c>
      <c r="J834" s="1">
        <f t="shared" si="956"/>
        <v>4</v>
      </c>
      <c r="K834" s="1">
        <f t="shared" si="894"/>
        <v>1</v>
      </c>
      <c r="L834" s="1">
        <f>IF(H834=0,0,_xlfn.XLOOKUP(G834,战斗中转!$D$8:$D$19,战斗中转!$I$8:$I$19))</f>
        <v>0.4</v>
      </c>
      <c r="M834" s="1">
        <f t="shared" si="871"/>
        <v>6012134120</v>
      </c>
      <c r="N834" s="1" t="str">
        <f t="shared" si="889"/>
        <v>EquipmentName6012034120</v>
      </c>
      <c r="O834" s="1" t="str">
        <f t="shared" si="890"/>
        <v>EquipmentDesc6012034120</v>
      </c>
      <c r="P834" s="63" t="str">
        <f>"SpriteUi/EquipmentIcon/"&amp;"Equip_"&amp;_xlfn.XLOOKUP(J834,战斗中转!$A$8:$A$11,战斗中转!$B$8:$B$11)&amp;"_"&amp;I834*100+ROUNDUP(G834/2,0)*10</f>
        <v>SpriteUi/EquipmentIcon/Equip_Shoes_360</v>
      </c>
      <c r="Q834" s="63">
        <v>1</v>
      </c>
      <c r="R834" s="1" t="str" cm="1">
        <f t="array" ref="R834">_xlfn.XLOOKUP($C834,战斗中转!$E$32:$E$281,_xlfn.XLOOKUP(I834*100+J834,战斗中转!$AD$30:$BY$30*100+战斗中转!$AD$31:$BY$31,战斗中转!$AD$32:$BY$281),"{}")</f>
        <v>{"MagicDef":23304.1748,"AtkSpeed":0.2286,"HealInc":0.1676}</v>
      </c>
      <c r="S834" s="1" t="str" cm="1">
        <f t="array" ref="S834">_xlfn.XLOOKUP($C834,经营中转!$E$16:$E$265,_xlfn.XLOOKUP($J834,经营中转!$L$15:$S$15,经营中转!$L$16:$S$265),"{}")</f>
        <v>{"AutoLevelLower":72}</v>
      </c>
    </row>
    <row r="835" spans="1:19" x14ac:dyDescent="0.15">
      <c r="A835" s="1">
        <f t="shared" si="868"/>
        <v>6012211120</v>
      </c>
      <c r="B835" s="61">
        <f t="shared" si="895"/>
        <v>6012211120</v>
      </c>
      <c r="C835" s="27">
        <f>_xlfn.XLOOKUP(G835,战斗中转!$D$8:$D$19,战斗中转!$F$8:$F$19)</f>
        <v>120</v>
      </c>
      <c r="D835" s="1">
        <f>_xlfn.XLOOKUP(G835,战斗中转!$D$8:$D$19,战斗中转!$H$8:$H$19)</f>
        <v>5</v>
      </c>
      <c r="E835" s="1">
        <f>_xlfn.XLOOKUP(G835,战斗中转!$D$8:$D$19,战斗中转!$J$8:$J$19)</f>
        <v>0</v>
      </c>
      <c r="F835" s="1">
        <f t="shared" si="887"/>
        <v>1</v>
      </c>
      <c r="G835" s="61">
        <f t="shared" si="903"/>
        <v>12</v>
      </c>
      <c r="H835" s="1">
        <f t="shared" ref="H835:J835" si="957">H763</f>
        <v>2</v>
      </c>
      <c r="I835" s="1">
        <f t="shared" si="957"/>
        <v>1</v>
      </c>
      <c r="J835" s="1">
        <f t="shared" si="957"/>
        <v>1</v>
      </c>
      <c r="K835" s="1">
        <f t="shared" si="894"/>
        <v>1</v>
      </c>
      <c r="L835" s="1">
        <f>IF(H835=0,0,_xlfn.XLOOKUP(G835,战斗中转!$D$8:$D$19,战斗中转!$I$8:$I$19))</f>
        <v>0.4</v>
      </c>
      <c r="M835" s="1">
        <f t="shared" si="871"/>
        <v>6012211120</v>
      </c>
      <c r="N835" s="1" t="str">
        <f t="shared" si="889"/>
        <v>EquipmentName6012011120</v>
      </c>
      <c r="O835" s="1" t="str">
        <f t="shared" si="890"/>
        <v>EquipmentDesc6012011120</v>
      </c>
      <c r="P835" s="63" t="str">
        <f>"SpriteUi/EquipmentIcon/"&amp;"Equip_"&amp;_xlfn.XLOOKUP(J835,战斗中转!$A$8:$A$11,战斗中转!$B$8:$B$11)&amp;"_"&amp;I835*100+ROUNDUP(G835/2,0)*10</f>
        <v>SpriteUi/EquipmentIcon/Equip_Weapon_160</v>
      </c>
      <c r="Q835" s="63">
        <v>1</v>
      </c>
      <c r="R835" s="1" t="str" cm="1">
        <f t="array" ref="R835">_xlfn.XLOOKUP($C835,战斗中转!$E$32:$E$281,_xlfn.XLOOKUP(I835*100+J835,战斗中转!$AD$30:$BY$30*100+战斗中转!$AD$31:$BY$31,战斗中转!$AD$32:$BY$281),"{}")</f>
        <v>{"Atk":71795.69,"Cri":1.1673}</v>
      </c>
      <c r="S835" s="1" t="str" cm="1">
        <f t="array" ref="S835">_xlfn.XLOOKUP($C835,经营中转!$E$16:$E$265,_xlfn.XLOOKUP($J835,经营中转!$L$15:$S$15,经营中转!$L$16:$S$265),"{}")</f>
        <v>{"CardMulti":25.14}</v>
      </c>
    </row>
    <row r="836" spans="1:19" x14ac:dyDescent="0.15">
      <c r="A836" s="1">
        <f t="shared" si="868"/>
        <v>6012212120</v>
      </c>
      <c r="B836" s="61">
        <f t="shared" si="895"/>
        <v>6012212120</v>
      </c>
      <c r="C836" s="27">
        <f>_xlfn.XLOOKUP(G836,战斗中转!$D$8:$D$19,战斗中转!$F$8:$F$19)</f>
        <v>120</v>
      </c>
      <c r="D836" s="1">
        <f>_xlfn.XLOOKUP(G836,战斗中转!$D$8:$D$19,战斗中转!$H$8:$H$19)</f>
        <v>5</v>
      </c>
      <c r="E836" s="1">
        <f>_xlfn.XLOOKUP(G836,战斗中转!$D$8:$D$19,战斗中转!$J$8:$J$19)</f>
        <v>0</v>
      </c>
      <c r="F836" s="1">
        <f t="shared" si="887"/>
        <v>1</v>
      </c>
      <c r="G836" s="61">
        <f t="shared" si="903"/>
        <v>12</v>
      </c>
      <c r="H836" s="1">
        <f t="shared" ref="H836:J836" si="958">H764</f>
        <v>2</v>
      </c>
      <c r="I836" s="1">
        <f t="shared" si="958"/>
        <v>1</v>
      </c>
      <c r="J836" s="1">
        <f t="shared" si="958"/>
        <v>2</v>
      </c>
      <c r="K836" s="1">
        <f t="shared" si="894"/>
        <v>1</v>
      </c>
      <c r="L836" s="1">
        <f>IF(H836=0,0,_xlfn.XLOOKUP(G836,战斗中转!$D$8:$D$19,战斗中转!$I$8:$I$19))</f>
        <v>0.4</v>
      </c>
      <c r="M836" s="1">
        <f t="shared" si="871"/>
        <v>6012212120</v>
      </c>
      <c r="N836" s="1" t="str">
        <f t="shared" si="889"/>
        <v>EquipmentName6012012120</v>
      </c>
      <c r="O836" s="1" t="str">
        <f t="shared" si="890"/>
        <v>EquipmentDesc6012012120</v>
      </c>
      <c r="P836" s="63" t="str">
        <f>"SpriteUi/EquipmentIcon/"&amp;"Equip_"&amp;_xlfn.XLOOKUP(J836,战斗中转!$A$8:$A$11,战斗中转!$B$8:$B$11)&amp;"_"&amp;I836*100+ROUNDUP(G836/2,0)*10</f>
        <v>SpriteUi/EquipmentIcon/Equip_Head_160</v>
      </c>
      <c r="Q836" s="63">
        <v>1</v>
      </c>
      <c r="R836" s="1" t="str" cm="1">
        <f t="array" ref="R836">_xlfn.XLOOKUP($C836,战斗中转!$E$32:$E$281,_xlfn.XLOOKUP(I836*100+J836,战斗中转!$AD$30:$BY$30*100+战斗中转!$AD$31:$BY$31,战斗中转!$AD$32:$BY$281),"{}")</f>
        <v>{"Hp":517870.5508,"AntiCri":0.644}</v>
      </c>
      <c r="S836" s="1" t="str" cm="1">
        <f t="array" ref="S836">_xlfn.XLOOKUP($C836,经营中转!$E$16:$E$265,_xlfn.XLOOKUP($J836,经营中转!$L$15:$S$15,经营中转!$L$16:$S$265),"{}")</f>
        <v>{"AutoLevelLower":168}</v>
      </c>
    </row>
    <row r="837" spans="1:19" x14ac:dyDescent="0.15">
      <c r="A837" s="1">
        <f t="shared" si="868"/>
        <v>6012213120</v>
      </c>
      <c r="B837" s="61">
        <f t="shared" si="895"/>
        <v>6012213120</v>
      </c>
      <c r="C837" s="27">
        <f>_xlfn.XLOOKUP(G837,战斗中转!$D$8:$D$19,战斗中转!$F$8:$F$19)</f>
        <v>120</v>
      </c>
      <c r="D837" s="1">
        <f>_xlfn.XLOOKUP(G837,战斗中转!$D$8:$D$19,战斗中转!$H$8:$H$19)</f>
        <v>5</v>
      </c>
      <c r="E837" s="1">
        <f>_xlfn.XLOOKUP(G837,战斗中转!$D$8:$D$19,战斗中转!$J$8:$J$19)</f>
        <v>0</v>
      </c>
      <c r="F837" s="1">
        <f t="shared" si="887"/>
        <v>1</v>
      </c>
      <c r="G837" s="61">
        <f t="shared" si="903"/>
        <v>12</v>
      </c>
      <c r="H837" s="1">
        <f t="shared" ref="H837:J837" si="959">H765</f>
        <v>2</v>
      </c>
      <c r="I837" s="1">
        <f t="shared" si="959"/>
        <v>1</v>
      </c>
      <c r="J837" s="1">
        <f t="shared" si="959"/>
        <v>3</v>
      </c>
      <c r="K837" s="1">
        <f t="shared" si="894"/>
        <v>1</v>
      </c>
      <c r="L837" s="1">
        <f>IF(H837=0,0,_xlfn.XLOOKUP(G837,战斗中转!$D$8:$D$19,战斗中转!$I$8:$I$19))</f>
        <v>0.4</v>
      </c>
      <c r="M837" s="1">
        <f t="shared" si="871"/>
        <v>6012213120</v>
      </c>
      <c r="N837" s="1" t="str">
        <f t="shared" si="889"/>
        <v>EquipmentName6012013120</v>
      </c>
      <c r="O837" s="1" t="str">
        <f t="shared" si="890"/>
        <v>EquipmentDesc6012013120</v>
      </c>
      <c r="P837" s="63" t="str">
        <f>"SpriteUi/EquipmentIcon/"&amp;"Equip_"&amp;_xlfn.XLOOKUP(J837,战斗中转!$A$8:$A$11,战斗中转!$B$8:$B$11)&amp;"_"&amp;I837*100+ROUNDUP(G837/2,0)*10</f>
        <v>SpriteUi/EquipmentIcon/Equip_Body_160</v>
      </c>
      <c r="Q837" s="63">
        <v>1</v>
      </c>
      <c r="R837" s="1" t="str" cm="1">
        <f t="array" ref="R837">_xlfn.XLOOKUP($C837,战斗中转!$E$32:$E$281,_xlfn.XLOOKUP(I837*100+J837,战斗中转!$AD$30:$BY$30*100+战斗中转!$AD$31:$BY$31,战斗中转!$AD$32:$BY$281),"{}")</f>
        <v>{"PhysDef":22362.592,"SkillSpeed":0.1778}</v>
      </c>
      <c r="S837" s="1" t="str" cm="1">
        <f t="array" ref="S837">_xlfn.XLOOKUP($C837,经营中转!$E$16:$E$265,_xlfn.XLOOKUP($J837,经营中转!$L$15:$S$15,经营中转!$L$16:$S$265),"{}")</f>
        <v>{"CardMulti":10.77}</v>
      </c>
    </row>
    <row r="838" spans="1:19" x14ac:dyDescent="0.15">
      <c r="A838" s="1">
        <f t="shared" si="868"/>
        <v>6012214120</v>
      </c>
      <c r="B838" s="61">
        <f t="shared" si="895"/>
        <v>6012214120</v>
      </c>
      <c r="C838" s="27">
        <f>_xlfn.XLOOKUP(G838,战斗中转!$D$8:$D$19,战斗中转!$F$8:$F$19)</f>
        <v>120</v>
      </c>
      <c r="D838" s="1">
        <f>_xlfn.XLOOKUP(G838,战斗中转!$D$8:$D$19,战斗中转!$H$8:$H$19)</f>
        <v>5</v>
      </c>
      <c r="E838" s="1">
        <f>_xlfn.XLOOKUP(G838,战斗中转!$D$8:$D$19,战斗中转!$J$8:$J$19)</f>
        <v>0</v>
      </c>
      <c r="F838" s="1">
        <f t="shared" si="887"/>
        <v>1</v>
      </c>
      <c r="G838" s="61">
        <f t="shared" si="903"/>
        <v>12</v>
      </c>
      <c r="H838" s="1">
        <f t="shared" ref="H838:J838" si="960">H766</f>
        <v>2</v>
      </c>
      <c r="I838" s="1">
        <f t="shared" si="960"/>
        <v>1</v>
      </c>
      <c r="J838" s="1">
        <f t="shared" si="960"/>
        <v>4</v>
      </c>
      <c r="K838" s="1">
        <f t="shared" si="894"/>
        <v>1</v>
      </c>
      <c r="L838" s="1">
        <f>IF(H838=0,0,_xlfn.XLOOKUP(G838,战斗中转!$D$8:$D$19,战斗中转!$I$8:$I$19))</f>
        <v>0.4</v>
      </c>
      <c r="M838" s="1">
        <f t="shared" si="871"/>
        <v>6012214120</v>
      </c>
      <c r="N838" s="1" t="str">
        <f t="shared" si="889"/>
        <v>EquipmentName6012014120</v>
      </c>
      <c r="O838" s="1" t="str">
        <f t="shared" si="890"/>
        <v>EquipmentDesc6012014120</v>
      </c>
      <c r="P838" s="63" t="str">
        <f>"SpriteUi/EquipmentIcon/"&amp;"Equip_"&amp;_xlfn.XLOOKUP(J838,战斗中转!$A$8:$A$11,战斗中转!$B$8:$B$11)&amp;"_"&amp;I838*100+ROUNDUP(G838/2,0)*10</f>
        <v>SpriteUi/EquipmentIcon/Equip_Shoes_160</v>
      </c>
      <c r="Q838" s="63">
        <v>1</v>
      </c>
      <c r="R838" s="1" t="str" cm="1">
        <f t="array" ref="R838">_xlfn.XLOOKUP($C838,战斗中转!$E$32:$E$281,_xlfn.XLOOKUP(I838*100+J838,战斗中转!$AD$30:$BY$30*100+战斗中转!$AD$31:$BY$31,战斗中转!$AD$32:$BY$281),"{}")</f>
        <v>{"MagicDef":22362.592,"AtkSpeed":0.2286,"SkillSpeed":0.1778}</v>
      </c>
      <c r="S838" s="1" t="str" cm="1">
        <f t="array" ref="S838">_xlfn.XLOOKUP($C838,经营中转!$E$16:$E$265,_xlfn.XLOOKUP($J838,经营中转!$L$15:$S$15,经营中转!$L$16:$S$265),"{}")</f>
        <v>{"AutoLevelLower":72}</v>
      </c>
    </row>
    <row r="839" spans="1:19" x14ac:dyDescent="0.15">
      <c r="A839" s="1">
        <f t="shared" si="868"/>
        <v>6012221120</v>
      </c>
      <c r="B839" s="61">
        <f t="shared" si="895"/>
        <v>6012221120</v>
      </c>
      <c r="C839" s="27">
        <f>_xlfn.XLOOKUP(G839,战斗中转!$D$8:$D$19,战斗中转!$F$8:$F$19)</f>
        <v>120</v>
      </c>
      <c r="D839" s="1">
        <f>_xlfn.XLOOKUP(G839,战斗中转!$D$8:$D$19,战斗中转!$H$8:$H$19)</f>
        <v>5</v>
      </c>
      <c r="E839" s="1">
        <f>_xlfn.XLOOKUP(G839,战斗中转!$D$8:$D$19,战斗中转!$J$8:$J$19)</f>
        <v>0</v>
      </c>
      <c r="F839" s="1">
        <f t="shared" si="887"/>
        <v>1</v>
      </c>
      <c r="G839" s="61">
        <f t="shared" si="903"/>
        <v>12</v>
      </c>
      <c r="H839" s="1">
        <f t="shared" ref="H839:J839" si="961">H767</f>
        <v>2</v>
      </c>
      <c r="I839" s="1">
        <f t="shared" si="961"/>
        <v>2</v>
      </c>
      <c r="J839" s="1">
        <f t="shared" si="961"/>
        <v>1</v>
      </c>
      <c r="K839" s="1">
        <f t="shared" si="894"/>
        <v>1</v>
      </c>
      <c r="L839" s="1">
        <f>IF(H839=0,0,_xlfn.XLOOKUP(G839,战斗中转!$D$8:$D$19,战斗中转!$I$8:$I$19))</f>
        <v>0.4</v>
      </c>
      <c r="M839" s="1">
        <f t="shared" si="871"/>
        <v>6012221120</v>
      </c>
      <c r="N839" s="1" t="str">
        <f t="shared" si="889"/>
        <v>EquipmentName6012021120</v>
      </c>
      <c r="O839" s="1" t="str">
        <f t="shared" si="890"/>
        <v>EquipmentDesc6012021120</v>
      </c>
      <c r="P839" s="63" t="str">
        <f>"SpriteUi/EquipmentIcon/"&amp;"Equip_"&amp;_xlfn.XLOOKUP(J839,战斗中转!$A$8:$A$11,战斗中转!$B$8:$B$11)&amp;"_"&amp;I839*100+ROUNDUP(G839/2,0)*10</f>
        <v>SpriteUi/EquipmentIcon/Equip_Weapon_260</v>
      </c>
      <c r="Q839" s="63">
        <v>1</v>
      </c>
      <c r="R839" s="1" t="str" cm="1">
        <f t="array" ref="R839">_xlfn.XLOOKUP($C839,战斗中转!$E$32:$E$281,_xlfn.XLOOKUP(I839*100+J839,战斗中转!$AD$30:$BY$30*100+战斗中转!$AD$31:$BY$31,战斗中转!$AD$32:$BY$281),"{}")</f>
        <v>{"Atk":50610.0766,"Cri":0.805}</v>
      </c>
      <c r="S839" s="1" t="str" cm="1">
        <f t="array" ref="S839">_xlfn.XLOOKUP($C839,经营中转!$E$16:$E$265,_xlfn.XLOOKUP($J839,经营中转!$L$15:$S$15,经营中转!$L$16:$S$265),"{}")</f>
        <v>{"CardMulti":25.14}</v>
      </c>
    </row>
    <row r="840" spans="1:19" x14ac:dyDescent="0.15">
      <c r="A840" s="1">
        <f t="shared" si="868"/>
        <v>6012222120</v>
      </c>
      <c r="B840" s="61">
        <f t="shared" si="895"/>
        <v>6012222120</v>
      </c>
      <c r="C840" s="27">
        <f>_xlfn.XLOOKUP(G840,战斗中转!$D$8:$D$19,战斗中转!$F$8:$F$19)</f>
        <v>120</v>
      </c>
      <c r="D840" s="1">
        <f>_xlfn.XLOOKUP(G840,战斗中转!$D$8:$D$19,战斗中转!$H$8:$H$19)</f>
        <v>5</v>
      </c>
      <c r="E840" s="1">
        <f>_xlfn.XLOOKUP(G840,战斗中转!$D$8:$D$19,战斗中转!$J$8:$J$19)</f>
        <v>0</v>
      </c>
      <c r="F840" s="1">
        <f t="shared" si="887"/>
        <v>1</v>
      </c>
      <c r="G840" s="61">
        <f t="shared" si="903"/>
        <v>12</v>
      </c>
      <c r="H840" s="1">
        <f t="shared" ref="H840:J840" si="962">H768</f>
        <v>2</v>
      </c>
      <c r="I840" s="1">
        <f t="shared" si="962"/>
        <v>2</v>
      </c>
      <c r="J840" s="1">
        <f t="shared" si="962"/>
        <v>2</v>
      </c>
      <c r="K840" s="1">
        <f t="shared" si="894"/>
        <v>1</v>
      </c>
      <c r="L840" s="1">
        <f>IF(H840=0,0,_xlfn.XLOOKUP(G840,战斗中转!$D$8:$D$19,战斗中转!$I$8:$I$19))</f>
        <v>0.4</v>
      </c>
      <c r="M840" s="1">
        <f t="shared" si="871"/>
        <v>6012222120</v>
      </c>
      <c r="N840" s="1" t="str">
        <f t="shared" si="889"/>
        <v>EquipmentName6012022120</v>
      </c>
      <c r="O840" s="1" t="str">
        <f t="shared" si="890"/>
        <v>EquipmentDesc6012022120</v>
      </c>
      <c r="P840" s="63" t="str">
        <f>"SpriteUi/EquipmentIcon/"&amp;"Equip_"&amp;_xlfn.XLOOKUP(J840,战斗中转!$A$8:$A$11,战斗中转!$B$8:$B$11)&amp;"_"&amp;I840*100+ROUNDUP(G840/2,0)*10</f>
        <v>SpriteUi/EquipmentIcon/Equip_Head_260</v>
      </c>
      <c r="Q840" s="63">
        <v>1</v>
      </c>
      <c r="R840" s="1" t="str" cm="1">
        <f t="array" ref="R840">_xlfn.XLOOKUP($C840,战斗中转!$E$32:$E$281,_xlfn.XLOOKUP(I840*100+J840,战斗中转!$AD$30:$BY$30*100+战斗中转!$AD$31:$BY$31,战斗中转!$AD$32:$BY$281),"{}")</f>
        <v>{"Hp":735611.5778,"AntiCri":0.805}</v>
      </c>
      <c r="S840" s="1" t="str" cm="1">
        <f t="array" ref="S840">_xlfn.XLOOKUP($C840,经营中转!$E$16:$E$265,_xlfn.XLOOKUP($J840,经营中转!$L$15:$S$15,经营中转!$L$16:$S$265),"{}")</f>
        <v>{"AutoLevelLower":168}</v>
      </c>
    </row>
    <row r="841" spans="1:19" x14ac:dyDescent="0.15">
      <c r="A841" s="1">
        <f t="shared" si="868"/>
        <v>6012223120</v>
      </c>
      <c r="B841" s="61">
        <f t="shared" si="895"/>
        <v>6012223120</v>
      </c>
      <c r="C841" s="27">
        <f>_xlfn.XLOOKUP(G841,战斗中转!$D$8:$D$19,战斗中转!$F$8:$F$19)</f>
        <v>120</v>
      </c>
      <c r="D841" s="1">
        <f>_xlfn.XLOOKUP(G841,战斗中转!$D$8:$D$19,战斗中转!$H$8:$H$19)</f>
        <v>5</v>
      </c>
      <c r="E841" s="1">
        <f>_xlfn.XLOOKUP(G841,战斗中转!$D$8:$D$19,战斗中转!$J$8:$J$19)</f>
        <v>0</v>
      </c>
      <c r="F841" s="1">
        <f t="shared" si="887"/>
        <v>1</v>
      </c>
      <c r="G841" s="61">
        <f t="shared" si="903"/>
        <v>12</v>
      </c>
      <c r="H841" s="1">
        <f t="shared" ref="H841:J841" si="963">H769</f>
        <v>2</v>
      </c>
      <c r="I841" s="1">
        <f t="shared" si="963"/>
        <v>2</v>
      </c>
      <c r="J841" s="1">
        <f t="shared" si="963"/>
        <v>3</v>
      </c>
      <c r="K841" s="1">
        <f t="shared" si="894"/>
        <v>1</v>
      </c>
      <c r="L841" s="1">
        <f>IF(H841=0,0,_xlfn.XLOOKUP(G841,战斗中转!$D$8:$D$19,战斗中转!$I$8:$I$19))</f>
        <v>0.4</v>
      </c>
      <c r="M841" s="1">
        <f t="shared" si="871"/>
        <v>6012223120</v>
      </c>
      <c r="N841" s="1" t="str">
        <f t="shared" si="889"/>
        <v>EquipmentName6012023120</v>
      </c>
      <c r="O841" s="1" t="str">
        <f t="shared" si="890"/>
        <v>EquipmentDesc6012023120</v>
      </c>
      <c r="P841" s="63" t="str">
        <f>"SpriteUi/EquipmentIcon/"&amp;"Equip_"&amp;_xlfn.XLOOKUP(J841,战斗中转!$A$8:$A$11,战斗中转!$B$8:$B$11)&amp;"_"&amp;I841*100+ROUNDUP(G841/2,0)*10</f>
        <v>SpriteUi/EquipmentIcon/Equip_Body_260</v>
      </c>
      <c r="Q841" s="63">
        <v>1</v>
      </c>
      <c r="R841" s="1" t="str" cm="1">
        <f t="array" ref="R841">_xlfn.XLOOKUP($C841,战斗中转!$E$32:$E$281,_xlfn.XLOOKUP(I841*100+J841,战斗中转!$AD$30:$BY$30*100+战斗中转!$AD$31:$BY$31,战斗中转!$AD$32:$BY$281),"{}")</f>
        <v>{"PhysDef":25893.5275,"OnHealInc":0.1676}</v>
      </c>
      <c r="S841" s="1" t="str" cm="1">
        <f t="array" ref="S841">_xlfn.XLOOKUP($C841,经营中转!$E$16:$E$265,_xlfn.XLOOKUP($J841,经营中转!$L$15:$S$15,经营中转!$L$16:$S$265),"{}")</f>
        <v>{"CardMulti":10.77}</v>
      </c>
    </row>
    <row r="842" spans="1:19" x14ac:dyDescent="0.15">
      <c r="A842" s="1">
        <f t="shared" si="868"/>
        <v>6012224120</v>
      </c>
      <c r="B842" s="61">
        <f t="shared" si="895"/>
        <v>6012224120</v>
      </c>
      <c r="C842" s="27">
        <f>_xlfn.XLOOKUP(G842,战斗中转!$D$8:$D$19,战斗中转!$F$8:$F$19)</f>
        <v>120</v>
      </c>
      <c r="D842" s="1">
        <f>_xlfn.XLOOKUP(G842,战斗中转!$D$8:$D$19,战斗中转!$H$8:$H$19)</f>
        <v>5</v>
      </c>
      <c r="E842" s="1">
        <f>_xlfn.XLOOKUP(G842,战斗中转!$D$8:$D$19,战斗中转!$J$8:$J$19)</f>
        <v>0</v>
      </c>
      <c r="F842" s="1">
        <f t="shared" si="887"/>
        <v>1</v>
      </c>
      <c r="G842" s="61">
        <f t="shared" si="903"/>
        <v>12</v>
      </c>
      <c r="H842" s="1">
        <f t="shared" ref="H842:J842" si="964">H770</f>
        <v>2</v>
      </c>
      <c r="I842" s="1">
        <f t="shared" si="964"/>
        <v>2</v>
      </c>
      <c r="J842" s="1">
        <f t="shared" si="964"/>
        <v>4</v>
      </c>
      <c r="K842" s="1">
        <f t="shared" si="894"/>
        <v>1</v>
      </c>
      <c r="L842" s="1">
        <f>IF(H842=0,0,_xlfn.XLOOKUP(G842,战斗中转!$D$8:$D$19,战斗中转!$I$8:$I$19))</f>
        <v>0.4</v>
      </c>
      <c r="M842" s="1">
        <f t="shared" si="871"/>
        <v>6012224120</v>
      </c>
      <c r="N842" s="1" t="str">
        <f t="shared" si="889"/>
        <v>EquipmentName6012024120</v>
      </c>
      <c r="O842" s="1" t="str">
        <f t="shared" si="890"/>
        <v>EquipmentDesc6012024120</v>
      </c>
      <c r="P842" s="63" t="str">
        <f>"SpriteUi/EquipmentIcon/"&amp;"Equip_"&amp;_xlfn.XLOOKUP(J842,战斗中转!$A$8:$A$11,战斗中转!$B$8:$B$11)&amp;"_"&amp;I842*100+ROUNDUP(G842/2,0)*10</f>
        <v>SpriteUi/EquipmentIcon/Equip_Shoes_260</v>
      </c>
      <c r="Q842" s="63">
        <v>1</v>
      </c>
      <c r="R842" s="1" t="str" cm="1">
        <f t="array" ref="R842">_xlfn.XLOOKUP($C842,战斗中转!$E$32:$E$281,_xlfn.XLOOKUP(I842*100+J842,战斗中转!$AD$30:$BY$30*100+战斗中转!$AD$31:$BY$31,战斗中转!$AD$32:$BY$281),"{}")</f>
        <v>{"MagicDef":25893.5275,"AtkSpeed":0.2286,"OnHealInc":0.1676}</v>
      </c>
      <c r="S842" s="1" t="str" cm="1">
        <f t="array" ref="S842">_xlfn.XLOOKUP($C842,经营中转!$E$16:$E$265,_xlfn.XLOOKUP($J842,经营中转!$L$15:$S$15,经营中转!$L$16:$S$265),"{}")</f>
        <v>{"AutoLevelLower":72}</v>
      </c>
    </row>
    <row r="843" spans="1:19" x14ac:dyDescent="0.15">
      <c r="A843" s="1">
        <f t="shared" si="868"/>
        <v>6012231120</v>
      </c>
      <c r="B843" s="61">
        <f t="shared" si="895"/>
        <v>6012231120</v>
      </c>
      <c r="C843" s="27">
        <f>_xlfn.XLOOKUP(G843,战斗中转!$D$8:$D$19,战斗中转!$F$8:$F$19)</f>
        <v>120</v>
      </c>
      <c r="D843" s="1">
        <f>_xlfn.XLOOKUP(G843,战斗中转!$D$8:$D$19,战斗中转!$H$8:$H$19)</f>
        <v>5</v>
      </c>
      <c r="E843" s="1">
        <f>_xlfn.XLOOKUP(G843,战斗中转!$D$8:$D$19,战斗中转!$J$8:$J$19)</f>
        <v>0</v>
      </c>
      <c r="F843" s="1">
        <f t="shared" si="887"/>
        <v>1</v>
      </c>
      <c r="G843" s="61">
        <f t="shared" si="903"/>
        <v>12</v>
      </c>
      <c r="H843" s="1">
        <f t="shared" ref="H843:J843" si="965">H771</f>
        <v>2</v>
      </c>
      <c r="I843" s="1">
        <f t="shared" si="965"/>
        <v>3</v>
      </c>
      <c r="J843" s="1">
        <f t="shared" si="965"/>
        <v>1</v>
      </c>
      <c r="K843" s="1">
        <f t="shared" si="894"/>
        <v>1</v>
      </c>
      <c r="L843" s="1">
        <f>IF(H843=0,0,_xlfn.XLOOKUP(G843,战斗中转!$D$8:$D$19,战斗中转!$I$8:$I$19))</f>
        <v>0.4</v>
      </c>
      <c r="M843" s="1">
        <f t="shared" si="871"/>
        <v>6012231120</v>
      </c>
      <c r="N843" s="1" t="str">
        <f t="shared" si="889"/>
        <v>EquipmentName6012031120</v>
      </c>
      <c r="O843" s="1" t="str">
        <f t="shared" si="890"/>
        <v>EquipmentDesc6012031120</v>
      </c>
      <c r="P843" s="63" t="str">
        <f>"SpriteUi/EquipmentIcon/"&amp;"Equip_"&amp;_xlfn.XLOOKUP(J843,战斗中转!$A$8:$A$11,战斗中转!$B$8:$B$11)&amp;"_"&amp;I843*100+ROUNDUP(G843/2,0)*10</f>
        <v>SpriteUi/EquipmentIcon/Equip_Weapon_360</v>
      </c>
      <c r="Q843" s="63">
        <v>1</v>
      </c>
      <c r="R843" s="1" t="str" cm="1">
        <f t="array" ref="R843">_xlfn.XLOOKUP($C843,战斗中转!$E$32:$E$281,_xlfn.XLOOKUP(I843*100+J843,战斗中转!$AD$30:$BY$30*100+战斗中转!$AD$31:$BY$31,战斗中转!$AD$32:$BY$281),"{}")</f>
        <v>{"Atk":64733.8188,"Cri":0.805}</v>
      </c>
      <c r="S843" s="1" t="str" cm="1">
        <f t="array" ref="S843">_xlfn.XLOOKUP($C843,经营中转!$E$16:$E$265,_xlfn.XLOOKUP($J843,经营中转!$L$15:$S$15,经营中转!$L$16:$S$265),"{}")</f>
        <v>{"CardMulti":25.14}</v>
      </c>
    </row>
    <row r="844" spans="1:19" x14ac:dyDescent="0.15">
      <c r="A844" s="1">
        <f t="shared" si="868"/>
        <v>6012232120</v>
      </c>
      <c r="B844" s="61">
        <f t="shared" si="895"/>
        <v>6012232120</v>
      </c>
      <c r="C844" s="27">
        <f>_xlfn.XLOOKUP(G844,战斗中转!$D$8:$D$19,战斗中转!$F$8:$F$19)</f>
        <v>120</v>
      </c>
      <c r="D844" s="1">
        <f>_xlfn.XLOOKUP(G844,战斗中转!$D$8:$D$19,战斗中转!$H$8:$H$19)</f>
        <v>5</v>
      </c>
      <c r="E844" s="1">
        <f>_xlfn.XLOOKUP(G844,战斗中转!$D$8:$D$19,战斗中转!$J$8:$J$19)</f>
        <v>0</v>
      </c>
      <c r="F844" s="1">
        <f t="shared" si="887"/>
        <v>1</v>
      </c>
      <c r="G844" s="61">
        <f t="shared" si="903"/>
        <v>12</v>
      </c>
      <c r="H844" s="1">
        <f t="shared" ref="H844:J844" si="966">H772</f>
        <v>2</v>
      </c>
      <c r="I844" s="1">
        <f t="shared" si="966"/>
        <v>3</v>
      </c>
      <c r="J844" s="1">
        <f t="shared" si="966"/>
        <v>2</v>
      </c>
      <c r="K844" s="1">
        <f t="shared" si="894"/>
        <v>1</v>
      </c>
      <c r="L844" s="1">
        <f>IF(H844=0,0,_xlfn.XLOOKUP(G844,战斗中转!$D$8:$D$19,战斗中转!$I$8:$I$19))</f>
        <v>0.4</v>
      </c>
      <c r="M844" s="1">
        <f t="shared" si="871"/>
        <v>6012232120</v>
      </c>
      <c r="N844" s="1" t="str">
        <f t="shared" si="889"/>
        <v>EquipmentName6012032120</v>
      </c>
      <c r="O844" s="1" t="str">
        <f t="shared" si="890"/>
        <v>EquipmentDesc6012032120</v>
      </c>
      <c r="P844" s="63" t="str">
        <f>"SpriteUi/EquipmentIcon/"&amp;"Equip_"&amp;_xlfn.XLOOKUP(J844,战斗中转!$A$8:$A$11,战斗中转!$B$8:$B$11)&amp;"_"&amp;I844*100+ROUNDUP(G844/2,0)*10</f>
        <v>SpriteUi/EquipmentIcon/Equip_Head_360</v>
      </c>
      <c r="Q844" s="63">
        <v>1</v>
      </c>
      <c r="R844" s="1" t="str" cm="1">
        <f t="array" ref="R844">_xlfn.XLOOKUP($C844,战斗中转!$E$32:$E$281,_xlfn.XLOOKUP(I844*100+J844,战斗中转!$AD$30:$BY$30*100+战斗中转!$AD$31:$BY$31,战斗中转!$AD$32:$BY$281),"{}")</f>
        <v>{"Hp":617913.7254,"AntiCri":0.805}</v>
      </c>
      <c r="S844" s="1" t="str" cm="1">
        <f t="array" ref="S844">_xlfn.XLOOKUP($C844,经营中转!$E$16:$E$265,_xlfn.XLOOKUP($J844,经营中转!$L$15:$S$15,经营中转!$L$16:$S$265),"{}")</f>
        <v>{"AutoLevelLower":168}</v>
      </c>
    </row>
    <row r="845" spans="1:19" x14ac:dyDescent="0.15">
      <c r="A845" s="1">
        <f t="shared" si="868"/>
        <v>6012233120</v>
      </c>
      <c r="B845" s="61">
        <f t="shared" si="895"/>
        <v>6012233120</v>
      </c>
      <c r="C845" s="27">
        <f>_xlfn.XLOOKUP(G845,战斗中转!$D$8:$D$19,战斗中转!$F$8:$F$19)</f>
        <v>120</v>
      </c>
      <c r="D845" s="1">
        <f>_xlfn.XLOOKUP(G845,战斗中转!$D$8:$D$19,战斗中转!$H$8:$H$19)</f>
        <v>5</v>
      </c>
      <c r="E845" s="1">
        <f>_xlfn.XLOOKUP(G845,战斗中转!$D$8:$D$19,战斗中转!$J$8:$J$19)</f>
        <v>0</v>
      </c>
      <c r="F845" s="1">
        <f t="shared" si="887"/>
        <v>1</v>
      </c>
      <c r="G845" s="61">
        <f t="shared" si="903"/>
        <v>12</v>
      </c>
      <c r="H845" s="1">
        <f t="shared" ref="H845:J845" si="967">H773</f>
        <v>2</v>
      </c>
      <c r="I845" s="1">
        <f t="shared" si="967"/>
        <v>3</v>
      </c>
      <c r="J845" s="1">
        <f t="shared" si="967"/>
        <v>3</v>
      </c>
      <c r="K845" s="1">
        <f t="shared" si="894"/>
        <v>1</v>
      </c>
      <c r="L845" s="1">
        <f>IF(H845=0,0,_xlfn.XLOOKUP(G845,战斗中转!$D$8:$D$19,战斗中转!$I$8:$I$19))</f>
        <v>0.4</v>
      </c>
      <c r="M845" s="1">
        <f t="shared" si="871"/>
        <v>6012233120</v>
      </c>
      <c r="N845" s="1" t="str">
        <f t="shared" si="889"/>
        <v>EquipmentName6012033120</v>
      </c>
      <c r="O845" s="1" t="str">
        <f t="shared" si="890"/>
        <v>EquipmentDesc6012033120</v>
      </c>
      <c r="P845" s="63" t="str">
        <f>"SpriteUi/EquipmentIcon/"&amp;"Equip_"&amp;_xlfn.XLOOKUP(J845,战斗中转!$A$8:$A$11,战斗中转!$B$8:$B$11)&amp;"_"&amp;I845*100+ROUNDUP(G845/2,0)*10</f>
        <v>SpriteUi/EquipmentIcon/Equip_Body_360</v>
      </c>
      <c r="Q845" s="63">
        <v>1</v>
      </c>
      <c r="R845" s="1" t="str" cm="1">
        <f t="array" ref="R845">_xlfn.XLOOKUP($C845,战斗中转!$E$32:$E$281,_xlfn.XLOOKUP(I845*100+J845,战斗中转!$AD$30:$BY$30*100+战斗中转!$AD$31:$BY$31,战斗中转!$AD$32:$BY$281),"{}")</f>
        <v>{"PhysDef":22833.3834,"HealInc":0.1676}</v>
      </c>
      <c r="S845" s="1" t="str" cm="1">
        <f t="array" ref="S845">_xlfn.XLOOKUP($C845,经营中转!$E$16:$E$265,_xlfn.XLOOKUP($J845,经营中转!$L$15:$S$15,经营中转!$L$16:$S$265),"{}")</f>
        <v>{"CardMulti":10.77}</v>
      </c>
    </row>
    <row r="846" spans="1:19" x14ac:dyDescent="0.15">
      <c r="A846" s="1">
        <f t="shared" si="868"/>
        <v>6012234120</v>
      </c>
      <c r="B846" s="61">
        <f t="shared" si="895"/>
        <v>6012234120</v>
      </c>
      <c r="C846" s="27">
        <f>_xlfn.XLOOKUP(G846,战斗中转!$D$8:$D$19,战斗中转!$F$8:$F$19)</f>
        <v>120</v>
      </c>
      <c r="D846" s="1">
        <f>_xlfn.XLOOKUP(G846,战斗中转!$D$8:$D$19,战斗中转!$H$8:$H$19)</f>
        <v>5</v>
      </c>
      <c r="E846" s="1">
        <f>_xlfn.XLOOKUP(G846,战斗中转!$D$8:$D$19,战斗中转!$J$8:$J$19)</f>
        <v>0</v>
      </c>
      <c r="F846" s="1">
        <f t="shared" si="887"/>
        <v>1</v>
      </c>
      <c r="G846" s="61">
        <f t="shared" si="903"/>
        <v>12</v>
      </c>
      <c r="H846" s="1">
        <f t="shared" ref="H846:J846" si="968">H774</f>
        <v>2</v>
      </c>
      <c r="I846" s="1">
        <f t="shared" si="968"/>
        <v>3</v>
      </c>
      <c r="J846" s="1">
        <f t="shared" si="968"/>
        <v>4</v>
      </c>
      <c r="K846" s="1">
        <f t="shared" si="894"/>
        <v>1</v>
      </c>
      <c r="L846" s="1">
        <f>IF(H846=0,0,_xlfn.XLOOKUP(G846,战斗中转!$D$8:$D$19,战斗中转!$I$8:$I$19))</f>
        <v>0.4</v>
      </c>
      <c r="M846" s="1">
        <f t="shared" si="871"/>
        <v>6012234120</v>
      </c>
      <c r="N846" s="1" t="str">
        <f t="shared" si="889"/>
        <v>EquipmentName6012034120</v>
      </c>
      <c r="O846" s="1" t="str">
        <f t="shared" si="890"/>
        <v>EquipmentDesc6012034120</v>
      </c>
      <c r="P846" s="63" t="str">
        <f>"SpriteUi/EquipmentIcon/"&amp;"Equip_"&amp;_xlfn.XLOOKUP(J846,战斗中转!$A$8:$A$11,战斗中转!$B$8:$B$11)&amp;"_"&amp;I846*100+ROUNDUP(G846/2,0)*10</f>
        <v>SpriteUi/EquipmentIcon/Equip_Shoes_360</v>
      </c>
      <c r="Q846" s="63">
        <v>1</v>
      </c>
      <c r="R846" s="1" t="str" cm="1">
        <f t="array" ref="R846">_xlfn.XLOOKUP($C846,战斗中转!$E$32:$E$281,_xlfn.XLOOKUP(I846*100+J846,战斗中转!$AD$30:$BY$30*100+战斗中转!$AD$31:$BY$31,战斗中转!$AD$32:$BY$281),"{}")</f>
        <v>{"MagicDef":23304.1748,"AtkSpeed":0.2286,"HealInc":0.1676}</v>
      </c>
      <c r="S846" s="1" t="str" cm="1">
        <f t="array" ref="S846">_xlfn.XLOOKUP($C846,经营中转!$E$16:$E$265,_xlfn.XLOOKUP($J846,经营中转!$L$15:$S$15,经营中转!$L$16:$S$265),"{}")</f>
        <v>{"AutoLevelLower":72}</v>
      </c>
    </row>
    <row r="847" spans="1:19" x14ac:dyDescent="0.15">
      <c r="A847" s="1">
        <f t="shared" si="868"/>
        <v>6012311120</v>
      </c>
      <c r="B847" s="61">
        <f t="shared" si="895"/>
        <v>6012311120</v>
      </c>
      <c r="C847" s="27">
        <f>_xlfn.XLOOKUP(G847,战斗中转!$D$8:$D$19,战斗中转!$F$8:$F$19)</f>
        <v>120</v>
      </c>
      <c r="D847" s="1">
        <f>_xlfn.XLOOKUP(G847,战斗中转!$D$8:$D$19,战斗中转!$H$8:$H$19)</f>
        <v>5</v>
      </c>
      <c r="E847" s="1">
        <f>_xlfn.XLOOKUP(G847,战斗中转!$D$8:$D$19,战斗中转!$J$8:$J$19)</f>
        <v>0</v>
      </c>
      <c r="F847" s="1">
        <f t="shared" si="887"/>
        <v>1</v>
      </c>
      <c r="G847" s="61">
        <f t="shared" si="903"/>
        <v>12</v>
      </c>
      <c r="H847" s="1">
        <f t="shared" ref="H847:J847" si="969">H775</f>
        <v>3</v>
      </c>
      <c r="I847" s="1">
        <f t="shared" si="969"/>
        <v>1</v>
      </c>
      <c r="J847" s="1">
        <f t="shared" si="969"/>
        <v>1</v>
      </c>
      <c r="K847" s="1">
        <f t="shared" si="894"/>
        <v>1</v>
      </c>
      <c r="L847" s="1">
        <f>IF(H847=0,0,_xlfn.XLOOKUP(G847,战斗中转!$D$8:$D$19,战斗中转!$I$8:$I$19))</f>
        <v>0.4</v>
      </c>
      <c r="M847" s="1">
        <f t="shared" si="871"/>
        <v>6012311120</v>
      </c>
      <c r="N847" s="1" t="str">
        <f t="shared" si="889"/>
        <v>EquipmentName6012011120</v>
      </c>
      <c r="O847" s="1" t="str">
        <f t="shared" si="890"/>
        <v>EquipmentDesc6012011120</v>
      </c>
      <c r="P847" s="63" t="str">
        <f>"SpriteUi/EquipmentIcon/"&amp;"Equip_"&amp;_xlfn.XLOOKUP(J847,战斗中转!$A$8:$A$11,战斗中转!$B$8:$B$11)&amp;"_"&amp;I847*100+ROUNDUP(G847/2,0)*10</f>
        <v>SpriteUi/EquipmentIcon/Equip_Weapon_160</v>
      </c>
      <c r="Q847" s="63">
        <v>1</v>
      </c>
      <c r="R847" s="1" t="str" cm="1">
        <f t="array" ref="R847">_xlfn.XLOOKUP($C847,战斗中转!$E$32:$E$281,_xlfn.XLOOKUP(I847*100+J847,战斗中转!$AD$30:$BY$30*100+战斗中转!$AD$31:$BY$31,战斗中转!$AD$32:$BY$281),"{}")</f>
        <v>{"Atk":71795.69,"Cri":1.1673}</v>
      </c>
      <c r="S847" s="1" t="str" cm="1">
        <f t="array" ref="S847">_xlfn.XLOOKUP($C847,经营中转!$E$16:$E$265,_xlfn.XLOOKUP($J847,经营中转!$L$15:$S$15,经营中转!$L$16:$S$265),"{}")</f>
        <v>{"CardMulti":25.14}</v>
      </c>
    </row>
    <row r="848" spans="1:19" x14ac:dyDescent="0.15">
      <c r="A848" s="1">
        <f t="shared" si="868"/>
        <v>6012312120</v>
      </c>
      <c r="B848" s="61">
        <f t="shared" si="895"/>
        <v>6012312120</v>
      </c>
      <c r="C848" s="27">
        <f>_xlfn.XLOOKUP(G848,战斗中转!$D$8:$D$19,战斗中转!$F$8:$F$19)</f>
        <v>120</v>
      </c>
      <c r="D848" s="1">
        <f>_xlfn.XLOOKUP(G848,战斗中转!$D$8:$D$19,战斗中转!$H$8:$H$19)</f>
        <v>5</v>
      </c>
      <c r="E848" s="1">
        <f>_xlfn.XLOOKUP(G848,战斗中转!$D$8:$D$19,战斗中转!$J$8:$J$19)</f>
        <v>0</v>
      </c>
      <c r="F848" s="1">
        <f t="shared" si="887"/>
        <v>1</v>
      </c>
      <c r="G848" s="61">
        <f t="shared" si="903"/>
        <v>12</v>
      </c>
      <c r="H848" s="1">
        <f t="shared" ref="H848:J848" si="970">H776</f>
        <v>3</v>
      </c>
      <c r="I848" s="1">
        <f t="shared" si="970"/>
        <v>1</v>
      </c>
      <c r="J848" s="1">
        <f t="shared" si="970"/>
        <v>2</v>
      </c>
      <c r="K848" s="1">
        <f t="shared" si="894"/>
        <v>1</v>
      </c>
      <c r="L848" s="1">
        <f>IF(H848=0,0,_xlfn.XLOOKUP(G848,战斗中转!$D$8:$D$19,战斗中转!$I$8:$I$19))</f>
        <v>0.4</v>
      </c>
      <c r="M848" s="1">
        <f t="shared" si="871"/>
        <v>6012312120</v>
      </c>
      <c r="N848" s="1" t="str">
        <f t="shared" si="889"/>
        <v>EquipmentName6012012120</v>
      </c>
      <c r="O848" s="1" t="str">
        <f t="shared" si="890"/>
        <v>EquipmentDesc6012012120</v>
      </c>
      <c r="P848" s="63" t="str">
        <f>"SpriteUi/EquipmentIcon/"&amp;"Equip_"&amp;_xlfn.XLOOKUP(J848,战斗中转!$A$8:$A$11,战斗中转!$B$8:$B$11)&amp;"_"&amp;I848*100+ROUNDUP(G848/2,0)*10</f>
        <v>SpriteUi/EquipmentIcon/Equip_Head_160</v>
      </c>
      <c r="Q848" s="63">
        <v>1</v>
      </c>
      <c r="R848" s="1" t="str" cm="1">
        <f t="array" ref="R848">_xlfn.XLOOKUP($C848,战斗中转!$E$32:$E$281,_xlfn.XLOOKUP(I848*100+J848,战斗中转!$AD$30:$BY$30*100+战斗中转!$AD$31:$BY$31,战斗中转!$AD$32:$BY$281),"{}")</f>
        <v>{"Hp":517870.5508,"AntiCri":0.644}</v>
      </c>
      <c r="S848" s="1" t="str" cm="1">
        <f t="array" ref="S848">_xlfn.XLOOKUP($C848,经营中转!$E$16:$E$265,_xlfn.XLOOKUP($J848,经营中转!$L$15:$S$15,经营中转!$L$16:$S$265),"{}")</f>
        <v>{"AutoLevelLower":168}</v>
      </c>
    </row>
    <row r="849" spans="1:19" x14ac:dyDescent="0.15">
      <c r="A849" s="1">
        <f t="shared" si="868"/>
        <v>6012313120</v>
      </c>
      <c r="B849" s="61">
        <f t="shared" si="895"/>
        <v>6012313120</v>
      </c>
      <c r="C849" s="27">
        <f>_xlfn.XLOOKUP(G849,战斗中转!$D$8:$D$19,战斗中转!$F$8:$F$19)</f>
        <v>120</v>
      </c>
      <c r="D849" s="1">
        <f>_xlfn.XLOOKUP(G849,战斗中转!$D$8:$D$19,战斗中转!$H$8:$H$19)</f>
        <v>5</v>
      </c>
      <c r="E849" s="1">
        <f>_xlfn.XLOOKUP(G849,战斗中转!$D$8:$D$19,战斗中转!$J$8:$J$19)</f>
        <v>0</v>
      </c>
      <c r="F849" s="1">
        <f t="shared" si="887"/>
        <v>1</v>
      </c>
      <c r="G849" s="61">
        <f t="shared" si="903"/>
        <v>12</v>
      </c>
      <c r="H849" s="1">
        <f t="shared" ref="H849:J849" si="971">H777</f>
        <v>3</v>
      </c>
      <c r="I849" s="1">
        <f t="shared" si="971"/>
        <v>1</v>
      </c>
      <c r="J849" s="1">
        <f t="shared" si="971"/>
        <v>3</v>
      </c>
      <c r="K849" s="1">
        <f t="shared" si="894"/>
        <v>1</v>
      </c>
      <c r="L849" s="1">
        <f>IF(H849=0,0,_xlfn.XLOOKUP(G849,战斗中转!$D$8:$D$19,战斗中转!$I$8:$I$19))</f>
        <v>0.4</v>
      </c>
      <c r="M849" s="1">
        <f t="shared" si="871"/>
        <v>6012313120</v>
      </c>
      <c r="N849" s="1" t="str">
        <f t="shared" si="889"/>
        <v>EquipmentName6012013120</v>
      </c>
      <c r="O849" s="1" t="str">
        <f t="shared" si="890"/>
        <v>EquipmentDesc6012013120</v>
      </c>
      <c r="P849" s="63" t="str">
        <f>"SpriteUi/EquipmentIcon/"&amp;"Equip_"&amp;_xlfn.XLOOKUP(J849,战斗中转!$A$8:$A$11,战斗中转!$B$8:$B$11)&amp;"_"&amp;I849*100+ROUNDUP(G849/2,0)*10</f>
        <v>SpriteUi/EquipmentIcon/Equip_Body_160</v>
      </c>
      <c r="Q849" s="63">
        <v>1</v>
      </c>
      <c r="R849" s="1" t="str" cm="1">
        <f t="array" ref="R849">_xlfn.XLOOKUP($C849,战斗中转!$E$32:$E$281,_xlfn.XLOOKUP(I849*100+J849,战斗中转!$AD$30:$BY$30*100+战斗中转!$AD$31:$BY$31,战斗中转!$AD$32:$BY$281),"{}")</f>
        <v>{"PhysDef":22362.592,"SkillSpeed":0.1778}</v>
      </c>
      <c r="S849" s="1" t="str" cm="1">
        <f t="array" ref="S849">_xlfn.XLOOKUP($C849,经营中转!$E$16:$E$265,_xlfn.XLOOKUP($J849,经营中转!$L$15:$S$15,经营中转!$L$16:$S$265),"{}")</f>
        <v>{"CardMulti":10.77}</v>
      </c>
    </row>
    <row r="850" spans="1:19" x14ac:dyDescent="0.15">
      <c r="A850" s="1">
        <f t="shared" si="868"/>
        <v>6012314120</v>
      </c>
      <c r="B850" s="61">
        <f t="shared" si="895"/>
        <v>6012314120</v>
      </c>
      <c r="C850" s="27">
        <f>_xlfn.XLOOKUP(G850,战斗中转!$D$8:$D$19,战斗中转!$F$8:$F$19)</f>
        <v>120</v>
      </c>
      <c r="D850" s="1">
        <f>_xlfn.XLOOKUP(G850,战斗中转!$D$8:$D$19,战斗中转!$H$8:$H$19)</f>
        <v>5</v>
      </c>
      <c r="E850" s="1">
        <f>_xlfn.XLOOKUP(G850,战斗中转!$D$8:$D$19,战斗中转!$J$8:$J$19)</f>
        <v>0</v>
      </c>
      <c r="F850" s="1">
        <f t="shared" si="887"/>
        <v>1</v>
      </c>
      <c r="G850" s="61">
        <f t="shared" si="903"/>
        <v>12</v>
      </c>
      <c r="H850" s="1">
        <f t="shared" ref="H850:J850" si="972">H778</f>
        <v>3</v>
      </c>
      <c r="I850" s="1">
        <f t="shared" si="972"/>
        <v>1</v>
      </c>
      <c r="J850" s="1">
        <f t="shared" si="972"/>
        <v>4</v>
      </c>
      <c r="K850" s="1">
        <f t="shared" si="894"/>
        <v>1</v>
      </c>
      <c r="L850" s="1">
        <f>IF(H850=0,0,_xlfn.XLOOKUP(G850,战斗中转!$D$8:$D$19,战斗中转!$I$8:$I$19))</f>
        <v>0.4</v>
      </c>
      <c r="M850" s="1">
        <f t="shared" si="871"/>
        <v>6012314120</v>
      </c>
      <c r="N850" s="1" t="str">
        <f t="shared" si="889"/>
        <v>EquipmentName6012014120</v>
      </c>
      <c r="O850" s="1" t="str">
        <f t="shared" si="890"/>
        <v>EquipmentDesc6012014120</v>
      </c>
      <c r="P850" s="63" t="str">
        <f>"SpriteUi/EquipmentIcon/"&amp;"Equip_"&amp;_xlfn.XLOOKUP(J850,战斗中转!$A$8:$A$11,战斗中转!$B$8:$B$11)&amp;"_"&amp;I850*100+ROUNDUP(G850/2,0)*10</f>
        <v>SpriteUi/EquipmentIcon/Equip_Shoes_160</v>
      </c>
      <c r="Q850" s="63">
        <v>1</v>
      </c>
      <c r="R850" s="1" t="str" cm="1">
        <f t="array" ref="R850">_xlfn.XLOOKUP($C850,战斗中转!$E$32:$E$281,_xlfn.XLOOKUP(I850*100+J850,战斗中转!$AD$30:$BY$30*100+战斗中转!$AD$31:$BY$31,战斗中转!$AD$32:$BY$281),"{}")</f>
        <v>{"MagicDef":22362.592,"AtkSpeed":0.2286,"SkillSpeed":0.1778}</v>
      </c>
      <c r="S850" s="1" t="str" cm="1">
        <f t="array" ref="S850">_xlfn.XLOOKUP($C850,经营中转!$E$16:$E$265,_xlfn.XLOOKUP($J850,经营中转!$L$15:$S$15,经营中转!$L$16:$S$265),"{}")</f>
        <v>{"AutoLevelLower":72}</v>
      </c>
    </row>
    <row r="851" spans="1:19" x14ac:dyDescent="0.15">
      <c r="A851" s="1">
        <f t="shared" si="868"/>
        <v>6012321120</v>
      </c>
      <c r="B851" s="61">
        <f t="shared" si="895"/>
        <v>6012321120</v>
      </c>
      <c r="C851" s="27">
        <f>_xlfn.XLOOKUP(G851,战斗中转!$D$8:$D$19,战斗中转!$F$8:$F$19)</f>
        <v>120</v>
      </c>
      <c r="D851" s="1">
        <f>_xlfn.XLOOKUP(G851,战斗中转!$D$8:$D$19,战斗中转!$H$8:$H$19)</f>
        <v>5</v>
      </c>
      <c r="E851" s="1">
        <f>_xlfn.XLOOKUP(G851,战斗中转!$D$8:$D$19,战斗中转!$J$8:$J$19)</f>
        <v>0</v>
      </c>
      <c r="F851" s="1">
        <f t="shared" si="887"/>
        <v>1</v>
      </c>
      <c r="G851" s="61">
        <f t="shared" si="903"/>
        <v>12</v>
      </c>
      <c r="H851" s="1">
        <f t="shared" ref="H851:J851" si="973">H779</f>
        <v>3</v>
      </c>
      <c r="I851" s="1">
        <f t="shared" si="973"/>
        <v>2</v>
      </c>
      <c r="J851" s="1">
        <f t="shared" si="973"/>
        <v>1</v>
      </c>
      <c r="K851" s="1">
        <f t="shared" si="894"/>
        <v>1</v>
      </c>
      <c r="L851" s="1">
        <f>IF(H851=0,0,_xlfn.XLOOKUP(G851,战斗中转!$D$8:$D$19,战斗中转!$I$8:$I$19))</f>
        <v>0.4</v>
      </c>
      <c r="M851" s="1">
        <f t="shared" si="871"/>
        <v>6012321120</v>
      </c>
      <c r="N851" s="1" t="str">
        <f t="shared" si="889"/>
        <v>EquipmentName6012021120</v>
      </c>
      <c r="O851" s="1" t="str">
        <f t="shared" si="890"/>
        <v>EquipmentDesc6012021120</v>
      </c>
      <c r="P851" s="63" t="str">
        <f>"SpriteUi/EquipmentIcon/"&amp;"Equip_"&amp;_xlfn.XLOOKUP(J851,战斗中转!$A$8:$A$11,战斗中转!$B$8:$B$11)&amp;"_"&amp;I851*100+ROUNDUP(G851/2,0)*10</f>
        <v>SpriteUi/EquipmentIcon/Equip_Weapon_260</v>
      </c>
      <c r="Q851" s="63">
        <v>1</v>
      </c>
      <c r="R851" s="1" t="str" cm="1">
        <f t="array" ref="R851">_xlfn.XLOOKUP($C851,战斗中转!$E$32:$E$281,_xlfn.XLOOKUP(I851*100+J851,战斗中转!$AD$30:$BY$30*100+战斗中转!$AD$31:$BY$31,战斗中转!$AD$32:$BY$281),"{}")</f>
        <v>{"Atk":50610.0766,"Cri":0.805}</v>
      </c>
      <c r="S851" s="1" t="str" cm="1">
        <f t="array" ref="S851">_xlfn.XLOOKUP($C851,经营中转!$E$16:$E$265,_xlfn.XLOOKUP($J851,经营中转!$L$15:$S$15,经营中转!$L$16:$S$265),"{}")</f>
        <v>{"CardMulti":25.14}</v>
      </c>
    </row>
    <row r="852" spans="1:19" x14ac:dyDescent="0.15">
      <c r="A852" s="1">
        <f t="shared" si="868"/>
        <v>6012322120</v>
      </c>
      <c r="B852" s="61">
        <f t="shared" ref="B852:B882" si="974">INT(IF(H852=100,60*10^8+G852*10^6+9*10^5+I852*10^4+J852*10^3+C852,60*10^8+G852*10^6+H852*10^5+I852*10^4+J852*10^3+C852))</f>
        <v>6012322120</v>
      </c>
      <c r="C852" s="27">
        <f>_xlfn.XLOOKUP(G852,战斗中转!$D$8:$D$19,战斗中转!$F$8:$F$19)</f>
        <v>120</v>
      </c>
      <c r="D852" s="1">
        <f>_xlfn.XLOOKUP(G852,战斗中转!$D$8:$D$19,战斗中转!$H$8:$H$19)</f>
        <v>5</v>
      </c>
      <c r="E852" s="1">
        <f>_xlfn.XLOOKUP(G852,战斗中转!$D$8:$D$19,战斗中转!$J$8:$J$19)</f>
        <v>0</v>
      </c>
      <c r="F852" s="1">
        <f t="shared" si="887"/>
        <v>1</v>
      </c>
      <c r="G852" s="61">
        <f t="shared" si="903"/>
        <v>12</v>
      </c>
      <c r="H852" s="1">
        <f t="shared" ref="H852:J852" si="975">H780</f>
        <v>3</v>
      </c>
      <c r="I852" s="1">
        <f t="shared" si="975"/>
        <v>2</v>
      </c>
      <c r="J852" s="1">
        <f t="shared" si="975"/>
        <v>2</v>
      </c>
      <c r="K852" s="1">
        <f t="shared" si="894"/>
        <v>1</v>
      </c>
      <c r="L852" s="1">
        <f>IF(H852=0,0,_xlfn.XLOOKUP(G852,战斗中转!$D$8:$D$19,战斗中转!$I$8:$I$19))</f>
        <v>0.4</v>
      </c>
      <c r="M852" s="1">
        <f t="shared" si="871"/>
        <v>6012322120</v>
      </c>
      <c r="N852" s="1" t="str">
        <f t="shared" si="889"/>
        <v>EquipmentName6012022120</v>
      </c>
      <c r="O852" s="1" t="str">
        <f t="shared" si="890"/>
        <v>EquipmentDesc6012022120</v>
      </c>
      <c r="P852" s="63" t="str">
        <f>"SpriteUi/EquipmentIcon/"&amp;"Equip_"&amp;_xlfn.XLOOKUP(J852,战斗中转!$A$8:$A$11,战斗中转!$B$8:$B$11)&amp;"_"&amp;I852*100+ROUNDUP(G852/2,0)*10</f>
        <v>SpriteUi/EquipmentIcon/Equip_Head_260</v>
      </c>
      <c r="Q852" s="63">
        <v>1</v>
      </c>
      <c r="R852" s="1" t="str" cm="1">
        <f t="array" ref="R852">_xlfn.XLOOKUP($C852,战斗中转!$E$32:$E$281,_xlfn.XLOOKUP(I852*100+J852,战斗中转!$AD$30:$BY$30*100+战斗中转!$AD$31:$BY$31,战斗中转!$AD$32:$BY$281),"{}")</f>
        <v>{"Hp":735611.5778,"AntiCri":0.805}</v>
      </c>
      <c r="S852" s="1" t="str" cm="1">
        <f t="array" ref="S852">_xlfn.XLOOKUP($C852,经营中转!$E$16:$E$265,_xlfn.XLOOKUP($J852,经营中转!$L$15:$S$15,经营中转!$L$16:$S$265),"{}")</f>
        <v>{"AutoLevelLower":168}</v>
      </c>
    </row>
    <row r="853" spans="1:19" x14ac:dyDescent="0.15">
      <c r="A853" s="1">
        <f t="shared" si="868"/>
        <v>6012323120</v>
      </c>
      <c r="B853" s="61">
        <f t="shared" si="974"/>
        <v>6012323120</v>
      </c>
      <c r="C853" s="27">
        <f>_xlfn.XLOOKUP(G853,战斗中转!$D$8:$D$19,战斗中转!$F$8:$F$19)</f>
        <v>120</v>
      </c>
      <c r="D853" s="1">
        <f>_xlfn.XLOOKUP(G853,战斗中转!$D$8:$D$19,战斗中转!$H$8:$H$19)</f>
        <v>5</v>
      </c>
      <c r="E853" s="1">
        <f>_xlfn.XLOOKUP(G853,战斗中转!$D$8:$D$19,战斗中转!$J$8:$J$19)</f>
        <v>0</v>
      </c>
      <c r="F853" s="1">
        <f t="shared" si="887"/>
        <v>1</v>
      </c>
      <c r="G853" s="61">
        <f t="shared" si="903"/>
        <v>12</v>
      </c>
      <c r="H853" s="1">
        <f t="shared" ref="H853:J853" si="976">H781</f>
        <v>3</v>
      </c>
      <c r="I853" s="1">
        <f t="shared" si="976"/>
        <v>2</v>
      </c>
      <c r="J853" s="1">
        <f t="shared" si="976"/>
        <v>3</v>
      </c>
      <c r="K853" s="1">
        <f t="shared" si="894"/>
        <v>1</v>
      </c>
      <c r="L853" s="1">
        <f>IF(H853=0,0,_xlfn.XLOOKUP(G853,战斗中转!$D$8:$D$19,战斗中转!$I$8:$I$19))</f>
        <v>0.4</v>
      </c>
      <c r="M853" s="1">
        <f t="shared" si="871"/>
        <v>6012323120</v>
      </c>
      <c r="N853" s="1" t="str">
        <f t="shared" si="889"/>
        <v>EquipmentName6012023120</v>
      </c>
      <c r="O853" s="1" t="str">
        <f t="shared" si="890"/>
        <v>EquipmentDesc6012023120</v>
      </c>
      <c r="P853" s="63" t="str">
        <f>"SpriteUi/EquipmentIcon/"&amp;"Equip_"&amp;_xlfn.XLOOKUP(J853,战斗中转!$A$8:$A$11,战斗中转!$B$8:$B$11)&amp;"_"&amp;I853*100+ROUNDUP(G853/2,0)*10</f>
        <v>SpriteUi/EquipmentIcon/Equip_Body_260</v>
      </c>
      <c r="Q853" s="63">
        <v>1</v>
      </c>
      <c r="R853" s="1" t="str" cm="1">
        <f t="array" ref="R853">_xlfn.XLOOKUP($C853,战斗中转!$E$32:$E$281,_xlfn.XLOOKUP(I853*100+J853,战斗中转!$AD$30:$BY$30*100+战斗中转!$AD$31:$BY$31,战斗中转!$AD$32:$BY$281),"{}")</f>
        <v>{"PhysDef":25893.5275,"OnHealInc":0.1676}</v>
      </c>
      <c r="S853" s="1" t="str" cm="1">
        <f t="array" ref="S853">_xlfn.XLOOKUP($C853,经营中转!$E$16:$E$265,_xlfn.XLOOKUP($J853,经营中转!$L$15:$S$15,经营中转!$L$16:$S$265),"{}")</f>
        <v>{"CardMulti":10.77}</v>
      </c>
    </row>
    <row r="854" spans="1:19" x14ac:dyDescent="0.15">
      <c r="A854" s="1">
        <f t="shared" si="868"/>
        <v>6012324120</v>
      </c>
      <c r="B854" s="61">
        <f t="shared" si="974"/>
        <v>6012324120</v>
      </c>
      <c r="C854" s="27">
        <f>_xlfn.XLOOKUP(G854,战斗中转!$D$8:$D$19,战斗中转!$F$8:$F$19)</f>
        <v>120</v>
      </c>
      <c r="D854" s="1">
        <f>_xlfn.XLOOKUP(G854,战斗中转!$D$8:$D$19,战斗中转!$H$8:$H$19)</f>
        <v>5</v>
      </c>
      <c r="E854" s="1">
        <f>_xlfn.XLOOKUP(G854,战斗中转!$D$8:$D$19,战斗中转!$J$8:$J$19)</f>
        <v>0</v>
      </c>
      <c r="F854" s="1">
        <f t="shared" si="887"/>
        <v>1</v>
      </c>
      <c r="G854" s="61">
        <f t="shared" si="903"/>
        <v>12</v>
      </c>
      <c r="H854" s="1">
        <f t="shared" ref="H854:J854" si="977">H782</f>
        <v>3</v>
      </c>
      <c r="I854" s="1">
        <f t="shared" si="977"/>
        <v>2</v>
      </c>
      <c r="J854" s="1">
        <f t="shared" si="977"/>
        <v>4</v>
      </c>
      <c r="K854" s="1">
        <f t="shared" si="894"/>
        <v>1</v>
      </c>
      <c r="L854" s="1">
        <f>IF(H854=0,0,_xlfn.XLOOKUP(G854,战斗中转!$D$8:$D$19,战斗中转!$I$8:$I$19))</f>
        <v>0.4</v>
      </c>
      <c r="M854" s="1">
        <f t="shared" si="871"/>
        <v>6012324120</v>
      </c>
      <c r="N854" s="1" t="str">
        <f t="shared" si="889"/>
        <v>EquipmentName6012024120</v>
      </c>
      <c r="O854" s="1" t="str">
        <f t="shared" si="890"/>
        <v>EquipmentDesc6012024120</v>
      </c>
      <c r="P854" s="63" t="str">
        <f>"SpriteUi/EquipmentIcon/"&amp;"Equip_"&amp;_xlfn.XLOOKUP(J854,战斗中转!$A$8:$A$11,战斗中转!$B$8:$B$11)&amp;"_"&amp;I854*100+ROUNDUP(G854/2,0)*10</f>
        <v>SpriteUi/EquipmentIcon/Equip_Shoes_260</v>
      </c>
      <c r="Q854" s="63">
        <v>1</v>
      </c>
      <c r="R854" s="1" t="str" cm="1">
        <f t="array" ref="R854">_xlfn.XLOOKUP($C854,战斗中转!$E$32:$E$281,_xlfn.XLOOKUP(I854*100+J854,战斗中转!$AD$30:$BY$30*100+战斗中转!$AD$31:$BY$31,战斗中转!$AD$32:$BY$281),"{}")</f>
        <v>{"MagicDef":25893.5275,"AtkSpeed":0.2286,"OnHealInc":0.1676}</v>
      </c>
      <c r="S854" s="1" t="str" cm="1">
        <f t="array" ref="S854">_xlfn.XLOOKUP($C854,经营中转!$E$16:$E$265,_xlfn.XLOOKUP($J854,经营中转!$L$15:$S$15,经营中转!$L$16:$S$265),"{}")</f>
        <v>{"AutoLevelLower":72}</v>
      </c>
    </row>
    <row r="855" spans="1:19" x14ac:dyDescent="0.15">
      <c r="A855" s="1">
        <f t="shared" ref="A855:A870" si="978">B855</f>
        <v>6012331120</v>
      </c>
      <c r="B855" s="61">
        <f t="shared" si="974"/>
        <v>6012331120</v>
      </c>
      <c r="C855" s="27">
        <f>_xlfn.XLOOKUP(G855,战斗中转!$D$8:$D$19,战斗中转!$F$8:$F$19)</f>
        <v>120</v>
      </c>
      <c r="D855" s="1">
        <f>_xlfn.XLOOKUP(G855,战斗中转!$D$8:$D$19,战斗中转!$H$8:$H$19)</f>
        <v>5</v>
      </c>
      <c r="E855" s="1">
        <f>_xlfn.XLOOKUP(G855,战斗中转!$D$8:$D$19,战斗中转!$J$8:$J$19)</f>
        <v>0</v>
      </c>
      <c r="F855" s="1">
        <f t="shared" si="887"/>
        <v>1</v>
      </c>
      <c r="G855" s="61">
        <f t="shared" si="903"/>
        <v>12</v>
      </c>
      <c r="H855" s="1">
        <f t="shared" ref="H855:J855" si="979">H783</f>
        <v>3</v>
      </c>
      <c r="I855" s="1">
        <f t="shared" si="979"/>
        <v>3</v>
      </c>
      <c r="J855" s="1">
        <f t="shared" si="979"/>
        <v>1</v>
      </c>
      <c r="K855" s="1">
        <f t="shared" si="894"/>
        <v>1</v>
      </c>
      <c r="L855" s="1">
        <f>IF(H855=0,0,_xlfn.XLOOKUP(G855,战斗中转!$D$8:$D$19,战斗中转!$I$8:$I$19))</f>
        <v>0.4</v>
      </c>
      <c r="M855" s="1">
        <f t="shared" si="871"/>
        <v>6012331120</v>
      </c>
      <c r="N855" s="1" t="str">
        <f t="shared" si="889"/>
        <v>EquipmentName6012031120</v>
      </c>
      <c r="O855" s="1" t="str">
        <f t="shared" si="890"/>
        <v>EquipmentDesc6012031120</v>
      </c>
      <c r="P855" s="63" t="str">
        <f>"SpriteUi/EquipmentIcon/"&amp;"Equip_"&amp;_xlfn.XLOOKUP(J855,战斗中转!$A$8:$A$11,战斗中转!$B$8:$B$11)&amp;"_"&amp;I855*100+ROUNDUP(G855/2,0)*10</f>
        <v>SpriteUi/EquipmentIcon/Equip_Weapon_360</v>
      </c>
      <c r="Q855" s="63">
        <v>1</v>
      </c>
      <c r="R855" s="1" t="str" cm="1">
        <f t="array" ref="R855">_xlfn.XLOOKUP($C855,战斗中转!$E$32:$E$281,_xlfn.XLOOKUP(I855*100+J855,战斗中转!$AD$30:$BY$30*100+战斗中转!$AD$31:$BY$31,战斗中转!$AD$32:$BY$281),"{}")</f>
        <v>{"Atk":64733.8188,"Cri":0.805}</v>
      </c>
      <c r="S855" s="1" t="str" cm="1">
        <f t="array" ref="S855">_xlfn.XLOOKUP($C855,经营中转!$E$16:$E$265,_xlfn.XLOOKUP($J855,经营中转!$L$15:$S$15,经营中转!$L$16:$S$265),"{}")</f>
        <v>{"CardMulti":25.14}</v>
      </c>
    </row>
    <row r="856" spans="1:19" x14ac:dyDescent="0.15">
      <c r="A856" s="1">
        <f t="shared" si="978"/>
        <v>6012332120</v>
      </c>
      <c r="B856" s="61">
        <f t="shared" si="974"/>
        <v>6012332120</v>
      </c>
      <c r="C856" s="27">
        <f>_xlfn.XLOOKUP(G856,战斗中转!$D$8:$D$19,战斗中转!$F$8:$F$19)</f>
        <v>120</v>
      </c>
      <c r="D856" s="1">
        <f>_xlfn.XLOOKUP(G856,战斗中转!$D$8:$D$19,战斗中转!$H$8:$H$19)</f>
        <v>5</v>
      </c>
      <c r="E856" s="1">
        <f>_xlfn.XLOOKUP(G856,战斗中转!$D$8:$D$19,战斗中转!$J$8:$J$19)</f>
        <v>0</v>
      </c>
      <c r="F856" s="1">
        <f t="shared" si="887"/>
        <v>1</v>
      </c>
      <c r="G856" s="61">
        <f t="shared" si="903"/>
        <v>12</v>
      </c>
      <c r="H856" s="1">
        <f t="shared" ref="H856:J856" si="980">H784</f>
        <v>3</v>
      </c>
      <c r="I856" s="1">
        <f t="shared" si="980"/>
        <v>3</v>
      </c>
      <c r="J856" s="1">
        <f t="shared" si="980"/>
        <v>2</v>
      </c>
      <c r="K856" s="1">
        <f t="shared" si="894"/>
        <v>1</v>
      </c>
      <c r="L856" s="1">
        <f>IF(H856=0,0,_xlfn.XLOOKUP(G856,战斗中转!$D$8:$D$19,战斗中转!$I$8:$I$19))</f>
        <v>0.4</v>
      </c>
      <c r="M856" s="1">
        <f t="shared" ref="M856:M870" si="981">B856</f>
        <v>6012332120</v>
      </c>
      <c r="N856" s="1" t="str">
        <f t="shared" si="889"/>
        <v>EquipmentName6012032120</v>
      </c>
      <c r="O856" s="1" t="str">
        <f t="shared" si="890"/>
        <v>EquipmentDesc6012032120</v>
      </c>
      <c r="P856" s="63" t="str">
        <f>"SpriteUi/EquipmentIcon/"&amp;"Equip_"&amp;_xlfn.XLOOKUP(J856,战斗中转!$A$8:$A$11,战斗中转!$B$8:$B$11)&amp;"_"&amp;I856*100+ROUNDUP(G856/2,0)*10</f>
        <v>SpriteUi/EquipmentIcon/Equip_Head_360</v>
      </c>
      <c r="Q856" s="63">
        <v>1</v>
      </c>
      <c r="R856" s="1" t="str" cm="1">
        <f t="array" ref="R856">_xlfn.XLOOKUP($C856,战斗中转!$E$32:$E$281,_xlfn.XLOOKUP(I856*100+J856,战斗中转!$AD$30:$BY$30*100+战斗中转!$AD$31:$BY$31,战斗中转!$AD$32:$BY$281),"{}")</f>
        <v>{"Hp":617913.7254,"AntiCri":0.805}</v>
      </c>
      <c r="S856" s="1" t="str" cm="1">
        <f t="array" ref="S856">_xlfn.XLOOKUP($C856,经营中转!$E$16:$E$265,_xlfn.XLOOKUP($J856,经营中转!$L$15:$S$15,经营中转!$L$16:$S$265),"{}")</f>
        <v>{"AutoLevelLower":168}</v>
      </c>
    </row>
    <row r="857" spans="1:19" x14ac:dyDescent="0.15">
      <c r="A857" s="1">
        <f t="shared" si="978"/>
        <v>6012333120</v>
      </c>
      <c r="B857" s="61">
        <f t="shared" si="974"/>
        <v>6012333120</v>
      </c>
      <c r="C857" s="27">
        <f>_xlfn.XLOOKUP(G857,战斗中转!$D$8:$D$19,战斗中转!$F$8:$F$19)</f>
        <v>120</v>
      </c>
      <c r="D857" s="1">
        <f>_xlfn.XLOOKUP(G857,战斗中转!$D$8:$D$19,战斗中转!$H$8:$H$19)</f>
        <v>5</v>
      </c>
      <c r="E857" s="1">
        <f>_xlfn.XLOOKUP(G857,战斗中转!$D$8:$D$19,战斗中转!$J$8:$J$19)</f>
        <v>0</v>
      </c>
      <c r="F857" s="1">
        <f t="shared" si="887"/>
        <v>1</v>
      </c>
      <c r="G857" s="61">
        <f t="shared" si="903"/>
        <v>12</v>
      </c>
      <c r="H857" s="1">
        <f t="shared" ref="H857:J857" si="982">H785</f>
        <v>3</v>
      </c>
      <c r="I857" s="1">
        <f t="shared" si="982"/>
        <v>3</v>
      </c>
      <c r="J857" s="1">
        <f t="shared" si="982"/>
        <v>3</v>
      </c>
      <c r="K857" s="1">
        <f t="shared" si="894"/>
        <v>1</v>
      </c>
      <c r="L857" s="1">
        <f>IF(H857=0,0,_xlfn.XLOOKUP(G857,战斗中转!$D$8:$D$19,战斗中转!$I$8:$I$19))</f>
        <v>0.4</v>
      </c>
      <c r="M857" s="1">
        <f t="shared" si="981"/>
        <v>6012333120</v>
      </c>
      <c r="N857" s="1" t="str">
        <f t="shared" si="889"/>
        <v>EquipmentName6012033120</v>
      </c>
      <c r="O857" s="1" t="str">
        <f t="shared" si="890"/>
        <v>EquipmentDesc6012033120</v>
      </c>
      <c r="P857" s="63" t="str">
        <f>"SpriteUi/EquipmentIcon/"&amp;"Equip_"&amp;_xlfn.XLOOKUP(J857,战斗中转!$A$8:$A$11,战斗中转!$B$8:$B$11)&amp;"_"&amp;I857*100+ROUNDUP(G857/2,0)*10</f>
        <v>SpriteUi/EquipmentIcon/Equip_Body_360</v>
      </c>
      <c r="Q857" s="63">
        <v>1</v>
      </c>
      <c r="R857" s="1" t="str" cm="1">
        <f t="array" ref="R857">_xlfn.XLOOKUP($C857,战斗中转!$E$32:$E$281,_xlfn.XLOOKUP(I857*100+J857,战斗中转!$AD$30:$BY$30*100+战斗中转!$AD$31:$BY$31,战斗中转!$AD$32:$BY$281),"{}")</f>
        <v>{"PhysDef":22833.3834,"HealInc":0.1676}</v>
      </c>
      <c r="S857" s="1" t="str" cm="1">
        <f t="array" ref="S857">_xlfn.XLOOKUP($C857,经营中转!$E$16:$E$265,_xlfn.XLOOKUP($J857,经营中转!$L$15:$S$15,经营中转!$L$16:$S$265),"{}")</f>
        <v>{"CardMulti":10.77}</v>
      </c>
    </row>
    <row r="858" spans="1:19" x14ac:dyDescent="0.15">
      <c r="A858" s="1">
        <f t="shared" si="978"/>
        <v>6012334120</v>
      </c>
      <c r="B858" s="61">
        <f t="shared" si="974"/>
        <v>6012334120</v>
      </c>
      <c r="C858" s="27">
        <f>_xlfn.XLOOKUP(G858,战斗中转!$D$8:$D$19,战斗中转!$F$8:$F$19)</f>
        <v>120</v>
      </c>
      <c r="D858" s="1">
        <f>_xlfn.XLOOKUP(G858,战斗中转!$D$8:$D$19,战斗中转!$H$8:$H$19)</f>
        <v>5</v>
      </c>
      <c r="E858" s="1">
        <f>_xlfn.XLOOKUP(G858,战斗中转!$D$8:$D$19,战斗中转!$J$8:$J$19)</f>
        <v>0</v>
      </c>
      <c r="F858" s="1">
        <f t="shared" si="887"/>
        <v>1</v>
      </c>
      <c r="G858" s="61">
        <f t="shared" si="903"/>
        <v>12</v>
      </c>
      <c r="H858" s="1">
        <f t="shared" ref="H858:J858" si="983">H786</f>
        <v>3</v>
      </c>
      <c r="I858" s="1">
        <f t="shared" si="983"/>
        <v>3</v>
      </c>
      <c r="J858" s="1">
        <f t="shared" si="983"/>
        <v>4</v>
      </c>
      <c r="K858" s="1">
        <f t="shared" si="894"/>
        <v>1</v>
      </c>
      <c r="L858" s="1">
        <f>IF(H858=0,0,_xlfn.XLOOKUP(G858,战斗中转!$D$8:$D$19,战斗中转!$I$8:$I$19))</f>
        <v>0.4</v>
      </c>
      <c r="M858" s="1">
        <f t="shared" si="981"/>
        <v>6012334120</v>
      </c>
      <c r="N858" s="1" t="str">
        <f t="shared" si="889"/>
        <v>EquipmentName6012034120</v>
      </c>
      <c r="O858" s="1" t="str">
        <f t="shared" si="890"/>
        <v>EquipmentDesc6012034120</v>
      </c>
      <c r="P858" s="63" t="str">
        <f>"SpriteUi/EquipmentIcon/"&amp;"Equip_"&amp;_xlfn.XLOOKUP(J858,战斗中转!$A$8:$A$11,战斗中转!$B$8:$B$11)&amp;"_"&amp;I858*100+ROUNDUP(G858/2,0)*10</f>
        <v>SpriteUi/EquipmentIcon/Equip_Shoes_360</v>
      </c>
      <c r="Q858" s="63">
        <v>1</v>
      </c>
      <c r="R858" s="1" t="str" cm="1">
        <f t="array" ref="R858">_xlfn.XLOOKUP($C858,战斗中转!$E$32:$E$281,_xlfn.XLOOKUP(I858*100+J858,战斗中转!$AD$30:$BY$30*100+战斗中转!$AD$31:$BY$31,战斗中转!$AD$32:$BY$281),"{}")</f>
        <v>{"MagicDef":23304.1748,"AtkSpeed":0.2286,"HealInc":0.1676}</v>
      </c>
      <c r="S858" s="1" t="str" cm="1">
        <f t="array" ref="S858">_xlfn.XLOOKUP($C858,经营中转!$E$16:$E$265,_xlfn.XLOOKUP($J858,经营中转!$L$15:$S$15,经营中转!$L$16:$S$265),"{}")</f>
        <v>{"AutoLevelLower":72}</v>
      </c>
    </row>
    <row r="859" spans="1:19" x14ac:dyDescent="0.15">
      <c r="A859" s="1">
        <f t="shared" si="978"/>
        <v>6012411120</v>
      </c>
      <c r="B859" s="61">
        <f t="shared" si="974"/>
        <v>6012411120</v>
      </c>
      <c r="C859" s="27">
        <f>_xlfn.XLOOKUP(G859,战斗中转!$D$8:$D$19,战斗中转!$F$8:$F$19)</f>
        <v>120</v>
      </c>
      <c r="D859" s="1">
        <f>_xlfn.XLOOKUP(G859,战斗中转!$D$8:$D$19,战斗中转!$H$8:$H$19)</f>
        <v>5</v>
      </c>
      <c r="E859" s="1">
        <f>_xlfn.XLOOKUP(G859,战斗中转!$D$8:$D$19,战斗中转!$J$8:$J$19)</f>
        <v>0</v>
      </c>
      <c r="F859" s="1">
        <f t="shared" si="887"/>
        <v>1</v>
      </c>
      <c r="G859" s="61">
        <f t="shared" ref="G859:G882" si="984">G787+1</f>
        <v>12</v>
      </c>
      <c r="H859" s="1">
        <f t="shared" ref="H859:J859" si="985">H787</f>
        <v>4</v>
      </c>
      <c r="I859" s="1">
        <f t="shared" si="985"/>
        <v>1</v>
      </c>
      <c r="J859" s="1">
        <f t="shared" si="985"/>
        <v>1</v>
      </c>
      <c r="K859" s="1">
        <f t="shared" si="894"/>
        <v>1</v>
      </c>
      <c r="L859" s="1">
        <f>IF(H859=0,0,_xlfn.XLOOKUP(G859,战斗中转!$D$8:$D$19,战斗中转!$I$8:$I$19))</f>
        <v>0.4</v>
      </c>
      <c r="M859" s="1">
        <f t="shared" si="981"/>
        <v>6012411120</v>
      </c>
      <c r="N859" s="1" t="str">
        <f t="shared" si="889"/>
        <v>EquipmentName6012011120</v>
      </c>
      <c r="O859" s="1" t="str">
        <f t="shared" si="890"/>
        <v>EquipmentDesc6012011120</v>
      </c>
      <c r="P859" s="63" t="str">
        <f>"SpriteUi/EquipmentIcon/"&amp;"Equip_"&amp;_xlfn.XLOOKUP(J859,战斗中转!$A$8:$A$11,战斗中转!$B$8:$B$11)&amp;"_"&amp;I859*100+ROUNDUP(G859/2,0)*10</f>
        <v>SpriteUi/EquipmentIcon/Equip_Weapon_160</v>
      </c>
      <c r="Q859" s="63">
        <v>1</v>
      </c>
      <c r="R859" s="1" t="str" cm="1">
        <f t="array" ref="R859">_xlfn.XLOOKUP($C859,战斗中转!$E$32:$E$281,_xlfn.XLOOKUP(I859*100+J859,战斗中转!$AD$30:$BY$30*100+战斗中转!$AD$31:$BY$31,战斗中转!$AD$32:$BY$281),"{}")</f>
        <v>{"Atk":71795.69,"Cri":1.1673}</v>
      </c>
      <c r="S859" s="1" t="str" cm="1">
        <f t="array" ref="S859">_xlfn.XLOOKUP($C859,经营中转!$E$16:$E$265,_xlfn.XLOOKUP($J859,经营中转!$L$15:$S$15,经营中转!$L$16:$S$265),"{}")</f>
        <v>{"CardMulti":25.14}</v>
      </c>
    </row>
    <row r="860" spans="1:19" x14ac:dyDescent="0.15">
      <c r="A860" s="1">
        <f t="shared" si="978"/>
        <v>6012412120</v>
      </c>
      <c r="B860" s="61">
        <f t="shared" si="974"/>
        <v>6012412120</v>
      </c>
      <c r="C860" s="27">
        <f>_xlfn.XLOOKUP(G860,战斗中转!$D$8:$D$19,战斗中转!$F$8:$F$19)</f>
        <v>120</v>
      </c>
      <c r="D860" s="1">
        <f>_xlfn.XLOOKUP(G860,战斗中转!$D$8:$D$19,战斗中转!$H$8:$H$19)</f>
        <v>5</v>
      </c>
      <c r="E860" s="1">
        <f>_xlfn.XLOOKUP(G860,战斗中转!$D$8:$D$19,战斗中转!$J$8:$J$19)</f>
        <v>0</v>
      </c>
      <c r="F860" s="1">
        <f t="shared" si="887"/>
        <v>1</v>
      </c>
      <c r="G860" s="61">
        <f t="shared" si="984"/>
        <v>12</v>
      </c>
      <c r="H860" s="1">
        <f t="shared" ref="H860:J860" si="986">H788</f>
        <v>4</v>
      </c>
      <c r="I860" s="1">
        <f t="shared" si="986"/>
        <v>1</v>
      </c>
      <c r="J860" s="1">
        <f t="shared" si="986"/>
        <v>2</v>
      </c>
      <c r="K860" s="1">
        <f t="shared" si="894"/>
        <v>1</v>
      </c>
      <c r="L860" s="1">
        <f>IF(H860=0,0,_xlfn.XLOOKUP(G860,战斗中转!$D$8:$D$19,战斗中转!$I$8:$I$19))</f>
        <v>0.4</v>
      </c>
      <c r="M860" s="1">
        <f t="shared" si="981"/>
        <v>6012412120</v>
      </c>
      <c r="N860" s="1" t="str">
        <f t="shared" si="889"/>
        <v>EquipmentName6012012120</v>
      </c>
      <c r="O860" s="1" t="str">
        <f t="shared" si="890"/>
        <v>EquipmentDesc6012012120</v>
      </c>
      <c r="P860" s="63" t="str">
        <f>"SpriteUi/EquipmentIcon/"&amp;"Equip_"&amp;_xlfn.XLOOKUP(J860,战斗中转!$A$8:$A$11,战斗中转!$B$8:$B$11)&amp;"_"&amp;I860*100+ROUNDUP(G860/2,0)*10</f>
        <v>SpriteUi/EquipmentIcon/Equip_Head_160</v>
      </c>
      <c r="Q860" s="63">
        <v>1</v>
      </c>
      <c r="R860" s="1" t="str" cm="1">
        <f t="array" ref="R860">_xlfn.XLOOKUP($C860,战斗中转!$E$32:$E$281,_xlfn.XLOOKUP(I860*100+J860,战斗中转!$AD$30:$BY$30*100+战斗中转!$AD$31:$BY$31,战斗中转!$AD$32:$BY$281),"{}")</f>
        <v>{"Hp":517870.5508,"AntiCri":0.644}</v>
      </c>
      <c r="S860" s="1" t="str" cm="1">
        <f t="array" ref="S860">_xlfn.XLOOKUP($C860,经营中转!$E$16:$E$265,_xlfn.XLOOKUP($J860,经营中转!$L$15:$S$15,经营中转!$L$16:$S$265),"{}")</f>
        <v>{"AutoLevelLower":168}</v>
      </c>
    </row>
    <row r="861" spans="1:19" x14ac:dyDescent="0.15">
      <c r="A861" s="1">
        <f t="shared" si="978"/>
        <v>6012413120</v>
      </c>
      <c r="B861" s="61">
        <f t="shared" si="974"/>
        <v>6012413120</v>
      </c>
      <c r="C861" s="27">
        <f>_xlfn.XLOOKUP(G861,战斗中转!$D$8:$D$19,战斗中转!$F$8:$F$19)</f>
        <v>120</v>
      </c>
      <c r="D861" s="1">
        <f>_xlfn.XLOOKUP(G861,战斗中转!$D$8:$D$19,战斗中转!$H$8:$H$19)</f>
        <v>5</v>
      </c>
      <c r="E861" s="1">
        <f>_xlfn.XLOOKUP(G861,战斗中转!$D$8:$D$19,战斗中转!$J$8:$J$19)</f>
        <v>0</v>
      </c>
      <c r="F861" s="1">
        <f t="shared" si="887"/>
        <v>1</v>
      </c>
      <c r="G861" s="61">
        <f t="shared" si="984"/>
        <v>12</v>
      </c>
      <c r="H861" s="1">
        <f t="shared" ref="H861:J861" si="987">H789</f>
        <v>4</v>
      </c>
      <c r="I861" s="1">
        <f t="shared" si="987"/>
        <v>1</v>
      </c>
      <c r="J861" s="1">
        <f t="shared" si="987"/>
        <v>3</v>
      </c>
      <c r="K861" s="1">
        <f t="shared" si="894"/>
        <v>1</v>
      </c>
      <c r="L861" s="1">
        <f>IF(H861=0,0,_xlfn.XLOOKUP(G861,战斗中转!$D$8:$D$19,战斗中转!$I$8:$I$19))</f>
        <v>0.4</v>
      </c>
      <c r="M861" s="1">
        <f t="shared" si="981"/>
        <v>6012413120</v>
      </c>
      <c r="N861" s="1" t="str">
        <f t="shared" si="889"/>
        <v>EquipmentName6012013120</v>
      </c>
      <c r="O861" s="1" t="str">
        <f t="shared" si="890"/>
        <v>EquipmentDesc6012013120</v>
      </c>
      <c r="P861" s="63" t="str">
        <f>"SpriteUi/EquipmentIcon/"&amp;"Equip_"&amp;_xlfn.XLOOKUP(J861,战斗中转!$A$8:$A$11,战斗中转!$B$8:$B$11)&amp;"_"&amp;I861*100+ROUNDUP(G861/2,0)*10</f>
        <v>SpriteUi/EquipmentIcon/Equip_Body_160</v>
      </c>
      <c r="Q861" s="63">
        <v>1</v>
      </c>
      <c r="R861" s="1" t="str" cm="1">
        <f t="array" ref="R861">_xlfn.XLOOKUP($C861,战斗中转!$E$32:$E$281,_xlfn.XLOOKUP(I861*100+J861,战斗中转!$AD$30:$BY$30*100+战斗中转!$AD$31:$BY$31,战斗中转!$AD$32:$BY$281),"{}")</f>
        <v>{"PhysDef":22362.592,"SkillSpeed":0.1778}</v>
      </c>
      <c r="S861" s="1" t="str" cm="1">
        <f t="array" ref="S861">_xlfn.XLOOKUP($C861,经营中转!$E$16:$E$265,_xlfn.XLOOKUP($J861,经营中转!$L$15:$S$15,经营中转!$L$16:$S$265),"{}")</f>
        <v>{"CardMulti":10.77}</v>
      </c>
    </row>
    <row r="862" spans="1:19" x14ac:dyDescent="0.15">
      <c r="A862" s="1">
        <f t="shared" si="978"/>
        <v>6012414120</v>
      </c>
      <c r="B862" s="61">
        <f t="shared" si="974"/>
        <v>6012414120</v>
      </c>
      <c r="C862" s="27">
        <f>_xlfn.XLOOKUP(G862,战斗中转!$D$8:$D$19,战斗中转!$F$8:$F$19)</f>
        <v>120</v>
      </c>
      <c r="D862" s="1">
        <f>_xlfn.XLOOKUP(G862,战斗中转!$D$8:$D$19,战斗中转!$H$8:$H$19)</f>
        <v>5</v>
      </c>
      <c r="E862" s="1">
        <f>_xlfn.XLOOKUP(G862,战斗中转!$D$8:$D$19,战斗中转!$J$8:$J$19)</f>
        <v>0</v>
      </c>
      <c r="F862" s="1">
        <f t="shared" si="887"/>
        <v>1</v>
      </c>
      <c r="G862" s="61">
        <f t="shared" si="984"/>
        <v>12</v>
      </c>
      <c r="H862" s="1">
        <f t="shared" ref="H862:J862" si="988">H790</f>
        <v>4</v>
      </c>
      <c r="I862" s="1">
        <f t="shared" si="988"/>
        <v>1</v>
      </c>
      <c r="J862" s="1">
        <f t="shared" si="988"/>
        <v>4</v>
      </c>
      <c r="K862" s="1">
        <f t="shared" si="894"/>
        <v>1</v>
      </c>
      <c r="L862" s="1">
        <f>IF(H862=0,0,_xlfn.XLOOKUP(G862,战斗中转!$D$8:$D$19,战斗中转!$I$8:$I$19))</f>
        <v>0.4</v>
      </c>
      <c r="M862" s="1">
        <f t="shared" si="981"/>
        <v>6012414120</v>
      </c>
      <c r="N862" s="1" t="str">
        <f t="shared" si="889"/>
        <v>EquipmentName6012014120</v>
      </c>
      <c r="O862" s="1" t="str">
        <f t="shared" si="890"/>
        <v>EquipmentDesc6012014120</v>
      </c>
      <c r="P862" s="63" t="str">
        <f>"SpriteUi/EquipmentIcon/"&amp;"Equip_"&amp;_xlfn.XLOOKUP(J862,战斗中转!$A$8:$A$11,战斗中转!$B$8:$B$11)&amp;"_"&amp;I862*100+ROUNDUP(G862/2,0)*10</f>
        <v>SpriteUi/EquipmentIcon/Equip_Shoes_160</v>
      </c>
      <c r="Q862" s="63">
        <v>1</v>
      </c>
      <c r="R862" s="1" t="str" cm="1">
        <f t="array" ref="R862">_xlfn.XLOOKUP($C862,战斗中转!$E$32:$E$281,_xlfn.XLOOKUP(I862*100+J862,战斗中转!$AD$30:$BY$30*100+战斗中转!$AD$31:$BY$31,战斗中转!$AD$32:$BY$281),"{}")</f>
        <v>{"MagicDef":22362.592,"AtkSpeed":0.2286,"SkillSpeed":0.1778}</v>
      </c>
      <c r="S862" s="1" t="str" cm="1">
        <f t="array" ref="S862">_xlfn.XLOOKUP($C862,经营中转!$E$16:$E$265,_xlfn.XLOOKUP($J862,经营中转!$L$15:$S$15,经营中转!$L$16:$S$265),"{}")</f>
        <v>{"AutoLevelLower":72}</v>
      </c>
    </row>
    <row r="863" spans="1:19" x14ac:dyDescent="0.15">
      <c r="A863" s="1">
        <f t="shared" si="978"/>
        <v>6012421120</v>
      </c>
      <c r="B863" s="61">
        <f t="shared" si="974"/>
        <v>6012421120</v>
      </c>
      <c r="C863" s="27">
        <f>_xlfn.XLOOKUP(G863,战斗中转!$D$8:$D$19,战斗中转!$F$8:$F$19)</f>
        <v>120</v>
      </c>
      <c r="D863" s="1">
        <f>_xlfn.XLOOKUP(G863,战斗中转!$D$8:$D$19,战斗中转!$H$8:$H$19)</f>
        <v>5</v>
      </c>
      <c r="E863" s="1">
        <f>_xlfn.XLOOKUP(G863,战斗中转!$D$8:$D$19,战斗中转!$J$8:$J$19)</f>
        <v>0</v>
      </c>
      <c r="F863" s="1">
        <f t="shared" si="887"/>
        <v>1</v>
      </c>
      <c r="G863" s="61">
        <f t="shared" si="984"/>
        <v>12</v>
      </c>
      <c r="H863" s="1">
        <f t="shared" ref="H863:J863" si="989">H791</f>
        <v>4</v>
      </c>
      <c r="I863" s="1">
        <f t="shared" si="989"/>
        <v>2</v>
      </c>
      <c r="J863" s="1">
        <f t="shared" si="989"/>
        <v>1</v>
      </c>
      <c r="K863" s="1">
        <f t="shared" si="894"/>
        <v>1</v>
      </c>
      <c r="L863" s="1">
        <f>IF(H863=0,0,_xlfn.XLOOKUP(G863,战斗中转!$D$8:$D$19,战斗中转!$I$8:$I$19))</f>
        <v>0.4</v>
      </c>
      <c r="M863" s="1">
        <f t="shared" si="981"/>
        <v>6012421120</v>
      </c>
      <c r="N863" s="1" t="str">
        <f t="shared" si="889"/>
        <v>EquipmentName6012021120</v>
      </c>
      <c r="O863" s="1" t="str">
        <f t="shared" si="890"/>
        <v>EquipmentDesc6012021120</v>
      </c>
      <c r="P863" s="63" t="str">
        <f>"SpriteUi/EquipmentIcon/"&amp;"Equip_"&amp;_xlfn.XLOOKUP(J863,战斗中转!$A$8:$A$11,战斗中转!$B$8:$B$11)&amp;"_"&amp;I863*100+ROUNDUP(G863/2,0)*10</f>
        <v>SpriteUi/EquipmentIcon/Equip_Weapon_260</v>
      </c>
      <c r="Q863" s="63">
        <v>1</v>
      </c>
      <c r="R863" s="1" t="str" cm="1">
        <f t="array" ref="R863">_xlfn.XLOOKUP($C863,战斗中转!$E$32:$E$281,_xlfn.XLOOKUP(I863*100+J863,战斗中转!$AD$30:$BY$30*100+战斗中转!$AD$31:$BY$31,战斗中转!$AD$32:$BY$281),"{}")</f>
        <v>{"Atk":50610.0766,"Cri":0.805}</v>
      </c>
      <c r="S863" s="1" t="str" cm="1">
        <f t="array" ref="S863">_xlfn.XLOOKUP($C863,经营中转!$E$16:$E$265,_xlfn.XLOOKUP($J863,经营中转!$L$15:$S$15,经营中转!$L$16:$S$265),"{}")</f>
        <v>{"CardMulti":25.14}</v>
      </c>
    </row>
    <row r="864" spans="1:19" x14ac:dyDescent="0.15">
      <c r="A864" s="1">
        <f t="shared" si="978"/>
        <v>6012422120</v>
      </c>
      <c r="B864" s="61">
        <f t="shared" si="974"/>
        <v>6012422120</v>
      </c>
      <c r="C864" s="27">
        <f>_xlfn.XLOOKUP(G864,战斗中转!$D$8:$D$19,战斗中转!$F$8:$F$19)</f>
        <v>120</v>
      </c>
      <c r="D864" s="1">
        <f>_xlfn.XLOOKUP(G864,战斗中转!$D$8:$D$19,战斗中转!$H$8:$H$19)</f>
        <v>5</v>
      </c>
      <c r="E864" s="1">
        <f>_xlfn.XLOOKUP(G864,战斗中转!$D$8:$D$19,战斗中转!$J$8:$J$19)</f>
        <v>0</v>
      </c>
      <c r="F864" s="1">
        <f t="shared" si="887"/>
        <v>1</v>
      </c>
      <c r="G864" s="61">
        <f t="shared" si="984"/>
        <v>12</v>
      </c>
      <c r="H864" s="1">
        <f t="shared" ref="H864:J864" si="990">H792</f>
        <v>4</v>
      </c>
      <c r="I864" s="1">
        <f t="shared" si="990"/>
        <v>2</v>
      </c>
      <c r="J864" s="1">
        <f t="shared" si="990"/>
        <v>2</v>
      </c>
      <c r="K864" s="1">
        <f t="shared" si="894"/>
        <v>1</v>
      </c>
      <c r="L864" s="1">
        <f>IF(H864=0,0,_xlfn.XLOOKUP(G864,战斗中转!$D$8:$D$19,战斗中转!$I$8:$I$19))</f>
        <v>0.4</v>
      </c>
      <c r="M864" s="1">
        <f t="shared" si="981"/>
        <v>6012422120</v>
      </c>
      <c r="N864" s="1" t="str">
        <f t="shared" si="889"/>
        <v>EquipmentName6012022120</v>
      </c>
      <c r="O864" s="1" t="str">
        <f t="shared" si="890"/>
        <v>EquipmentDesc6012022120</v>
      </c>
      <c r="P864" s="63" t="str">
        <f>"SpriteUi/EquipmentIcon/"&amp;"Equip_"&amp;_xlfn.XLOOKUP(J864,战斗中转!$A$8:$A$11,战斗中转!$B$8:$B$11)&amp;"_"&amp;I864*100+ROUNDUP(G864/2,0)*10</f>
        <v>SpriteUi/EquipmentIcon/Equip_Head_260</v>
      </c>
      <c r="Q864" s="63">
        <v>1</v>
      </c>
      <c r="R864" s="1" t="str" cm="1">
        <f t="array" ref="R864">_xlfn.XLOOKUP($C864,战斗中转!$E$32:$E$281,_xlfn.XLOOKUP(I864*100+J864,战斗中转!$AD$30:$BY$30*100+战斗中转!$AD$31:$BY$31,战斗中转!$AD$32:$BY$281),"{}")</f>
        <v>{"Hp":735611.5778,"AntiCri":0.805}</v>
      </c>
      <c r="S864" s="1" t="str" cm="1">
        <f t="array" ref="S864">_xlfn.XLOOKUP($C864,经营中转!$E$16:$E$265,_xlfn.XLOOKUP($J864,经营中转!$L$15:$S$15,经营中转!$L$16:$S$265),"{}")</f>
        <v>{"AutoLevelLower":168}</v>
      </c>
    </row>
    <row r="865" spans="1:19" x14ac:dyDescent="0.15">
      <c r="A865" s="1">
        <f t="shared" si="978"/>
        <v>6012423120</v>
      </c>
      <c r="B865" s="61">
        <f t="shared" si="974"/>
        <v>6012423120</v>
      </c>
      <c r="C865" s="27">
        <f>_xlfn.XLOOKUP(G865,战斗中转!$D$8:$D$19,战斗中转!$F$8:$F$19)</f>
        <v>120</v>
      </c>
      <c r="D865" s="1">
        <f>_xlfn.XLOOKUP(G865,战斗中转!$D$8:$D$19,战斗中转!$H$8:$H$19)</f>
        <v>5</v>
      </c>
      <c r="E865" s="1">
        <f>_xlfn.XLOOKUP(G865,战斗中转!$D$8:$D$19,战斗中转!$J$8:$J$19)</f>
        <v>0</v>
      </c>
      <c r="F865" s="1">
        <f t="shared" si="887"/>
        <v>1</v>
      </c>
      <c r="G865" s="61">
        <f t="shared" si="984"/>
        <v>12</v>
      </c>
      <c r="H865" s="1">
        <f t="shared" ref="H865:J865" si="991">H793</f>
        <v>4</v>
      </c>
      <c r="I865" s="1">
        <f t="shared" si="991"/>
        <v>2</v>
      </c>
      <c r="J865" s="1">
        <f t="shared" si="991"/>
        <v>3</v>
      </c>
      <c r="K865" s="1">
        <f t="shared" si="894"/>
        <v>1</v>
      </c>
      <c r="L865" s="1">
        <f>IF(H865=0,0,_xlfn.XLOOKUP(G865,战斗中转!$D$8:$D$19,战斗中转!$I$8:$I$19))</f>
        <v>0.4</v>
      </c>
      <c r="M865" s="1">
        <f t="shared" si="981"/>
        <v>6012423120</v>
      </c>
      <c r="N865" s="1" t="str">
        <f t="shared" si="889"/>
        <v>EquipmentName6012023120</v>
      </c>
      <c r="O865" s="1" t="str">
        <f t="shared" si="890"/>
        <v>EquipmentDesc6012023120</v>
      </c>
      <c r="P865" s="63" t="str">
        <f>"SpriteUi/EquipmentIcon/"&amp;"Equip_"&amp;_xlfn.XLOOKUP(J865,战斗中转!$A$8:$A$11,战斗中转!$B$8:$B$11)&amp;"_"&amp;I865*100+ROUNDUP(G865/2,0)*10</f>
        <v>SpriteUi/EquipmentIcon/Equip_Body_260</v>
      </c>
      <c r="Q865" s="63">
        <v>1</v>
      </c>
      <c r="R865" s="1" t="str" cm="1">
        <f t="array" ref="R865">_xlfn.XLOOKUP($C865,战斗中转!$E$32:$E$281,_xlfn.XLOOKUP(I865*100+J865,战斗中转!$AD$30:$BY$30*100+战斗中转!$AD$31:$BY$31,战斗中转!$AD$32:$BY$281),"{}")</f>
        <v>{"PhysDef":25893.5275,"OnHealInc":0.1676}</v>
      </c>
      <c r="S865" s="1" t="str" cm="1">
        <f t="array" ref="S865">_xlfn.XLOOKUP($C865,经营中转!$E$16:$E$265,_xlfn.XLOOKUP($J865,经营中转!$L$15:$S$15,经营中转!$L$16:$S$265),"{}")</f>
        <v>{"CardMulti":10.77}</v>
      </c>
    </row>
    <row r="866" spans="1:19" x14ac:dyDescent="0.15">
      <c r="A866" s="1">
        <f t="shared" si="978"/>
        <v>6012424120</v>
      </c>
      <c r="B866" s="61">
        <f t="shared" si="974"/>
        <v>6012424120</v>
      </c>
      <c r="C866" s="27">
        <f>_xlfn.XLOOKUP(G866,战斗中转!$D$8:$D$19,战斗中转!$F$8:$F$19)</f>
        <v>120</v>
      </c>
      <c r="D866" s="1">
        <f>_xlfn.XLOOKUP(G866,战斗中转!$D$8:$D$19,战斗中转!$H$8:$H$19)</f>
        <v>5</v>
      </c>
      <c r="E866" s="1">
        <f>_xlfn.XLOOKUP(G866,战斗中转!$D$8:$D$19,战斗中转!$J$8:$J$19)</f>
        <v>0</v>
      </c>
      <c r="F866" s="1">
        <f t="shared" si="887"/>
        <v>1</v>
      </c>
      <c r="G866" s="61">
        <f t="shared" si="984"/>
        <v>12</v>
      </c>
      <c r="H866" s="1">
        <f t="shared" ref="H866:J866" si="992">H794</f>
        <v>4</v>
      </c>
      <c r="I866" s="1">
        <f t="shared" si="992"/>
        <v>2</v>
      </c>
      <c r="J866" s="1">
        <f t="shared" si="992"/>
        <v>4</v>
      </c>
      <c r="K866" s="1">
        <f t="shared" si="894"/>
        <v>1</v>
      </c>
      <c r="L866" s="1">
        <f>IF(H866=0,0,_xlfn.XLOOKUP(G866,战斗中转!$D$8:$D$19,战斗中转!$I$8:$I$19))</f>
        <v>0.4</v>
      </c>
      <c r="M866" s="1">
        <f t="shared" si="981"/>
        <v>6012424120</v>
      </c>
      <c r="N866" s="1" t="str">
        <f t="shared" si="889"/>
        <v>EquipmentName6012024120</v>
      </c>
      <c r="O866" s="1" t="str">
        <f t="shared" si="890"/>
        <v>EquipmentDesc6012024120</v>
      </c>
      <c r="P866" s="63" t="str">
        <f>"SpriteUi/EquipmentIcon/"&amp;"Equip_"&amp;_xlfn.XLOOKUP(J866,战斗中转!$A$8:$A$11,战斗中转!$B$8:$B$11)&amp;"_"&amp;I866*100+ROUNDUP(G866/2,0)*10</f>
        <v>SpriteUi/EquipmentIcon/Equip_Shoes_260</v>
      </c>
      <c r="Q866" s="63">
        <v>1</v>
      </c>
      <c r="R866" s="1" t="str" cm="1">
        <f t="array" ref="R866">_xlfn.XLOOKUP($C866,战斗中转!$E$32:$E$281,_xlfn.XLOOKUP(I866*100+J866,战斗中转!$AD$30:$BY$30*100+战斗中转!$AD$31:$BY$31,战斗中转!$AD$32:$BY$281),"{}")</f>
        <v>{"MagicDef":25893.5275,"AtkSpeed":0.2286,"OnHealInc":0.1676}</v>
      </c>
      <c r="S866" s="1" t="str" cm="1">
        <f t="array" ref="S866">_xlfn.XLOOKUP($C866,经营中转!$E$16:$E$265,_xlfn.XLOOKUP($J866,经营中转!$L$15:$S$15,经营中转!$L$16:$S$265),"{}")</f>
        <v>{"AutoLevelLower":72}</v>
      </c>
    </row>
    <row r="867" spans="1:19" x14ac:dyDescent="0.15">
      <c r="A867" s="1">
        <f t="shared" si="978"/>
        <v>6012431120</v>
      </c>
      <c r="B867" s="61">
        <f t="shared" si="974"/>
        <v>6012431120</v>
      </c>
      <c r="C867" s="27">
        <f>_xlfn.XLOOKUP(G867,战斗中转!$D$8:$D$19,战斗中转!$F$8:$F$19)</f>
        <v>120</v>
      </c>
      <c r="D867" s="1">
        <f>_xlfn.XLOOKUP(G867,战斗中转!$D$8:$D$19,战斗中转!$H$8:$H$19)</f>
        <v>5</v>
      </c>
      <c r="E867" s="1">
        <f>_xlfn.XLOOKUP(G867,战斗中转!$D$8:$D$19,战斗中转!$J$8:$J$19)</f>
        <v>0</v>
      </c>
      <c r="F867" s="1">
        <f t="shared" si="887"/>
        <v>1</v>
      </c>
      <c r="G867" s="61">
        <f t="shared" si="984"/>
        <v>12</v>
      </c>
      <c r="H867" s="1">
        <f t="shared" ref="H867:J867" si="993">H795</f>
        <v>4</v>
      </c>
      <c r="I867" s="1">
        <f t="shared" si="993"/>
        <v>3</v>
      </c>
      <c r="J867" s="1">
        <f t="shared" si="993"/>
        <v>1</v>
      </c>
      <c r="K867" s="1">
        <f t="shared" si="894"/>
        <v>1</v>
      </c>
      <c r="L867" s="1">
        <f>IF(H867=0,0,_xlfn.XLOOKUP(G867,战斗中转!$D$8:$D$19,战斗中转!$I$8:$I$19))</f>
        <v>0.4</v>
      </c>
      <c r="M867" s="1">
        <f t="shared" si="981"/>
        <v>6012431120</v>
      </c>
      <c r="N867" s="1" t="str">
        <f t="shared" si="889"/>
        <v>EquipmentName6012031120</v>
      </c>
      <c r="O867" s="1" t="str">
        <f t="shared" si="890"/>
        <v>EquipmentDesc6012031120</v>
      </c>
      <c r="P867" s="63" t="str">
        <f>"SpriteUi/EquipmentIcon/"&amp;"Equip_"&amp;_xlfn.XLOOKUP(J867,战斗中转!$A$8:$A$11,战斗中转!$B$8:$B$11)&amp;"_"&amp;I867*100+ROUNDUP(G867/2,0)*10</f>
        <v>SpriteUi/EquipmentIcon/Equip_Weapon_360</v>
      </c>
      <c r="Q867" s="63">
        <v>1</v>
      </c>
      <c r="R867" s="1" t="str" cm="1">
        <f t="array" ref="R867">_xlfn.XLOOKUP($C867,战斗中转!$E$32:$E$281,_xlfn.XLOOKUP(I867*100+J867,战斗中转!$AD$30:$BY$30*100+战斗中转!$AD$31:$BY$31,战斗中转!$AD$32:$BY$281),"{}")</f>
        <v>{"Atk":64733.8188,"Cri":0.805}</v>
      </c>
      <c r="S867" s="1" t="str" cm="1">
        <f t="array" ref="S867">_xlfn.XLOOKUP($C867,经营中转!$E$16:$E$265,_xlfn.XLOOKUP($J867,经营中转!$L$15:$S$15,经营中转!$L$16:$S$265),"{}")</f>
        <v>{"CardMulti":25.14}</v>
      </c>
    </row>
    <row r="868" spans="1:19" x14ac:dyDescent="0.15">
      <c r="A868" s="1">
        <f t="shared" si="978"/>
        <v>6012432120</v>
      </c>
      <c r="B868" s="61">
        <f t="shared" si="974"/>
        <v>6012432120</v>
      </c>
      <c r="C868" s="27">
        <f>_xlfn.XLOOKUP(G868,战斗中转!$D$8:$D$19,战斗中转!$F$8:$F$19)</f>
        <v>120</v>
      </c>
      <c r="D868" s="1">
        <f>_xlfn.XLOOKUP(G868,战斗中转!$D$8:$D$19,战斗中转!$H$8:$H$19)</f>
        <v>5</v>
      </c>
      <c r="E868" s="1">
        <f>_xlfn.XLOOKUP(G868,战斗中转!$D$8:$D$19,战斗中转!$J$8:$J$19)</f>
        <v>0</v>
      </c>
      <c r="F868" s="1">
        <f t="shared" si="887"/>
        <v>1</v>
      </c>
      <c r="G868" s="61">
        <f t="shared" si="984"/>
        <v>12</v>
      </c>
      <c r="H868" s="1">
        <f t="shared" ref="H868:J868" si="994">H796</f>
        <v>4</v>
      </c>
      <c r="I868" s="1">
        <f t="shared" si="994"/>
        <v>3</v>
      </c>
      <c r="J868" s="1">
        <f t="shared" si="994"/>
        <v>2</v>
      </c>
      <c r="K868" s="1">
        <f t="shared" si="894"/>
        <v>1</v>
      </c>
      <c r="L868" s="1">
        <f>IF(H868=0,0,_xlfn.XLOOKUP(G868,战斗中转!$D$8:$D$19,战斗中转!$I$8:$I$19))</f>
        <v>0.4</v>
      </c>
      <c r="M868" s="1">
        <f t="shared" si="981"/>
        <v>6012432120</v>
      </c>
      <c r="N868" s="1" t="str">
        <f t="shared" si="889"/>
        <v>EquipmentName6012032120</v>
      </c>
      <c r="O868" s="1" t="str">
        <f t="shared" si="890"/>
        <v>EquipmentDesc6012032120</v>
      </c>
      <c r="P868" s="63" t="str">
        <f>"SpriteUi/EquipmentIcon/"&amp;"Equip_"&amp;_xlfn.XLOOKUP(J868,战斗中转!$A$8:$A$11,战斗中转!$B$8:$B$11)&amp;"_"&amp;I868*100+ROUNDUP(G868/2,0)*10</f>
        <v>SpriteUi/EquipmentIcon/Equip_Head_360</v>
      </c>
      <c r="Q868" s="63">
        <v>1</v>
      </c>
      <c r="R868" s="1" t="str" cm="1">
        <f t="array" ref="R868">_xlfn.XLOOKUP($C868,战斗中转!$E$32:$E$281,_xlfn.XLOOKUP(I868*100+J868,战斗中转!$AD$30:$BY$30*100+战斗中转!$AD$31:$BY$31,战斗中转!$AD$32:$BY$281),"{}")</f>
        <v>{"Hp":617913.7254,"AntiCri":0.805}</v>
      </c>
      <c r="S868" s="1" t="str" cm="1">
        <f t="array" ref="S868">_xlfn.XLOOKUP($C868,经营中转!$E$16:$E$265,_xlfn.XLOOKUP($J868,经营中转!$L$15:$S$15,经营中转!$L$16:$S$265),"{}")</f>
        <v>{"AutoLevelLower":168}</v>
      </c>
    </row>
    <row r="869" spans="1:19" x14ac:dyDescent="0.15">
      <c r="A869" s="1">
        <f t="shared" si="978"/>
        <v>6012433120</v>
      </c>
      <c r="B869" s="61">
        <f t="shared" si="974"/>
        <v>6012433120</v>
      </c>
      <c r="C869" s="27">
        <f>_xlfn.XLOOKUP(G869,战斗中转!$D$8:$D$19,战斗中转!$F$8:$F$19)</f>
        <v>120</v>
      </c>
      <c r="D869" s="1">
        <f>_xlfn.XLOOKUP(G869,战斗中转!$D$8:$D$19,战斗中转!$H$8:$H$19)</f>
        <v>5</v>
      </c>
      <c r="E869" s="1">
        <f>_xlfn.XLOOKUP(G869,战斗中转!$D$8:$D$19,战斗中转!$J$8:$J$19)</f>
        <v>0</v>
      </c>
      <c r="F869" s="1">
        <f t="shared" si="887"/>
        <v>1</v>
      </c>
      <c r="G869" s="61">
        <f t="shared" si="984"/>
        <v>12</v>
      </c>
      <c r="H869" s="1">
        <f t="shared" ref="H869:J869" si="995">H797</f>
        <v>4</v>
      </c>
      <c r="I869" s="1">
        <f t="shared" si="995"/>
        <v>3</v>
      </c>
      <c r="J869" s="1">
        <f t="shared" si="995"/>
        <v>3</v>
      </c>
      <c r="K869" s="1">
        <f t="shared" si="894"/>
        <v>1</v>
      </c>
      <c r="L869" s="1">
        <f>IF(H869=0,0,_xlfn.XLOOKUP(G869,战斗中转!$D$8:$D$19,战斗中转!$I$8:$I$19))</f>
        <v>0.4</v>
      </c>
      <c r="M869" s="1">
        <f t="shared" si="981"/>
        <v>6012433120</v>
      </c>
      <c r="N869" s="1" t="str">
        <f t="shared" si="889"/>
        <v>EquipmentName6012033120</v>
      </c>
      <c r="O869" s="1" t="str">
        <f t="shared" si="890"/>
        <v>EquipmentDesc6012033120</v>
      </c>
      <c r="P869" s="63" t="str">
        <f>"SpriteUi/EquipmentIcon/"&amp;"Equip_"&amp;_xlfn.XLOOKUP(J869,战斗中转!$A$8:$A$11,战斗中转!$B$8:$B$11)&amp;"_"&amp;I869*100+ROUNDUP(G869/2,0)*10</f>
        <v>SpriteUi/EquipmentIcon/Equip_Body_360</v>
      </c>
      <c r="Q869" s="63">
        <v>1</v>
      </c>
      <c r="R869" s="1" t="str" cm="1">
        <f t="array" ref="R869">_xlfn.XLOOKUP($C869,战斗中转!$E$32:$E$281,_xlfn.XLOOKUP(I869*100+J869,战斗中转!$AD$30:$BY$30*100+战斗中转!$AD$31:$BY$31,战斗中转!$AD$32:$BY$281),"{}")</f>
        <v>{"PhysDef":22833.3834,"HealInc":0.1676}</v>
      </c>
      <c r="S869" s="1" t="str" cm="1">
        <f t="array" ref="S869">_xlfn.XLOOKUP($C869,经营中转!$E$16:$E$265,_xlfn.XLOOKUP($J869,经营中转!$L$15:$S$15,经营中转!$L$16:$S$265),"{}")</f>
        <v>{"CardMulti":10.77}</v>
      </c>
    </row>
    <row r="870" spans="1:19" x14ac:dyDescent="0.15">
      <c r="A870" s="1">
        <f t="shared" si="978"/>
        <v>6012434120</v>
      </c>
      <c r="B870" s="61">
        <f t="shared" si="974"/>
        <v>6012434120</v>
      </c>
      <c r="C870" s="27">
        <f>_xlfn.XLOOKUP(G870,战斗中转!$D$8:$D$19,战斗中转!$F$8:$F$19)</f>
        <v>120</v>
      </c>
      <c r="D870" s="1">
        <f>_xlfn.XLOOKUP(G870,战斗中转!$D$8:$D$19,战斗中转!$H$8:$H$19)</f>
        <v>5</v>
      </c>
      <c r="E870" s="1">
        <f>_xlfn.XLOOKUP(G870,战斗中转!$D$8:$D$19,战斗中转!$J$8:$J$19)</f>
        <v>0</v>
      </c>
      <c r="F870" s="1">
        <f t="shared" si="887"/>
        <v>1</v>
      </c>
      <c r="G870" s="61">
        <f t="shared" si="984"/>
        <v>12</v>
      </c>
      <c r="H870" s="1">
        <f t="shared" ref="H870:J870" si="996">H798</f>
        <v>4</v>
      </c>
      <c r="I870" s="1">
        <f t="shared" si="996"/>
        <v>3</v>
      </c>
      <c r="J870" s="1">
        <f t="shared" si="996"/>
        <v>4</v>
      </c>
      <c r="K870" s="1">
        <f t="shared" si="894"/>
        <v>1</v>
      </c>
      <c r="L870" s="1">
        <f>IF(H870=0,0,_xlfn.XLOOKUP(G870,战斗中转!$D$8:$D$19,战斗中转!$I$8:$I$19))</f>
        <v>0.4</v>
      </c>
      <c r="M870" s="1">
        <f t="shared" si="981"/>
        <v>6012434120</v>
      </c>
      <c r="N870" s="1" t="str">
        <f t="shared" si="889"/>
        <v>EquipmentName6012034120</v>
      </c>
      <c r="O870" s="1" t="str">
        <f t="shared" si="890"/>
        <v>EquipmentDesc6012034120</v>
      </c>
      <c r="P870" s="63" t="str">
        <f>"SpriteUi/EquipmentIcon/"&amp;"Equip_"&amp;_xlfn.XLOOKUP(J870,战斗中转!$A$8:$A$11,战斗中转!$B$8:$B$11)&amp;"_"&amp;I870*100+ROUNDUP(G870/2,0)*10</f>
        <v>SpriteUi/EquipmentIcon/Equip_Shoes_360</v>
      </c>
      <c r="Q870" s="63">
        <v>1</v>
      </c>
      <c r="R870" s="1" t="str" cm="1">
        <f t="array" ref="R870">_xlfn.XLOOKUP($C870,战斗中转!$E$32:$E$281,_xlfn.XLOOKUP(I870*100+J870,战斗中转!$AD$30:$BY$30*100+战斗中转!$AD$31:$BY$31,战斗中转!$AD$32:$BY$281),"{}")</f>
        <v>{"MagicDef":23304.1748,"AtkSpeed":0.2286,"HealInc":0.1676}</v>
      </c>
      <c r="S870" s="1" t="str" cm="1">
        <f t="array" ref="S870">_xlfn.XLOOKUP($C870,经营中转!$E$16:$E$265,_xlfn.XLOOKUP($J870,经营中转!$L$15:$S$15,经营中转!$L$16:$S$265),"{}")</f>
        <v>{"AutoLevelLower":72}</v>
      </c>
    </row>
    <row r="871" spans="1:19" x14ac:dyDescent="0.15">
      <c r="A871" s="1">
        <f t="shared" ref="A871:A882" si="997">B871</f>
        <v>6012911120</v>
      </c>
      <c r="B871" s="61">
        <f t="shared" si="974"/>
        <v>6012911120</v>
      </c>
      <c r="C871" s="27">
        <f>_xlfn.XLOOKUP(G871,战斗中转!$D$8:$D$19,战斗中转!$F$8:$F$19)</f>
        <v>120</v>
      </c>
      <c r="D871" s="1">
        <f>_xlfn.XLOOKUP(G871,战斗中转!$D$8:$D$19,战斗中转!$H$8:$H$19)</f>
        <v>5</v>
      </c>
      <c r="E871" s="1">
        <f>_xlfn.XLOOKUP(G871,战斗中转!$D$8:$D$19,战斗中转!$J$8:$J$19)</f>
        <v>0</v>
      </c>
      <c r="F871" s="1">
        <f t="shared" ref="F871:F882" si="998">IF(D871=0,0,1)</f>
        <v>1</v>
      </c>
      <c r="G871" s="61">
        <f t="shared" si="984"/>
        <v>12</v>
      </c>
      <c r="H871" s="1">
        <f t="shared" ref="H871:J871" si="999">H799</f>
        <v>100</v>
      </c>
      <c r="I871" s="1">
        <f t="shared" si="999"/>
        <v>1</v>
      </c>
      <c r="J871" s="1">
        <f t="shared" si="999"/>
        <v>1</v>
      </c>
      <c r="K871" s="1">
        <f t="shared" ref="K871:K882" si="1000">IF(L871=0,0,1)</f>
        <v>1</v>
      </c>
      <c r="L871" s="1">
        <f>IF(H871=0,0,_xlfn.XLOOKUP(G871,战斗中转!$D$8:$D$19,战斗中转!$I$8:$I$19))</f>
        <v>0.4</v>
      </c>
      <c r="M871" s="1">
        <f t="shared" ref="M871:M882" si="1001">B871</f>
        <v>6012911120</v>
      </c>
      <c r="N871" s="1" t="str">
        <f t="shared" ref="N871:N882" si="1002">"EquipmentName"&amp;"60"&amp;G871*1000000+I871*10000+J871*1000+C871</f>
        <v>EquipmentName6012011120</v>
      </c>
      <c r="O871" s="1" t="str">
        <f t="shared" ref="O871:O882" si="1003">"EquipmentDesc"&amp;"60"&amp;G871*1000000+I871*10000+J871*1000+C871</f>
        <v>EquipmentDesc6012011120</v>
      </c>
      <c r="P871" s="63" t="str">
        <f>"SpriteUi/EquipmentIcon/"&amp;"Equip_"&amp;_xlfn.XLOOKUP(J871,战斗中转!$A$8:$A$11,战斗中转!$B$8:$B$11)&amp;"_"&amp;I871*100+ROUNDUP(G871/2,0)*10</f>
        <v>SpriteUi/EquipmentIcon/Equip_Weapon_160</v>
      </c>
      <c r="Q871" s="63">
        <v>1</v>
      </c>
      <c r="R871" s="1" t="str" cm="1">
        <f t="array" ref="R871">_xlfn.XLOOKUP($C871,战斗中转!$E$32:$E$281,_xlfn.XLOOKUP(I871*100+J871,战斗中转!$AD$30:$BY$30*100+战斗中转!$AD$31:$BY$31,战斗中转!$AD$32:$BY$281),"{}")</f>
        <v>{"Atk":71795.69,"Cri":1.1673}</v>
      </c>
      <c r="S871" s="1" t="str" cm="1">
        <f t="array" ref="S871">_xlfn.XLOOKUP($C871,经营中转!$E$16:$E$265,_xlfn.XLOOKUP($J871,经营中转!$L$15:$S$15,经营中转!$L$16:$S$265),"{}")</f>
        <v>{"CardMulti":25.14}</v>
      </c>
    </row>
    <row r="872" spans="1:19" x14ac:dyDescent="0.15">
      <c r="A872" s="1">
        <f t="shared" si="997"/>
        <v>6012912120</v>
      </c>
      <c r="B872" s="61">
        <f t="shared" si="974"/>
        <v>6012912120</v>
      </c>
      <c r="C872" s="27">
        <f>_xlfn.XLOOKUP(G872,战斗中转!$D$8:$D$19,战斗中转!$F$8:$F$19)</f>
        <v>120</v>
      </c>
      <c r="D872" s="1">
        <f>_xlfn.XLOOKUP(G872,战斗中转!$D$8:$D$19,战斗中转!$H$8:$H$19)</f>
        <v>5</v>
      </c>
      <c r="E872" s="1">
        <f>_xlfn.XLOOKUP(G872,战斗中转!$D$8:$D$19,战斗中转!$J$8:$J$19)</f>
        <v>0</v>
      </c>
      <c r="F872" s="1">
        <f t="shared" si="998"/>
        <v>1</v>
      </c>
      <c r="G872" s="61">
        <f t="shared" si="984"/>
        <v>12</v>
      </c>
      <c r="H872" s="1">
        <f t="shared" ref="H872:J872" si="1004">H800</f>
        <v>100</v>
      </c>
      <c r="I872" s="1">
        <f t="shared" si="1004"/>
        <v>1</v>
      </c>
      <c r="J872" s="1">
        <f t="shared" si="1004"/>
        <v>2</v>
      </c>
      <c r="K872" s="1">
        <f t="shared" si="1000"/>
        <v>1</v>
      </c>
      <c r="L872" s="1">
        <f>IF(H872=0,0,_xlfn.XLOOKUP(G872,战斗中转!$D$8:$D$19,战斗中转!$I$8:$I$19))</f>
        <v>0.4</v>
      </c>
      <c r="M872" s="1">
        <f t="shared" si="1001"/>
        <v>6012912120</v>
      </c>
      <c r="N872" s="1" t="str">
        <f t="shared" si="1002"/>
        <v>EquipmentName6012012120</v>
      </c>
      <c r="O872" s="1" t="str">
        <f t="shared" si="1003"/>
        <v>EquipmentDesc6012012120</v>
      </c>
      <c r="P872" s="63" t="str">
        <f>"SpriteUi/EquipmentIcon/"&amp;"Equip_"&amp;_xlfn.XLOOKUP(J872,战斗中转!$A$8:$A$11,战斗中转!$B$8:$B$11)&amp;"_"&amp;I872*100+ROUNDUP(G872/2,0)*10</f>
        <v>SpriteUi/EquipmentIcon/Equip_Head_160</v>
      </c>
      <c r="Q872" s="63">
        <v>1</v>
      </c>
      <c r="R872" s="1" t="str" cm="1">
        <f t="array" ref="R872">_xlfn.XLOOKUP($C872,战斗中转!$E$32:$E$281,_xlfn.XLOOKUP(I872*100+J872,战斗中转!$AD$30:$BY$30*100+战斗中转!$AD$31:$BY$31,战斗中转!$AD$32:$BY$281),"{}")</f>
        <v>{"Hp":517870.5508,"AntiCri":0.644}</v>
      </c>
      <c r="S872" s="1" t="str" cm="1">
        <f t="array" ref="S872">_xlfn.XLOOKUP($C872,经营中转!$E$16:$E$265,_xlfn.XLOOKUP($J872,经营中转!$L$15:$S$15,经营中转!$L$16:$S$265),"{}")</f>
        <v>{"AutoLevelLower":168}</v>
      </c>
    </row>
    <row r="873" spans="1:19" x14ac:dyDescent="0.15">
      <c r="A873" s="1">
        <f t="shared" si="997"/>
        <v>6012913120</v>
      </c>
      <c r="B873" s="61">
        <f t="shared" si="974"/>
        <v>6012913120</v>
      </c>
      <c r="C873" s="27">
        <f>_xlfn.XLOOKUP(G873,战斗中转!$D$8:$D$19,战斗中转!$F$8:$F$19)</f>
        <v>120</v>
      </c>
      <c r="D873" s="1">
        <f>_xlfn.XLOOKUP(G873,战斗中转!$D$8:$D$19,战斗中转!$H$8:$H$19)</f>
        <v>5</v>
      </c>
      <c r="E873" s="1">
        <f>_xlfn.XLOOKUP(G873,战斗中转!$D$8:$D$19,战斗中转!$J$8:$J$19)</f>
        <v>0</v>
      </c>
      <c r="F873" s="1">
        <f t="shared" si="998"/>
        <v>1</v>
      </c>
      <c r="G873" s="61">
        <f t="shared" si="984"/>
        <v>12</v>
      </c>
      <c r="H873" s="1">
        <f t="shared" ref="H873:J873" si="1005">H801</f>
        <v>100</v>
      </c>
      <c r="I873" s="1">
        <f t="shared" si="1005"/>
        <v>1</v>
      </c>
      <c r="J873" s="1">
        <f t="shared" si="1005"/>
        <v>3</v>
      </c>
      <c r="K873" s="1">
        <f t="shared" si="1000"/>
        <v>1</v>
      </c>
      <c r="L873" s="1">
        <f>IF(H873=0,0,_xlfn.XLOOKUP(G873,战斗中转!$D$8:$D$19,战斗中转!$I$8:$I$19))</f>
        <v>0.4</v>
      </c>
      <c r="M873" s="1">
        <f t="shared" si="1001"/>
        <v>6012913120</v>
      </c>
      <c r="N873" s="1" t="str">
        <f t="shared" si="1002"/>
        <v>EquipmentName6012013120</v>
      </c>
      <c r="O873" s="1" t="str">
        <f t="shared" si="1003"/>
        <v>EquipmentDesc6012013120</v>
      </c>
      <c r="P873" s="63" t="str">
        <f>"SpriteUi/EquipmentIcon/"&amp;"Equip_"&amp;_xlfn.XLOOKUP(J873,战斗中转!$A$8:$A$11,战斗中转!$B$8:$B$11)&amp;"_"&amp;I873*100+ROUNDUP(G873/2,0)*10</f>
        <v>SpriteUi/EquipmentIcon/Equip_Body_160</v>
      </c>
      <c r="Q873" s="63">
        <v>1</v>
      </c>
      <c r="R873" s="1" t="str" cm="1">
        <f t="array" ref="R873">_xlfn.XLOOKUP($C873,战斗中转!$E$32:$E$281,_xlfn.XLOOKUP(I873*100+J873,战斗中转!$AD$30:$BY$30*100+战斗中转!$AD$31:$BY$31,战斗中转!$AD$32:$BY$281),"{}")</f>
        <v>{"PhysDef":22362.592,"SkillSpeed":0.1778}</v>
      </c>
      <c r="S873" s="1" t="str" cm="1">
        <f t="array" ref="S873">_xlfn.XLOOKUP($C873,经营中转!$E$16:$E$265,_xlfn.XLOOKUP($J873,经营中转!$L$15:$S$15,经营中转!$L$16:$S$265),"{}")</f>
        <v>{"CardMulti":10.77}</v>
      </c>
    </row>
    <row r="874" spans="1:19" x14ac:dyDescent="0.15">
      <c r="A874" s="1">
        <f t="shared" si="997"/>
        <v>6012914120</v>
      </c>
      <c r="B874" s="61">
        <f t="shared" si="974"/>
        <v>6012914120</v>
      </c>
      <c r="C874" s="27">
        <f>_xlfn.XLOOKUP(G874,战斗中转!$D$8:$D$19,战斗中转!$F$8:$F$19)</f>
        <v>120</v>
      </c>
      <c r="D874" s="1">
        <f>_xlfn.XLOOKUP(G874,战斗中转!$D$8:$D$19,战斗中转!$H$8:$H$19)</f>
        <v>5</v>
      </c>
      <c r="E874" s="1">
        <f>_xlfn.XLOOKUP(G874,战斗中转!$D$8:$D$19,战斗中转!$J$8:$J$19)</f>
        <v>0</v>
      </c>
      <c r="F874" s="1">
        <f t="shared" si="998"/>
        <v>1</v>
      </c>
      <c r="G874" s="61">
        <f t="shared" si="984"/>
        <v>12</v>
      </c>
      <c r="H874" s="1">
        <f t="shared" ref="H874:J874" si="1006">H802</f>
        <v>100</v>
      </c>
      <c r="I874" s="1">
        <f t="shared" si="1006"/>
        <v>1</v>
      </c>
      <c r="J874" s="1">
        <f t="shared" si="1006"/>
        <v>4</v>
      </c>
      <c r="K874" s="1">
        <f t="shared" si="1000"/>
        <v>1</v>
      </c>
      <c r="L874" s="1">
        <f>IF(H874=0,0,_xlfn.XLOOKUP(G874,战斗中转!$D$8:$D$19,战斗中转!$I$8:$I$19))</f>
        <v>0.4</v>
      </c>
      <c r="M874" s="1">
        <f t="shared" si="1001"/>
        <v>6012914120</v>
      </c>
      <c r="N874" s="1" t="str">
        <f t="shared" si="1002"/>
        <v>EquipmentName6012014120</v>
      </c>
      <c r="O874" s="1" t="str">
        <f t="shared" si="1003"/>
        <v>EquipmentDesc6012014120</v>
      </c>
      <c r="P874" s="63" t="str">
        <f>"SpriteUi/EquipmentIcon/"&amp;"Equip_"&amp;_xlfn.XLOOKUP(J874,战斗中转!$A$8:$A$11,战斗中转!$B$8:$B$11)&amp;"_"&amp;I874*100+ROUNDUP(G874/2,0)*10</f>
        <v>SpriteUi/EquipmentIcon/Equip_Shoes_160</v>
      </c>
      <c r="Q874" s="63">
        <v>1</v>
      </c>
      <c r="R874" s="1" t="str" cm="1">
        <f t="array" ref="R874">_xlfn.XLOOKUP($C874,战斗中转!$E$32:$E$281,_xlfn.XLOOKUP(I874*100+J874,战斗中转!$AD$30:$BY$30*100+战斗中转!$AD$31:$BY$31,战斗中转!$AD$32:$BY$281),"{}")</f>
        <v>{"MagicDef":22362.592,"AtkSpeed":0.2286,"SkillSpeed":0.1778}</v>
      </c>
      <c r="S874" s="1" t="str" cm="1">
        <f t="array" ref="S874">_xlfn.XLOOKUP($C874,经营中转!$E$16:$E$265,_xlfn.XLOOKUP($J874,经营中转!$L$15:$S$15,经营中转!$L$16:$S$265),"{}")</f>
        <v>{"AutoLevelLower":72}</v>
      </c>
    </row>
    <row r="875" spans="1:19" x14ac:dyDescent="0.15">
      <c r="A875" s="1">
        <f t="shared" si="997"/>
        <v>6012921120</v>
      </c>
      <c r="B875" s="61">
        <f t="shared" si="974"/>
        <v>6012921120</v>
      </c>
      <c r="C875" s="27">
        <f>_xlfn.XLOOKUP(G875,战斗中转!$D$8:$D$19,战斗中转!$F$8:$F$19)</f>
        <v>120</v>
      </c>
      <c r="D875" s="1">
        <f>_xlfn.XLOOKUP(G875,战斗中转!$D$8:$D$19,战斗中转!$H$8:$H$19)</f>
        <v>5</v>
      </c>
      <c r="E875" s="1">
        <f>_xlfn.XLOOKUP(G875,战斗中转!$D$8:$D$19,战斗中转!$J$8:$J$19)</f>
        <v>0</v>
      </c>
      <c r="F875" s="1">
        <f t="shared" si="998"/>
        <v>1</v>
      </c>
      <c r="G875" s="61">
        <f t="shared" si="984"/>
        <v>12</v>
      </c>
      <c r="H875" s="1">
        <f t="shared" ref="H875:J875" si="1007">H803</f>
        <v>100</v>
      </c>
      <c r="I875" s="1">
        <f t="shared" si="1007"/>
        <v>2</v>
      </c>
      <c r="J875" s="1">
        <f t="shared" si="1007"/>
        <v>1</v>
      </c>
      <c r="K875" s="1">
        <f t="shared" si="1000"/>
        <v>1</v>
      </c>
      <c r="L875" s="1">
        <f>IF(H875=0,0,_xlfn.XLOOKUP(G875,战斗中转!$D$8:$D$19,战斗中转!$I$8:$I$19))</f>
        <v>0.4</v>
      </c>
      <c r="M875" s="1">
        <f t="shared" si="1001"/>
        <v>6012921120</v>
      </c>
      <c r="N875" s="1" t="str">
        <f t="shared" si="1002"/>
        <v>EquipmentName6012021120</v>
      </c>
      <c r="O875" s="1" t="str">
        <f t="shared" si="1003"/>
        <v>EquipmentDesc6012021120</v>
      </c>
      <c r="P875" s="63" t="str">
        <f>"SpriteUi/EquipmentIcon/"&amp;"Equip_"&amp;_xlfn.XLOOKUP(J875,战斗中转!$A$8:$A$11,战斗中转!$B$8:$B$11)&amp;"_"&amp;I875*100+ROUNDUP(G875/2,0)*10</f>
        <v>SpriteUi/EquipmentIcon/Equip_Weapon_260</v>
      </c>
      <c r="Q875" s="63">
        <v>1</v>
      </c>
      <c r="R875" s="1" t="str" cm="1">
        <f t="array" ref="R875">_xlfn.XLOOKUP($C875,战斗中转!$E$32:$E$281,_xlfn.XLOOKUP(I875*100+J875,战斗中转!$AD$30:$BY$30*100+战斗中转!$AD$31:$BY$31,战斗中转!$AD$32:$BY$281),"{}")</f>
        <v>{"Atk":50610.0766,"Cri":0.805}</v>
      </c>
      <c r="S875" s="1" t="str" cm="1">
        <f t="array" ref="S875">_xlfn.XLOOKUP($C875,经营中转!$E$16:$E$265,_xlfn.XLOOKUP($J875,经营中转!$L$15:$S$15,经营中转!$L$16:$S$265),"{}")</f>
        <v>{"CardMulti":25.14}</v>
      </c>
    </row>
    <row r="876" spans="1:19" x14ac:dyDescent="0.15">
      <c r="A876" s="1">
        <f t="shared" si="997"/>
        <v>6012922120</v>
      </c>
      <c r="B876" s="61">
        <f t="shared" si="974"/>
        <v>6012922120</v>
      </c>
      <c r="C876" s="27">
        <f>_xlfn.XLOOKUP(G876,战斗中转!$D$8:$D$19,战斗中转!$F$8:$F$19)</f>
        <v>120</v>
      </c>
      <c r="D876" s="1">
        <f>_xlfn.XLOOKUP(G876,战斗中转!$D$8:$D$19,战斗中转!$H$8:$H$19)</f>
        <v>5</v>
      </c>
      <c r="E876" s="1">
        <f>_xlfn.XLOOKUP(G876,战斗中转!$D$8:$D$19,战斗中转!$J$8:$J$19)</f>
        <v>0</v>
      </c>
      <c r="F876" s="1">
        <f t="shared" si="998"/>
        <v>1</v>
      </c>
      <c r="G876" s="61">
        <f t="shared" si="984"/>
        <v>12</v>
      </c>
      <c r="H876" s="1">
        <f t="shared" ref="H876:J876" si="1008">H804</f>
        <v>100</v>
      </c>
      <c r="I876" s="1">
        <f t="shared" si="1008"/>
        <v>2</v>
      </c>
      <c r="J876" s="1">
        <f t="shared" si="1008"/>
        <v>2</v>
      </c>
      <c r="K876" s="1">
        <f t="shared" si="1000"/>
        <v>1</v>
      </c>
      <c r="L876" s="1">
        <f>IF(H876=0,0,_xlfn.XLOOKUP(G876,战斗中转!$D$8:$D$19,战斗中转!$I$8:$I$19))</f>
        <v>0.4</v>
      </c>
      <c r="M876" s="1">
        <f t="shared" si="1001"/>
        <v>6012922120</v>
      </c>
      <c r="N876" s="1" t="str">
        <f t="shared" si="1002"/>
        <v>EquipmentName6012022120</v>
      </c>
      <c r="O876" s="1" t="str">
        <f t="shared" si="1003"/>
        <v>EquipmentDesc6012022120</v>
      </c>
      <c r="P876" s="63" t="str">
        <f>"SpriteUi/EquipmentIcon/"&amp;"Equip_"&amp;_xlfn.XLOOKUP(J876,战斗中转!$A$8:$A$11,战斗中转!$B$8:$B$11)&amp;"_"&amp;I876*100+ROUNDUP(G876/2,0)*10</f>
        <v>SpriteUi/EquipmentIcon/Equip_Head_260</v>
      </c>
      <c r="Q876" s="63">
        <v>1</v>
      </c>
      <c r="R876" s="1" t="str" cm="1">
        <f t="array" ref="R876">_xlfn.XLOOKUP($C876,战斗中转!$E$32:$E$281,_xlfn.XLOOKUP(I876*100+J876,战斗中转!$AD$30:$BY$30*100+战斗中转!$AD$31:$BY$31,战斗中转!$AD$32:$BY$281),"{}")</f>
        <v>{"Hp":735611.5778,"AntiCri":0.805}</v>
      </c>
      <c r="S876" s="1" t="str" cm="1">
        <f t="array" ref="S876">_xlfn.XLOOKUP($C876,经营中转!$E$16:$E$265,_xlfn.XLOOKUP($J876,经营中转!$L$15:$S$15,经营中转!$L$16:$S$265),"{}")</f>
        <v>{"AutoLevelLower":168}</v>
      </c>
    </row>
    <row r="877" spans="1:19" x14ac:dyDescent="0.15">
      <c r="A877" s="1">
        <f t="shared" si="997"/>
        <v>6012923120</v>
      </c>
      <c r="B877" s="61">
        <f t="shared" si="974"/>
        <v>6012923120</v>
      </c>
      <c r="C877" s="27">
        <f>_xlfn.XLOOKUP(G877,战斗中转!$D$8:$D$19,战斗中转!$F$8:$F$19)</f>
        <v>120</v>
      </c>
      <c r="D877" s="1">
        <f>_xlfn.XLOOKUP(G877,战斗中转!$D$8:$D$19,战斗中转!$H$8:$H$19)</f>
        <v>5</v>
      </c>
      <c r="E877" s="1">
        <f>_xlfn.XLOOKUP(G877,战斗中转!$D$8:$D$19,战斗中转!$J$8:$J$19)</f>
        <v>0</v>
      </c>
      <c r="F877" s="1">
        <f t="shared" si="998"/>
        <v>1</v>
      </c>
      <c r="G877" s="61">
        <f t="shared" si="984"/>
        <v>12</v>
      </c>
      <c r="H877" s="1">
        <f t="shared" ref="H877:J877" si="1009">H805</f>
        <v>100</v>
      </c>
      <c r="I877" s="1">
        <f t="shared" si="1009"/>
        <v>2</v>
      </c>
      <c r="J877" s="1">
        <f t="shared" si="1009"/>
        <v>3</v>
      </c>
      <c r="K877" s="1">
        <f t="shared" si="1000"/>
        <v>1</v>
      </c>
      <c r="L877" s="1">
        <f>IF(H877=0,0,_xlfn.XLOOKUP(G877,战斗中转!$D$8:$D$19,战斗中转!$I$8:$I$19))</f>
        <v>0.4</v>
      </c>
      <c r="M877" s="1">
        <f t="shared" si="1001"/>
        <v>6012923120</v>
      </c>
      <c r="N877" s="1" t="str">
        <f t="shared" si="1002"/>
        <v>EquipmentName6012023120</v>
      </c>
      <c r="O877" s="1" t="str">
        <f t="shared" si="1003"/>
        <v>EquipmentDesc6012023120</v>
      </c>
      <c r="P877" s="63" t="str">
        <f>"SpriteUi/EquipmentIcon/"&amp;"Equip_"&amp;_xlfn.XLOOKUP(J877,战斗中转!$A$8:$A$11,战斗中转!$B$8:$B$11)&amp;"_"&amp;I877*100+ROUNDUP(G877/2,0)*10</f>
        <v>SpriteUi/EquipmentIcon/Equip_Body_260</v>
      </c>
      <c r="Q877" s="63">
        <v>1</v>
      </c>
      <c r="R877" s="1" t="str" cm="1">
        <f t="array" ref="R877">_xlfn.XLOOKUP($C877,战斗中转!$E$32:$E$281,_xlfn.XLOOKUP(I877*100+J877,战斗中转!$AD$30:$BY$30*100+战斗中转!$AD$31:$BY$31,战斗中转!$AD$32:$BY$281),"{}")</f>
        <v>{"PhysDef":25893.5275,"OnHealInc":0.1676}</v>
      </c>
      <c r="S877" s="1" t="str" cm="1">
        <f t="array" ref="S877">_xlfn.XLOOKUP($C877,经营中转!$E$16:$E$265,_xlfn.XLOOKUP($J877,经营中转!$L$15:$S$15,经营中转!$L$16:$S$265),"{}")</f>
        <v>{"CardMulti":10.77}</v>
      </c>
    </row>
    <row r="878" spans="1:19" x14ac:dyDescent="0.15">
      <c r="A878" s="1">
        <f t="shared" si="997"/>
        <v>6012924120</v>
      </c>
      <c r="B878" s="61">
        <f t="shared" si="974"/>
        <v>6012924120</v>
      </c>
      <c r="C878" s="27">
        <f>_xlfn.XLOOKUP(G878,战斗中转!$D$8:$D$19,战斗中转!$F$8:$F$19)</f>
        <v>120</v>
      </c>
      <c r="D878" s="1">
        <f>_xlfn.XLOOKUP(G878,战斗中转!$D$8:$D$19,战斗中转!$H$8:$H$19)</f>
        <v>5</v>
      </c>
      <c r="E878" s="1">
        <f>_xlfn.XLOOKUP(G878,战斗中转!$D$8:$D$19,战斗中转!$J$8:$J$19)</f>
        <v>0</v>
      </c>
      <c r="F878" s="1">
        <f t="shared" si="998"/>
        <v>1</v>
      </c>
      <c r="G878" s="61">
        <f t="shared" si="984"/>
        <v>12</v>
      </c>
      <c r="H878" s="1">
        <f t="shared" ref="H878:J878" si="1010">H806</f>
        <v>100</v>
      </c>
      <c r="I878" s="1">
        <f t="shared" si="1010"/>
        <v>2</v>
      </c>
      <c r="J878" s="1">
        <f t="shared" si="1010"/>
        <v>4</v>
      </c>
      <c r="K878" s="1">
        <f t="shared" si="1000"/>
        <v>1</v>
      </c>
      <c r="L878" s="1">
        <f>IF(H878=0,0,_xlfn.XLOOKUP(G878,战斗中转!$D$8:$D$19,战斗中转!$I$8:$I$19))</f>
        <v>0.4</v>
      </c>
      <c r="M878" s="1">
        <f t="shared" si="1001"/>
        <v>6012924120</v>
      </c>
      <c r="N878" s="1" t="str">
        <f t="shared" si="1002"/>
        <v>EquipmentName6012024120</v>
      </c>
      <c r="O878" s="1" t="str">
        <f t="shared" si="1003"/>
        <v>EquipmentDesc6012024120</v>
      </c>
      <c r="P878" s="63" t="str">
        <f>"SpriteUi/EquipmentIcon/"&amp;"Equip_"&amp;_xlfn.XLOOKUP(J878,战斗中转!$A$8:$A$11,战斗中转!$B$8:$B$11)&amp;"_"&amp;I878*100+ROUNDUP(G878/2,0)*10</f>
        <v>SpriteUi/EquipmentIcon/Equip_Shoes_260</v>
      </c>
      <c r="Q878" s="63">
        <v>1</v>
      </c>
      <c r="R878" s="1" t="str" cm="1">
        <f t="array" ref="R878">_xlfn.XLOOKUP($C878,战斗中转!$E$32:$E$281,_xlfn.XLOOKUP(I878*100+J878,战斗中转!$AD$30:$BY$30*100+战斗中转!$AD$31:$BY$31,战斗中转!$AD$32:$BY$281),"{}")</f>
        <v>{"MagicDef":25893.5275,"AtkSpeed":0.2286,"OnHealInc":0.1676}</v>
      </c>
      <c r="S878" s="1" t="str" cm="1">
        <f t="array" ref="S878">_xlfn.XLOOKUP($C878,经营中转!$E$16:$E$265,_xlfn.XLOOKUP($J878,经营中转!$L$15:$S$15,经营中转!$L$16:$S$265),"{}")</f>
        <v>{"AutoLevelLower":72}</v>
      </c>
    </row>
    <row r="879" spans="1:19" x14ac:dyDescent="0.15">
      <c r="A879" s="1">
        <f t="shared" si="997"/>
        <v>6012931120</v>
      </c>
      <c r="B879" s="61">
        <f t="shared" si="974"/>
        <v>6012931120</v>
      </c>
      <c r="C879" s="27">
        <f>_xlfn.XLOOKUP(G879,战斗中转!$D$8:$D$19,战斗中转!$F$8:$F$19)</f>
        <v>120</v>
      </c>
      <c r="D879" s="1">
        <f>_xlfn.XLOOKUP(G879,战斗中转!$D$8:$D$19,战斗中转!$H$8:$H$19)</f>
        <v>5</v>
      </c>
      <c r="E879" s="1">
        <f>_xlfn.XLOOKUP(G879,战斗中转!$D$8:$D$19,战斗中转!$J$8:$J$19)</f>
        <v>0</v>
      </c>
      <c r="F879" s="1">
        <f t="shared" si="998"/>
        <v>1</v>
      </c>
      <c r="G879" s="61">
        <f t="shared" si="984"/>
        <v>12</v>
      </c>
      <c r="H879" s="1">
        <f t="shared" ref="H879:J879" si="1011">H807</f>
        <v>100</v>
      </c>
      <c r="I879" s="1">
        <f t="shared" si="1011"/>
        <v>3</v>
      </c>
      <c r="J879" s="1">
        <f t="shared" si="1011"/>
        <v>1</v>
      </c>
      <c r="K879" s="1">
        <f t="shared" si="1000"/>
        <v>1</v>
      </c>
      <c r="L879" s="1">
        <f>IF(H879=0,0,_xlfn.XLOOKUP(G879,战斗中转!$D$8:$D$19,战斗中转!$I$8:$I$19))</f>
        <v>0.4</v>
      </c>
      <c r="M879" s="1">
        <f t="shared" si="1001"/>
        <v>6012931120</v>
      </c>
      <c r="N879" s="1" t="str">
        <f t="shared" si="1002"/>
        <v>EquipmentName6012031120</v>
      </c>
      <c r="O879" s="1" t="str">
        <f t="shared" si="1003"/>
        <v>EquipmentDesc6012031120</v>
      </c>
      <c r="P879" s="63" t="str">
        <f>"SpriteUi/EquipmentIcon/"&amp;"Equip_"&amp;_xlfn.XLOOKUP(J879,战斗中转!$A$8:$A$11,战斗中转!$B$8:$B$11)&amp;"_"&amp;I879*100+ROUNDUP(G879/2,0)*10</f>
        <v>SpriteUi/EquipmentIcon/Equip_Weapon_360</v>
      </c>
      <c r="Q879" s="63">
        <v>1</v>
      </c>
      <c r="R879" s="1" t="str" cm="1">
        <f t="array" ref="R879">_xlfn.XLOOKUP($C879,战斗中转!$E$32:$E$281,_xlfn.XLOOKUP(I879*100+J879,战斗中转!$AD$30:$BY$30*100+战斗中转!$AD$31:$BY$31,战斗中转!$AD$32:$BY$281),"{}")</f>
        <v>{"Atk":64733.8188,"Cri":0.805}</v>
      </c>
      <c r="S879" s="1" t="str" cm="1">
        <f t="array" ref="S879">_xlfn.XLOOKUP($C879,经营中转!$E$16:$E$265,_xlfn.XLOOKUP($J879,经营中转!$L$15:$S$15,经营中转!$L$16:$S$265),"{}")</f>
        <v>{"CardMulti":25.14}</v>
      </c>
    </row>
    <row r="880" spans="1:19" x14ac:dyDescent="0.15">
      <c r="A880" s="1">
        <f t="shared" si="997"/>
        <v>6012932120</v>
      </c>
      <c r="B880" s="61">
        <f t="shared" si="974"/>
        <v>6012932120</v>
      </c>
      <c r="C880" s="27">
        <f>_xlfn.XLOOKUP(G880,战斗中转!$D$8:$D$19,战斗中转!$F$8:$F$19)</f>
        <v>120</v>
      </c>
      <c r="D880" s="1">
        <f>_xlfn.XLOOKUP(G880,战斗中转!$D$8:$D$19,战斗中转!$H$8:$H$19)</f>
        <v>5</v>
      </c>
      <c r="E880" s="1">
        <f>_xlfn.XLOOKUP(G880,战斗中转!$D$8:$D$19,战斗中转!$J$8:$J$19)</f>
        <v>0</v>
      </c>
      <c r="F880" s="1">
        <f t="shared" si="998"/>
        <v>1</v>
      </c>
      <c r="G880" s="61">
        <f t="shared" si="984"/>
        <v>12</v>
      </c>
      <c r="H880" s="1">
        <f t="shared" ref="H880:J880" si="1012">H808</f>
        <v>100</v>
      </c>
      <c r="I880" s="1">
        <f t="shared" si="1012"/>
        <v>3</v>
      </c>
      <c r="J880" s="1">
        <f t="shared" si="1012"/>
        <v>2</v>
      </c>
      <c r="K880" s="1">
        <f t="shared" si="1000"/>
        <v>1</v>
      </c>
      <c r="L880" s="1">
        <f>IF(H880=0,0,_xlfn.XLOOKUP(G880,战斗中转!$D$8:$D$19,战斗中转!$I$8:$I$19))</f>
        <v>0.4</v>
      </c>
      <c r="M880" s="1">
        <f t="shared" si="1001"/>
        <v>6012932120</v>
      </c>
      <c r="N880" s="1" t="str">
        <f t="shared" si="1002"/>
        <v>EquipmentName6012032120</v>
      </c>
      <c r="O880" s="1" t="str">
        <f t="shared" si="1003"/>
        <v>EquipmentDesc6012032120</v>
      </c>
      <c r="P880" s="63" t="str">
        <f>"SpriteUi/EquipmentIcon/"&amp;"Equip_"&amp;_xlfn.XLOOKUP(J880,战斗中转!$A$8:$A$11,战斗中转!$B$8:$B$11)&amp;"_"&amp;I880*100+ROUNDUP(G880/2,0)*10</f>
        <v>SpriteUi/EquipmentIcon/Equip_Head_360</v>
      </c>
      <c r="Q880" s="63">
        <v>1</v>
      </c>
      <c r="R880" s="1" t="str" cm="1">
        <f t="array" ref="R880">_xlfn.XLOOKUP($C880,战斗中转!$E$32:$E$281,_xlfn.XLOOKUP(I880*100+J880,战斗中转!$AD$30:$BY$30*100+战斗中转!$AD$31:$BY$31,战斗中转!$AD$32:$BY$281),"{}")</f>
        <v>{"Hp":617913.7254,"AntiCri":0.805}</v>
      </c>
      <c r="S880" s="1" t="str" cm="1">
        <f t="array" ref="S880">_xlfn.XLOOKUP($C880,经营中转!$E$16:$E$265,_xlfn.XLOOKUP($J880,经营中转!$L$15:$S$15,经营中转!$L$16:$S$265),"{}")</f>
        <v>{"AutoLevelLower":168}</v>
      </c>
    </row>
    <row r="881" spans="1:19" x14ac:dyDescent="0.15">
      <c r="A881" s="1">
        <f t="shared" si="997"/>
        <v>6012933120</v>
      </c>
      <c r="B881" s="61">
        <f t="shared" si="974"/>
        <v>6012933120</v>
      </c>
      <c r="C881" s="27">
        <f>_xlfn.XLOOKUP(G881,战斗中转!$D$8:$D$19,战斗中转!$F$8:$F$19)</f>
        <v>120</v>
      </c>
      <c r="D881" s="1">
        <f>_xlfn.XLOOKUP(G881,战斗中转!$D$8:$D$19,战斗中转!$H$8:$H$19)</f>
        <v>5</v>
      </c>
      <c r="E881" s="1">
        <f>_xlfn.XLOOKUP(G881,战斗中转!$D$8:$D$19,战斗中转!$J$8:$J$19)</f>
        <v>0</v>
      </c>
      <c r="F881" s="1">
        <f t="shared" si="998"/>
        <v>1</v>
      </c>
      <c r="G881" s="61">
        <f t="shared" si="984"/>
        <v>12</v>
      </c>
      <c r="H881" s="1">
        <f t="shared" ref="H881:J881" si="1013">H809</f>
        <v>100</v>
      </c>
      <c r="I881" s="1">
        <f t="shared" si="1013"/>
        <v>3</v>
      </c>
      <c r="J881" s="1">
        <f t="shared" si="1013"/>
        <v>3</v>
      </c>
      <c r="K881" s="1">
        <f t="shared" si="1000"/>
        <v>1</v>
      </c>
      <c r="L881" s="1">
        <f>IF(H881=0,0,_xlfn.XLOOKUP(G881,战斗中转!$D$8:$D$19,战斗中转!$I$8:$I$19))</f>
        <v>0.4</v>
      </c>
      <c r="M881" s="1">
        <f t="shared" si="1001"/>
        <v>6012933120</v>
      </c>
      <c r="N881" s="1" t="str">
        <f t="shared" si="1002"/>
        <v>EquipmentName6012033120</v>
      </c>
      <c r="O881" s="1" t="str">
        <f t="shared" si="1003"/>
        <v>EquipmentDesc6012033120</v>
      </c>
      <c r="P881" s="63" t="str">
        <f>"SpriteUi/EquipmentIcon/"&amp;"Equip_"&amp;_xlfn.XLOOKUP(J881,战斗中转!$A$8:$A$11,战斗中转!$B$8:$B$11)&amp;"_"&amp;I881*100+ROUNDUP(G881/2,0)*10</f>
        <v>SpriteUi/EquipmentIcon/Equip_Body_360</v>
      </c>
      <c r="Q881" s="63">
        <v>1</v>
      </c>
      <c r="R881" s="1" t="str" cm="1">
        <f t="array" ref="R881">_xlfn.XLOOKUP($C881,战斗中转!$E$32:$E$281,_xlfn.XLOOKUP(I881*100+J881,战斗中转!$AD$30:$BY$30*100+战斗中转!$AD$31:$BY$31,战斗中转!$AD$32:$BY$281),"{}")</f>
        <v>{"PhysDef":22833.3834,"HealInc":0.1676}</v>
      </c>
      <c r="S881" s="1" t="str" cm="1">
        <f t="array" ref="S881">_xlfn.XLOOKUP($C881,经营中转!$E$16:$E$265,_xlfn.XLOOKUP($J881,经营中转!$L$15:$S$15,经营中转!$L$16:$S$265),"{}")</f>
        <v>{"CardMulti":10.77}</v>
      </c>
    </row>
    <row r="882" spans="1:19" x14ac:dyDescent="0.15">
      <c r="A882" s="1">
        <f t="shared" si="997"/>
        <v>6012934120</v>
      </c>
      <c r="B882" s="61">
        <f t="shared" si="974"/>
        <v>6012934120</v>
      </c>
      <c r="C882" s="27">
        <f>_xlfn.XLOOKUP(G882,战斗中转!$D$8:$D$19,战斗中转!$F$8:$F$19)</f>
        <v>120</v>
      </c>
      <c r="D882" s="1">
        <f>_xlfn.XLOOKUP(G882,战斗中转!$D$8:$D$19,战斗中转!$H$8:$H$19)</f>
        <v>5</v>
      </c>
      <c r="E882" s="1">
        <f>_xlfn.XLOOKUP(G882,战斗中转!$D$8:$D$19,战斗中转!$J$8:$J$19)</f>
        <v>0</v>
      </c>
      <c r="F882" s="1">
        <f t="shared" si="998"/>
        <v>1</v>
      </c>
      <c r="G882" s="61">
        <f t="shared" si="984"/>
        <v>12</v>
      </c>
      <c r="H882" s="1">
        <f t="shared" ref="H882:J882" si="1014">H810</f>
        <v>100</v>
      </c>
      <c r="I882" s="1">
        <f t="shared" si="1014"/>
        <v>3</v>
      </c>
      <c r="J882" s="1">
        <f t="shared" si="1014"/>
        <v>4</v>
      </c>
      <c r="K882" s="1">
        <f t="shared" si="1000"/>
        <v>1</v>
      </c>
      <c r="L882" s="1">
        <f>IF(H882=0,0,_xlfn.XLOOKUP(G882,战斗中转!$D$8:$D$19,战斗中转!$I$8:$I$19))</f>
        <v>0.4</v>
      </c>
      <c r="M882" s="1">
        <f t="shared" si="1001"/>
        <v>6012934120</v>
      </c>
      <c r="N882" s="1" t="str">
        <f t="shared" si="1002"/>
        <v>EquipmentName6012034120</v>
      </c>
      <c r="O882" s="1" t="str">
        <f t="shared" si="1003"/>
        <v>EquipmentDesc6012034120</v>
      </c>
      <c r="P882" s="63" t="str">
        <f>"SpriteUi/EquipmentIcon/"&amp;"Equip_"&amp;_xlfn.XLOOKUP(J882,战斗中转!$A$8:$A$11,战斗中转!$B$8:$B$11)&amp;"_"&amp;I882*100+ROUNDUP(G882/2,0)*10</f>
        <v>SpriteUi/EquipmentIcon/Equip_Shoes_360</v>
      </c>
      <c r="Q882" s="63">
        <v>1</v>
      </c>
      <c r="R882" s="1" t="str" cm="1">
        <f t="array" ref="R882">_xlfn.XLOOKUP($C882,战斗中转!$E$32:$E$281,_xlfn.XLOOKUP(I882*100+J882,战斗中转!$AD$30:$BY$30*100+战斗中转!$AD$31:$BY$31,战斗中转!$AD$32:$BY$281),"{}")</f>
        <v>{"MagicDef":23304.1748,"AtkSpeed":0.2286,"HealInc":0.1676}</v>
      </c>
      <c r="S882" s="1" t="str" cm="1">
        <f t="array" ref="S882">_xlfn.XLOOKUP($C882,经营中转!$E$16:$E$265,_xlfn.XLOOKUP($J882,经营中转!$L$15:$S$15,经营中转!$L$16:$S$265),"{}")</f>
        <v>{"AutoLevelLower":72}</v>
      </c>
    </row>
  </sheetData>
  <autoFilter ref="A4:S882" xr:uid="{00000000-0009-0000-0000-000000000000}"/>
  <phoneticPr fontId="14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Y281"/>
  <sheetViews>
    <sheetView tabSelected="1" zoomScale="70" zoomScaleNormal="70" workbookViewId="0">
      <pane xSplit="3" ySplit="4" topLeftCell="D8" activePane="bottomRight" state="frozen"/>
      <selection pane="topRight"/>
      <selection pane="bottomLeft"/>
      <selection pane="bottomRight" activeCell="U34" sqref="U34"/>
    </sheetView>
  </sheetViews>
  <sheetFormatPr defaultColWidth="9" defaultRowHeight="13.5" x14ac:dyDescent="0.15"/>
  <cols>
    <col min="1" max="22" width="9" style="2"/>
    <col min="23" max="24" width="13.875" style="2" bestFit="1" customWidth="1"/>
    <col min="25" max="29" width="9" style="2"/>
    <col min="30" max="30" width="18.375" style="2" bestFit="1" customWidth="1"/>
    <col min="31" max="31" width="13.875" style="2" customWidth="1"/>
    <col min="32" max="32" width="17.25" style="2" customWidth="1"/>
    <col min="33" max="33" width="41.625" style="2" customWidth="1"/>
    <col min="34" max="34" width="11.625" style="2" customWidth="1"/>
    <col min="35" max="35" width="13.875" style="2" customWidth="1"/>
    <col min="36" max="36" width="17.25" style="2" customWidth="1"/>
    <col min="37" max="37" width="41.625" style="2" customWidth="1"/>
    <col min="38" max="38" width="17.25" style="2" bestFit="1" customWidth="1"/>
    <col min="39" max="39" width="19.375" style="2" bestFit="1" customWidth="1"/>
    <col min="40" max="40" width="17.25" style="2" customWidth="1"/>
    <col min="41" max="41" width="41.625" style="2" customWidth="1"/>
    <col min="42" max="42" width="11.625" style="2" customWidth="1"/>
    <col min="43" max="43" width="13.875" style="2" customWidth="1"/>
    <col min="44" max="44" width="17.25" style="2" customWidth="1"/>
    <col min="45" max="45" width="41.625" style="2" customWidth="1"/>
    <col min="46" max="46" width="11.625" style="2" customWidth="1"/>
    <col min="47" max="47" width="13.875" style="2" customWidth="1"/>
    <col min="48" max="48" width="17.25" style="2" customWidth="1"/>
    <col min="49" max="49" width="41.625" style="2" customWidth="1"/>
    <col min="50" max="50" width="11.625" style="2" customWidth="1"/>
    <col min="51" max="51" width="13.875" style="2" customWidth="1"/>
    <col min="52" max="52" width="17.25" style="2" customWidth="1"/>
    <col min="53" max="53" width="41.625" style="2" customWidth="1"/>
    <col min="54" max="54" width="11.625" style="2" customWidth="1"/>
    <col min="55" max="55" width="13.875" style="2" customWidth="1"/>
    <col min="56" max="56" width="17.25" style="2" customWidth="1"/>
    <col min="57" max="57" width="41.625" style="2" customWidth="1"/>
    <col min="58" max="58" width="11.625" style="2" customWidth="1"/>
    <col min="59" max="59" width="13.875" style="2" customWidth="1"/>
    <col min="60" max="60" width="17.25" style="2" customWidth="1"/>
    <col min="61" max="61" width="41.625" style="2" customWidth="1"/>
    <col min="62" max="62" width="11.625" style="2" customWidth="1"/>
    <col min="63" max="63" width="13.875" style="2" customWidth="1"/>
    <col min="64" max="64" width="17.25" style="2" customWidth="1"/>
    <col min="65" max="65" width="41.625" style="2" customWidth="1"/>
    <col min="66" max="66" width="11.625" style="2" customWidth="1"/>
    <col min="67" max="67" width="13.875" style="2" customWidth="1"/>
    <col min="68" max="68" width="17.25" style="2" customWidth="1"/>
    <col min="69" max="69" width="41.625" style="2" customWidth="1"/>
    <col min="70" max="70" width="11.625" style="2" customWidth="1"/>
    <col min="71" max="71" width="13.875" style="2" customWidth="1"/>
    <col min="72" max="72" width="17.25" style="2" customWidth="1"/>
    <col min="73" max="73" width="41.625" style="2" customWidth="1"/>
    <col min="74" max="74" width="11.625" style="2" customWidth="1"/>
    <col min="75" max="75" width="13.875" style="2" customWidth="1"/>
    <col min="76" max="76" width="17.25" style="2" customWidth="1"/>
    <col min="77" max="77" width="41.625" style="2" customWidth="1"/>
    <col min="78" max="16384" width="9" style="2"/>
  </cols>
  <sheetData>
    <row r="1" spans="1:28" x14ac:dyDescent="0.15">
      <c r="A1" s="2" t="s">
        <v>53</v>
      </c>
      <c r="B1" s="2" t="s">
        <v>54</v>
      </c>
      <c r="C1" s="2" t="s">
        <v>55</v>
      </c>
    </row>
    <row r="2" spans="1:28" x14ac:dyDescent="0.15">
      <c r="A2" s="2" t="s">
        <v>56</v>
      </c>
      <c r="B2" s="2" t="s">
        <v>57</v>
      </c>
    </row>
    <row r="3" spans="1:28" x14ac:dyDescent="0.15">
      <c r="A3" s="2" t="s">
        <v>58</v>
      </c>
      <c r="U3" s="2" t="s">
        <v>199</v>
      </c>
      <c r="V3" s="2" t="s">
        <v>200</v>
      </c>
      <c r="W3" s="2" t="s">
        <v>219</v>
      </c>
      <c r="X3" s="2" t="s">
        <v>202</v>
      </c>
      <c r="Y3" s="2" t="s">
        <v>111</v>
      </c>
      <c r="Z3" s="2" t="s">
        <v>112</v>
      </c>
    </row>
    <row r="4" spans="1:28" x14ac:dyDescent="0.15">
      <c r="A4" s="2" t="s">
        <v>59</v>
      </c>
      <c r="U4" s="2" t="str">
        <f t="shared" ref="U4:Z4" si="0">_xlfn.XLOOKUP(U$6,S30:AB30,S28:AB28)</f>
        <v>Hp</v>
      </c>
      <c r="V4" s="2" t="str">
        <f t="shared" si="0"/>
        <v>Atk</v>
      </c>
      <c r="W4" s="2" t="str">
        <f t="shared" si="0"/>
        <v>PhysDef</v>
      </c>
      <c r="X4" s="2" t="str">
        <f t="shared" si="0"/>
        <v>MagicDef</v>
      </c>
      <c r="Y4" s="2" t="str">
        <f t="shared" si="0"/>
        <v>Cri</v>
      </c>
      <c r="Z4" s="2" t="str">
        <f t="shared" si="0"/>
        <v>AntiCri</v>
      </c>
    </row>
    <row r="5" spans="1:28" ht="15.75" thickBot="1" x14ac:dyDescent="0.2">
      <c r="D5" s="16"/>
      <c r="E5" s="4" t="s">
        <v>60</v>
      </c>
      <c r="F5" s="3"/>
      <c r="G5" s="3"/>
      <c r="H5" s="3"/>
      <c r="I5" s="3"/>
      <c r="J5" s="16"/>
      <c r="K5" s="16"/>
      <c r="L5" s="16"/>
      <c r="M5" s="16"/>
      <c r="N5" s="16"/>
      <c r="O5" s="16"/>
      <c r="P5" s="16"/>
      <c r="Q5" s="16"/>
      <c r="R5" s="16"/>
      <c r="S5" s="16"/>
      <c r="T5" s="68" t="s">
        <v>61</v>
      </c>
      <c r="U5" s="31" t="s">
        <v>62</v>
      </c>
      <c r="V5" s="31" t="s">
        <v>62</v>
      </c>
      <c r="W5" s="31" t="s">
        <v>63</v>
      </c>
      <c r="X5" s="31" t="s">
        <v>63</v>
      </c>
      <c r="Y5" s="31" t="s">
        <v>64</v>
      </c>
      <c r="Z5" s="31" t="s">
        <v>64</v>
      </c>
      <c r="AA5" s="31" t="s">
        <v>65</v>
      </c>
      <c r="AB5" s="31" t="s">
        <v>65</v>
      </c>
    </row>
    <row r="6" spans="1:28" x14ac:dyDescent="0.15">
      <c r="D6" s="16"/>
      <c r="E6" s="3"/>
      <c r="F6" s="3"/>
      <c r="G6" s="3"/>
      <c r="H6" s="3"/>
      <c r="I6" s="3"/>
      <c r="J6" s="16"/>
      <c r="K6" s="16"/>
      <c r="L6" s="16"/>
      <c r="M6" s="16"/>
      <c r="N6" s="16"/>
      <c r="O6" s="16"/>
      <c r="P6" s="16"/>
      <c r="Q6" s="16"/>
      <c r="R6" s="16"/>
      <c r="S6" s="16"/>
      <c r="T6" s="69"/>
      <c r="U6" s="31" t="s">
        <v>66</v>
      </c>
      <c r="V6" s="31" t="s">
        <v>67</v>
      </c>
      <c r="W6" s="31" t="s">
        <v>142</v>
      </c>
      <c r="X6" s="31" t="s">
        <v>144</v>
      </c>
      <c r="Y6" s="31" t="s">
        <v>70</v>
      </c>
      <c r="Z6" s="31" t="s">
        <v>71</v>
      </c>
      <c r="AA6" s="31" t="s">
        <v>72</v>
      </c>
      <c r="AB6" s="31" t="s">
        <v>73</v>
      </c>
    </row>
    <row r="7" spans="1:28" x14ac:dyDescent="0.15">
      <c r="D7" s="16"/>
      <c r="E7" s="5" t="s">
        <v>74</v>
      </c>
      <c r="F7" s="5" t="s">
        <v>75</v>
      </c>
      <c r="G7" s="5" t="s">
        <v>76</v>
      </c>
      <c r="H7" s="5" t="s">
        <v>77</v>
      </c>
      <c r="I7" s="5" t="s">
        <v>78</v>
      </c>
      <c r="J7" s="16" t="s">
        <v>79</v>
      </c>
      <c r="K7" s="16"/>
      <c r="L7" s="16"/>
      <c r="M7" s="16"/>
      <c r="N7" s="16"/>
      <c r="O7" s="16"/>
      <c r="P7" s="16"/>
      <c r="Q7" s="16"/>
      <c r="R7" s="16"/>
      <c r="S7" s="16"/>
      <c r="T7" s="31" t="s">
        <v>80</v>
      </c>
      <c r="U7" s="37">
        <v>1639167</v>
      </c>
      <c r="V7" s="37">
        <v>2795716</v>
      </c>
      <c r="W7" s="37">
        <v>1156550</v>
      </c>
      <c r="X7" s="37">
        <v>1156550</v>
      </c>
      <c r="Y7" s="37">
        <v>331603</v>
      </c>
      <c r="Z7" s="37">
        <v>331603</v>
      </c>
      <c r="AA7" s="37">
        <v>7411189</v>
      </c>
      <c r="AB7" s="44"/>
    </row>
    <row r="8" spans="1:28" ht="16.5" x14ac:dyDescent="0.15">
      <c r="A8" s="2">
        <v>1</v>
      </c>
      <c r="B8" s="2" t="s">
        <v>152</v>
      </c>
      <c r="D8" s="16">
        <v>1</v>
      </c>
      <c r="E8" s="6" t="s">
        <v>81</v>
      </c>
      <c r="F8" s="7">
        <v>1</v>
      </c>
      <c r="G8" s="7">
        <v>2</v>
      </c>
      <c r="H8" s="7">
        <v>0</v>
      </c>
      <c r="I8" s="7">
        <v>0</v>
      </c>
      <c r="J8" s="16">
        <v>1</v>
      </c>
      <c r="K8" s="16"/>
      <c r="L8" s="16"/>
      <c r="M8" s="16"/>
      <c r="N8" s="16"/>
      <c r="O8" s="16"/>
      <c r="P8" s="16"/>
      <c r="Q8" s="16"/>
      <c r="R8" s="16"/>
      <c r="S8" s="16">
        <v>1</v>
      </c>
      <c r="T8" s="31" t="s">
        <v>82</v>
      </c>
      <c r="U8" s="43">
        <v>0.88</v>
      </c>
      <c r="V8" s="43">
        <v>1.22</v>
      </c>
      <c r="W8" s="43">
        <v>0.95</v>
      </c>
      <c r="X8" s="43">
        <v>0.95</v>
      </c>
      <c r="Y8" s="43">
        <v>1.45</v>
      </c>
      <c r="Z8" s="43">
        <v>0.8</v>
      </c>
      <c r="AA8" s="37">
        <v>7796792</v>
      </c>
      <c r="AB8" s="45">
        <v>5.1999999999999998E-2</v>
      </c>
    </row>
    <row r="9" spans="1:28" ht="16.5" x14ac:dyDescent="0.15">
      <c r="A9" s="2">
        <v>2</v>
      </c>
      <c r="B9" s="2" t="s">
        <v>153</v>
      </c>
      <c r="D9" s="16">
        <v>2</v>
      </c>
      <c r="E9" s="6" t="s">
        <v>83</v>
      </c>
      <c r="F9" s="7">
        <v>10</v>
      </c>
      <c r="G9" s="7">
        <v>20</v>
      </c>
      <c r="H9" s="7">
        <v>0</v>
      </c>
      <c r="I9" s="7">
        <v>0</v>
      </c>
      <c r="J9" s="16">
        <v>1</v>
      </c>
      <c r="K9" s="16"/>
      <c r="L9" s="16"/>
      <c r="M9" s="16"/>
      <c r="N9" s="16"/>
      <c r="O9" s="16"/>
      <c r="P9" s="16"/>
      <c r="Q9" s="16"/>
      <c r="R9" s="16"/>
      <c r="S9" s="16">
        <v>2</v>
      </c>
      <c r="T9" s="31" t="s">
        <v>84</v>
      </c>
      <c r="U9" s="43">
        <v>1.25</v>
      </c>
      <c r="V9" s="43">
        <v>0.86</v>
      </c>
      <c r="W9" s="43">
        <v>1.1000000000000001</v>
      </c>
      <c r="X9" s="43">
        <v>1.1000000000000001</v>
      </c>
      <c r="Y9" s="43">
        <v>1.2</v>
      </c>
      <c r="Z9" s="43">
        <v>1.2</v>
      </c>
      <c r="AA9" s="37">
        <v>7793532</v>
      </c>
      <c r="AB9" s="45">
        <v>5.16E-2</v>
      </c>
    </row>
    <row r="10" spans="1:28" ht="16.5" x14ac:dyDescent="0.15">
      <c r="A10" s="2">
        <v>3</v>
      </c>
      <c r="B10" s="2" t="s">
        <v>154</v>
      </c>
      <c r="D10" s="16">
        <v>3</v>
      </c>
      <c r="E10" s="8" t="s">
        <v>85</v>
      </c>
      <c r="F10" s="7">
        <v>20</v>
      </c>
      <c r="G10" s="7">
        <v>40</v>
      </c>
      <c r="H10" s="7">
        <v>3</v>
      </c>
      <c r="I10" s="21">
        <v>0.2</v>
      </c>
      <c r="J10" s="16">
        <v>1</v>
      </c>
      <c r="K10" s="16"/>
      <c r="L10" s="16"/>
      <c r="M10" s="16"/>
      <c r="N10" s="16"/>
      <c r="O10" s="16"/>
      <c r="P10" s="16"/>
      <c r="Q10" s="16"/>
      <c r="R10" s="16"/>
      <c r="S10" s="16">
        <v>3</v>
      </c>
      <c r="T10" s="31" t="s">
        <v>86</v>
      </c>
      <c r="U10" s="43">
        <v>1.05</v>
      </c>
      <c r="V10" s="43">
        <v>1.1000000000000001</v>
      </c>
      <c r="W10" s="43">
        <v>0.97</v>
      </c>
      <c r="X10" s="43">
        <v>0.99</v>
      </c>
      <c r="Y10" s="43">
        <v>1</v>
      </c>
      <c r="Z10" s="43">
        <v>1.2</v>
      </c>
      <c r="AA10" s="37">
        <v>7792778</v>
      </c>
      <c r="AB10" s="45">
        <v>5.1499999999999997E-2</v>
      </c>
    </row>
    <row r="11" spans="1:28" ht="16.5" x14ac:dyDescent="0.15">
      <c r="A11" s="2">
        <v>4</v>
      </c>
      <c r="B11" s="2" t="s">
        <v>155</v>
      </c>
      <c r="D11" s="16">
        <v>4</v>
      </c>
      <c r="E11" s="8" t="s">
        <v>87</v>
      </c>
      <c r="F11" s="7">
        <v>30</v>
      </c>
      <c r="G11" s="7">
        <v>60</v>
      </c>
      <c r="H11" s="7">
        <v>3</v>
      </c>
      <c r="I11" s="21">
        <v>0.2</v>
      </c>
      <c r="J11" s="16">
        <v>1</v>
      </c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>
        <v>1</v>
      </c>
      <c r="V11" s="16">
        <v>1</v>
      </c>
      <c r="W11" s="16">
        <v>1</v>
      </c>
      <c r="X11" s="16">
        <v>1</v>
      </c>
      <c r="Y11" s="16">
        <v>1</v>
      </c>
      <c r="Z11" s="16">
        <v>1</v>
      </c>
      <c r="AA11" s="16"/>
      <c r="AB11" s="16"/>
    </row>
    <row r="12" spans="1:28" ht="16.5" x14ac:dyDescent="0.15">
      <c r="D12" s="16">
        <v>5</v>
      </c>
      <c r="E12" s="9" t="s">
        <v>88</v>
      </c>
      <c r="F12" s="7">
        <v>45</v>
      </c>
      <c r="G12" s="7">
        <v>90</v>
      </c>
      <c r="H12" s="7">
        <v>5</v>
      </c>
      <c r="I12" s="21">
        <v>0.3</v>
      </c>
      <c r="J12" s="16">
        <v>0</v>
      </c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</row>
    <row r="13" spans="1:28" ht="16.5" x14ac:dyDescent="0.15">
      <c r="D13" s="16">
        <v>6</v>
      </c>
      <c r="E13" s="9" t="s">
        <v>89</v>
      </c>
      <c r="F13" s="7">
        <v>60</v>
      </c>
      <c r="G13" s="7">
        <v>120</v>
      </c>
      <c r="H13" s="7">
        <v>5</v>
      </c>
      <c r="I13" s="21">
        <v>0.3</v>
      </c>
      <c r="J13" s="16">
        <v>0</v>
      </c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</row>
    <row r="14" spans="1:28" ht="16.5" x14ac:dyDescent="0.15">
      <c r="D14" s="16">
        <v>7</v>
      </c>
      <c r="E14" s="17" t="s">
        <v>90</v>
      </c>
      <c r="F14" s="7">
        <v>80</v>
      </c>
      <c r="G14" s="7">
        <v>160</v>
      </c>
      <c r="H14" s="7">
        <v>5</v>
      </c>
      <c r="I14" s="21">
        <v>0.4</v>
      </c>
      <c r="J14" s="16">
        <v>0</v>
      </c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</row>
    <row r="15" spans="1:28" ht="16.5" x14ac:dyDescent="0.15">
      <c r="D15" s="16">
        <v>8</v>
      </c>
      <c r="E15" s="17" t="s">
        <v>91</v>
      </c>
      <c r="F15" s="7">
        <v>90</v>
      </c>
      <c r="G15" s="7">
        <v>180</v>
      </c>
      <c r="H15" s="7">
        <v>5</v>
      </c>
      <c r="I15" s="21">
        <v>0.4</v>
      </c>
      <c r="J15" s="16">
        <v>0</v>
      </c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</row>
    <row r="16" spans="1:28" ht="16.5" x14ac:dyDescent="0.15">
      <c r="D16" s="16">
        <v>9</v>
      </c>
      <c r="E16" s="18" t="s">
        <v>92</v>
      </c>
      <c r="F16" s="7">
        <v>100</v>
      </c>
      <c r="G16" s="7">
        <v>200</v>
      </c>
      <c r="H16" s="7">
        <v>5</v>
      </c>
      <c r="I16" s="21">
        <v>0.4</v>
      </c>
      <c r="J16" s="16">
        <v>0</v>
      </c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</row>
    <row r="17" spans="4:77" ht="16.5" x14ac:dyDescent="0.15">
      <c r="D17" s="16">
        <v>10</v>
      </c>
      <c r="E17" s="18" t="s">
        <v>93</v>
      </c>
      <c r="F17" s="7">
        <v>110</v>
      </c>
      <c r="G17" s="7">
        <v>220</v>
      </c>
      <c r="H17" s="7">
        <v>5</v>
      </c>
      <c r="I17" s="21">
        <v>0.4</v>
      </c>
      <c r="J17" s="16">
        <v>0</v>
      </c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</row>
    <row r="18" spans="4:77" ht="16.5" x14ac:dyDescent="0.15">
      <c r="D18" s="16">
        <v>11</v>
      </c>
      <c r="E18" s="19" t="s">
        <v>94</v>
      </c>
      <c r="F18" s="7">
        <v>115</v>
      </c>
      <c r="G18" s="7">
        <v>230</v>
      </c>
      <c r="H18" s="7">
        <v>5</v>
      </c>
      <c r="I18" s="21">
        <v>0.4</v>
      </c>
      <c r="J18" s="16">
        <v>0</v>
      </c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</row>
    <row r="19" spans="4:77" ht="16.5" x14ac:dyDescent="0.15">
      <c r="D19" s="16">
        <v>12</v>
      </c>
      <c r="E19" s="19" t="s">
        <v>95</v>
      </c>
      <c r="F19" s="7">
        <v>120</v>
      </c>
      <c r="G19" s="7">
        <v>240</v>
      </c>
      <c r="H19" s="7">
        <v>5</v>
      </c>
      <c r="I19" s="21">
        <v>0.4</v>
      </c>
      <c r="J19" s="16">
        <v>0</v>
      </c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</row>
    <row r="20" spans="4:77" x14ac:dyDescent="0.15"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</row>
    <row r="21" spans="4:77" ht="15.75" thickBot="1" x14ac:dyDescent="0.2">
      <c r="D21" s="30"/>
      <c r="E21" s="33" t="s">
        <v>96</v>
      </c>
      <c r="F21" s="30" t="s">
        <v>97</v>
      </c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</row>
    <row r="22" spans="4:77" x14ac:dyDescent="0.15"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</row>
    <row r="23" spans="4:77" ht="16.5" x14ac:dyDescent="0.15">
      <c r="D23" s="30"/>
      <c r="E23" s="31" t="s">
        <v>74</v>
      </c>
      <c r="F23" s="31" t="s">
        <v>98</v>
      </c>
      <c r="G23" s="30"/>
      <c r="H23" s="31" t="s">
        <v>99</v>
      </c>
      <c r="I23" s="38">
        <v>0.67</v>
      </c>
      <c r="J23" s="30"/>
      <c r="K23" s="28" t="s">
        <v>37</v>
      </c>
      <c r="L23" s="28" t="s">
        <v>98</v>
      </c>
      <c r="M23" s="28" t="s">
        <v>100</v>
      </c>
      <c r="N23" s="28" t="s">
        <v>72</v>
      </c>
      <c r="O23" s="49"/>
      <c r="P23" s="28" t="s">
        <v>37</v>
      </c>
      <c r="Q23" s="28" t="s">
        <v>98</v>
      </c>
      <c r="R23" s="28" t="s">
        <v>100</v>
      </c>
      <c r="S23" s="28" t="s">
        <v>72</v>
      </c>
      <c r="T23" s="49"/>
      <c r="U23" s="49"/>
      <c r="V23" s="49"/>
      <c r="W23" s="28" t="s">
        <v>37</v>
      </c>
      <c r="X23" s="28" t="s">
        <v>98</v>
      </c>
      <c r="Y23" s="28" t="s">
        <v>100</v>
      </c>
      <c r="Z23" s="28" t="s">
        <v>72</v>
      </c>
      <c r="AA23" s="30"/>
      <c r="AB23" s="30"/>
    </row>
    <row r="24" spans="4:77" ht="16.5" x14ac:dyDescent="0.15">
      <c r="D24" s="30"/>
      <c r="E24" s="39" t="s">
        <v>101</v>
      </c>
      <c r="F24" s="32">
        <v>1</v>
      </c>
      <c r="G24" s="30"/>
      <c r="H24" s="31" t="s">
        <v>102</v>
      </c>
      <c r="I24" s="38">
        <v>11</v>
      </c>
      <c r="J24" s="30"/>
      <c r="K24" s="50" t="s">
        <v>68</v>
      </c>
      <c r="L24" s="51">
        <v>1</v>
      </c>
      <c r="M24" s="52" t="e">
        <v>#REF!</v>
      </c>
      <c r="N24" s="53" t="e">
        <v>#N/A</v>
      </c>
      <c r="O24" s="49"/>
      <c r="P24" s="28" t="s">
        <v>145</v>
      </c>
      <c r="Q24" s="10">
        <v>0.45</v>
      </c>
      <c r="R24" s="54">
        <v>2299.5</v>
      </c>
      <c r="S24" s="55">
        <v>1285139.4484868357</v>
      </c>
      <c r="T24" s="49"/>
      <c r="U24" s="49"/>
      <c r="V24" s="49"/>
      <c r="W24" s="28" t="s">
        <v>66</v>
      </c>
      <c r="X24" s="10">
        <v>1</v>
      </c>
      <c r="Y24" s="54">
        <v>609668.64591504203</v>
      </c>
      <c r="Z24" s="55">
        <v>609668.64591504203</v>
      </c>
      <c r="AA24" s="30"/>
      <c r="AB24" s="30"/>
    </row>
    <row r="25" spans="4:77" ht="16.5" x14ac:dyDescent="0.15">
      <c r="D25" s="30"/>
      <c r="E25" s="40" t="s">
        <v>103</v>
      </c>
      <c r="F25" s="32">
        <v>1</v>
      </c>
      <c r="G25" s="30"/>
      <c r="H25" s="31" t="s">
        <v>104</v>
      </c>
      <c r="I25" s="38">
        <v>2</v>
      </c>
      <c r="J25" s="30"/>
      <c r="K25" s="50" t="s">
        <v>69</v>
      </c>
      <c r="L25" s="51">
        <v>1</v>
      </c>
      <c r="M25" s="52" t="e">
        <v>#REF!</v>
      </c>
      <c r="N25" s="53" t="e">
        <v>#N/A</v>
      </c>
      <c r="O25" s="49"/>
      <c r="P25" s="28" t="s">
        <v>143</v>
      </c>
      <c r="Q25" s="10">
        <v>0.35</v>
      </c>
      <c r="R25" s="54">
        <v>1788.5</v>
      </c>
      <c r="S25" s="55">
        <v>1274429.9530827787</v>
      </c>
      <c r="T25" s="49"/>
      <c r="U25" s="49"/>
      <c r="V25" s="49"/>
      <c r="W25" s="28" t="s">
        <v>67</v>
      </c>
      <c r="X25" s="10">
        <v>1</v>
      </c>
      <c r="Y25" s="54">
        <v>60966.864591504171</v>
      </c>
      <c r="Z25" s="55">
        <v>1377873.6679857757</v>
      </c>
      <c r="AA25" s="30"/>
      <c r="AB25" s="30"/>
    </row>
    <row r="26" spans="4:77" ht="16.5" x14ac:dyDescent="0.15">
      <c r="D26" s="30"/>
      <c r="E26" s="41" t="s">
        <v>105</v>
      </c>
      <c r="F26" s="32">
        <v>1</v>
      </c>
      <c r="G26" s="30"/>
      <c r="H26" s="30"/>
      <c r="I26" s="30"/>
      <c r="J26" s="30"/>
      <c r="K26" s="28" t="s">
        <v>70</v>
      </c>
      <c r="L26" s="10">
        <v>1.4</v>
      </c>
      <c r="M26" s="54">
        <v>8092</v>
      </c>
      <c r="N26" s="55">
        <v>938633.76262265595</v>
      </c>
      <c r="O26" s="49"/>
      <c r="P26" s="28" t="s">
        <v>106</v>
      </c>
      <c r="Q26" s="10">
        <v>0.33</v>
      </c>
      <c r="R26" s="54">
        <v>1686.3</v>
      </c>
      <c r="S26" s="55">
        <v>246610.58084965945</v>
      </c>
      <c r="T26" s="49"/>
      <c r="U26" s="49"/>
      <c r="V26" s="49"/>
      <c r="W26" s="49"/>
      <c r="X26" s="49"/>
      <c r="Y26" s="49"/>
      <c r="Z26" s="49"/>
      <c r="AA26" s="30"/>
      <c r="AB26" s="30"/>
    </row>
    <row r="27" spans="4:77" ht="16.5" x14ac:dyDescent="0.15">
      <c r="D27" s="30"/>
      <c r="E27" s="41" t="s">
        <v>107</v>
      </c>
      <c r="F27" s="32">
        <v>1</v>
      </c>
      <c r="G27" s="30"/>
      <c r="H27" s="30"/>
      <c r="I27" s="30"/>
      <c r="J27" s="30"/>
      <c r="K27" s="28" t="s">
        <v>71</v>
      </c>
      <c r="L27" s="10">
        <v>1.4</v>
      </c>
      <c r="M27" s="54">
        <v>8092</v>
      </c>
      <c r="N27" s="55">
        <v>938633.76257771894</v>
      </c>
      <c r="O27" s="49"/>
      <c r="P27" s="28" t="s">
        <v>108</v>
      </c>
      <c r="Q27" s="10">
        <v>0.33</v>
      </c>
      <c r="R27" s="54">
        <v>1686.3</v>
      </c>
      <c r="S27" s="55">
        <v>246610.58084965945</v>
      </c>
      <c r="T27" s="49"/>
      <c r="U27" s="49"/>
      <c r="V27" s="49"/>
      <c r="W27" s="49"/>
      <c r="X27" s="49"/>
      <c r="Y27" s="49"/>
      <c r="Z27" s="49"/>
      <c r="AA27" s="30"/>
      <c r="AB27" s="30"/>
    </row>
    <row r="28" spans="4:77" x14ac:dyDescent="0.15">
      <c r="D28" s="30"/>
      <c r="E28" s="30"/>
      <c r="F28" s="30"/>
      <c r="G28" s="30"/>
      <c r="H28" s="30"/>
      <c r="I28" s="46" t="s">
        <v>109</v>
      </c>
      <c r="J28" s="46" t="s">
        <v>110</v>
      </c>
      <c r="K28" s="46" t="s">
        <v>146</v>
      </c>
      <c r="L28" s="46" t="s">
        <v>147</v>
      </c>
      <c r="M28" s="46" t="s">
        <v>111</v>
      </c>
      <c r="N28" s="46" t="s">
        <v>112</v>
      </c>
      <c r="O28" s="46" t="s">
        <v>148</v>
      </c>
      <c r="P28" s="46" t="s">
        <v>149</v>
      </c>
      <c r="Q28" s="46" t="s">
        <v>113</v>
      </c>
      <c r="R28" s="46" t="s">
        <v>114</v>
      </c>
      <c r="S28" s="46" t="s">
        <v>109</v>
      </c>
      <c r="T28" s="46" t="s">
        <v>110</v>
      </c>
      <c r="U28" s="46" t="s">
        <v>146</v>
      </c>
      <c r="V28" s="46" t="s">
        <v>147</v>
      </c>
      <c r="W28" s="46" t="s">
        <v>111</v>
      </c>
      <c r="X28" s="46" t="s">
        <v>112</v>
      </c>
      <c r="Y28" s="46" t="s">
        <v>148</v>
      </c>
      <c r="Z28" s="46" t="s">
        <v>149</v>
      </c>
      <c r="AA28" s="46" t="s">
        <v>113</v>
      </c>
      <c r="AB28" s="46" t="s">
        <v>114</v>
      </c>
    </row>
    <row r="29" spans="4:77" x14ac:dyDescent="0.15">
      <c r="D29" s="31"/>
      <c r="E29" s="31"/>
      <c r="F29" s="31" t="s">
        <v>62</v>
      </c>
      <c r="G29" s="31" t="s">
        <v>64</v>
      </c>
      <c r="H29" s="31" t="s">
        <v>115</v>
      </c>
      <c r="I29" s="47" t="s">
        <v>62</v>
      </c>
      <c r="J29" s="47" t="s">
        <v>62</v>
      </c>
      <c r="K29" s="47" t="s">
        <v>62</v>
      </c>
      <c r="L29" s="47" t="s">
        <v>62</v>
      </c>
      <c r="M29" s="47" t="s">
        <v>64</v>
      </c>
      <c r="N29" s="47" t="s">
        <v>64</v>
      </c>
      <c r="O29" s="47" t="s">
        <v>116</v>
      </c>
      <c r="P29" s="47" t="s">
        <v>116</v>
      </c>
      <c r="Q29" s="47" t="s">
        <v>116</v>
      </c>
      <c r="R29" s="47" t="s">
        <v>116</v>
      </c>
      <c r="S29" s="47" t="s">
        <v>62</v>
      </c>
      <c r="T29" s="47" t="s">
        <v>62</v>
      </c>
      <c r="U29" s="47" t="s">
        <v>62</v>
      </c>
      <c r="V29" s="47" t="s">
        <v>62</v>
      </c>
      <c r="W29" s="47" t="s">
        <v>64</v>
      </c>
      <c r="X29" s="47" t="s">
        <v>64</v>
      </c>
      <c r="Y29" s="47" t="s">
        <v>116</v>
      </c>
      <c r="Z29" s="47" t="s">
        <v>116</v>
      </c>
      <c r="AA29" s="47" t="s">
        <v>116</v>
      </c>
      <c r="AB29" s="47" t="s">
        <v>116</v>
      </c>
      <c r="AD29" s="2">
        <f>部位中转!E14</f>
        <v>100</v>
      </c>
      <c r="AE29" s="2">
        <f>部位中转!F14</f>
        <v>100</v>
      </c>
      <c r="AF29" s="2">
        <f>部位中转!G14</f>
        <v>100</v>
      </c>
      <c r="AH29" s="2">
        <f>部位中转!E26</f>
        <v>100</v>
      </c>
      <c r="AI29" s="2">
        <f>部位中转!F26</f>
        <v>100</v>
      </c>
      <c r="AJ29" s="2">
        <f>部位中转!G26</f>
        <v>100</v>
      </c>
      <c r="AL29" s="2">
        <f>部位中转!E16</f>
        <v>100</v>
      </c>
      <c r="AM29" s="2">
        <f>部位中转!F16</f>
        <v>100</v>
      </c>
      <c r="AN29" s="2">
        <f>部位中转!G16</f>
        <v>100</v>
      </c>
      <c r="AP29" s="2">
        <f>部位中转!E17</f>
        <v>100</v>
      </c>
      <c r="AQ29" s="2">
        <f>部位中转!F17</f>
        <v>100</v>
      </c>
      <c r="AR29" s="2">
        <f>部位中转!G17</f>
        <v>100</v>
      </c>
      <c r="AT29" s="2">
        <f>部位中转!E25</f>
        <v>100</v>
      </c>
      <c r="AU29" s="2">
        <f>部位中转!F25</f>
        <v>100</v>
      </c>
      <c r="AV29" s="2">
        <f>部位中转!G25</f>
        <v>100</v>
      </c>
      <c r="AX29" s="2">
        <f>部位中转!E26</f>
        <v>100</v>
      </c>
      <c r="AY29" s="2">
        <f>部位中转!F26</f>
        <v>100</v>
      </c>
      <c r="AZ29" s="2">
        <f>部位中转!G26</f>
        <v>100</v>
      </c>
      <c r="BB29" s="2">
        <f>部位中转!E27</f>
        <v>100</v>
      </c>
      <c r="BC29" s="2">
        <f>部位中转!F27</f>
        <v>100</v>
      </c>
      <c r="BD29" s="2">
        <f>部位中转!G27</f>
        <v>100</v>
      </c>
      <c r="BF29" s="2">
        <f>部位中转!E28</f>
        <v>100</v>
      </c>
      <c r="BG29" s="2">
        <f>部位中转!F28</f>
        <v>100</v>
      </c>
      <c r="BH29" s="2">
        <f>部位中转!G28</f>
        <v>100</v>
      </c>
      <c r="BJ29" s="2">
        <f>部位中转!E36</f>
        <v>100</v>
      </c>
      <c r="BK29" s="2">
        <f>部位中转!F36</f>
        <v>100</v>
      </c>
      <c r="BL29" s="2">
        <f>部位中转!G36</f>
        <v>100</v>
      </c>
      <c r="BN29" s="2">
        <f>部位中转!E37</f>
        <v>100</v>
      </c>
      <c r="BO29" s="2">
        <f>部位中转!F37</f>
        <v>100</v>
      </c>
      <c r="BP29" s="2">
        <f>部位中转!G37</f>
        <v>100</v>
      </c>
      <c r="BR29" s="2">
        <f>部位中转!E38</f>
        <v>100</v>
      </c>
      <c r="BS29" s="2">
        <f>部位中转!F38</f>
        <v>100</v>
      </c>
      <c r="BT29" s="2">
        <f>部位中转!G38</f>
        <v>100</v>
      </c>
      <c r="BV29" s="2">
        <f>部位中转!E39</f>
        <v>100</v>
      </c>
      <c r="BW29" s="2">
        <f>部位中转!F39</f>
        <v>100</v>
      </c>
      <c r="BX29" s="2">
        <f>部位中转!G39</f>
        <v>100</v>
      </c>
    </row>
    <row r="30" spans="4:77" x14ac:dyDescent="0.15">
      <c r="D30" s="31" t="s">
        <v>23</v>
      </c>
      <c r="E30" s="31" t="s">
        <v>117</v>
      </c>
      <c r="F30" s="31" t="s">
        <v>118</v>
      </c>
      <c r="G30" s="31" t="s">
        <v>118</v>
      </c>
      <c r="H30" s="31" t="s">
        <v>118</v>
      </c>
      <c r="I30" s="47" t="s">
        <v>66</v>
      </c>
      <c r="J30" s="47" t="s">
        <v>67</v>
      </c>
      <c r="K30" s="47" t="s">
        <v>142</v>
      </c>
      <c r="L30" s="47" t="s">
        <v>144</v>
      </c>
      <c r="M30" s="47" t="s">
        <v>70</v>
      </c>
      <c r="N30" s="47" t="s">
        <v>71</v>
      </c>
      <c r="O30" s="47" t="s">
        <v>145</v>
      </c>
      <c r="P30" s="47" t="s">
        <v>143</v>
      </c>
      <c r="Q30" s="47" t="s">
        <v>106</v>
      </c>
      <c r="R30" s="47" t="s">
        <v>108</v>
      </c>
      <c r="S30" s="47" t="s">
        <v>66</v>
      </c>
      <c r="T30" s="47" t="s">
        <v>67</v>
      </c>
      <c r="U30" s="47" t="s">
        <v>142</v>
      </c>
      <c r="V30" s="47" t="s">
        <v>144</v>
      </c>
      <c r="W30" s="47" t="s">
        <v>70</v>
      </c>
      <c r="X30" s="47" t="s">
        <v>71</v>
      </c>
      <c r="Y30" s="47" t="s">
        <v>145</v>
      </c>
      <c r="Z30" s="47" t="s">
        <v>143</v>
      </c>
      <c r="AA30" s="47" t="s">
        <v>106</v>
      </c>
      <c r="AB30" s="47" t="s">
        <v>108</v>
      </c>
      <c r="AC30" s="2" t="s">
        <v>119</v>
      </c>
      <c r="AD30" s="20" t="s">
        <v>120</v>
      </c>
      <c r="AE30" s="20" t="s">
        <v>121</v>
      </c>
      <c r="AF30" s="20" t="s">
        <v>122</v>
      </c>
      <c r="AG30" s="2">
        <v>1</v>
      </c>
      <c r="AH30" s="20" t="s">
        <v>120</v>
      </c>
      <c r="AI30" s="20" t="s">
        <v>121</v>
      </c>
      <c r="AJ30" s="20" t="s">
        <v>122</v>
      </c>
      <c r="AK30" s="2">
        <v>1</v>
      </c>
      <c r="AL30" s="20" t="s">
        <v>120</v>
      </c>
      <c r="AM30" s="20" t="s">
        <v>121</v>
      </c>
      <c r="AN30" s="20" t="s">
        <v>122</v>
      </c>
      <c r="AO30" s="2">
        <v>1</v>
      </c>
      <c r="AP30" s="20" t="s">
        <v>120</v>
      </c>
      <c r="AQ30" s="20" t="s">
        <v>121</v>
      </c>
      <c r="AR30" s="20" t="s">
        <v>122</v>
      </c>
      <c r="AS30" s="2">
        <v>1</v>
      </c>
      <c r="AT30" s="20" t="s">
        <v>120</v>
      </c>
      <c r="AU30" s="20" t="s">
        <v>121</v>
      </c>
      <c r="AV30" s="20" t="s">
        <v>122</v>
      </c>
      <c r="AW30" s="2">
        <v>2</v>
      </c>
      <c r="AX30" s="20" t="s">
        <v>120</v>
      </c>
      <c r="AY30" s="20" t="s">
        <v>121</v>
      </c>
      <c r="AZ30" s="20" t="s">
        <v>122</v>
      </c>
      <c r="BA30" s="2">
        <v>2</v>
      </c>
      <c r="BB30" s="20" t="s">
        <v>120</v>
      </c>
      <c r="BC30" s="20" t="s">
        <v>121</v>
      </c>
      <c r="BD30" s="20" t="s">
        <v>122</v>
      </c>
      <c r="BE30" s="2">
        <v>2</v>
      </c>
      <c r="BF30" s="20" t="s">
        <v>120</v>
      </c>
      <c r="BG30" s="20" t="s">
        <v>121</v>
      </c>
      <c r="BH30" s="20" t="s">
        <v>122</v>
      </c>
      <c r="BI30" s="2">
        <v>2</v>
      </c>
      <c r="BJ30" s="20" t="s">
        <v>120</v>
      </c>
      <c r="BK30" s="20" t="s">
        <v>121</v>
      </c>
      <c r="BL30" s="20" t="s">
        <v>122</v>
      </c>
      <c r="BM30" s="2">
        <v>3</v>
      </c>
      <c r="BN30" s="20" t="s">
        <v>120</v>
      </c>
      <c r="BO30" s="20" t="s">
        <v>121</v>
      </c>
      <c r="BP30" s="20" t="s">
        <v>122</v>
      </c>
      <c r="BQ30" s="2">
        <v>3</v>
      </c>
      <c r="BR30" s="20" t="s">
        <v>120</v>
      </c>
      <c r="BS30" s="20" t="s">
        <v>121</v>
      </c>
      <c r="BT30" s="20" t="s">
        <v>122</v>
      </c>
      <c r="BU30" s="2">
        <v>3</v>
      </c>
      <c r="BV30" s="20" t="s">
        <v>120</v>
      </c>
      <c r="BW30" s="20" t="s">
        <v>121</v>
      </c>
      <c r="BX30" s="20" t="s">
        <v>122</v>
      </c>
      <c r="BY30" s="2">
        <v>3</v>
      </c>
    </row>
    <row r="31" spans="4:77" x14ac:dyDescent="0.15">
      <c r="D31" s="31">
        <v>0</v>
      </c>
      <c r="E31" s="31"/>
      <c r="F31" s="31"/>
      <c r="G31" s="31"/>
      <c r="H31" s="31"/>
      <c r="I31" s="47" t="s">
        <v>128</v>
      </c>
      <c r="J31" s="47" t="s">
        <v>128</v>
      </c>
      <c r="K31" s="47" t="s">
        <v>128</v>
      </c>
      <c r="L31" s="47" t="s">
        <v>128</v>
      </c>
      <c r="M31" s="47" t="s">
        <v>150</v>
      </c>
      <c r="N31" s="47" t="s">
        <v>150</v>
      </c>
      <c r="O31" s="47" t="s">
        <v>150</v>
      </c>
      <c r="P31" s="47" t="s">
        <v>150</v>
      </c>
      <c r="Q31" s="47" t="s">
        <v>150</v>
      </c>
      <c r="R31" s="47" t="s">
        <v>150</v>
      </c>
      <c r="S31" s="47" t="s">
        <v>123</v>
      </c>
      <c r="T31" s="47" t="s">
        <v>123</v>
      </c>
      <c r="U31" s="47" t="s">
        <v>123</v>
      </c>
      <c r="V31" s="47" t="s">
        <v>123</v>
      </c>
      <c r="W31" s="47" t="s">
        <v>123</v>
      </c>
      <c r="X31" s="47" t="s">
        <v>123</v>
      </c>
      <c r="Y31" s="47" t="s">
        <v>123</v>
      </c>
      <c r="Z31" s="47" t="s">
        <v>123</v>
      </c>
      <c r="AA31" s="47" t="s">
        <v>123</v>
      </c>
      <c r="AB31" s="47" t="s">
        <v>123</v>
      </c>
      <c r="AC31" s="2" t="s">
        <v>124</v>
      </c>
      <c r="AD31" s="2" t="str" cm="1">
        <f t="array" ref="AD31">_xlfn.XLOOKUP(_xlfn.XLOOKUP(AG$30*100+AG$31,部位中转!$B$14:$B$39,_xlfn.XLOOKUP(AD$30,部位中转!$I$12:$N$12,部位中转!$I$14:$N$39)),$S$30:$AB$30,$S$28:$AB$28,"")</f>
        <v>Atk</v>
      </c>
      <c r="AE31" s="2" t="str" cm="1">
        <f t="array" ref="AE31">_xlfn.XLOOKUP(_xlfn.XLOOKUP(AG$30*100+AG$31,部位中转!$B$14:$B$39,_xlfn.XLOOKUP(AE$30,部位中转!$I$12:$N$12,部位中转!$I$14:$N$39)),$S$30:$AB$30,$S$28:$AB$28,"")</f>
        <v>Cri</v>
      </c>
      <c r="AF31" s="2" t="str" cm="1">
        <f t="array" ref="AF31">_xlfn.XLOOKUP(_xlfn.XLOOKUP(AG$30*100+AG$31,部位中转!$B$14:$B$39,_xlfn.XLOOKUP(AF$30,部位中转!$I$12:$N$12,部位中转!$I$14:$N$39)),$S$30:$AB$30,$S$28:$AB$28,"")</f>
        <v/>
      </c>
      <c r="AG31" s="2">
        <v>1</v>
      </c>
      <c r="AH31" s="2" t="str" cm="1">
        <f t="array" ref="AH31">_xlfn.XLOOKUP(_xlfn.XLOOKUP(AK$30*100+AK$31,部位中转!$B$14:$B$39,_xlfn.XLOOKUP(AH$30,部位中转!$I$12:$N$12,部位中转!$I$14:$N$39)),$S$30:$AB$30,$S$28:$AB$28,"")</f>
        <v>Hp</v>
      </c>
      <c r="AI31" s="2" t="str" cm="1">
        <f t="array" ref="AI31">_xlfn.XLOOKUP(_xlfn.XLOOKUP(AK$30*100+AK$31,部位中转!$B$14:$B$39,_xlfn.XLOOKUP(AI$30,部位中转!$I$12:$N$12,部位中转!$I$14:$N$39)),$S$30:$AB$30,$S$28:$AB$28,"")</f>
        <v>AntiCri</v>
      </c>
      <c r="AJ31" s="2" t="str" cm="1">
        <f t="array" ref="AJ31">_xlfn.XLOOKUP(_xlfn.XLOOKUP(AK$30*100+AK$31,部位中转!$B$14:$B$39,_xlfn.XLOOKUP(AJ$30,部位中转!$I$12:$N$12,部位中转!$I$14:$N$39)),$S$30:$AB$30,$S$28:$AB$28,"")</f>
        <v/>
      </c>
      <c r="AK31" s="2">
        <v>2</v>
      </c>
      <c r="AL31" s="2" t="str" cm="1">
        <f t="array" ref="AL31">_xlfn.XLOOKUP(_xlfn.XLOOKUP(AO$30*100+AO$31,部位中转!$B$14:$B$39,_xlfn.XLOOKUP(AL$30,部位中转!$I$12:$N$12,部位中转!$I$14:$N$39)),$S$30:$AB$30,$S$28:$AB$28,"")</f>
        <v>PhysDef</v>
      </c>
      <c r="AM31" s="2" t="str" cm="1">
        <f t="array" ref="AM31">_xlfn.XLOOKUP(_xlfn.XLOOKUP(AO$30*100+AO$31,部位中转!$B$14:$B$39,_xlfn.XLOOKUP(AM$30,部位中转!$I$12:$N$12,部位中转!$I$14:$N$39)),$S$30:$AB$30,$S$28:$AB$28,"")</f>
        <v>SkillSpeed</v>
      </c>
      <c r="AN31" s="2" t="str" cm="1">
        <f t="array" ref="AN31">_xlfn.XLOOKUP(_xlfn.XLOOKUP(AO$30*100+AO$31,部位中转!$B$14:$B$39,_xlfn.XLOOKUP(AN$30,部位中转!$I$12:$N$12,部位中转!$I$14:$N$39)),$S$30:$AB$30,$S$28:$AB$28,"")</f>
        <v/>
      </c>
      <c r="AO31" s="2">
        <v>3</v>
      </c>
      <c r="AP31" s="2" t="str" cm="1">
        <f t="array" ref="AP31">_xlfn.XLOOKUP(_xlfn.XLOOKUP(AS$30*100+AS$31,部位中转!$B$14:$B$39,_xlfn.XLOOKUP(AP$30,部位中转!$I$12:$N$12,部位中转!$I$14:$N$39)),$S$30:$AB$30,$S$28:$AB$28,"")</f>
        <v>MagicDef</v>
      </c>
      <c r="AQ31" s="2" t="str" cm="1">
        <f t="array" ref="AQ31">_xlfn.XLOOKUP(_xlfn.XLOOKUP(AS$30*100+AS$31,部位中转!$B$14:$B$39,_xlfn.XLOOKUP(AQ$30,部位中转!$I$12:$N$12,部位中转!$I$14:$N$39)),$S$30:$AB$30,$S$28:$AB$28,"")</f>
        <v>AtkSpeed</v>
      </c>
      <c r="AR31" s="2" t="str" cm="1">
        <f t="array" ref="AR31">_xlfn.XLOOKUP(_xlfn.XLOOKUP(AS$30*100+AS$31,部位中转!$B$14:$B$39,_xlfn.XLOOKUP(AR$30,部位中转!$I$12:$N$12,部位中转!$I$14:$N$39)),$S$30:$AB$30,$S$28:$AB$28,"")</f>
        <v>SkillSpeed</v>
      </c>
      <c r="AS31" s="2">
        <v>4</v>
      </c>
      <c r="AT31" s="2" t="str" cm="1">
        <f t="array" ref="AT31">_xlfn.XLOOKUP(_xlfn.XLOOKUP(AW$30*100+AW$31,部位中转!$B$14:$B$39,_xlfn.XLOOKUP(AT$30,部位中转!$I$12:$N$12,部位中转!$I$14:$N$39)),$S$30:$AB$30,$S$28:$AB$28,"")</f>
        <v>Atk</v>
      </c>
      <c r="AU31" s="2" t="str" cm="1">
        <f t="array" ref="AU31">_xlfn.XLOOKUP(_xlfn.XLOOKUP(AW$30*100+AW$31,部位中转!$B$14:$B$39,_xlfn.XLOOKUP(AU$30,部位中转!$I$12:$N$12,部位中转!$I$14:$N$39)),$S$30:$AB$30,$S$28:$AB$28,"")</f>
        <v>Cri</v>
      </c>
      <c r="AV31" s="2" t="str" cm="1">
        <f t="array" ref="AV31">_xlfn.XLOOKUP(_xlfn.XLOOKUP(AW$30*100+AW$31,部位中转!$B$14:$B$39,_xlfn.XLOOKUP(AV$30,部位中转!$I$12:$N$12,部位中转!$I$14:$N$39)),$S$30:$AB$30,$S$28:$AB$28,"")</f>
        <v/>
      </c>
      <c r="AW31" s="2">
        <v>1</v>
      </c>
      <c r="AX31" s="2" t="str" cm="1">
        <f t="array" ref="AX31">_xlfn.XLOOKUP(_xlfn.XLOOKUP(BA$30*100+BA$31,部位中转!$B$14:$B$39,_xlfn.XLOOKUP(AX$30,部位中转!$I$12:$N$12,部位中转!$I$14:$N$39)),$S$30:$AB$30,$S$28:$AB$28,"")</f>
        <v>Hp</v>
      </c>
      <c r="AY31" s="2" t="str" cm="1">
        <f t="array" ref="AY31">_xlfn.XLOOKUP(_xlfn.XLOOKUP(BA$30*100+BA$31,部位中转!$B$14:$B$39,_xlfn.XLOOKUP(AY$30,部位中转!$I$12:$N$12,部位中转!$I$14:$N$39)),$S$30:$AB$30,$S$28:$AB$28,"")</f>
        <v>AntiCri</v>
      </c>
      <c r="AZ31" s="2" t="str" cm="1">
        <f t="array" ref="AZ31">_xlfn.XLOOKUP(_xlfn.XLOOKUP(BA$30*100+BA$31,部位中转!$B$14:$B$39,_xlfn.XLOOKUP(AZ$30,部位中转!$I$12:$N$12,部位中转!$I$14:$N$39)),$S$30:$AB$30,$S$28:$AB$28,"")</f>
        <v/>
      </c>
      <c r="BA31" s="2">
        <v>2</v>
      </c>
      <c r="BB31" s="2" t="str" cm="1">
        <f t="array" ref="BB31">_xlfn.XLOOKUP(_xlfn.XLOOKUP(BE$30*100+BE$31,部位中转!$B$14:$B$39,_xlfn.XLOOKUP(BB$30,部位中转!$I$12:$N$12,部位中转!$I$14:$N$39)),$S$30:$AB$30,$S$28:$AB$28,"")</f>
        <v>PhysDef</v>
      </c>
      <c r="BC31" s="2" t="str" cm="1">
        <f t="array" ref="BC31">_xlfn.XLOOKUP(_xlfn.XLOOKUP(BE$30*100+BE$31,部位中转!$B$14:$B$39,_xlfn.XLOOKUP(BC$30,部位中转!$I$12:$N$12,部位中转!$I$14:$N$39)),$S$30:$AB$30,$S$28:$AB$28,"")</f>
        <v>OnHealInc</v>
      </c>
      <c r="BD31" s="2" t="str" cm="1">
        <f t="array" ref="BD31">_xlfn.XLOOKUP(_xlfn.XLOOKUP(BE$30*100+BE$31,部位中转!$B$14:$B$39,_xlfn.XLOOKUP(BD$30,部位中转!$I$12:$N$12,部位中转!$I$14:$N$39)),$S$30:$AB$30,$S$28:$AB$28,"")</f>
        <v/>
      </c>
      <c r="BE31" s="2">
        <v>3</v>
      </c>
      <c r="BF31" s="2" t="str" cm="1">
        <f t="array" ref="BF31">_xlfn.XLOOKUP(_xlfn.XLOOKUP(BI$30*100+BI$31,部位中转!$B$14:$B$39,_xlfn.XLOOKUP(BF$30,部位中转!$I$12:$N$12,部位中转!$I$14:$N$39)),$S$30:$AB$30,$S$28:$AB$28,"")</f>
        <v>MagicDef</v>
      </c>
      <c r="BG31" s="2" t="str" cm="1">
        <f t="array" ref="BG31">_xlfn.XLOOKUP(_xlfn.XLOOKUP(BI$30*100+BI$31,部位中转!$B$14:$B$39,_xlfn.XLOOKUP(BG$30,部位中转!$I$12:$N$12,部位中转!$I$14:$N$39)),$S$30:$AB$30,$S$28:$AB$28,"")</f>
        <v>AtkSpeed</v>
      </c>
      <c r="BH31" s="2" t="str" cm="1">
        <f t="array" ref="BH31">_xlfn.XLOOKUP(_xlfn.XLOOKUP(BI$30*100+BI$31,部位中转!$B$14:$B$39,_xlfn.XLOOKUP(BH$30,部位中转!$I$12:$N$12,部位中转!$I$14:$N$39)),$S$30:$AB$30,$S$28:$AB$28,"")</f>
        <v>OnHealInc</v>
      </c>
      <c r="BI31" s="2">
        <v>4</v>
      </c>
      <c r="BJ31" s="2" t="str" cm="1">
        <f t="array" ref="BJ31">_xlfn.XLOOKUP(_xlfn.XLOOKUP(BM$30*100+BM$31,部位中转!$B$14:$B$39,_xlfn.XLOOKUP(BJ$30,部位中转!$I$12:$N$12,部位中转!$I$14:$N$39)),$S$30:$AB$30,$S$28:$AB$28,"")</f>
        <v>Atk</v>
      </c>
      <c r="BK31" s="2" t="str" cm="1">
        <f t="array" ref="BK31">_xlfn.XLOOKUP(_xlfn.XLOOKUP(BM$30*100+BM$31,部位中转!$B$14:$B$39,_xlfn.XLOOKUP(BK$30,部位中转!$I$12:$N$12,部位中转!$I$14:$N$39)),$S$30:$AB$30,$S$28:$AB$28,"")</f>
        <v>Cri</v>
      </c>
      <c r="BL31" s="2" t="str" cm="1">
        <f t="array" ref="BL31">_xlfn.XLOOKUP(_xlfn.XLOOKUP(BM$30*100+BM$31,部位中转!$B$14:$B$39,_xlfn.XLOOKUP(BL$30,部位中转!$I$12:$N$12,部位中转!$I$14:$N$39)),$S$30:$AB$30,$S$28:$AB$28,"")</f>
        <v/>
      </c>
      <c r="BM31" s="2">
        <v>1</v>
      </c>
      <c r="BN31" s="2" t="str" cm="1">
        <f t="array" ref="BN31">_xlfn.XLOOKUP(_xlfn.XLOOKUP(BQ$30*100+BQ$31,部位中转!$B$14:$B$39,_xlfn.XLOOKUP(BN$30,部位中转!$I$12:$N$12,部位中转!$I$14:$N$39)),$S$30:$AB$30,$S$28:$AB$28,"")</f>
        <v>Hp</v>
      </c>
      <c r="BO31" s="2" t="str" cm="1">
        <f t="array" ref="BO31">_xlfn.XLOOKUP(_xlfn.XLOOKUP(BQ$30*100+BQ$31,部位中转!$B$14:$B$39,_xlfn.XLOOKUP(BO$30,部位中转!$I$12:$N$12,部位中转!$I$14:$N$39)),$S$30:$AB$30,$S$28:$AB$28,"")</f>
        <v>AntiCri</v>
      </c>
      <c r="BP31" s="2" t="str" cm="1">
        <f t="array" ref="BP31">_xlfn.XLOOKUP(_xlfn.XLOOKUP(BQ$30*100+BQ$31,部位中转!$B$14:$B$39,_xlfn.XLOOKUP(BP$30,部位中转!$I$12:$N$12,部位中转!$I$14:$N$39)),$S$30:$AB$30,$S$28:$AB$28,"")</f>
        <v/>
      </c>
      <c r="BQ31" s="2">
        <v>2</v>
      </c>
      <c r="BR31" s="2" t="str" cm="1">
        <f t="array" ref="BR31">_xlfn.XLOOKUP(_xlfn.XLOOKUP(BU$30*100+BU$31,部位中转!$B$14:$B$39,_xlfn.XLOOKUP(BR$30,部位中转!$I$12:$N$12,部位中转!$I$14:$N$39)),$S$30:$AB$30,$S$28:$AB$28,"")</f>
        <v>PhysDef</v>
      </c>
      <c r="BS31" s="2" t="str" cm="1">
        <f t="array" ref="BS31">_xlfn.XLOOKUP(_xlfn.XLOOKUP(BU$30*100+BU$31,部位中转!$B$14:$B$39,_xlfn.XLOOKUP(BS$30,部位中转!$I$12:$N$12,部位中转!$I$14:$N$39)),$S$30:$AB$30,$S$28:$AB$28,"")</f>
        <v>HealInc</v>
      </c>
      <c r="BT31" s="2" t="str" cm="1">
        <f t="array" ref="BT31">_xlfn.XLOOKUP(_xlfn.XLOOKUP(BU$30*100+BU$31,部位中转!$B$14:$B$39,_xlfn.XLOOKUP(BT$30,部位中转!$I$12:$N$12,部位中转!$I$14:$N$39)),$S$30:$AB$30,$S$28:$AB$28,"")</f>
        <v/>
      </c>
      <c r="BU31" s="2">
        <v>3</v>
      </c>
      <c r="BV31" s="2" t="str" cm="1">
        <f t="array" ref="BV31">_xlfn.XLOOKUP(_xlfn.XLOOKUP(BY$30*100+BY$31,部位中转!$B$14:$B$39,_xlfn.XLOOKUP(BV$30,部位中转!$I$12:$N$12,部位中转!$I$14:$N$39)),$S$30:$AB$30,$S$28:$AB$28,"")</f>
        <v>MagicDef</v>
      </c>
      <c r="BW31" s="2" t="str" cm="1">
        <f t="array" ref="BW31">_xlfn.XLOOKUP(_xlfn.XLOOKUP(BY$30*100+BY$31,部位中转!$B$14:$B$39,_xlfn.XLOOKUP(BW$30,部位中转!$I$12:$N$12,部位中转!$I$14:$N$39)),$S$30:$AB$30,$S$28:$AB$28,"")</f>
        <v>AtkSpeed</v>
      </c>
      <c r="BX31" s="2" t="str" cm="1">
        <f t="array" ref="BX31">_xlfn.XLOOKUP(_xlfn.XLOOKUP(BY$30*100+BY$31,部位中转!$B$14:$B$39,_xlfn.XLOOKUP(BX$30,部位中转!$I$12:$N$12,部位中转!$I$14:$N$39)),$S$30:$AB$30,$S$28:$AB$28,"")</f>
        <v>HealInc</v>
      </c>
      <c r="BY31" s="2">
        <v>4</v>
      </c>
    </row>
    <row r="32" spans="4:77" ht="16.5" x14ac:dyDescent="0.15">
      <c r="D32" s="38">
        <v>1</v>
      </c>
      <c r="E32" s="42">
        <v>1</v>
      </c>
      <c r="F32" s="38">
        <v>51.254999999999995</v>
      </c>
      <c r="G32" s="38">
        <v>540</v>
      </c>
      <c r="H32" s="38">
        <v>360</v>
      </c>
      <c r="I32" s="48">
        <v>51.254999999999995</v>
      </c>
      <c r="J32" s="48">
        <v>5.1254999999999997</v>
      </c>
      <c r="K32" s="48">
        <v>2.0501999999999998</v>
      </c>
      <c r="L32" s="48">
        <v>2.0501999999999998</v>
      </c>
      <c r="M32" s="48">
        <v>756</v>
      </c>
      <c r="N32" s="48">
        <v>756</v>
      </c>
      <c r="O32" s="48">
        <v>162</v>
      </c>
      <c r="P32" s="48">
        <v>125.99999999999999</v>
      </c>
      <c r="Q32" s="48">
        <v>118.80000000000001</v>
      </c>
      <c r="R32" s="48">
        <v>118.80000000000001</v>
      </c>
      <c r="S32" s="48">
        <f>SUM(I$32:I32)</f>
        <v>51.254999999999995</v>
      </c>
      <c r="T32" s="48">
        <f>SUM(J$32:J32)</f>
        <v>5.1254999999999997</v>
      </c>
      <c r="U32" s="48">
        <f>SUM(K$32:K32)</f>
        <v>2.0501999999999998</v>
      </c>
      <c r="V32" s="48">
        <f>SUM(L$32:L32)</f>
        <v>2.0501999999999998</v>
      </c>
      <c r="W32" s="62">
        <f>SUM(M$32:M32)/10000</f>
        <v>7.5600000000000001E-2</v>
      </c>
      <c r="X32" s="62">
        <f>SUM(N$32:N32)/10000</f>
        <v>7.5600000000000001E-2</v>
      </c>
      <c r="Y32" s="62">
        <f>SUM(O$32:O32)/10000</f>
        <v>1.6199999999999999E-2</v>
      </c>
      <c r="Z32" s="62">
        <f>SUM(P$32:P32)/10000</f>
        <v>1.2599999999999998E-2</v>
      </c>
      <c r="AA32" s="62">
        <f>SUM(Q$32:Q32)/10000</f>
        <v>1.1880000000000002E-2</v>
      </c>
      <c r="AB32" s="62">
        <f>SUM(R$32:R32)/10000</f>
        <v>1.1880000000000002E-2</v>
      </c>
      <c r="AD32" s="2" t="str" cm="1">
        <f t="array" ref="AD32">IF(AD31="","",$B$2&amp;AD$31&amp;$B$2&amp;$B$1&amp;ROUND(AD$29/100*_xlfn.XLOOKUP($E32,$E$32:$E$281,_xlfn.XLOOKUP(AD$31,$S$28:$AB$28,$S$32:$AB$281))*_xlfn.XLOOKUP(AG$30,$S$8:$S$10,_xlfn.XLOOKUP(AD$31,$U$4:$Z$4,$U$8:$Z$10),1),4))</f>
        <v>"Atk":6.2531</v>
      </c>
      <c r="AE32" s="2" t="str" cm="1">
        <f t="array" ref="AE32">IF(AE31="","",$B$2&amp;AE$31&amp;$B$2&amp;$B$1&amp;ROUND(AE$29/100*_xlfn.XLOOKUP($E32,$E$32:$E$281,_xlfn.XLOOKUP(AE$31,$S$28:$AB$28,$S$32:$AB$281))*_xlfn.XLOOKUP(AG$30,$S$8:$S$10,_xlfn.XLOOKUP(AE$31,$U$4:$Z$4,$U$8:$Z$10),1),4))</f>
        <v>"Cri":0.1096</v>
      </c>
      <c r="AF32" s="2" t="str" cm="1">
        <f t="array" ref="AF32">IF(AF31="","",$B$2&amp;AF$31&amp;$B$2&amp;$B$1&amp;ROUND(AF$29/100*_xlfn.XLOOKUP($E32,$E$32:$E$281,_xlfn.XLOOKUP(AF$31,$S$28:$AB$28,$S$32:$AB$281))*_xlfn.XLOOKUP(AI$30,$S$8:$S$10,_xlfn.XLOOKUP(AF$31,$U$4:$Z$4,$U$8:$Z$10),1),4))</f>
        <v/>
      </c>
      <c r="AG32" s="2" t="str">
        <f t="shared" ref="AG32:AG95" si="1">$A$3&amp;_xlfn.TEXTJOIN($C$1,1,AD32:AF32)&amp;$A$4</f>
        <v>{"Atk":6.2531,"Cri":0.1096}</v>
      </c>
      <c r="AH32" s="2" t="str" cm="1">
        <f t="array" ref="AH32">IF(AH31="","",$B$2&amp;AH$31&amp;$B$2&amp;$B$1&amp;ROUND(AH$29/100*_xlfn.XLOOKUP($E32,$E$32:$E$281,_xlfn.XLOOKUP(AH$31,$S$28:$AB$28,$S$32:$AB$281))*_xlfn.XLOOKUP(AK$30,$S$8:$S$10,_xlfn.XLOOKUP(AH$31,$U$4:$Z$4,$U$8:$Z$10),1),4))</f>
        <v>"Hp":45.1044</v>
      </c>
      <c r="AI32" s="2" t="str" cm="1">
        <f t="array" ref="AI32">IF(AI31="","",$B$2&amp;AI$31&amp;$B$2&amp;$B$1&amp;ROUND(AI$29/100*_xlfn.XLOOKUP($E32,$E$32:$E$281,_xlfn.XLOOKUP(AI$31,$S$28:$AB$28,$S$32:$AB$281))*_xlfn.XLOOKUP(AK$30,$S$8:$S$10,_xlfn.XLOOKUP(AI$31,$U$4:$Z$4,$U$8:$Z$10),1),4))</f>
        <v>"AntiCri":0.0605</v>
      </c>
      <c r="AJ32" s="2" t="str" cm="1">
        <f t="array" ref="AJ32">IF(AJ31="","",$B$2&amp;AJ$31&amp;$B$2&amp;$B$1&amp;ROUND(AJ$29/100*_xlfn.XLOOKUP($E32,$E$32:$E$281,_xlfn.XLOOKUP(AJ$31,$S$28:$AB$28,$S$32:$AB$281))*_xlfn.XLOOKUP(AK$30,$S$8:$S$10,_xlfn.XLOOKUP(AJ$31,$U$4:$Z$4,$U$8:$Z$10),1),4))</f>
        <v/>
      </c>
      <c r="AK32" s="2" t="str">
        <f t="shared" ref="AK32:AK95" si="2">$A$3&amp;_xlfn.TEXTJOIN($C$1,1,AH32:AJ32)&amp;$A$4</f>
        <v>{"Hp":45.1044,"AntiCri":0.0605}</v>
      </c>
      <c r="AL32" s="2" t="str" cm="1">
        <f t="array" ref="AL32">IF(AL31="","",$B$2&amp;AL$31&amp;$B$2&amp;$B$1&amp;ROUND(AL$29/100*_xlfn.XLOOKUP($E32,$E$32:$E$281,_xlfn.XLOOKUP(AL$31,$S$28:$AB$28,$S$32:$AB$281))*IFERROR(_xlfn.XLOOKUP(AO$30,$S$8:$S$10,_xlfn.XLOOKUP(AL$31,$U$4:$Z$4,$U$8:$Z$10),1),1),4))</f>
        <v>"PhysDef":1.9477</v>
      </c>
      <c r="AM32" s="2" t="str" cm="1">
        <f t="array" ref="AM32">IF(AM31="","",$B$2&amp;AM$31&amp;$B$2&amp;$B$1&amp;ROUND(AM$29/100*_xlfn.XLOOKUP($E32,$E$32:$E$281,_xlfn.XLOOKUP(AM$31,$S$28:$AB$28,$S$32:$AB$281))*IFERROR(_xlfn.XLOOKUP(AO$30,$S$8:$S$10,_xlfn.XLOOKUP(AM$31,$U$4:$Z$4,$U$8:$Z$10),1),1),4))</f>
        <v>"SkillSpeed":0.0126</v>
      </c>
      <c r="AN32" s="2" t="str" cm="1">
        <f t="array" ref="AN32">IF(AN31="","",$B$2&amp;AN$31&amp;$B$2&amp;$B$1&amp;ROUND(AN$29/100*_xlfn.XLOOKUP($E32,$E$32:$E$281,_xlfn.XLOOKUP(AN$31,$S$28:$AB$28,$S$32:$AB$281))*IFERROR(_xlfn.XLOOKUP(AO$30,$S$8:$S$10,_xlfn.XLOOKUP(AN$31,$U$4:$Z$4,$U$8:$Z$10),1),1),4))</f>
        <v/>
      </c>
      <c r="AO32" s="2" t="str">
        <f t="shared" ref="AO32:AO95" si="3">$A$3&amp;_xlfn.TEXTJOIN($C$1,1,AL32:AN32)&amp;$A$4</f>
        <v>{"PhysDef":1.9477,"SkillSpeed":0.0126}</v>
      </c>
      <c r="AP32" s="2" t="str" cm="1">
        <f t="array" ref="AP32">IF(AP31="","",$B$2&amp;AP$31&amp;$B$2&amp;$B$1&amp;ROUND(AP$29/100*_xlfn.XLOOKUP($E32,$E$32:$E$281,_xlfn.XLOOKUP(AP$31,$S$28:$AB$28,$S$32:$AB$281))*IFERROR(_xlfn.XLOOKUP(AS$30,$S$8:$S$10,_xlfn.XLOOKUP(AP$31,$U$4:$Z$4,$U$8:$Z$10),1),1),4))</f>
        <v>"MagicDef":1.9477</v>
      </c>
      <c r="AQ32" s="2" t="str" cm="1">
        <f t="array" ref="AQ32">IF(AQ31="","",$B$2&amp;AQ$31&amp;$B$2&amp;$B$1&amp;ROUND(AQ$29/100*_xlfn.XLOOKUP($E32,$E$32:$E$281,_xlfn.XLOOKUP(AQ$31,$S$28:$AB$28,$S$32:$AB$281))*IFERROR(_xlfn.XLOOKUP(AS$30,$S$8:$S$10,_xlfn.XLOOKUP(AQ$31,$U$4:$Z$4,$U$8:$Z$10),1),1),4))</f>
        <v>"AtkSpeed":0.0162</v>
      </c>
      <c r="AR32" s="2" t="str" cm="1">
        <f t="array" ref="AR32">IF(AR31="","",$B$2&amp;AR$31&amp;$B$2&amp;$B$1&amp;ROUND(AR$29/100*_xlfn.XLOOKUP($E32,$E$32:$E$281,_xlfn.XLOOKUP(AR$31,$S$28:$AB$28,$S$32:$AB$281))*IFERROR(_xlfn.XLOOKUP(AS$30,$S$8:$S$10,_xlfn.XLOOKUP(AR$31,$U$4:$Z$4,$U$8:$Z$10),1),1),4))</f>
        <v>"SkillSpeed":0.0126</v>
      </c>
      <c r="AS32" s="2" t="str">
        <f t="shared" ref="AS32:AS95" si="4">$A$3&amp;_xlfn.TEXTJOIN($C$1,1,AP32:AR32)&amp;$A$4</f>
        <v>{"MagicDef":1.9477,"AtkSpeed":0.0162,"SkillSpeed":0.0126}</v>
      </c>
      <c r="AT32" s="2" t="str" cm="1">
        <f t="array" ref="AT32">IF(AT31="","",$B$2&amp;AT$31&amp;$B$2&amp;$B$1&amp;ROUND(AT$29/100*_xlfn.XLOOKUP($E32,$E$32:$E$281,_xlfn.XLOOKUP(AT$31,$S$28:$AB$28,$S$32:$AB$281))*IFERROR(_xlfn.XLOOKUP(AW$30,$S$8:$S$10,_xlfn.XLOOKUP(AT$31,$U$4:$Z$4,$U$8:$Z$10),1),1),4))</f>
        <v>"Atk":4.4079</v>
      </c>
      <c r="AU32" s="2" t="str" cm="1">
        <f t="array" ref="AU32">IF(AU31="","",$B$2&amp;AU$31&amp;$B$2&amp;$B$1&amp;ROUND(AU$29/100*_xlfn.XLOOKUP($E32,$E$32:$E$281,_xlfn.XLOOKUP(AU$31,$S$28:$AB$28,$S$32:$AB$281))*IFERROR(_xlfn.XLOOKUP(AW$30,$S$8:$S$10,_xlfn.XLOOKUP(AU$31,$U$4:$Z$4,$U$8:$Z$10),1),1),4))</f>
        <v>"Cri":0.0907</v>
      </c>
      <c r="AV32" s="2" t="str" cm="1">
        <f t="array" ref="AV32">IF(AV31="","",$B$2&amp;AV$31&amp;$B$2&amp;$B$1&amp;ROUND(AV$29/100*_xlfn.XLOOKUP($E32,$E$32:$E$281,_xlfn.XLOOKUP(AV$31,$S$28:$AB$28,$S$32:$AB$281))*IFERROR(_xlfn.XLOOKUP(AW$30,$S$8:$S$10,_xlfn.XLOOKUP(AV$31,$U$4:$Z$4,$U$8:$Z$10),1),1),4))</f>
        <v/>
      </c>
      <c r="AW32" s="2" t="str">
        <f t="shared" ref="AW32:AW95" si="5">$A$3&amp;_xlfn.TEXTJOIN($C$1,1,AT32:AV32)&amp;$A$4</f>
        <v>{"Atk":4.4079,"Cri":0.0907}</v>
      </c>
      <c r="AX32" s="2" t="str" cm="1">
        <f t="array" ref="AX32">IF(AX31="","",$B$2&amp;AX$31&amp;$B$2&amp;$B$1&amp;ROUND(AX$29/100*_xlfn.XLOOKUP($E32,$E$32:$E$281,_xlfn.XLOOKUP(AX$31,$S$28:$AB$28,$S$32:$AB$281))*IFERROR(_xlfn.XLOOKUP(BA$30,$S$8:$S$10,_xlfn.XLOOKUP(AX$31,$U$4:$Z$4,$U$8:$Z$10),1),1),4))</f>
        <v>"Hp":64.0688</v>
      </c>
      <c r="AY32" s="2" t="str" cm="1">
        <f t="array" ref="AY32">IF(AY31="","",$B$2&amp;AY$31&amp;$B$2&amp;$B$1&amp;ROUND(AY$29/100*_xlfn.XLOOKUP($E32,$E$32:$E$281,_xlfn.XLOOKUP(AY$31,$S$28:$AB$28,$S$32:$AB$281))*IFERROR(_xlfn.XLOOKUP(BA$30,$S$8:$S$10,_xlfn.XLOOKUP(AY$31,$U$4:$Z$4,$U$8:$Z$10),1),1),4))</f>
        <v>"AntiCri":0.0907</v>
      </c>
      <c r="AZ32" s="2" t="str" cm="1">
        <f t="array" ref="AZ32">IF(AZ31="","",$B$2&amp;AZ$31&amp;$B$2&amp;$B$1&amp;ROUND(AZ$29/100*_xlfn.XLOOKUP($E32,$E$32:$E$281,_xlfn.XLOOKUP(AZ$31,$S$28:$AB$28,$S$32:$AB$281))*IFERROR(_xlfn.XLOOKUP(BA$30,$S$8:$S$10,_xlfn.XLOOKUP(AZ$31,$U$4:$Z$4,$U$8:$Z$10),1),1),4))</f>
        <v/>
      </c>
      <c r="BA32" s="2" t="str">
        <f t="shared" ref="BA32:BA95" si="6">$A$3&amp;_xlfn.TEXTJOIN($C$1,1,AX32:AZ32)&amp;$A$4</f>
        <v>{"Hp":64.0688,"AntiCri":0.0907}</v>
      </c>
      <c r="BB32" s="2" t="str" cm="1">
        <f t="array" ref="BB32">IF(BB31="","",$B$2&amp;BB$31&amp;$B$2&amp;$B$1&amp;ROUND(BB$29/100*_xlfn.XLOOKUP($E32,$E$32:$E$281,_xlfn.XLOOKUP(BB$31,$S$28:$AB$28,$S$32:$AB$281))*IFERROR(_xlfn.XLOOKUP(BE$30,$S$8:$S$10,_xlfn.XLOOKUP(BB$31,$U$4:$Z$4,$U$8:$Z$10),1),1),4))</f>
        <v>"PhysDef":2.2552</v>
      </c>
      <c r="BC32" s="2" t="str" cm="1">
        <f t="array" ref="BC32">IF(BC31="","",$B$2&amp;BC$31&amp;$B$2&amp;$B$1&amp;ROUND(BC$29/100*_xlfn.XLOOKUP($E32,$E$32:$E$281,_xlfn.XLOOKUP(BC$31,$S$28:$AB$28,$S$32:$AB$281))*IFERROR(_xlfn.XLOOKUP(BE$30,$S$8:$S$10,_xlfn.XLOOKUP(BC$31,$U$4:$Z$4,$U$8:$Z$10),1),1),4))</f>
        <v>"OnHealInc":0.0119</v>
      </c>
      <c r="BD32" s="2" t="str" cm="1">
        <f t="array" ref="BD32">IF(BD31="","",$B$2&amp;BD$31&amp;$B$2&amp;$B$1&amp;ROUND(BD$29/100*_xlfn.XLOOKUP($E32,$E$32:$E$281,_xlfn.XLOOKUP(BD$31,$S$28:$AB$28,$S$32:$AB$281))*IFERROR(_xlfn.XLOOKUP(BE$30,$S$8:$S$10,_xlfn.XLOOKUP(BD$31,$U$4:$Z$4,$U$8:$Z$10),1),1),4))</f>
        <v/>
      </c>
      <c r="BE32" s="2" t="str">
        <f t="shared" ref="BE32:BE95" si="7">$A$3&amp;_xlfn.TEXTJOIN($C$1,1,BB32:BD32)&amp;$A$4</f>
        <v>{"PhysDef":2.2552,"OnHealInc":0.0119}</v>
      </c>
      <c r="BF32" s="2" t="str" cm="1">
        <f t="array" ref="BF32">IF(BF31="","",$B$2&amp;BF$31&amp;$B$2&amp;$B$1&amp;ROUND(BF$29/100*_xlfn.XLOOKUP($E32,$E$32:$E$281,_xlfn.XLOOKUP(BF$31,$S$28:$AB$28,$S$32:$AB$281))*IFERROR(_xlfn.XLOOKUP(BI$30,$S$8:$S$10,_xlfn.XLOOKUP(BF$31,$U$4:$Z$4,$U$8:$Z$10),1),1),4))</f>
        <v>"MagicDef":2.2552</v>
      </c>
      <c r="BG32" s="2" t="str" cm="1">
        <f t="array" ref="BG32">IF(BG31="","",$B$2&amp;BG$31&amp;$B$2&amp;$B$1&amp;ROUND(BG$29/100*_xlfn.XLOOKUP($E32,$E$32:$E$281,_xlfn.XLOOKUP(BG$31,$S$28:$AB$28,$S$32:$AB$281))*IFERROR(_xlfn.XLOOKUP(BI$30,$S$8:$S$10,_xlfn.XLOOKUP(BG$31,$U$4:$Z$4,$U$8:$Z$10),1),1),4))</f>
        <v>"AtkSpeed":0.0162</v>
      </c>
      <c r="BH32" s="2" t="str" cm="1">
        <f t="array" ref="BH32">IF(BH31="","",$B$2&amp;BH$31&amp;$B$2&amp;$B$1&amp;ROUND(BH$29/100*_xlfn.XLOOKUP($E32,$E$32:$E$281,_xlfn.XLOOKUP(BH$31,$S$28:$AB$28,$S$32:$AB$281))*IFERROR(_xlfn.XLOOKUP(BI$30,$S$8:$S$10,_xlfn.XLOOKUP(BH$31,$U$4:$Z$4,$U$8:$Z$10),1),1),4))</f>
        <v>"OnHealInc":0.0119</v>
      </c>
      <c r="BI32" s="2" t="str">
        <f t="shared" ref="BI32:BI95" si="8">$A$3&amp;_xlfn.TEXTJOIN($C$1,1,BF32:BH32)&amp;$A$4</f>
        <v>{"MagicDef":2.2552,"AtkSpeed":0.0162,"OnHealInc":0.0119}</v>
      </c>
      <c r="BJ32" s="2" t="str" cm="1">
        <f t="array" ref="BJ32">IF(BJ31="","",$B$2&amp;BJ$31&amp;$B$2&amp;$B$1&amp;ROUND(BJ$29/100*_xlfn.XLOOKUP($E32,$E$32:$E$281,_xlfn.XLOOKUP(BJ$31,$S$28:$AB$28,$S$32:$AB$281))*IFERROR(_xlfn.XLOOKUP(BM$30,$S$8:$S$10,_xlfn.XLOOKUP(BJ$31,$U$4:$Z$4,$U$8:$Z$10),1),1),4))</f>
        <v>"Atk":5.6381</v>
      </c>
      <c r="BK32" s="2" t="str" cm="1">
        <f t="array" ref="BK32">IF(BK31="","",$B$2&amp;BK$31&amp;$B$2&amp;$B$1&amp;ROUND(BK$29/100*_xlfn.XLOOKUP($E32,$E$32:$E$281,_xlfn.XLOOKUP(BK$31,$S$28:$AB$28,$S$32:$AB$281))*IFERROR(_xlfn.XLOOKUP(BM$30,$S$8:$S$10,_xlfn.XLOOKUP(BK$31,$U$4:$Z$4,$U$8:$Z$10),1),1),4))</f>
        <v>"Cri":0.0756</v>
      </c>
      <c r="BL32" s="2" t="str" cm="1">
        <f t="array" ref="BL32">IF(BL31="","",$B$2&amp;BL$31&amp;$B$2&amp;$B$1&amp;ROUND(BL$29/100*_xlfn.XLOOKUP($E32,$E$32:$E$281,_xlfn.XLOOKUP(BL$31,$S$28:$AB$28,$S$32:$AB$281))*IFERROR(_xlfn.XLOOKUP(BM$30,$S$8:$S$10,_xlfn.XLOOKUP(BL$31,$U$4:$Z$4,$U$8:$Z$10),1),1),4))</f>
        <v/>
      </c>
      <c r="BM32" s="2" t="str">
        <f t="shared" ref="BM32:BM95" si="9">$A$3&amp;_xlfn.TEXTJOIN($C$1,1,BJ32:BL32)&amp;$A$4</f>
        <v>{"Atk":5.6381,"Cri":0.0756}</v>
      </c>
      <c r="BN32" s="2" t="str" cm="1">
        <f t="array" ref="BN32">IF(BN31="","",$B$2&amp;BN$31&amp;$B$2&amp;$B$1&amp;ROUND(BN$29/100*_xlfn.XLOOKUP($E32,$E$32:$E$281,_xlfn.XLOOKUP(BN$31,$S$28:$AB$28,$S$32:$AB$281))*IFERROR(_xlfn.XLOOKUP(BQ$30,$S$8:$S$10,_xlfn.XLOOKUP(BN$31,$U$4:$Z$4,$U$8:$Z$10),1),1),4))</f>
        <v>"Hp":53.8178</v>
      </c>
      <c r="BO32" s="2" t="str" cm="1">
        <f t="array" ref="BO32">IF(BO31="","",$B$2&amp;BO$31&amp;$B$2&amp;$B$1&amp;ROUND(BO$29/100*_xlfn.XLOOKUP($E32,$E$32:$E$281,_xlfn.XLOOKUP(BO$31,$S$28:$AB$28,$S$32:$AB$281))*IFERROR(_xlfn.XLOOKUP(BQ$30,$S$8:$S$10,_xlfn.XLOOKUP(BO$31,$U$4:$Z$4,$U$8:$Z$10),1),1),4))</f>
        <v>"AntiCri":0.0907</v>
      </c>
      <c r="BP32" s="2" t="str" cm="1">
        <f t="array" ref="BP32">IF(BP31="","",$B$2&amp;BP$31&amp;$B$2&amp;$B$1&amp;ROUND(BP$29/100*_xlfn.XLOOKUP($E32,$E$32:$E$281,_xlfn.XLOOKUP(BP$31,$S$28:$AB$28,$S$32:$AB$281))*IFERROR(_xlfn.XLOOKUP(BQ$30,$S$8:$S$10,_xlfn.XLOOKUP(BP$31,$U$4:$Z$4,$U$8:$Z$10),1),1),4))</f>
        <v/>
      </c>
      <c r="BQ32" s="2" t="str">
        <f t="shared" ref="BQ32:BQ95" si="10">$A$3&amp;_xlfn.TEXTJOIN($C$1,1,BN32:BP32)&amp;$A$4</f>
        <v>{"Hp":53.8178,"AntiCri":0.0907}</v>
      </c>
      <c r="BR32" s="2" t="str" cm="1">
        <f t="array" ref="BR32">IF(BR31="","",$B$2&amp;BR$31&amp;$B$2&amp;$B$1&amp;ROUND(BR$29/100*_xlfn.XLOOKUP($E32,$E$32:$E$281,_xlfn.XLOOKUP(BR$31,$S$28:$AB$28,$S$32:$AB$281))*IFERROR(_xlfn.XLOOKUP(BU$30,$S$8:$S$10,_xlfn.XLOOKUP(BR$31,$U$4:$Z$4,$U$8:$Z$10),1),1),4))</f>
        <v>"PhysDef":1.9887</v>
      </c>
      <c r="BS32" s="2" t="str" cm="1">
        <f t="array" ref="BS32">IF(BS31="","",$B$2&amp;BS$31&amp;$B$2&amp;$B$1&amp;ROUND(BS$29/100*_xlfn.XLOOKUP($E32,$E$32:$E$281,_xlfn.XLOOKUP(BS$31,$S$28:$AB$28,$S$32:$AB$281))*IFERROR(_xlfn.XLOOKUP(BU$30,$S$8:$S$10,_xlfn.XLOOKUP(BS$31,$U$4:$Z$4,$U$8:$Z$10),1),1),4))</f>
        <v>"HealInc":0.0119</v>
      </c>
      <c r="BT32" s="2" t="str" cm="1">
        <f t="array" ref="BT32">IF(BT31="","",$B$2&amp;BT$31&amp;$B$2&amp;$B$1&amp;ROUND(BT$29/100*_xlfn.XLOOKUP($E32,$E$32:$E$281,_xlfn.XLOOKUP(BT$31,$S$28:$AB$28,$S$32:$AB$281))*IFERROR(_xlfn.XLOOKUP(BU$30,$S$8:$S$10,_xlfn.XLOOKUP(BT$31,$U$4:$Z$4,$U$8:$Z$10),1),1),4))</f>
        <v/>
      </c>
      <c r="BU32" s="2" t="str">
        <f t="shared" ref="BU32:BU95" si="11">$A$3&amp;_xlfn.TEXTJOIN($C$1,1,BR32:BT32)&amp;$A$4</f>
        <v>{"PhysDef":1.9887,"HealInc":0.0119}</v>
      </c>
      <c r="BV32" s="2" t="str" cm="1">
        <f t="array" ref="BV32">IF(BV31="","",$B$2&amp;BV$31&amp;$B$2&amp;$B$1&amp;ROUND(BV$29/100*_xlfn.XLOOKUP($E32,$E$32:$E$281,_xlfn.XLOOKUP(BV$31,$S$28:$AB$28,$S$32:$AB$281))*IFERROR(_xlfn.XLOOKUP(BY$30,$S$8:$S$10,_xlfn.XLOOKUP(BV$31,$U$4:$Z$4,$U$8:$Z$10),1),1),4))</f>
        <v>"MagicDef":2.0297</v>
      </c>
      <c r="BW32" s="2" t="str" cm="1">
        <f t="array" ref="BW32">IF(BW31="","",$B$2&amp;BW$31&amp;$B$2&amp;$B$1&amp;ROUND(BW$29/100*_xlfn.XLOOKUP($E32,$E$32:$E$281,_xlfn.XLOOKUP(BW$31,$S$28:$AB$28,$S$32:$AB$281))*IFERROR(_xlfn.XLOOKUP(BY$30,$S$8:$S$10,_xlfn.XLOOKUP(BW$31,$U$4:$Z$4,$U$8:$Z$10),1),1),4))</f>
        <v>"AtkSpeed":0.0162</v>
      </c>
      <c r="BX32" s="2" t="str" cm="1">
        <f t="array" ref="BX32">IF(BX31="","",$B$2&amp;BX$31&amp;$B$2&amp;$B$1&amp;ROUND(BX$29/100*_xlfn.XLOOKUP($E32,$E$32:$E$281,_xlfn.XLOOKUP(BX$31,$S$28:$AB$28,$S$32:$AB$281))*IFERROR(_xlfn.XLOOKUP(BY$30,$S$8:$S$10,_xlfn.XLOOKUP(BX$31,$U$4:$Z$4,$U$8:$Z$10),1),1),4))</f>
        <v>"HealInc":0.0119</v>
      </c>
      <c r="BY32" s="2" t="str">
        <f t="shared" ref="BY32:BY95" si="12">$A$3&amp;_xlfn.TEXTJOIN($C$1,1,BV32:BX32)&amp;$A$4</f>
        <v>{"MagicDef":2.0297,"AtkSpeed":0.0162,"HealInc":0.0119}</v>
      </c>
    </row>
    <row r="33" spans="4:77" ht="16.5" x14ac:dyDescent="0.15">
      <c r="D33" s="38">
        <v>5</v>
      </c>
      <c r="E33" s="43">
        <v>2</v>
      </c>
      <c r="F33" s="38">
        <v>7.2454516347515145</v>
      </c>
      <c r="G33" s="38">
        <v>40</v>
      </c>
      <c r="H33" s="38">
        <v>30</v>
      </c>
      <c r="I33" s="48">
        <v>7.2454516347515145</v>
      </c>
      <c r="J33" s="48">
        <v>0.72454516347515152</v>
      </c>
      <c r="K33" s="48">
        <v>0.28981806539006061</v>
      </c>
      <c r="L33" s="48">
        <v>0.28981806539006061</v>
      </c>
      <c r="M33" s="48">
        <v>56</v>
      </c>
      <c r="N33" s="48">
        <v>56</v>
      </c>
      <c r="O33" s="48">
        <v>13.5</v>
      </c>
      <c r="P33" s="48">
        <v>10.5</v>
      </c>
      <c r="Q33" s="48">
        <v>9.9</v>
      </c>
      <c r="R33" s="48">
        <v>9.9</v>
      </c>
      <c r="S33" s="48">
        <f>SUM(I$32:I33)</f>
        <v>58.500451634751514</v>
      </c>
      <c r="T33" s="48">
        <f>SUM(J$32:J33)</f>
        <v>5.8500451634751514</v>
      </c>
      <c r="U33" s="48">
        <f>SUM(K$32:K33)</f>
        <v>2.3400180653900602</v>
      </c>
      <c r="V33" s="48">
        <f>SUM(L$32:L33)</f>
        <v>2.3400180653900602</v>
      </c>
      <c r="W33" s="62">
        <f>SUM(M$32:M33)/10000</f>
        <v>8.1199999999999994E-2</v>
      </c>
      <c r="X33" s="62">
        <f>SUM(N$32:N33)/10000</f>
        <v>8.1199999999999994E-2</v>
      </c>
      <c r="Y33" s="62">
        <f>SUM(O$32:O33)/10000</f>
        <v>1.755E-2</v>
      </c>
      <c r="Z33" s="62">
        <f>SUM(P$32:P33)/10000</f>
        <v>1.3650000000000001E-2</v>
      </c>
      <c r="AA33" s="62">
        <f>SUM(Q$32:Q33)/10000</f>
        <v>1.2870000000000001E-2</v>
      </c>
      <c r="AB33" s="62">
        <f>SUM(R$32:R33)/10000</f>
        <v>1.2870000000000001E-2</v>
      </c>
      <c r="AD33" s="2" t="str" cm="1">
        <f t="array" ref="AD33">IF(AD32="","",$B$2&amp;AD$31&amp;$B$2&amp;$B$1&amp;ROUND(AD$29/100*_xlfn.XLOOKUP($E33,$E$32:$E$281,_xlfn.XLOOKUP(AD$31,$S$28:$AB$28,$S$32:$AB$281))*_xlfn.XLOOKUP(AG$30,$S$8:$S$10,_xlfn.XLOOKUP(AD$31,$U$4:$Z$4,$U$8:$Z$10),1),4))</f>
        <v>"Atk":7.1371</v>
      </c>
      <c r="AE33" s="2" t="str" cm="1">
        <f t="array" ref="AE33">IF(AE32="","",$B$2&amp;AE$31&amp;$B$2&amp;$B$1&amp;ROUND(AE$29/100*_xlfn.XLOOKUP($E33,$E$32:$E$281,_xlfn.XLOOKUP(AE$31,$S$28:$AB$28,$S$32:$AB$281))*_xlfn.XLOOKUP(AG$30,$S$8:$S$10,_xlfn.XLOOKUP(AE$31,$U$4:$Z$4,$U$8:$Z$10),1),4))</f>
        <v>"Cri":0.1177</v>
      </c>
      <c r="AF33" s="2" t="str" cm="1">
        <f t="array" ref="AF33">IF(AF32="","",$B$2&amp;AF$31&amp;$B$2&amp;$B$1&amp;ROUND(AF$29/100*_xlfn.XLOOKUP($E33,$E$32:$E$281,_xlfn.XLOOKUP(AF$31,$S$28:$AB$28,$S$32:$AB$281))*_xlfn.XLOOKUP(AI$30,$S$8:$S$10,_xlfn.XLOOKUP(AF$31,$U$4:$Z$4,$U$8:$Z$10),1),4))</f>
        <v/>
      </c>
      <c r="AG33" s="2" t="str">
        <f t="shared" si="1"/>
        <v>{"Atk":7.1371,"Cri":0.1177}</v>
      </c>
      <c r="AH33" s="2" t="str" cm="1">
        <f t="array" ref="AH33">IF(AH32="","",$B$2&amp;AH$31&amp;$B$2&amp;$B$1&amp;ROUND(AH$29/100*_xlfn.XLOOKUP($E33,$E$32:$E$281,_xlfn.XLOOKUP(AH$31,$S$28:$AB$28,$S$32:$AB$281))*_xlfn.XLOOKUP(AK$30,$S$8:$S$10,_xlfn.XLOOKUP(AH$31,$U$4:$Z$4,$U$8:$Z$10),1),4))</f>
        <v>"Hp":51.4804</v>
      </c>
      <c r="AI33" s="2" t="str" cm="1">
        <f t="array" ref="AI33">IF(AI32="","",$B$2&amp;AI$31&amp;$B$2&amp;$B$1&amp;ROUND(AI$29/100*_xlfn.XLOOKUP($E33,$E$32:$E$281,_xlfn.XLOOKUP(AI$31,$S$28:$AB$28,$S$32:$AB$281))*_xlfn.XLOOKUP(AK$30,$S$8:$S$10,_xlfn.XLOOKUP(AI$31,$U$4:$Z$4,$U$8:$Z$10),1),4))</f>
        <v>"AntiCri":0.065</v>
      </c>
      <c r="AJ33" s="2" t="str" cm="1">
        <f t="array" ref="AJ33">IF(AJ32="","",$B$2&amp;AJ$31&amp;$B$2&amp;$B$1&amp;ROUND(AJ$29/100*_xlfn.XLOOKUP($E33,$E$32:$E$281,_xlfn.XLOOKUP(AJ$31,$S$28:$AB$28,$S$32:$AB$281))*_xlfn.XLOOKUP(AK$30,$S$8:$S$10,_xlfn.XLOOKUP(AJ$31,$U$4:$Z$4,$U$8:$Z$10),1),4))</f>
        <v/>
      </c>
      <c r="AK33" s="2" t="str">
        <f t="shared" si="2"/>
        <v>{"Hp":51.4804,"AntiCri":0.065}</v>
      </c>
      <c r="AL33" s="2" t="str" cm="1">
        <f t="array" ref="AL33">IF(AL32="","",$B$2&amp;AL$31&amp;$B$2&amp;$B$1&amp;ROUND(AL$29/100*_xlfn.XLOOKUP($E33,$E$32:$E$281,_xlfn.XLOOKUP(AL$31,$S$28:$AB$28,$S$32:$AB$281))*IFERROR(_xlfn.XLOOKUP(AO$30,$S$8:$S$10,_xlfn.XLOOKUP(AL$31,$U$4:$Z$4,$U$8:$Z$10),1),1),4))</f>
        <v>"PhysDef":2.223</v>
      </c>
      <c r="AM33" s="2" t="str" cm="1">
        <f t="array" ref="AM33">IF(AM32="","",$B$2&amp;AM$31&amp;$B$2&amp;$B$1&amp;ROUND(AM$29/100*_xlfn.XLOOKUP($E33,$E$32:$E$281,_xlfn.XLOOKUP(AM$31,$S$28:$AB$28,$S$32:$AB$281))*IFERROR(_xlfn.XLOOKUP(AP$30,$S$8:$S$10,_xlfn.XLOOKUP(AM$31,$U$4:$Z$4,$U$8:$Z$10),1),1),4))</f>
        <v>"SkillSpeed":0.0137</v>
      </c>
      <c r="AN33" s="2" t="str" cm="1">
        <f t="array" ref="AN33">IF(AN32="","",$B$2&amp;AN$31&amp;$B$2&amp;$B$1&amp;ROUND(AN$29/100*_xlfn.XLOOKUP($E33,$E$32:$E$281,_xlfn.XLOOKUP(AN$31,$S$28:$AB$28,$S$32:$AB$281))*IFERROR(_xlfn.XLOOKUP(AO$30,$S$8:$S$10,_xlfn.XLOOKUP(AN$31,$U$4:$Z$4,$U$8:$Z$10),1),1),4))</f>
        <v/>
      </c>
      <c r="AO33" s="2" t="str">
        <f t="shared" si="3"/>
        <v>{"PhysDef":2.223,"SkillSpeed":0.0137}</v>
      </c>
      <c r="AP33" s="2" t="str" cm="1">
        <f t="array" ref="AP33">IF(AP32="","",$B$2&amp;AP$31&amp;$B$2&amp;$B$1&amp;ROUND(AP$29/100*_xlfn.XLOOKUP($E33,$E$32:$E$281,_xlfn.XLOOKUP(AP$31,$S$28:$AB$28,$S$32:$AB$281))*IFERROR(_xlfn.XLOOKUP(AS$30,$S$8:$S$10,_xlfn.XLOOKUP(AP$31,$U$4:$Z$4,$U$8:$Z$10),1),1),4))</f>
        <v>"MagicDef":2.223</v>
      </c>
      <c r="AQ33" s="2" t="str" cm="1">
        <f t="array" ref="AQ33">IF(AQ32="","",$B$2&amp;AQ$31&amp;$B$2&amp;$B$1&amp;ROUND(AQ$29/100*_xlfn.XLOOKUP($E33,$E$32:$E$281,_xlfn.XLOOKUP(AQ$31,$S$28:$AB$28,$S$32:$AB$281))*IFERROR(_xlfn.XLOOKUP(AT$30,$S$8:$S$10,_xlfn.XLOOKUP(AQ$31,$U$4:$Z$4,$U$8:$Z$10),1),1),4))</f>
        <v>"AtkSpeed":0.0176</v>
      </c>
      <c r="AR33" s="2" t="str" cm="1">
        <f t="array" ref="AR33">IF(AR32="","",$B$2&amp;AR$31&amp;$B$2&amp;$B$1&amp;ROUND(AR$29/100*_xlfn.XLOOKUP($E33,$E$32:$E$281,_xlfn.XLOOKUP(AR$31,$S$28:$AB$28,$S$32:$AB$281))*IFERROR(_xlfn.XLOOKUP(AS$30,$S$8:$S$10,_xlfn.XLOOKUP(AR$31,$U$4:$Z$4,$U$8:$Z$10),1),1),4))</f>
        <v>"SkillSpeed":0.0137</v>
      </c>
      <c r="AS33" s="2" t="str">
        <f t="shared" si="4"/>
        <v>{"MagicDef":2.223,"AtkSpeed":0.0176,"SkillSpeed":0.0137}</v>
      </c>
      <c r="AT33" s="2" t="str" cm="1">
        <f t="array" ref="AT33">IF(AT32="","",$B$2&amp;AT$31&amp;$B$2&amp;$B$1&amp;ROUND(AT$29/100*_xlfn.XLOOKUP($E33,$E$32:$E$281,_xlfn.XLOOKUP(AT$31,$S$28:$AB$28,$S$32:$AB$281))*IFERROR(_xlfn.XLOOKUP(AW$30,$S$8:$S$10,_xlfn.XLOOKUP(AT$31,$U$4:$Z$4,$U$8:$Z$10),1),1),4))</f>
        <v>"Atk":5.031</v>
      </c>
      <c r="AU33" s="2" t="str" cm="1">
        <f t="array" ref="AU33">IF(AU32="","",$B$2&amp;AU$31&amp;$B$2&amp;$B$1&amp;ROUND(AU$29/100*_xlfn.XLOOKUP($E33,$E$32:$E$281,_xlfn.XLOOKUP(AU$31,$S$28:$AB$28,$S$32:$AB$281))*IFERROR(_xlfn.XLOOKUP(AX$30,$S$8:$S$10,_xlfn.XLOOKUP(AU$31,$U$4:$Z$4,$U$8:$Z$10),1),1),4))</f>
        <v>"Cri":0.0812</v>
      </c>
      <c r="AV33" s="2" t="str" cm="1">
        <f t="array" ref="AV33">IF(AV32="","",$B$2&amp;AV$31&amp;$B$2&amp;$B$1&amp;ROUND(AV$29/100*_xlfn.XLOOKUP($E33,$E$32:$E$281,_xlfn.XLOOKUP(AV$31,$S$28:$AB$28,$S$32:$AB$281))*IFERROR(_xlfn.XLOOKUP(AW$30,$S$8:$S$10,_xlfn.XLOOKUP(AV$31,$U$4:$Z$4,$U$8:$Z$10),1),1),4))</f>
        <v/>
      </c>
      <c r="AW33" s="2" t="str">
        <f t="shared" si="5"/>
        <v>{"Atk":5.031,"Cri":0.0812}</v>
      </c>
      <c r="AX33" s="2" t="str" cm="1">
        <f t="array" ref="AX33">IF(AX32="","",$B$2&amp;AX$31&amp;$B$2&amp;$B$1&amp;ROUND(AX$29/100*_xlfn.XLOOKUP($E33,$E$32:$E$281,_xlfn.XLOOKUP(AX$31,$S$28:$AB$28,$S$32:$AB$281))*IFERROR(_xlfn.XLOOKUP(BA$30,$S$8:$S$10,_xlfn.XLOOKUP(AX$31,$U$4:$Z$4,$U$8:$Z$10),1),1),4))</f>
        <v>"Hp":73.1256</v>
      </c>
      <c r="AY33" s="2" t="str" cm="1">
        <f t="array" ref="AY33">IF(AY32="","",$B$2&amp;AY$31&amp;$B$2&amp;$B$1&amp;ROUND(AY$29/100*_xlfn.XLOOKUP($E33,$E$32:$E$281,_xlfn.XLOOKUP(AY$31,$S$28:$AB$28,$S$32:$AB$281))*IFERROR(_xlfn.XLOOKUP(BB$30,$S$8:$S$10,_xlfn.XLOOKUP(AY$31,$U$4:$Z$4,$U$8:$Z$10),1),1),4))</f>
        <v>"AntiCri":0.0812</v>
      </c>
      <c r="AZ33" s="2" t="str" cm="1">
        <f t="array" ref="AZ33">IF(AZ32="","",$B$2&amp;AZ$31&amp;$B$2&amp;$B$1&amp;ROUND(AZ$29/100*_xlfn.XLOOKUP($E33,$E$32:$E$281,_xlfn.XLOOKUP(AZ$31,$S$28:$AB$28,$S$32:$AB$281))*IFERROR(_xlfn.XLOOKUP(BA$30,$S$8:$S$10,_xlfn.XLOOKUP(AZ$31,$U$4:$Z$4,$U$8:$Z$10),1),1),4))</f>
        <v/>
      </c>
      <c r="BA33" s="2" t="str">
        <f t="shared" si="6"/>
        <v>{"Hp":73.1256,"AntiCri":0.0812}</v>
      </c>
      <c r="BB33" s="2" t="str" cm="1">
        <f t="array" ref="BB33">IF(BB32="","",$B$2&amp;BB$31&amp;$B$2&amp;$B$1&amp;ROUND(BB$29/100*_xlfn.XLOOKUP($E33,$E$32:$E$281,_xlfn.XLOOKUP(BB$31,$S$28:$AB$28,$S$32:$AB$281))*IFERROR(_xlfn.XLOOKUP(BE$30,$S$8:$S$10,_xlfn.XLOOKUP(BB$31,$U$4:$Z$4,$U$8:$Z$10),1),1),4))</f>
        <v>"PhysDef":2.574</v>
      </c>
      <c r="BC33" s="2" t="str" cm="1">
        <f t="array" ref="BC33">IF(BC32="","",$B$2&amp;BC$31&amp;$B$2&amp;$B$1&amp;ROUND(BC$29/100*_xlfn.XLOOKUP($E33,$E$32:$E$281,_xlfn.XLOOKUP(BC$31,$S$28:$AB$28,$S$32:$AB$281))*IFERROR(_xlfn.XLOOKUP(BF$30,$S$8:$S$10,_xlfn.XLOOKUP(BC$31,$U$4:$Z$4,$U$8:$Z$10),1),1),4))</f>
        <v>"OnHealInc":0.0129</v>
      </c>
      <c r="BD33" s="2" t="str" cm="1">
        <f t="array" ref="BD33">IF(BD32="","",$B$2&amp;BD$31&amp;$B$2&amp;$B$1&amp;ROUND(BD$29/100*_xlfn.XLOOKUP($E33,$E$32:$E$281,_xlfn.XLOOKUP(BD$31,$S$28:$AB$28,$S$32:$AB$281))*IFERROR(_xlfn.XLOOKUP(BE$30,$S$8:$S$10,_xlfn.XLOOKUP(BD$31,$U$4:$Z$4,$U$8:$Z$10),1),1),4))</f>
        <v/>
      </c>
      <c r="BE33" s="2" t="str">
        <f t="shared" si="7"/>
        <v>{"PhysDef":2.574,"OnHealInc":0.0129}</v>
      </c>
      <c r="BF33" s="2" t="str" cm="1">
        <f t="array" ref="BF33">IF(BF32="","",$B$2&amp;BF$31&amp;$B$2&amp;$B$1&amp;ROUND(BF$29/100*_xlfn.XLOOKUP($E33,$E$32:$E$281,_xlfn.XLOOKUP(BF$31,$S$28:$AB$28,$S$32:$AB$281))*IFERROR(_xlfn.XLOOKUP(BI$30,$S$8:$S$10,_xlfn.XLOOKUP(BF$31,$U$4:$Z$4,$U$8:$Z$10),1),1),4))</f>
        <v>"MagicDef":2.574</v>
      </c>
      <c r="BG33" s="2" t="str" cm="1">
        <f t="array" ref="BG33">IF(BG32="","",$B$2&amp;BG$31&amp;$B$2&amp;$B$1&amp;ROUND(BG$29/100*_xlfn.XLOOKUP($E33,$E$32:$E$281,_xlfn.XLOOKUP(BG$31,$S$28:$AB$28,$S$32:$AB$281))*IFERROR(_xlfn.XLOOKUP(BJ$30,$S$8:$S$10,_xlfn.XLOOKUP(BG$31,$U$4:$Z$4,$U$8:$Z$10),1),1),4))</f>
        <v>"AtkSpeed":0.0176</v>
      </c>
      <c r="BH33" s="2" t="str" cm="1">
        <f t="array" ref="BH33">IF(BH32="","",$B$2&amp;BH$31&amp;$B$2&amp;$B$1&amp;ROUND(BH$29/100*_xlfn.XLOOKUP($E33,$E$32:$E$281,_xlfn.XLOOKUP(BH$31,$S$28:$AB$28,$S$32:$AB$281))*IFERROR(_xlfn.XLOOKUP(BI$30,$S$8:$S$10,_xlfn.XLOOKUP(BH$31,$U$4:$Z$4,$U$8:$Z$10),1),1),4))</f>
        <v>"OnHealInc":0.0129</v>
      </c>
      <c r="BI33" s="2" t="str">
        <f t="shared" si="8"/>
        <v>{"MagicDef":2.574,"AtkSpeed":0.0176,"OnHealInc":0.0129}</v>
      </c>
      <c r="BJ33" s="2" t="str" cm="1">
        <f t="array" ref="BJ33">IF(BJ32="","",$B$2&amp;BJ$31&amp;$B$2&amp;$B$1&amp;ROUND(BJ$29/100*_xlfn.XLOOKUP($E33,$E$32:$E$281,_xlfn.XLOOKUP(BJ$31,$S$28:$AB$28,$S$32:$AB$281))*IFERROR(_xlfn.XLOOKUP(BM$30,$S$8:$S$10,_xlfn.XLOOKUP(BJ$31,$U$4:$Z$4,$U$8:$Z$10),1),1),4))</f>
        <v>"Atk":6.435</v>
      </c>
      <c r="BK33" s="2" t="str" cm="1">
        <f t="array" ref="BK33">IF(BK32="","",$B$2&amp;BK$31&amp;$B$2&amp;$B$1&amp;ROUND(BK$29/100*_xlfn.XLOOKUP($E33,$E$32:$E$281,_xlfn.XLOOKUP(BK$31,$S$28:$AB$28,$S$32:$AB$281))*IFERROR(_xlfn.XLOOKUP(BN$30,$S$8:$S$10,_xlfn.XLOOKUP(BK$31,$U$4:$Z$4,$U$8:$Z$10),1),1),4))</f>
        <v>"Cri":0.0812</v>
      </c>
      <c r="BL33" s="2" t="str" cm="1">
        <f t="array" ref="BL33">IF(BL32="","",$B$2&amp;BL$31&amp;$B$2&amp;$B$1&amp;ROUND(BL$29/100*_xlfn.XLOOKUP($E33,$E$32:$E$281,_xlfn.XLOOKUP(BL$31,$S$28:$AB$28,$S$32:$AB$281))*IFERROR(_xlfn.XLOOKUP(BM$30,$S$8:$S$10,_xlfn.XLOOKUP(BL$31,$U$4:$Z$4,$U$8:$Z$10),1),1),4))</f>
        <v/>
      </c>
      <c r="BM33" s="2" t="str">
        <f t="shared" si="9"/>
        <v>{"Atk":6.435,"Cri":0.0812}</v>
      </c>
      <c r="BN33" s="2" t="str" cm="1">
        <f t="array" ref="BN33">IF(BN32="","",$B$2&amp;BN$31&amp;$B$2&amp;$B$1&amp;ROUND(BN$29/100*_xlfn.XLOOKUP($E33,$E$32:$E$281,_xlfn.XLOOKUP(BN$31,$S$28:$AB$28,$S$32:$AB$281))*IFERROR(_xlfn.XLOOKUP(BQ$30,$S$8:$S$10,_xlfn.XLOOKUP(BN$31,$U$4:$Z$4,$U$8:$Z$10),1),1),4))</f>
        <v>"Hp":61.4255</v>
      </c>
      <c r="BO33" s="2" t="str" cm="1">
        <f t="array" ref="BO33">IF(BO32="","",$B$2&amp;BO$31&amp;$B$2&amp;$B$1&amp;ROUND(BO$29/100*_xlfn.XLOOKUP($E33,$E$32:$E$281,_xlfn.XLOOKUP(BO$31,$S$28:$AB$28,$S$32:$AB$281))*IFERROR(_xlfn.XLOOKUP(BR$30,$S$8:$S$10,_xlfn.XLOOKUP(BO$31,$U$4:$Z$4,$U$8:$Z$10),1),1),4))</f>
        <v>"AntiCri":0.0812</v>
      </c>
      <c r="BP33" s="2" t="str" cm="1">
        <f t="array" ref="BP33">IF(BP32="","",$B$2&amp;BP$31&amp;$B$2&amp;$B$1&amp;ROUND(BP$29/100*_xlfn.XLOOKUP($E33,$E$32:$E$281,_xlfn.XLOOKUP(BP$31,$S$28:$AB$28,$S$32:$AB$281))*IFERROR(_xlfn.XLOOKUP(BQ$30,$S$8:$S$10,_xlfn.XLOOKUP(BP$31,$U$4:$Z$4,$U$8:$Z$10),1),1),4))</f>
        <v/>
      </c>
      <c r="BQ33" s="2" t="str">
        <f t="shared" si="10"/>
        <v>{"Hp":61.4255,"AntiCri":0.0812}</v>
      </c>
      <c r="BR33" s="2" t="str" cm="1">
        <f t="array" ref="BR33">IF(BR32="","",$B$2&amp;BR$31&amp;$B$2&amp;$B$1&amp;ROUND(BR$29/100*_xlfn.XLOOKUP($E33,$E$32:$E$281,_xlfn.XLOOKUP(BR$31,$S$28:$AB$28,$S$32:$AB$281))*IFERROR(_xlfn.XLOOKUP(BU$30,$S$8:$S$10,_xlfn.XLOOKUP(BR$31,$U$4:$Z$4,$U$8:$Z$10),1),1),4))</f>
        <v>"PhysDef":2.2698</v>
      </c>
      <c r="BS33" s="2" t="str" cm="1">
        <f t="array" ref="BS33">IF(BS32="","",$B$2&amp;BS$31&amp;$B$2&amp;$B$1&amp;ROUND(BS$29/100*_xlfn.XLOOKUP($E33,$E$32:$E$281,_xlfn.XLOOKUP(BS$31,$S$28:$AB$28,$S$32:$AB$281))*IFERROR(_xlfn.XLOOKUP(BV$30,$S$8:$S$10,_xlfn.XLOOKUP(BS$31,$U$4:$Z$4,$U$8:$Z$10),1),1),4))</f>
        <v>"HealInc":0.0129</v>
      </c>
      <c r="BT33" s="2" t="str" cm="1">
        <f t="array" ref="BT33">IF(BT32="","",$B$2&amp;BT$31&amp;$B$2&amp;$B$1&amp;ROUND(BT$29/100*_xlfn.XLOOKUP($E33,$E$32:$E$281,_xlfn.XLOOKUP(BT$31,$S$28:$AB$28,$S$32:$AB$281))*IFERROR(_xlfn.XLOOKUP(BU$30,$S$8:$S$10,_xlfn.XLOOKUP(BT$31,$U$4:$Z$4,$U$8:$Z$10),1),1),4))</f>
        <v/>
      </c>
      <c r="BU33" s="2" t="str">
        <f t="shared" si="11"/>
        <v>{"PhysDef":2.2698,"HealInc":0.0129}</v>
      </c>
      <c r="BV33" s="2" t="str" cm="1">
        <f t="array" ref="BV33">IF(BV32="","",$B$2&amp;BV$31&amp;$B$2&amp;$B$1&amp;ROUND(BV$29/100*_xlfn.XLOOKUP($E33,$E$32:$E$281,_xlfn.XLOOKUP(BV$31,$S$28:$AB$28,$S$32:$AB$281))*IFERROR(_xlfn.XLOOKUP(BY$30,$S$8:$S$10,_xlfn.XLOOKUP(BV$31,$U$4:$Z$4,$U$8:$Z$10),1),1),4))</f>
        <v>"MagicDef":2.3166</v>
      </c>
      <c r="BW33" s="2" t="str" cm="1">
        <f t="array" ref="BW33">IF(BW32="","",$B$2&amp;BW$31&amp;$B$2&amp;$B$1&amp;ROUND(BW$29/100*_xlfn.XLOOKUP($E33,$E$32:$E$281,_xlfn.XLOOKUP(BW$31,$S$28:$AB$28,$S$32:$AB$281))*IFERROR(_xlfn.XLOOKUP(BZ$30,$S$8:$S$10,_xlfn.XLOOKUP(BW$31,$U$4:$Z$4,$U$8:$Z$10),1),1),4))</f>
        <v>"AtkSpeed":0.0176</v>
      </c>
      <c r="BX33" s="2" t="str" cm="1">
        <f t="array" ref="BX33">IF(BX32="","",$B$2&amp;BX$31&amp;$B$2&amp;$B$1&amp;ROUND(BX$29/100*_xlfn.XLOOKUP($E33,$E$32:$E$281,_xlfn.XLOOKUP(BX$31,$S$28:$AB$28,$S$32:$AB$281))*IFERROR(_xlfn.XLOOKUP(BY$30,$S$8:$S$10,_xlfn.XLOOKUP(BX$31,$U$4:$Z$4,$U$8:$Z$10),1),1),4))</f>
        <v>"HealInc":0.0129</v>
      </c>
      <c r="BY33" s="2" t="str">
        <f t="shared" si="12"/>
        <v>{"MagicDef":2.3166,"AtkSpeed":0.0176,"HealInc":0.0129}</v>
      </c>
    </row>
    <row r="34" spans="4:77" ht="16.5" x14ac:dyDescent="0.15">
      <c r="D34" s="38">
        <v>9</v>
      </c>
      <c r="E34" s="43">
        <v>3</v>
      </c>
      <c r="F34" s="38">
        <v>10.584326804702435</v>
      </c>
      <c r="G34" s="38">
        <v>40</v>
      </c>
      <c r="H34" s="38">
        <v>30</v>
      </c>
      <c r="I34" s="48">
        <v>10.584326804702435</v>
      </c>
      <c r="J34" s="48">
        <v>1.0584326804702435</v>
      </c>
      <c r="K34" s="48">
        <v>0.42337307218809744</v>
      </c>
      <c r="L34" s="48">
        <v>0.42337307218809744</v>
      </c>
      <c r="M34" s="48">
        <v>56</v>
      </c>
      <c r="N34" s="48">
        <v>56</v>
      </c>
      <c r="O34" s="48">
        <v>13.5</v>
      </c>
      <c r="P34" s="48">
        <v>10.5</v>
      </c>
      <c r="Q34" s="48">
        <v>9.9</v>
      </c>
      <c r="R34" s="48">
        <v>9.9</v>
      </c>
      <c r="S34" s="48">
        <f>SUM(I$32:I34)</f>
        <v>69.084778439453942</v>
      </c>
      <c r="T34" s="48">
        <f>SUM(J$32:J34)</f>
        <v>6.9084778439453949</v>
      </c>
      <c r="U34" s="48">
        <f>SUM(K$32:K34)</f>
        <v>2.7633911375781577</v>
      </c>
      <c r="V34" s="48">
        <f>SUM(L$32:L34)</f>
        <v>2.7633911375781577</v>
      </c>
      <c r="W34" s="62">
        <f>SUM(M$32:M34)/10000</f>
        <v>8.6800000000000002E-2</v>
      </c>
      <c r="X34" s="62">
        <f>SUM(N$32:N34)/10000</f>
        <v>8.6800000000000002E-2</v>
      </c>
      <c r="Y34" s="62">
        <f>SUM(O$32:O34)/10000</f>
        <v>1.89E-2</v>
      </c>
      <c r="Z34" s="62">
        <f>SUM(P$32:P34)/10000</f>
        <v>1.47E-2</v>
      </c>
      <c r="AA34" s="62">
        <f>SUM(Q$32:Q34)/10000</f>
        <v>1.3860000000000003E-2</v>
      </c>
      <c r="AB34" s="62">
        <f>SUM(R$32:R34)/10000</f>
        <v>1.3860000000000003E-2</v>
      </c>
      <c r="AD34" s="2" t="str" cm="1">
        <f t="array" ref="AD34">IF(AD33="","",$B$2&amp;AD$31&amp;$B$2&amp;$B$1&amp;ROUND(AD$29/100*_xlfn.XLOOKUP($E34,$E$32:$E$281,_xlfn.XLOOKUP(AD$31,$S$28:$AB$28,$S$32:$AB$281))*_xlfn.XLOOKUP(AG$30,$S$8:$S$10,_xlfn.XLOOKUP(AD$31,$U$4:$Z$4,$U$8:$Z$10),1),4))</f>
        <v>"Atk":8.4283</v>
      </c>
      <c r="AE34" s="2" t="str" cm="1">
        <f t="array" ref="AE34">IF(AE33="","",$B$2&amp;AE$31&amp;$B$2&amp;$B$1&amp;ROUND(AE$29/100*_xlfn.XLOOKUP($E34,$E$32:$E$281,_xlfn.XLOOKUP(AE$31,$S$28:$AB$28,$S$32:$AB$281))*_xlfn.XLOOKUP(AG$30,$S$8:$S$10,_xlfn.XLOOKUP(AE$31,$U$4:$Z$4,$U$8:$Z$10),1),4))</f>
        <v>"Cri":0.1259</v>
      </c>
      <c r="AF34" s="2" t="str" cm="1">
        <f t="array" ref="AF34">IF(AF33="","",$B$2&amp;AF$31&amp;$B$2&amp;$B$1&amp;ROUND(AF$29/100*_xlfn.XLOOKUP($E34,$E$32:$E$281,_xlfn.XLOOKUP(AF$31,$S$28:$AB$28,$S$32:$AB$281))*_xlfn.XLOOKUP(AI$30,$S$8:$S$10,_xlfn.XLOOKUP(AF$31,$U$4:$Z$4,$U$8:$Z$10),1),4))</f>
        <v/>
      </c>
      <c r="AG34" s="2" t="str">
        <f t="shared" si="1"/>
        <v>{"Atk":8.4283,"Cri":0.1259}</v>
      </c>
      <c r="AH34" s="2" t="str" cm="1">
        <f t="array" ref="AH34">IF(AH33="","",$B$2&amp;AH$31&amp;$B$2&amp;$B$1&amp;ROUND(AH$29/100*_xlfn.XLOOKUP($E34,$E$32:$E$281,_xlfn.XLOOKUP(AH$31,$S$28:$AB$28,$S$32:$AB$281))*_xlfn.XLOOKUP(AK$30,$S$8:$S$10,_xlfn.XLOOKUP(AH$31,$U$4:$Z$4,$U$8:$Z$10),1),4))</f>
        <v>"Hp":60.7946</v>
      </c>
      <c r="AI34" s="2" t="str" cm="1">
        <f t="array" ref="AI34">IF(AI33="","",$B$2&amp;AI$31&amp;$B$2&amp;$B$1&amp;ROUND(AI$29/100*_xlfn.XLOOKUP($E34,$E$32:$E$281,_xlfn.XLOOKUP(AI$31,$S$28:$AB$28,$S$32:$AB$281))*_xlfn.XLOOKUP(AK$30,$S$8:$S$10,_xlfn.XLOOKUP(AI$31,$U$4:$Z$4,$U$8:$Z$10),1),4))</f>
        <v>"AntiCri":0.0694</v>
      </c>
      <c r="AJ34" s="2" t="str" cm="1">
        <f t="array" ref="AJ34">IF(AJ33="","",$B$2&amp;AJ$31&amp;$B$2&amp;$B$1&amp;ROUND(AJ$29/100*_xlfn.XLOOKUP($E34,$E$32:$E$281,_xlfn.XLOOKUP(AJ$31,$S$28:$AB$28,$S$32:$AB$281))*_xlfn.XLOOKUP(AK$30,$S$8:$S$10,_xlfn.XLOOKUP(AJ$31,$U$4:$Z$4,$U$8:$Z$10),1),4))</f>
        <v/>
      </c>
      <c r="AK34" s="2" t="str">
        <f t="shared" si="2"/>
        <v>{"Hp":60.7946,"AntiCri":0.0694}</v>
      </c>
      <c r="AL34" s="2" t="str" cm="1">
        <f t="array" ref="AL34">IF(AL33="","",$B$2&amp;AL$31&amp;$B$2&amp;$B$1&amp;ROUND(AL$29/100*_xlfn.XLOOKUP($E34,$E$32:$E$281,_xlfn.XLOOKUP(AL$31,$S$28:$AB$28,$S$32:$AB$281))*IFERROR(_xlfn.XLOOKUP(AO$30,$S$8:$S$10,_xlfn.XLOOKUP(AL$31,$U$4:$Z$4,$U$8:$Z$10),1),1),4))</f>
        <v>"PhysDef":2.6252</v>
      </c>
      <c r="AM34" s="2" t="str" cm="1">
        <f t="array" ref="AM34">IF(AM33="","",$B$2&amp;AM$31&amp;$B$2&amp;$B$1&amp;ROUND(AM$29/100*_xlfn.XLOOKUP($E34,$E$32:$E$281,_xlfn.XLOOKUP(AM$31,$S$28:$AB$28,$S$32:$AB$281))*IFERROR(_xlfn.XLOOKUP(AP$30,$S$8:$S$10,_xlfn.XLOOKUP(AM$31,$U$4:$Z$4,$U$8:$Z$10),1),1),4))</f>
        <v>"SkillSpeed":0.0147</v>
      </c>
      <c r="AN34" s="2" t="str" cm="1">
        <f t="array" ref="AN34">IF(AN33="","",$B$2&amp;AN$31&amp;$B$2&amp;$B$1&amp;ROUND(AN$29/100*_xlfn.XLOOKUP($E34,$E$32:$E$281,_xlfn.XLOOKUP(AN$31,$S$28:$AB$28,$S$32:$AB$281))*IFERROR(_xlfn.XLOOKUP(AO$30,$S$8:$S$10,_xlfn.XLOOKUP(AN$31,$U$4:$Z$4,$U$8:$Z$10),1),1),4))</f>
        <v/>
      </c>
      <c r="AO34" s="2" t="str">
        <f t="shared" si="3"/>
        <v>{"PhysDef":2.6252,"SkillSpeed":0.0147}</v>
      </c>
      <c r="AP34" s="2" t="str" cm="1">
        <f t="array" ref="AP34">IF(AP33="","",$B$2&amp;AP$31&amp;$B$2&amp;$B$1&amp;ROUND(AP$29/100*_xlfn.XLOOKUP($E34,$E$32:$E$281,_xlfn.XLOOKUP(AP$31,$S$28:$AB$28,$S$32:$AB$281))*IFERROR(_xlfn.XLOOKUP(AS$30,$S$8:$S$10,_xlfn.XLOOKUP(AP$31,$U$4:$Z$4,$U$8:$Z$10),1),1),4))</f>
        <v>"MagicDef":2.6252</v>
      </c>
      <c r="AQ34" s="2" t="str" cm="1">
        <f t="array" ref="AQ34">IF(AQ33="","",$B$2&amp;AQ$31&amp;$B$2&amp;$B$1&amp;ROUND(AQ$29/100*_xlfn.XLOOKUP($E34,$E$32:$E$281,_xlfn.XLOOKUP(AQ$31,$S$28:$AB$28,$S$32:$AB$281))*IFERROR(_xlfn.XLOOKUP(AT$30,$S$8:$S$10,_xlfn.XLOOKUP(AQ$31,$U$4:$Z$4,$U$8:$Z$10),1),1),4))</f>
        <v>"AtkSpeed":0.0189</v>
      </c>
      <c r="AR34" s="2" t="str" cm="1">
        <f t="array" ref="AR34">IF(AR33="","",$B$2&amp;AR$31&amp;$B$2&amp;$B$1&amp;ROUND(AR$29/100*_xlfn.XLOOKUP($E34,$E$32:$E$281,_xlfn.XLOOKUP(AR$31,$S$28:$AB$28,$S$32:$AB$281))*IFERROR(_xlfn.XLOOKUP(AS$30,$S$8:$S$10,_xlfn.XLOOKUP(AR$31,$U$4:$Z$4,$U$8:$Z$10),1),1),4))</f>
        <v>"SkillSpeed":0.0147</v>
      </c>
      <c r="AS34" s="2" t="str">
        <f t="shared" si="4"/>
        <v>{"MagicDef":2.6252,"AtkSpeed":0.0189,"SkillSpeed":0.0147}</v>
      </c>
      <c r="AT34" s="2" t="str" cm="1">
        <f t="array" ref="AT34">IF(AT33="","",$B$2&amp;AT$31&amp;$B$2&amp;$B$1&amp;ROUND(AT$29/100*_xlfn.XLOOKUP($E34,$E$32:$E$281,_xlfn.XLOOKUP(AT$31,$S$28:$AB$28,$S$32:$AB$281))*IFERROR(_xlfn.XLOOKUP(AW$30,$S$8:$S$10,_xlfn.XLOOKUP(AT$31,$U$4:$Z$4,$U$8:$Z$10),1),1),4))</f>
        <v>"Atk":5.9413</v>
      </c>
      <c r="AU34" s="2" t="str" cm="1">
        <f t="array" ref="AU34">IF(AU33="","",$B$2&amp;AU$31&amp;$B$2&amp;$B$1&amp;ROUND(AU$29/100*_xlfn.XLOOKUP($E34,$E$32:$E$281,_xlfn.XLOOKUP(AU$31,$S$28:$AB$28,$S$32:$AB$281))*IFERROR(_xlfn.XLOOKUP(AX$30,$S$8:$S$10,_xlfn.XLOOKUP(AU$31,$U$4:$Z$4,$U$8:$Z$10),1),1),4))</f>
        <v>"Cri":0.0868</v>
      </c>
      <c r="AV34" s="2" t="str" cm="1">
        <f t="array" ref="AV34">IF(AV33="","",$B$2&amp;AV$31&amp;$B$2&amp;$B$1&amp;ROUND(AV$29/100*_xlfn.XLOOKUP($E34,$E$32:$E$281,_xlfn.XLOOKUP(AV$31,$S$28:$AB$28,$S$32:$AB$281))*IFERROR(_xlfn.XLOOKUP(AW$30,$S$8:$S$10,_xlfn.XLOOKUP(AV$31,$U$4:$Z$4,$U$8:$Z$10),1),1),4))</f>
        <v/>
      </c>
      <c r="AW34" s="2" t="str">
        <f t="shared" si="5"/>
        <v>{"Atk":5.9413,"Cri":0.0868}</v>
      </c>
      <c r="AX34" s="2" t="str" cm="1">
        <f t="array" ref="AX34">IF(AX33="","",$B$2&amp;AX$31&amp;$B$2&amp;$B$1&amp;ROUND(AX$29/100*_xlfn.XLOOKUP($E34,$E$32:$E$281,_xlfn.XLOOKUP(AX$31,$S$28:$AB$28,$S$32:$AB$281))*IFERROR(_xlfn.XLOOKUP(BA$30,$S$8:$S$10,_xlfn.XLOOKUP(AX$31,$U$4:$Z$4,$U$8:$Z$10),1),1),4))</f>
        <v>"Hp":86.356</v>
      </c>
      <c r="AY34" s="2" t="str" cm="1">
        <f t="array" ref="AY34">IF(AY33="","",$B$2&amp;AY$31&amp;$B$2&amp;$B$1&amp;ROUND(AY$29/100*_xlfn.XLOOKUP($E34,$E$32:$E$281,_xlfn.XLOOKUP(AY$31,$S$28:$AB$28,$S$32:$AB$281))*IFERROR(_xlfn.XLOOKUP(BB$30,$S$8:$S$10,_xlfn.XLOOKUP(AY$31,$U$4:$Z$4,$U$8:$Z$10),1),1),4))</f>
        <v>"AntiCri":0.0868</v>
      </c>
      <c r="AZ34" s="2" t="str" cm="1">
        <f t="array" ref="AZ34">IF(AZ33="","",$B$2&amp;AZ$31&amp;$B$2&amp;$B$1&amp;ROUND(AZ$29/100*_xlfn.XLOOKUP($E34,$E$32:$E$281,_xlfn.XLOOKUP(AZ$31,$S$28:$AB$28,$S$32:$AB$281))*IFERROR(_xlfn.XLOOKUP(BA$30,$S$8:$S$10,_xlfn.XLOOKUP(AZ$31,$U$4:$Z$4,$U$8:$Z$10),1),1),4))</f>
        <v/>
      </c>
      <c r="BA34" s="2" t="str">
        <f t="shared" si="6"/>
        <v>{"Hp":86.356,"AntiCri":0.0868}</v>
      </c>
      <c r="BB34" s="2" t="str" cm="1">
        <f t="array" ref="BB34">IF(BB33="","",$B$2&amp;BB$31&amp;$B$2&amp;$B$1&amp;ROUND(BB$29/100*_xlfn.XLOOKUP($E34,$E$32:$E$281,_xlfn.XLOOKUP(BB$31,$S$28:$AB$28,$S$32:$AB$281))*IFERROR(_xlfn.XLOOKUP(BE$30,$S$8:$S$10,_xlfn.XLOOKUP(BB$31,$U$4:$Z$4,$U$8:$Z$10),1),1),4))</f>
        <v>"PhysDef":3.0397</v>
      </c>
      <c r="BC34" s="2" t="str" cm="1">
        <f t="array" ref="BC34">IF(BC33="","",$B$2&amp;BC$31&amp;$B$2&amp;$B$1&amp;ROUND(BC$29/100*_xlfn.XLOOKUP($E34,$E$32:$E$281,_xlfn.XLOOKUP(BC$31,$S$28:$AB$28,$S$32:$AB$281))*IFERROR(_xlfn.XLOOKUP(BF$30,$S$8:$S$10,_xlfn.XLOOKUP(BC$31,$U$4:$Z$4,$U$8:$Z$10),1),1),4))</f>
        <v>"OnHealInc":0.0139</v>
      </c>
      <c r="BD34" s="2" t="str" cm="1">
        <f t="array" ref="BD34">IF(BD33="","",$B$2&amp;BD$31&amp;$B$2&amp;$B$1&amp;ROUND(BD$29/100*_xlfn.XLOOKUP($E34,$E$32:$E$281,_xlfn.XLOOKUP(BD$31,$S$28:$AB$28,$S$32:$AB$281))*IFERROR(_xlfn.XLOOKUP(BE$30,$S$8:$S$10,_xlfn.XLOOKUP(BD$31,$U$4:$Z$4,$U$8:$Z$10),1),1),4))</f>
        <v/>
      </c>
      <c r="BE34" s="2" t="str">
        <f t="shared" si="7"/>
        <v>{"PhysDef":3.0397,"OnHealInc":0.0139}</v>
      </c>
      <c r="BF34" s="2" t="str" cm="1">
        <f t="array" ref="BF34">IF(BF33="","",$B$2&amp;BF$31&amp;$B$2&amp;$B$1&amp;ROUND(BF$29/100*_xlfn.XLOOKUP($E34,$E$32:$E$281,_xlfn.XLOOKUP(BF$31,$S$28:$AB$28,$S$32:$AB$281))*IFERROR(_xlfn.XLOOKUP(BI$30,$S$8:$S$10,_xlfn.XLOOKUP(BF$31,$U$4:$Z$4,$U$8:$Z$10),1),1),4))</f>
        <v>"MagicDef":3.0397</v>
      </c>
      <c r="BG34" s="2" t="str" cm="1">
        <f t="array" ref="BG34">IF(BG33="","",$B$2&amp;BG$31&amp;$B$2&amp;$B$1&amp;ROUND(BG$29/100*_xlfn.XLOOKUP($E34,$E$32:$E$281,_xlfn.XLOOKUP(BG$31,$S$28:$AB$28,$S$32:$AB$281))*IFERROR(_xlfn.XLOOKUP(BJ$30,$S$8:$S$10,_xlfn.XLOOKUP(BG$31,$U$4:$Z$4,$U$8:$Z$10),1),1),4))</f>
        <v>"AtkSpeed":0.0189</v>
      </c>
      <c r="BH34" s="2" t="str" cm="1">
        <f t="array" ref="BH34">IF(BH33="","",$B$2&amp;BH$31&amp;$B$2&amp;$B$1&amp;ROUND(BH$29/100*_xlfn.XLOOKUP($E34,$E$32:$E$281,_xlfn.XLOOKUP(BH$31,$S$28:$AB$28,$S$32:$AB$281))*IFERROR(_xlfn.XLOOKUP(BI$30,$S$8:$S$10,_xlfn.XLOOKUP(BH$31,$U$4:$Z$4,$U$8:$Z$10),1),1),4))</f>
        <v>"OnHealInc":0.0139</v>
      </c>
      <c r="BI34" s="2" t="str">
        <f t="shared" si="8"/>
        <v>{"MagicDef":3.0397,"AtkSpeed":0.0189,"OnHealInc":0.0139}</v>
      </c>
      <c r="BJ34" s="2" t="str" cm="1">
        <f t="array" ref="BJ34">IF(BJ33="","",$B$2&amp;BJ$31&amp;$B$2&amp;$B$1&amp;ROUND(BJ$29/100*_xlfn.XLOOKUP($E34,$E$32:$E$281,_xlfn.XLOOKUP(BJ$31,$S$28:$AB$28,$S$32:$AB$281))*IFERROR(_xlfn.XLOOKUP(BM$30,$S$8:$S$10,_xlfn.XLOOKUP(BJ$31,$U$4:$Z$4,$U$8:$Z$10),1),1),4))</f>
        <v>"Atk":7.5993</v>
      </c>
      <c r="BK34" s="2" t="str" cm="1">
        <f t="array" ref="BK34">IF(BK33="","",$B$2&amp;BK$31&amp;$B$2&amp;$B$1&amp;ROUND(BK$29/100*_xlfn.XLOOKUP($E34,$E$32:$E$281,_xlfn.XLOOKUP(BK$31,$S$28:$AB$28,$S$32:$AB$281))*IFERROR(_xlfn.XLOOKUP(BN$30,$S$8:$S$10,_xlfn.XLOOKUP(BK$31,$U$4:$Z$4,$U$8:$Z$10),1),1),4))</f>
        <v>"Cri":0.0868</v>
      </c>
      <c r="BL34" s="2" t="str" cm="1">
        <f t="array" ref="BL34">IF(BL33="","",$B$2&amp;BL$31&amp;$B$2&amp;$B$1&amp;ROUND(BL$29/100*_xlfn.XLOOKUP($E34,$E$32:$E$281,_xlfn.XLOOKUP(BL$31,$S$28:$AB$28,$S$32:$AB$281))*IFERROR(_xlfn.XLOOKUP(BM$30,$S$8:$S$10,_xlfn.XLOOKUP(BL$31,$U$4:$Z$4,$U$8:$Z$10),1),1),4))</f>
        <v/>
      </c>
      <c r="BM34" s="2" t="str">
        <f t="shared" si="9"/>
        <v>{"Atk":7.5993,"Cri":0.0868}</v>
      </c>
      <c r="BN34" s="2" t="str" cm="1">
        <f t="array" ref="BN34">IF(BN33="","",$B$2&amp;BN$31&amp;$B$2&amp;$B$1&amp;ROUND(BN$29/100*_xlfn.XLOOKUP($E34,$E$32:$E$281,_xlfn.XLOOKUP(BN$31,$S$28:$AB$28,$S$32:$AB$281))*IFERROR(_xlfn.XLOOKUP(BQ$30,$S$8:$S$10,_xlfn.XLOOKUP(BN$31,$U$4:$Z$4,$U$8:$Z$10),1),1),4))</f>
        <v>"Hp":72.539</v>
      </c>
      <c r="BO34" s="2" t="str" cm="1">
        <f t="array" ref="BO34">IF(BO33="","",$B$2&amp;BO$31&amp;$B$2&amp;$B$1&amp;ROUND(BO$29/100*_xlfn.XLOOKUP($E34,$E$32:$E$281,_xlfn.XLOOKUP(BO$31,$S$28:$AB$28,$S$32:$AB$281))*IFERROR(_xlfn.XLOOKUP(BR$30,$S$8:$S$10,_xlfn.XLOOKUP(BO$31,$U$4:$Z$4,$U$8:$Z$10),1),1),4))</f>
        <v>"AntiCri":0.0868</v>
      </c>
      <c r="BP34" s="2" t="str" cm="1">
        <f t="array" ref="BP34">IF(BP33="","",$B$2&amp;BP$31&amp;$B$2&amp;$B$1&amp;ROUND(BP$29/100*_xlfn.XLOOKUP($E34,$E$32:$E$281,_xlfn.XLOOKUP(BP$31,$S$28:$AB$28,$S$32:$AB$281))*IFERROR(_xlfn.XLOOKUP(BQ$30,$S$8:$S$10,_xlfn.XLOOKUP(BP$31,$U$4:$Z$4,$U$8:$Z$10),1),1),4))</f>
        <v/>
      </c>
      <c r="BQ34" s="2" t="str">
        <f t="shared" si="10"/>
        <v>{"Hp":72.539,"AntiCri":0.0868}</v>
      </c>
      <c r="BR34" s="2" t="str" cm="1">
        <f t="array" ref="BR34">IF(BR33="","",$B$2&amp;BR$31&amp;$B$2&amp;$B$1&amp;ROUND(BR$29/100*_xlfn.XLOOKUP($E34,$E$32:$E$281,_xlfn.XLOOKUP(BR$31,$S$28:$AB$28,$S$32:$AB$281))*IFERROR(_xlfn.XLOOKUP(BU$30,$S$8:$S$10,_xlfn.XLOOKUP(BR$31,$U$4:$Z$4,$U$8:$Z$10),1),1),4))</f>
        <v>"PhysDef":2.6805</v>
      </c>
      <c r="BS34" s="2" t="str" cm="1">
        <f t="array" ref="BS34">IF(BS33="","",$B$2&amp;BS$31&amp;$B$2&amp;$B$1&amp;ROUND(BS$29/100*_xlfn.XLOOKUP($E34,$E$32:$E$281,_xlfn.XLOOKUP(BS$31,$S$28:$AB$28,$S$32:$AB$281))*IFERROR(_xlfn.XLOOKUP(BV$30,$S$8:$S$10,_xlfn.XLOOKUP(BS$31,$U$4:$Z$4,$U$8:$Z$10),1),1),4))</f>
        <v>"HealInc":0.0139</v>
      </c>
      <c r="BT34" s="2" t="str" cm="1">
        <f t="array" ref="BT34">IF(BT33="","",$B$2&amp;BT$31&amp;$B$2&amp;$B$1&amp;ROUND(BT$29/100*_xlfn.XLOOKUP($E34,$E$32:$E$281,_xlfn.XLOOKUP(BT$31,$S$28:$AB$28,$S$32:$AB$281))*IFERROR(_xlfn.XLOOKUP(BU$30,$S$8:$S$10,_xlfn.XLOOKUP(BT$31,$U$4:$Z$4,$U$8:$Z$10),1),1),4))</f>
        <v/>
      </c>
      <c r="BU34" s="2" t="str">
        <f t="shared" si="11"/>
        <v>{"PhysDef":2.6805,"HealInc":0.0139}</v>
      </c>
      <c r="BV34" s="2" t="str" cm="1">
        <f t="array" ref="BV34">IF(BV33="","",$B$2&amp;BV$31&amp;$B$2&amp;$B$1&amp;ROUND(BV$29/100*_xlfn.XLOOKUP($E34,$E$32:$E$281,_xlfn.XLOOKUP(BV$31,$S$28:$AB$28,$S$32:$AB$281))*IFERROR(_xlfn.XLOOKUP(BY$30,$S$8:$S$10,_xlfn.XLOOKUP(BV$31,$U$4:$Z$4,$U$8:$Z$10),1),1),4))</f>
        <v>"MagicDef":2.7358</v>
      </c>
      <c r="BW34" s="2" t="str" cm="1">
        <f t="array" ref="BW34">IF(BW33="","",$B$2&amp;BW$31&amp;$B$2&amp;$B$1&amp;ROUND(BW$29/100*_xlfn.XLOOKUP($E34,$E$32:$E$281,_xlfn.XLOOKUP(BW$31,$S$28:$AB$28,$S$32:$AB$281))*IFERROR(_xlfn.XLOOKUP(BZ$30,$S$8:$S$10,_xlfn.XLOOKUP(BW$31,$U$4:$Z$4,$U$8:$Z$10),1),1),4))</f>
        <v>"AtkSpeed":0.0189</v>
      </c>
      <c r="BX34" s="2" t="str" cm="1">
        <f t="array" ref="BX34">IF(BX33="","",$B$2&amp;BX$31&amp;$B$2&amp;$B$1&amp;ROUND(BX$29/100*_xlfn.XLOOKUP($E34,$E$32:$E$281,_xlfn.XLOOKUP(BX$31,$S$28:$AB$28,$S$32:$AB$281))*IFERROR(_xlfn.XLOOKUP(BY$30,$S$8:$S$10,_xlfn.XLOOKUP(BX$31,$U$4:$Z$4,$U$8:$Z$10),1),1),4))</f>
        <v>"HealInc":0.0139</v>
      </c>
      <c r="BY34" s="2" t="str">
        <f t="shared" si="12"/>
        <v>{"MagicDef":2.7358,"AtkSpeed":0.0189,"HealInc":0.0139}</v>
      </c>
    </row>
    <row r="35" spans="4:77" ht="16.5" x14ac:dyDescent="0.15">
      <c r="D35" s="38">
        <v>13</v>
      </c>
      <c r="E35" s="43">
        <v>4</v>
      </c>
      <c r="F35" s="38">
        <v>53.304918550229132</v>
      </c>
      <c r="G35" s="38">
        <v>40</v>
      </c>
      <c r="H35" s="38">
        <v>30</v>
      </c>
      <c r="I35" s="48">
        <v>53.304918550229132</v>
      </c>
      <c r="J35" s="48">
        <v>5.3304918550229132</v>
      </c>
      <c r="K35" s="48">
        <v>2.1321967420091652</v>
      </c>
      <c r="L35" s="48">
        <v>2.1321967420091652</v>
      </c>
      <c r="M35" s="48">
        <v>56</v>
      </c>
      <c r="N35" s="48">
        <v>56</v>
      </c>
      <c r="O35" s="48">
        <v>13.5</v>
      </c>
      <c r="P35" s="48">
        <v>10.5</v>
      </c>
      <c r="Q35" s="48">
        <v>9.9</v>
      </c>
      <c r="R35" s="48">
        <v>9.9</v>
      </c>
      <c r="S35" s="48">
        <f>SUM(I$32:I35)</f>
        <v>122.38969698968307</v>
      </c>
      <c r="T35" s="48">
        <f>SUM(J$32:J35)</f>
        <v>12.238969698968308</v>
      </c>
      <c r="U35" s="48">
        <f>SUM(K$32:K35)</f>
        <v>4.8955878795873229</v>
      </c>
      <c r="V35" s="48">
        <f>SUM(L$32:L35)</f>
        <v>4.8955878795873229</v>
      </c>
      <c r="W35" s="62">
        <f>SUM(M$32:M35)/10000</f>
        <v>9.2399999999999996E-2</v>
      </c>
      <c r="X35" s="62">
        <f>SUM(N$32:N35)/10000</f>
        <v>9.2399999999999996E-2</v>
      </c>
      <c r="Y35" s="62">
        <f>SUM(O$32:O35)/10000</f>
        <v>2.0250000000000001E-2</v>
      </c>
      <c r="Z35" s="62">
        <f>SUM(P$32:P35)/10000</f>
        <v>1.575E-2</v>
      </c>
      <c r="AA35" s="62">
        <f>SUM(Q$32:Q35)/10000</f>
        <v>1.4850000000000002E-2</v>
      </c>
      <c r="AB35" s="62">
        <f>SUM(R$32:R35)/10000</f>
        <v>1.4850000000000002E-2</v>
      </c>
      <c r="AD35" s="2" t="str" cm="1">
        <f t="array" ref="AD35">IF(AD34="","",$B$2&amp;AD$31&amp;$B$2&amp;$B$1&amp;ROUND(AD$29/100*_xlfn.XLOOKUP($E35,$E$32:$E$281,_xlfn.XLOOKUP(AD$31,$S$28:$AB$28,$S$32:$AB$281))*_xlfn.XLOOKUP(AG$30,$S$8:$S$10,_xlfn.XLOOKUP(AD$31,$U$4:$Z$4,$U$8:$Z$10),1),4))</f>
        <v>"Atk":14.9315</v>
      </c>
      <c r="AE35" s="2" t="str" cm="1">
        <f t="array" ref="AE35">IF(AE34="","",$B$2&amp;AE$31&amp;$B$2&amp;$B$1&amp;ROUND(AE$29/100*_xlfn.XLOOKUP($E35,$E$32:$E$281,_xlfn.XLOOKUP(AE$31,$S$28:$AB$28,$S$32:$AB$281))*_xlfn.XLOOKUP(AG$30,$S$8:$S$10,_xlfn.XLOOKUP(AE$31,$U$4:$Z$4,$U$8:$Z$10),1),4))</f>
        <v>"Cri":0.134</v>
      </c>
      <c r="AF35" s="2" t="str" cm="1">
        <f t="array" ref="AF35">IF(AF34="","",$B$2&amp;AF$31&amp;$B$2&amp;$B$1&amp;ROUND(AF$29/100*_xlfn.XLOOKUP($E35,$E$32:$E$281,_xlfn.XLOOKUP(AF$31,$S$28:$AB$28,$S$32:$AB$281))*_xlfn.XLOOKUP(AI$30,$S$8:$S$10,_xlfn.XLOOKUP(AF$31,$U$4:$Z$4,$U$8:$Z$10),1),4))</f>
        <v/>
      </c>
      <c r="AG35" s="2" t="str">
        <f t="shared" si="1"/>
        <v>{"Atk":14.9315,"Cri":0.134}</v>
      </c>
      <c r="AH35" s="2" t="str" cm="1">
        <f t="array" ref="AH35">IF(AH34="","",$B$2&amp;AH$31&amp;$B$2&amp;$B$1&amp;ROUND(AH$29/100*_xlfn.XLOOKUP($E35,$E$32:$E$281,_xlfn.XLOOKUP(AH$31,$S$28:$AB$28,$S$32:$AB$281))*_xlfn.XLOOKUP(AK$30,$S$8:$S$10,_xlfn.XLOOKUP(AH$31,$U$4:$Z$4,$U$8:$Z$10),1),4))</f>
        <v>"Hp":107.7029</v>
      </c>
      <c r="AI35" s="2" t="str" cm="1">
        <f t="array" ref="AI35">IF(AI34="","",$B$2&amp;AI$31&amp;$B$2&amp;$B$1&amp;ROUND(AI$29/100*_xlfn.XLOOKUP($E35,$E$32:$E$281,_xlfn.XLOOKUP(AI$31,$S$28:$AB$28,$S$32:$AB$281))*_xlfn.XLOOKUP(AK$30,$S$8:$S$10,_xlfn.XLOOKUP(AI$31,$U$4:$Z$4,$U$8:$Z$10),1),4))</f>
        <v>"AntiCri":0.0739</v>
      </c>
      <c r="AJ35" s="2" t="str" cm="1">
        <f t="array" ref="AJ35">IF(AJ34="","",$B$2&amp;AJ$31&amp;$B$2&amp;$B$1&amp;ROUND(AJ$29/100*_xlfn.XLOOKUP($E35,$E$32:$E$281,_xlfn.XLOOKUP(AJ$31,$S$28:$AB$28,$S$32:$AB$281))*_xlfn.XLOOKUP(AK$30,$S$8:$S$10,_xlfn.XLOOKUP(AJ$31,$U$4:$Z$4,$U$8:$Z$10),1),4))</f>
        <v/>
      </c>
      <c r="AK35" s="2" t="str">
        <f t="shared" si="2"/>
        <v>{"Hp":107.7029,"AntiCri":0.0739}</v>
      </c>
      <c r="AL35" s="2" t="str" cm="1">
        <f t="array" ref="AL35">IF(AL34="","",$B$2&amp;AL$31&amp;$B$2&amp;$B$1&amp;ROUND(AL$29/100*_xlfn.XLOOKUP($E35,$E$32:$E$281,_xlfn.XLOOKUP(AL$31,$S$28:$AB$28,$S$32:$AB$281))*IFERROR(_xlfn.XLOOKUP(AO$30,$S$8:$S$10,_xlfn.XLOOKUP(AL$31,$U$4:$Z$4,$U$8:$Z$10),1),1),4))</f>
        <v>"PhysDef":4.6508</v>
      </c>
      <c r="AM35" s="2" t="str" cm="1">
        <f t="array" ref="AM35">IF(AM34="","",$B$2&amp;AM$31&amp;$B$2&amp;$B$1&amp;ROUND(AM$29/100*_xlfn.XLOOKUP($E35,$E$32:$E$281,_xlfn.XLOOKUP(AM$31,$S$28:$AB$28,$S$32:$AB$281))*IFERROR(_xlfn.XLOOKUP(AP$30,$S$8:$S$10,_xlfn.XLOOKUP(AM$31,$U$4:$Z$4,$U$8:$Z$10),1),1),4))</f>
        <v>"SkillSpeed":0.0158</v>
      </c>
      <c r="AN35" s="2" t="str" cm="1">
        <f t="array" ref="AN35">IF(AN34="","",$B$2&amp;AN$31&amp;$B$2&amp;$B$1&amp;ROUND(AN$29/100*_xlfn.XLOOKUP($E35,$E$32:$E$281,_xlfn.XLOOKUP(AN$31,$S$28:$AB$28,$S$32:$AB$281))*IFERROR(_xlfn.XLOOKUP(AO$30,$S$8:$S$10,_xlfn.XLOOKUP(AN$31,$U$4:$Z$4,$U$8:$Z$10),1),1),4))</f>
        <v/>
      </c>
      <c r="AO35" s="2" t="str">
        <f t="shared" si="3"/>
        <v>{"PhysDef":4.6508,"SkillSpeed":0.0158}</v>
      </c>
      <c r="AP35" s="2" t="str" cm="1">
        <f t="array" ref="AP35">IF(AP34="","",$B$2&amp;AP$31&amp;$B$2&amp;$B$1&amp;ROUND(AP$29/100*_xlfn.XLOOKUP($E35,$E$32:$E$281,_xlfn.XLOOKUP(AP$31,$S$28:$AB$28,$S$32:$AB$281))*IFERROR(_xlfn.XLOOKUP(AS$30,$S$8:$S$10,_xlfn.XLOOKUP(AP$31,$U$4:$Z$4,$U$8:$Z$10),1),1),4))</f>
        <v>"MagicDef":4.6508</v>
      </c>
      <c r="AQ35" s="2" t="str" cm="1">
        <f t="array" ref="AQ35">IF(AQ34="","",$B$2&amp;AQ$31&amp;$B$2&amp;$B$1&amp;ROUND(AQ$29/100*_xlfn.XLOOKUP($E35,$E$32:$E$281,_xlfn.XLOOKUP(AQ$31,$S$28:$AB$28,$S$32:$AB$281))*IFERROR(_xlfn.XLOOKUP(AT$30,$S$8:$S$10,_xlfn.XLOOKUP(AQ$31,$U$4:$Z$4,$U$8:$Z$10),1),1),4))</f>
        <v>"AtkSpeed":0.0203</v>
      </c>
      <c r="AR35" s="2" t="str" cm="1">
        <f t="array" ref="AR35">IF(AR34="","",$B$2&amp;AR$31&amp;$B$2&amp;$B$1&amp;ROUND(AR$29/100*_xlfn.XLOOKUP($E35,$E$32:$E$281,_xlfn.XLOOKUP(AR$31,$S$28:$AB$28,$S$32:$AB$281))*IFERROR(_xlfn.XLOOKUP(AS$30,$S$8:$S$10,_xlfn.XLOOKUP(AR$31,$U$4:$Z$4,$U$8:$Z$10),1),1),4))</f>
        <v>"SkillSpeed":0.0158</v>
      </c>
      <c r="AS35" s="2" t="str">
        <f t="shared" si="4"/>
        <v>{"MagicDef":4.6508,"AtkSpeed":0.0203,"SkillSpeed":0.0158}</v>
      </c>
      <c r="AT35" s="2" t="str" cm="1">
        <f t="array" ref="AT35">IF(AT34="","",$B$2&amp;AT$31&amp;$B$2&amp;$B$1&amp;ROUND(AT$29/100*_xlfn.XLOOKUP($E35,$E$32:$E$281,_xlfn.XLOOKUP(AT$31,$S$28:$AB$28,$S$32:$AB$281))*IFERROR(_xlfn.XLOOKUP(AW$30,$S$8:$S$10,_xlfn.XLOOKUP(AT$31,$U$4:$Z$4,$U$8:$Z$10),1),1),4))</f>
        <v>"Atk":10.5255</v>
      </c>
      <c r="AU35" s="2" t="str" cm="1">
        <f t="array" ref="AU35">IF(AU34="","",$B$2&amp;AU$31&amp;$B$2&amp;$B$1&amp;ROUND(AU$29/100*_xlfn.XLOOKUP($E35,$E$32:$E$281,_xlfn.XLOOKUP(AU$31,$S$28:$AB$28,$S$32:$AB$281))*IFERROR(_xlfn.XLOOKUP(AX$30,$S$8:$S$10,_xlfn.XLOOKUP(AU$31,$U$4:$Z$4,$U$8:$Z$10),1),1),4))</f>
        <v>"Cri":0.0924</v>
      </c>
      <c r="AV35" s="2" t="str" cm="1">
        <f t="array" ref="AV35">IF(AV34="","",$B$2&amp;AV$31&amp;$B$2&amp;$B$1&amp;ROUND(AV$29/100*_xlfn.XLOOKUP($E35,$E$32:$E$281,_xlfn.XLOOKUP(AV$31,$S$28:$AB$28,$S$32:$AB$281))*IFERROR(_xlfn.XLOOKUP(AW$30,$S$8:$S$10,_xlfn.XLOOKUP(AV$31,$U$4:$Z$4,$U$8:$Z$10),1),1),4))</f>
        <v/>
      </c>
      <c r="AW35" s="2" t="str">
        <f t="shared" si="5"/>
        <v>{"Atk":10.5255,"Cri":0.0924}</v>
      </c>
      <c r="AX35" s="2" t="str" cm="1">
        <f t="array" ref="AX35">IF(AX34="","",$B$2&amp;AX$31&amp;$B$2&amp;$B$1&amp;ROUND(AX$29/100*_xlfn.XLOOKUP($E35,$E$32:$E$281,_xlfn.XLOOKUP(AX$31,$S$28:$AB$28,$S$32:$AB$281))*IFERROR(_xlfn.XLOOKUP(BA$30,$S$8:$S$10,_xlfn.XLOOKUP(AX$31,$U$4:$Z$4,$U$8:$Z$10),1),1),4))</f>
        <v>"Hp":152.9871</v>
      </c>
      <c r="AY35" s="2" t="str" cm="1">
        <f t="array" ref="AY35">IF(AY34="","",$B$2&amp;AY$31&amp;$B$2&amp;$B$1&amp;ROUND(AY$29/100*_xlfn.XLOOKUP($E35,$E$32:$E$281,_xlfn.XLOOKUP(AY$31,$S$28:$AB$28,$S$32:$AB$281))*IFERROR(_xlfn.XLOOKUP(BB$30,$S$8:$S$10,_xlfn.XLOOKUP(AY$31,$U$4:$Z$4,$U$8:$Z$10),1),1),4))</f>
        <v>"AntiCri":0.0924</v>
      </c>
      <c r="AZ35" s="2" t="str" cm="1">
        <f t="array" ref="AZ35">IF(AZ34="","",$B$2&amp;AZ$31&amp;$B$2&amp;$B$1&amp;ROUND(AZ$29/100*_xlfn.XLOOKUP($E35,$E$32:$E$281,_xlfn.XLOOKUP(AZ$31,$S$28:$AB$28,$S$32:$AB$281))*IFERROR(_xlfn.XLOOKUP(BA$30,$S$8:$S$10,_xlfn.XLOOKUP(AZ$31,$U$4:$Z$4,$U$8:$Z$10),1),1),4))</f>
        <v/>
      </c>
      <c r="BA35" s="2" t="str">
        <f t="shared" si="6"/>
        <v>{"Hp":152.9871,"AntiCri":0.0924}</v>
      </c>
      <c r="BB35" s="2" t="str" cm="1">
        <f t="array" ref="BB35">IF(BB34="","",$B$2&amp;BB$31&amp;$B$2&amp;$B$1&amp;ROUND(BB$29/100*_xlfn.XLOOKUP($E35,$E$32:$E$281,_xlfn.XLOOKUP(BB$31,$S$28:$AB$28,$S$32:$AB$281))*IFERROR(_xlfn.XLOOKUP(BE$30,$S$8:$S$10,_xlfn.XLOOKUP(BB$31,$U$4:$Z$4,$U$8:$Z$10),1),1),4))</f>
        <v>"PhysDef":5.3851</v>
      </c>
      <c r="BC35" s="2" t="str" cm="1">
        <f t="array" ref="BC35">IF(BC34="","",$B$2&amp;BC$31&amp;$B$2&amp;$B$1&amp;ROUND(BC$29/100*_xlfn.XLOOKUP($E35,$E$32:$E$281,_xlfn.XLOOKUP(BC$31,$S$28:$AB$28,$S$32:$AB$281))*IFERROR(_xlfn.XLOOKUP(BF$30,$S$8:$S$10,_xlfn.XLOOKUP(BC$31,$U$4:$Z$4,$U$8:$Z$10),1),1),4))</f>
        <v>"OnHealInc":0.0149</v>
      </c>
      <c r="BD35" s="2" t="str" cm="1">
        <f t="array" ref="BD35">IF(BD34="","",$B$2&amp;BD$31&amp;$B$2&amp;$B$1&amp;ROUND(BD$29/100*_xlfn.XLOOKUP($E35,$E$32:$E$281,_xlfn.XLOOKUP(BD$31,$S$28:$AB$28,$S$32:$AB$281))*IFERROR(_xlfn.XLOOKUP(BE$30,$S$8:$S$10,_xlfn.XLOOKUP(BD$31,$U$4:$Z$4,$U$8:$Z$10),1),1),4))</f>
        <v/>
      </c>
      <c r="BE35" s="2" t="str">
        <f t="shared" si="7"/>
        <v>{"PhysDef":5.3851,"OnHealInc":0.0149}</v>
      </c>
      <c r="BF35" s="2" t="str" cm="1">
        <f t="array" ref="BF35">IF(BF34="","",$B$2&amp;BF$31&amp;$B$2&amp;$B$1&amp;ROUND(BF$29/100*_xlfn.XLOOKUP($E35,$E$32:$E$281,_xlfn.XLOOKUP(BF$31,$S$28:$AB$28,$S$32:$AB$281))*IFERROR(_xlfn.XLOOKUP(BI$30,$S$8:$S$10,_xlfn.XLOOKUP(BF$31,$U$4:$Z$4,$U$8:$Z$10),1),1),4))</f>
        <v>"MagicDef":5.3851</v>
      </c>
      <c r="BG35" s="2" t="str" cm="1">
        <f t="array" ref="BG35">IF(BG34="","",$B$2&amp;BG$31&amp;$B$2&amp;$B$1&amp;ROUND(BG$29/100*_xlfn.XLOOKUP($E35,$E$32:$E$281,_xlfn.XLOOKUP(BG$31,$S$28:$AB$28,$S$32:$AB$281))*IFERROR(_xlfn.XLOOKUP(BJ$30,$S$8:$S$10,_xlfn.XLOOKUP(BG$31,$U$4:$Z$4,$U$8:$Z$10),1),1),4))</f>
        <v>"AtkSpeed":0.0203</v>
      </c>
      <c r="BH35" s="2" t="str" cm="1">
        <f t="array" ref="BH35">IF(BH34="","",$B$2&amp;BH$31&amp;$B$2&amp;$B$1&amp;ROUND(BH$29/100*_xlfn.XLOOKUP($E35,$E$32:$E$281,_xlfn.XLOOKUP(BH$31,$S$28:$AB$28,$S$32:$AB$281))*IFERROR(_xlfn.XLOOKUP(BI$30,$S$8:$S$10,_xlfn.XLOOKUP(BH$31,$U$4:$Z$4,$U$8:$Z$10),1),1),4))</f>
        <v>"OnHealInc":0.0149</v>
      </c>
      <c r="BI35" s="2" t="str">
        <f t="shared" si="8"/>
        <v>{"MagicDef":5.3851,"AtkSpeed":0.0203,"OnHealInc":0.0149}</v>
      </c>
      <c r="BJ35" s="2" t="str" cm="1">
        <f t="array" ref="BJ35">IF(BJ34="","",$B$2&amp;BJ$31&amp;$B$2&amp;$B$1&amp;ROUND(BJ$29/100*_xlfn.XLOOKUP($E35,$E$32:$E$281,_xlfn.XLOOKUP(BJ$31,$S$28:$AB$28,$S$32:$AB$281))*IFERROR(_xlfn.XLOOKUP(BM$30,$S$8:$S$10,_xlfn.XLOOKUP(BJ$31,$U$4:$Z$4,$U$8:$Z$10),1),1),4))</f>
        <v>"Atk":13.4629</v>
      </c>
      <c r="BK35" s="2" t="str" cm="1">
        <f t="array" ref="BK35">IF(BK34="","",$B$2&amp;BK$31&amp;$B$2&amp;$B$1&amp;ROUND(BK$29/100*_xlfn.XLOOKUP($E35,$E$32:$E$281,_xlfn.XLOOKUP(BK$31,$S$28:$AB$28,$S$32:$AB$281))*IFERROR(_xlfn.XLOOKUP(BN$30,$S$8:$S$10,_xlfn.XLOOKUP(BK$31,$U$4:$Z$4,$U$8:$Z$10),1),1),4))</f>
        <v>"Cri":0.0924</v>
      </c>
      <c r="BL35" s="2" t="str" cm="1">
        <f t="array" ref="BL35">IF(BL34="","",$B$2&amp;BL$31&amp;$B$2&amp;$B$1&amp;ROUND(BL$29/100*_xlfn.XLOOKUP($E35,$E$32:$E$281,_xlfn.XLOOKUP(BL$31,$S$28:$AB$28,$S$32:$AB$281))*IFERROR(_xlfn.XLOOKUP(BM$30,$S$8:$S$10,_xlfn.XLOOKUP(BL$31,$U$4:$Z$4,$U$8:$Z$10),1),1),4))</f>
        <v/>
      </c>
      <c r="BM35" s="2" t="str">
        <f t="shared" si="9"/>
        <v>{"Atk":13.4629,"Cri":0.0924}</v>
      </c>
      <c r="BN35" s="2" t="str" cm="1">
        <f t="array" ref="BN35">IF(BN34="","",$B$2&amp;BN$31&amp;$B$2&amp;$B$1&amp;ROUND(BN$29/100*_xlfn.XLOOKUP($E35,$E$32:$E$281,_xlfn.XLOOKUP(BN$31,$S$28:$AB$28,$S$32:$AB$281))*IFERROR(_xlfn.XLOOKUP(BQ$30,$S$8:$S$10,_xlfn.XLOOKUP(BN$31,$U$4:$Z$4,$U$8:$Z$10),1),1),4))</f>
        <v>"Hp":128.5092</v>
      </c>
      <c r="BO35" s="2" t="str" cm="1">
        <f t="array" ref="BO35">IF(BO34="","",$B$2&amp;BO$31&amp;$B$2&amp;$B$1&amp;ROUND(BO$29/100*_xlfn.XLOOKUP($E35,$E$32:$E$281,_xlfn.XLOOKUP(BO$31,$S$28:$AB$28,$S$32:$AB$281))*IFERROR(_xlfn.XLOOKUP(BR$30,$S$8:$S$10,_xlfn.XLOOKUP(BO$31,$U$4:$Z$4,$U$8:$Z$10),1),1),4))</f>
        <v>"AntiCri":0.0924</v>
      </c>
      <c r="BP35" s="2" t="str" cm="1">
        <f t="array" ref="BP35">IF(BP34="","",$B$2&amp;BP$31&amp;$B$2&amp;$B$1&amp;ROUND(BP$29/100*_xlfn.XLOOKUP($E35,$E$32:$E$281,_xlfn.XLOOKUP(BP$31,$S$28:$AB$28,$S$32:$AB$281))*IFERROR(_xlfn.XLOOKUP(BQ$30,$S$8:$S$10,_xlfn.XLOOKUP(BP$31,$U$4:$Z$4,$U$8:$Z$10),1),1),4))</f>
        <v/>
      </c>
      <c r="BQ35" s="2" t="str">
        <f t="shared" si="10"/>
        <v>{"Hp":128.5092,"AntiCri":0.0924}</v>
      </c>
      <c r="BR35" s="2" t="str" cm="1">
        <f t="array" ref="BR35">IF(BR34="","",$B$2&amp;BR$31&amp;$B$2&amp;$B$1&amp;ROUND(BR$29/100*_xlfn.XLOOKUP($E35,$E$32:$E$281,_xlfn.XLOOKUP(BR$31,$S$28:$AB$28,$S$32:$AB$281))*IFERROR(_xlfn.XLOOKUP(BU$30,$S$8:$S$10,_xlfn.XLOOKUP(BR$31,$U$4:$Z$4,$U$8:$Z$10),1),1),4))</f>
        <v>"PhysDef":4.7487</v>
      </c>
      <c r="BS35" s="2" t="str" cm="1">
        <f t="array" ref="BS35">IF(BS34="","",$B$2&amp;BS$31&amp;$B$2&amp;$B$1&amp;ROUND(BS$29/100*_xlfn.XLOOKUP($E35,$E$32:$E$281,_xlfn.XLOOKUP(BS$31,$S$28:$AB$28,$S$32:$AB$281))*IFERROR(_xlfn.XLOOKUP(BV$30,$S$8:$S$10,_xlfn.XLOOKUP(BS$31,$U$4:$Z$4,$U$8:$Z$10),1),1),4))</f>
        <v>"HealInc":0.0149</v>
      </c>
      <c r="BT35" s="2" t="str" cm="1">
        <f t="array" ref="BT35">IF(BT34="","",$B$2&amp;BT$31&amp;$B$2&amp;$B$1&amp;ROUND(BT$29/100*_xlfn.XLOOKUP($E35,$E$32:$E$281,_xlfn.XLOOKUP(BT$31,$S$28:$AB$28,$S$32:$AB$281))*IFERROR(_xlfn.XLOOKUP(BU$30,$S$8:$S$10,_xlfn.XLOOKUP(BT$31,$U$4:$Z$4,$U$8:$Z$10),1),1),4))</f>
        <v/>
      </c>
      <c r="BU35" s="2" t="str">
        <f t="shared" si="11"/>
        <v>{"PhysDef":4.7487,"HealInc":0.0149}</v>
      </c>
      <c r="BV35" s="2" t="str" cm="1">
        <f t="array" ref="BV35">IF(BV34="","",$B$2&amp;BV$31&amp;$B$2&amp;$B$1&amp;ROUND(BV$29/100*_xlfn.XLOOKUP($E35,$E$32:$E$281,_xlfn.XLOOKUP(BV$31,$S$28:$AB$28,$S$32:$AB$281))*IFERROR(_xlfn.XLOOKUP(BY$30,$S$8:$S$10,_xlfn.XLOOKUP(BV$31,$U$4:$Z$4,$U$8:$Z$10),1),1),4))</f>
        <v>"MagicDef":4.8466</v>
      </c>
      <c r="BW35" s="2" t="str" cm="1">
        <f t="array" ref="BW35">IF(BW34="","",$B$2&amp;BW$31&amp;$B$2&amp;$B$1&amp;ROUND(BW$29/100*_xlfn.XLOOKUP($E35,$E$32:$E$281,_xlfn.XLOOKUP(BW$31,$S$28:$AB$28,$S$32:$AB$281))*IFERROR(_xlfn.XLOOKUP(BZ$30,$S$8:$S$10,_xlfn.XLOOKUP(BW$31,$U$4:$Z$4,$U$8:$Z$10),1),1),4))</f>
        <v>"AtkSpeed":0.0203</v>
      </c>
      <c r="BX35" s="2" t="str" cm="1">
        <f t="array" ref="BX35">IF(BX34="","",$B$2&amp;BX$31&amp;$B$2&amp;$B$1&amp;ROUND(BX$29/100*_xlfn.XLOOKUP($E35,$E$32:$E$281,_xlfn.XLOOKUP(BX$31,$S$28:$AB$28,$S$32:$AB$281))*IFERROR(_xlfn.XLOOKUP(BY$30,$S$8:$S$10,_xlfn.XLOOKUP(BX$31,$U$4:$Z$4,$U$8:$Z$10),1),1),4))</f>
        <v>"HealInc":0.0149</v>
      </c>
      <c r="BY35" s="2" t="str">
        <f t="shared" si="12"/>
        <v>{"MagicDef":4.8466,"AtkSpeed":0.0203,"HealInc":0.0149}</v>
      </c>
    </row>
    <row r="36" spans="4:77" ht="16.5" x14ac:dyDescent="0.15">
      <c r="D36" s="38">
        <v>17</v>
      </c>
      <c r="E36" s="43">
        <v>5</v>
      </c>
      <c r="F36" s="38">
        <v>30.727954523005863</v>
      </c>
      <c r="G36" s="38">
        <v>40</v>
      </c>
      <c r="H36" s="38">
        <v>30</v>
      </c>
      <c r="I36" s="48">
        <v>30.727954523005863</v>
      </c>
      <c r="J36" s="48">
        <v>3.0727954523005865</v>
      </c>
      <c r="K36" s="48">
        <v>1.2291181809202347</v>
      </c>
      <c r="L36" s="48">
        <v>1.2291181809202347</v>
      </c>
      <c r="M36" s="48">
        <v>56</v>
      </c>
      <c r="N36" s="48">
        <v>56</v>
      </c>
      <c r="O36" s="48">
        <v>13.5</v>
      </c>
      <c r="P36" s="48">
        <v>10.5</v>
      </c>
      <c r="Q36" s="48">
        <v>9.9</v>
      </c>
      <c r="R36" s="48">
        <v>9.9</v>
      </c>
      <c r="S36" s="48">
        <f>SUM(I$32:I36)</f>
        <v>153.11765151268895</v>
      </c>
      <c r="T36" s="48">
        <f>SUM(J$32:J36)</f>
        <v>15.311765151268894</v>
      </c>
      <c r="U36" s="48">
        <f>SUM(K$32:K36)</f>
        <v>6.1247060605075578</v>
      </c>
      <c r="V36" s="48">
        <f>SUM(L$32:L36)</f>
        <v>6.1247060605075578</v>
      </c>
      <c r="W36" s="62">
        <f>SUM(M$32:M36)/10000</f>
        <v>9.8000000000000004E-2</v>
      </c>
      <c r="X36" s="62">
        <f>SUM(N$32:N36)/10000</f>
        <v>9.8000000000000004E-2</v>
      </c>
      <c r="Y36" s="62">
        <f>SUM(O$32:O36)/10000</f>
        <v>2.1600000000000001E-2</v>
      </c>
      <c r="Z36" s="62">
        <f>SUM(P$32:P36)/10000</f>
        <v>1.6799999999999999E-2</v>
      </c>
      <c r="AA36" s="62">
        <f>SUM(Q$32:Q36)/10000</f>
        <v>1.5840000000000003E-2</v>
      </c>
      <c r="AB36" s="62">
        <f>SUM(R$32:R36)/10000</f>
        <v>1.5840000000000003E-2</v>
      </c>
      <c r="AD36" s="2" t="str" cm="1">
        <f t="array" ref="AD36">IF(AD35="","",$B$2&amp;AD$31&amp;$B$2&amp;$B$1&amp;ROUND(AD$29/100*_xlfn.XLOOKUP($E36,$E$32:$E$281,_xlfn.XLOOKUP(AD$31,$S$28:$AB$28,$S$32:$AB$281))*_xlfn.XLOOKUP(AG$30,$S$8:$S$10,_xlfn.XLOOKUP(AD$31,$U$4:$Z$4,$U$8:$Z$10),1),4))</f>
        <v>"Atk":18.6804</v>
      </c>
      <c r="AE36" s="2" t="str" cm="1">
        <f t="array" ref="AE36">IF(AE35="","",$B$2&amp;AE$31&amp;$B$2&amp;$B$1&amp;ROUND(AE$29/100*_xlfn.XLOOKUP($E36,$E$32:$E$281,_xlfn.XLOOKUP(AE$31,$S$28:$AB$28,$S$32:$AB$281))*_xlfn.XLOOKUP(AG$30,$S$8:$S$10,_xlfn.XLOOKUP(AE$31,$U$4:$Z$4,$U$8:$Z$10),1),4))</f>
        <v>"Cri":0.1421</v>
      </c>
      <c r="AF36" s="2" t="str" cm="1">
        <f t="array" ref="AF36">IF(AF35="","",$B$2&amp;AF$31&amp;$B$2&amp;$B$1&amp;ROUND(AF$29/100*_xlfn.XLOOKUP($E36,$E$32:$E$281,_xlfn.XLOOKUP(AF$31,$S$28:$AB$28,$S$32:$AB$281))*_xlfn.XLOOKUP(AI$30,$S$8:$S$10,_xlfn.XLOOKUP(AF$31,$U$4:$Z$4,$U$8:$Z$10),1),4))</f>
        <v/>
      </c>
      <c r="AG36" s="2" t="str">
        <f t="shared" si="1"/>
        <v>{"Atk":18.6804,"Cri":0.1421}</v>
      </c>
      <c r="AH36" s="2" t="str" cm="1">
        <f t="array" ref="AH36">IF(AH35="","",$B$2&amp;AH$31&amp;$B$2&amp;$B$1&amp;ROUND(AH$29/100*_xlfn.XLOOKUP($E36,$E$32:$E$281,_xlfn.XLOOKUP(AH$31,$S$28:$AB$28,$S$32:$AB$281))*_xlfn.XLOOKUP(AK$30,$S$8:$S$10,_xlfn.XLOOKUP(AH$31,$U$4:$Z$4,$U$8:$Z$10),1),4))</f>
        <v>"Hp":134.7435</v>
      </c>
      <c r="AI36" s="2" t="str" cm="1">
        <f t="array" ref="AI36">IF(AI35="","",$B$2&amp;AI$31&amp;$B$2&amp;$B$1&amp;ROUND(AI$29/100*_xlfn.XLOOKUP($E36,$E$32:$E$281,_xlfn.XLOOKUP(AI$31,$S$28:$AB$28,$S$32:$AB$281))*_xlfn.XLOOKUP(AK$30,$S$8:$S$10,_xlfn.XLOOKUP(AI$31,$U$4:$Z$4,$U$8:$Z$10),1),4))</f>
        <v>"AntiCri":0.0784</v>
      </c>
      <c r="AJ36" s="2" t="str" cm="1">
        <f t="array" ref="AJ36">IF(AJ35="","",$B$2&amp;AJ$31&amp;$B$2&amp;$B$1&amp;ROUND(AJ$29/100*_xlfn.XLOOKUP($E36,$E$32:$E$281,_xlfn.XLOOKUP(AJ$31,$S$28:$AB$28,$S$32:$AB$281))*_xlfn.XLOOKUP(AK$30,$S$8:$S$10,_xlfn.XLOOKUP(AJ$31,$U$4:$Z$4,$U$8:$Z$10),1),4))</f>
        <v/>
      </c>
      <c r="AK36" s="2" t="str">
        <f t="shared" si="2"/>
        <v>{"Hp":134.7435,"AntiCri":0.0784}</v>
      </c>
      <c r="AL36" s="2" t="str" cm="1">
        <f t="array" ref="AL36">IF(AL35="","",$B$2&amp;AL$31&amp;$B$2&amp;$B$1&amp;ROUND(AL$29/100*_xlfn.XLOOKUP($E36,$E$32:$E$281,_xlfn.XLOOKUP(AL$31,$S$28:$AB$28,$S$32:$AB$281))*IFERROR(_xlfn.XLOOKUP(AO$30,$S$8:$S$10,_xlfn.XLOOKUP(AL$31,$U$4:$Z$4,$U$8:$Z$10),1),1),4))</f>
        <v>"PhysDef":5.8185</v>
      </c>
      <c r="AM36" s="2" t="str" cm="1">
        <f t="array" ref="AM36">IF(AM35="","",$B$2&amp;AM$31&amp;$B$2&amp;$B$1&amp;ROUND(AM$29/100*_xlfn.XLOOKUP($E36,$E$32:$E$281,_xlfn.XLOOKUP(AM$31,$S$28:$AB$28,$S$32:$AB$281))*IFERROR(_xlfn.XLOOKUP(AP$30,$S$8:$S$10,_xlfn.XLOOKUP(AM$31,$U$4:$Z$4,$U$8:$Z$10),1),1),4))</f>
        <v>"SkillSpeed":0.0168</v>
      </c>
      <c r="AN36" s="2" t="str" cm="1">
        <f t="array" ref="AN36">IF(AN35="","",$B$2&amp;AN$31&amp;$B$2&amp;$B$1&amp;ROUND(AN$29/100*_xlfn.XLOOKUP($E36,$E$32:$E$281,_xlfn.XLOOKUP(AN$31,$S$28:$AB$28,$S$32:$AB$281))*IFERROR(_xlfn.XLOOKUP(AO$30,$S$8:$S$10,_xlfn.XLOOKUP(AN$31,$U$4:$Z$4,$U$8:$Z$10),1),1),4))</f>
        <v/>
      </c>
      <c r="AO36" s="2" t="str">
        <f t="shared" si="3"/>
        <v>{"PhysDef":5.8185,"SkillSpeed":0.0168}</v>
      </c>
      <c r="AP36" s="2" t="str" cm="1">
        <f t="array" ref="AP36">IF(AP35="","",$B$2&amp;AP$31&amp;$B$2&amp;$B$1&amp;ROUND(AP$29/100*_xlfn.XLOOKUP($E36,$E$32:$E$281,_xlfn.XLOOKUP(AP$31,$S$28:$AB$28,$S$32:$AB$281))*IFERROR(_xlfn.XLOOKUP(AS$30,$S$8:$S$10,_xlfn.XLOOKUP(AP$31,$U$4:$Z$4,$U$8:$Z$10),1),1),4))</f>
        <v>"MagicDef":5.8185</v>
      </c>
      <c r="AQ36" s="2" t="str" cm="1">
        <f t="array" ref="AQ36">IF(AQ35="","",$B$2&amp;AQ$31&amp;$B$2&amp;$B$1&amp;ROUND(AQ$29/100*_xlfn.XLOOKUP($E36,$E$32:$E$281,_xlfn.XLOOKUP(AQ$31,$S$28:$AB$28,$S$32:$AB$281))*IFERROR(_xlfn.XLOOKUP(AT$30,$S$8:$S$10,_xlfn.XLOOKUP(AQ$31,$U$4:$Z$4,$U$8:$Z$10),1),1),4))</f>
        <v>"AtkSpeed":0.0216</v>
      </c>
      <c r="AR36" s="2" t="str" cm="1">
        <f t="array" ref="AR36">IF(AR35="","",$B$2&amp;AR$31&amp;$B$2&amp;$B$1&amp;ROUND(AR$29/100*_xlfn.XLOOKUP($E36,$E$32:$E$281,_xlfn.XLOOKUP(AR$31,$S$28:$AB$28,$S$32:$AB$281))*IFERROR(_xlfn.XLOOKUP(AS$30,$S$8:$S$10,_xlfn.XLOOKUP(AR$31,$U$4:$Z$4,$U$8:$Z$10),1),1),4))</f>
        <v>"SkillSpeed":0.0168</v>
      </c>
      <c r="AS36" s="2" t="str">
        <f t="shared" si="4"/>
        <v>{"MagicDef":5.8185,"AtkSpeed":0.0216,"SkillSpeed":0.0168}</v>
      </c>
      <c r="AT36" s="2" t="str" cm="1">
        <f t="array" ref="AT36">IF(AT35="","",$B$2&amp;AT$31&amp;$B$2&amp;$B$1&amp;ROUND(AT$29/100*_xlfn.XLOOKUP($E36,$E$32:$E$281,_xlfn.XLOOKUP(AT$31,$S$28:$AB$28,$S$32:$AB$281))*IFERROR(_xlfn.XLOOKUP(AW$30,$S$8:$S$10,_xlfn.XLOOKUP(AT$31,$U$4:$Z$4,$U$8:$Z$10),1),1),4))</f>
        <v>"Atk":13.1681</v>
      </c>
      <c r="AU36" s="2" t="str" cm="1">
        <f t="array" ref="AU36">IF(AU35="","",$B$2&amp;AU$31&amp;$B$2&amp;$B$1&amp;ROUND(AU$29/100*_xlfn.XLOOKUP($E36,$E$32:$E$281,_xlfn.XLOOKUP(AU$31,$S$28:$AB$28,$S$32:$AB$281))*IFERROR(_xlfn.XLOOKUP(AX$30,$S$8:$S$10,_xlfn.XLOOKUP(AU$31,$U$4:$Z$4,$U$8:$Z$10),1),1),4))</f>
        <v>"Cri":0.098</v>
      </c>
      <c r="AV36" s="2" t="str" cm="1">
        <f t="array" ref="AV36">IF(AV35="","",$B$2&amp;AV$31&amp;$B$2&amp;$B$1&amp;ROUND(AV$29/100*_xlfn.XLOOKUP($E36,$E$32:$E$281,_xlfn.XLOOKUP(AV$31,$S$28:$AB$28,$S$32:$AB$281))*IFERROR(_xlfn.XLOOKUP(AW$30,$S$8:$S$10,_xlfn.XLOOKUP(AV$31,$U$4:$Z$4,$U$8:$Z$10),1),1),4))</f>
        <v/>
      </c>
      <c r="AW36" s="2" t="str">
        <f t="shared" si="5"/>
        <v>{"Atk":13.1681,"Cri":0.098}</v>
      </c>
      <c r="AX36" s="2" t="str" cm="1">
        <f t="array" ref="AX36">IF(AX35="","",$B$2&amp;AX$31&amp;$B$2&amp;$B$1&amp;ROUND(AX$29/100*_xlfn.XLOOKUP($E36,$E$32:$E$281,_xlfn.XLOOKUP(AX$31,$S$28:$AB$28,$S$32:$AB$281))*IFERROR(_xlfn.XLOOKUP(BA$30,$S$8:$S$10,_xlfn.XLOOKUP(AX$31,$U$4:$Z$4,$U$8:$Z$10),1),1),4))</f>
        <v>"Hp":191.3971</v>
      </c>
      <c r="AY36" s="2" t="str" cm="1">
        <f t="array" ref="AY36">IF(AY35="","",$B$2&amp;AY$31&amp;$B$2&amp;$B$1&amp;ROUND(AY$29/100*_xlfn.XLOOKUP($E36,$E$32:$E$281,_xlfn.XLOOKUP(AY$31,$S$28:$AB$28,$S$32:$AB$281))*IFERROR(_xlfn.XLOOKUP(BB$30,$S$8:$S$10,_xlfn.XLOOKUP(AY$31,$U$4:$Z$4,$U$8:$Z$10),1),1),4))</f>
        <v>"AntiCri":0.098</v>
      </c>
      <c r="AZ36" s="2" t="str" cm="1">
        <f t="array" ref="AZ36">IF(AZ35="","",$B$2&amp;AZ$31&amp;$B$2&amp;$B$1&amp;ROUND(AZ$29/100*_xlfn.XLOOKUP($E36,$E$32:$E$281,_xlfn.XLOOKUP(AZ$31,$S$28:$AB$28,$S$32:$AB$281))*IFERROR(_xlfn.XLOOKUP(BA$30,$S$8:$S$10,_xlfn.XLOOKUP(AZ$31,$U$4:$Z$4,$U$8:$Z$10),1),1),4))</f>
        <v/>
      </c>
      <c r="BA36" s="2" t="str">
        <f t="shared" si="6"/>
        <v>{"Hp":191.3971,"AntiCri":0.098}</v>
      </c>
      <c r="BB36" s="2" t="str" cm="1">
        <f t="array" ref="BB36">IF(BB35="","",$B$2&amp;BB$31&amp;$B$2&amp;$B$1&amp;ROUND(BB$29/100*_xlfn.XLOOKUP($E36,$E$32:$E$281,_xlfn.XLOOKUP(BB$31,$S$28:$AB$28,$S$32:$AB$281))*IFERROR(_xlfn.XLOOKUP(BE$30,$S$8:$S$10,_xlfn.XLOOKUP(BB$31,$U$4:$Z$4,$U$8:$Z$10),1),1),4))</f>
        <v>"PhysDef":6.7372</v>
      </c>
      <c r="BC36" s="2" t="str" cm="1">
        <f t="array" ref="BC36">IF(BC35="","",$B$2&amp;BC$31&amp;$B$2&amp;$B$1&amp;ROUND(BC$29/100*_xlfn.XLOOKUP($E36,$E$32:$E$281,_xlfn.XLOOKUP(BC$31,$S$28:$AB$28,$S$32:$AB$281))*IFERROR(_xlfn.XLOOKUP(BF$30,$S$8:$S$10,_xlfn.XLOOKUP(BC$31,$U$4:$Z$4,$U$8:$Z$10),1),1),4))</f>
        <v>"OnHealInc":0.0158</v>
      </c>
      <c r="BD36" s="2" t="str" cm="1">
        <f t="array" ref="BD36">IF(BD35="","",$B$2&amp;BD$31&amp;$B$2&amp;$B$1&amp;ROUND(BD$29/100*_xlfn.XLOOKUP($E36,$E$32:$E$281,_xlfn.XLOOKUP(BD$31,$S$28:$AB$28,$S$32:$AB$281))*IFERROR(_xlfn.XLOOKUP(BE$30,$S$8:$S$10,_xlfn.XLOOKUP(BD$31,$U$4:$Z$4,$U$8:$Z$10),1),1),4))</f>
        <v/>
      </c>
      <c r="BE36" s="2" t="str">
        <f t="shared" si="7"/>
        <v>{"PhysDef":6.7372,"OnHealInc":0.0158}</v>
      </c>
      <c r="BF36" s="2" t="str" cm="1">
        <f t="array" ref="BF36">IF(BF35="","",$B$2&amp;BF$31&amp;$B$2&amp;$B$1&amp;ROUND(BF$29/100*_xlfn.XLOOKUP($E36,$E$32:$E$281,_xlfn.XLOOKUP(BF$31,$S$28:$AB$28,$S$32:$AB$281))*IFERROR(_xlfn.XLOOKUP(BI$30,$S$8:$S$10,_xlfn.XLOOKUP(BF$31,$U$4:$Z$4,$U$8:$Z$10),1),1),4))</f>
        <v>"MagicDef":6.7372</v>
      </c>
      <c r="BG36" s="2" t="str" cm="1">
        <f t="array" ref="BG36">IF(BG35="","",$B$2&amp;BG$31&amp;$B$2&amp;$B$1&amp;ROUND(BG$29/100*_xlfn.XLOOKUP($E36,$E$32:$E$281,_xlfn.XLOOKUP(BG$31,$S$28:$AB$28,$S$32:$AB$281))*IFERROR(_xlfn.XLOOKUP(BJ$30,$S$8:$S$10,_xlfn.XLOOKUP(BG$31,$U$4:$Z$4,$U$8:$Z$10),1),1),4))</f>
        <v>"AtkSpeed":0.0216</v>
      </c>
      <c r="BH36" s="2" t="str" cm="1">
        <f t="array" ref="BH36">IF(BH35="","",$B$2&amp;BH$31&amp;$B$2&amp;$B$1&amp;ROUND(BH$29/100*_xlfn.XLOOKUP($E36,$E$32:$E$281,_xlfn.XLOOKUP(BH$31,$S$28:$AB$28,$S$32:$AB$281))*IFERROR(_xlfn.XLOOKUP(BI$30,$S$8:$S$10,_xlfn.XLOOKUP(BH$31,$U$4:$Z$4,$U$8:$Z$10),1),1),4))</f>
        <v>"OnHealInc":0.0158</v>
      </c>
      <c r="BI36" s="2" t="str">
        <f t="shared" si="8"/>
        <v>{"MagicDef":6.7372,"AtkSpeed":0.0216,"OnHealInc":0.0158}</v>
      </c>
      <c r="BJ36" s="2" t="str" cm="1">
        <f t="array" ref="BJ36">IF(BJ35="","",$B$2&amp;BJ$31&amp;$B$2&amp;$B$1&amp;ROUND(BJ$29/100*_xlfn.XLOOKUP($E36,$E$32:$E$281,_xlfn.XLOOKUP(BJ$31,$S$28:$AB$28,$S$32:$AB$281))*IFERROR(_xlfn.XLOOKUP(BM$30,$S$8:$S$10,_xlfn.XLOOKUP(BJ$31,$U$4:$Z$4,$U$8:$Z$10),1),1),4))</f>
        <v>"Atk":16.8429</v>
      </c>
      <c r="BK36" s="2" t="str" cm="1">
        <f t="array" ref="BK36">IF(BK35="","",$B$2&amp;BK$31&amp;$B$2&amp;$B$1&amp;ROUND(BK$29/100*_xlfn.XLOOKUP($E36,$E$32:$E$281,_xlfn.XLOOKUP(BK$31,$S$28:$AB$28,$S$32:$AB$281))*IFERROR(_xlfn.XLOOKUP(BN$30,$S$8:$S$10,_xlfn.XLOOKUP(BK$31,$U$4:$Z$4,$U$8:$Z$10),1),1),4))</f>
        <v>"Cri":0.098</v>
      </c>
      <c r="BL36" s="2" t="str" cm="1">
        <f t="array" ref="BL36">IF(BL35="","",$B$2&amp;BL$31&amp;$B$2&amp;$B$1&amp;ROUND(BL$29/100*_xlfn.XLOOKUP($E36,$E$32:$E$281,_xlfn.XLOOKUP(BL$31,$S$28:$AB$28,$S$32:$AB$281))*IFERROR(_xlfn.XLOOKUP(BM$30,$S$8:$S$10,_xlfn.XLOOKUP(BL$31,$U$4:$Z$4,$U$8:$Z$10),1),1),4))</f>
        <v/>
      </c>
      <c r="BM36" s="2" t="str">
        <f t="shared" si="9"/>
        <v>{"Atk":16.8429,"Cri":0.098}</v>
      </c>
      <c r="BN36" s="2" t="str" cm="1">
        <f t="array" ref="BN36">IF(BN35="","",$B$2&amp;BN$31&amp;$B$2&amp;$B$1&amp;ROUND(BN$29/100*_xlfn.XLOOKUP($E36,$E$32:$E$281,_xlfn.XLOOKUP(BN$31,$S$28:$AB$28,$S$32:$AB$281))*IFERROR(_xlfn.XLOOKUP(BQ$30,$S$8:$S$10,_xlfn.XLOOKUP(BN$31,$U$4:$Z$4,$U$8:$Z$10),1),1),4))</f>
        <v>"Hp":160.7735</v>
      </c>
      <c r="BO36" s="2" t="str" cm="1">
        <f t="array" ref="BO36">IF(BO35="","",$B$2&amp;BO$31&amp;$B$2&amp;$B$1&amp;ROUND(BO$29/100*_xlfn.XLOOKUP($E36,$E$32:$E$281,_xlfn.XLOOKUP(BO$31,$S$28:$AB$28,$S$32:$AB$281))*IFERROR(_xlfn.XLOOKUP(BR$30,$S$8:$S$10,_xlfn.XLOOKUP(BO$31,$U$4:$Z$4,$U$8:$Z$10),1),1),4))</f>
        <v>"AntiCri":0.098</v>
      </c>
      <c r="BP36" s="2" t="str" cm="1">
        <f t="array" ref="BP36">IF(BP35="","",$B$2&amp;BP$31&amp;$B$2&amp;$B$1&amp;ROUND(BP$29/100*_xlfn.XLOOKUP($E36,$E$32:$E$281,_xlfn.XLOOKUP(BP$31,$S$28:$AB$28,$S$32:$AB$281))*IFERROR(_xlfn.XLOOKUP(BQ$30,$S$8:$S$10,_xlfn.XLOOKUP(BP$31,$U$4:$Z$4,$U$8:$Z$10),1),1),4))</f>
        <v/>
      </c>
      <c r="BQ36" s="2" t="str">
        <f t="shared" si="10"/>
        <v>{"Hp":160.7735,"AntiCri":0.098}</v>
      </c>
      <c r="BR36" s="2" t="str" cm="1">
        <f t="array" ref="BR36">IF(BR35="","",$B$2&amp;BR$31&amp;$B$2&amp;$B$1&amp;ROUND(BR$29/100*_xlfn.XLOOKUP($E36,$E$32:$E$281,_xlfn.XLOOKUP(BR$31,$S$28:$AB$28,$S$32:$AB$281))*IFERROR(_xlfn.XLOOKUP(BU$30,$S$8:$S$10,_xlfn.XLOOKUP(BR$31,$U$4:$Z$4,$U$8:$Z$10),1),1),4))</f>
        <v>"PhysDef":5.941</v>
      </c>
      <c r="BS36" s="2" t="str" cm="1">
        <f t="array" ref="BS36">IF(BS35="","",$B$2&amp;BS$31&amp;$B$2&amp;$B$1&amp;ROUND(BS$29/100*_xlfn.XLOOKUP($E36,$E$32:$E$281,_xlfn.XLOOKUP(BS$31,$S$28:$AB$28,$S$32:$AB$281))*IFERROR(_xlfn.XLOOKUP(BV$30,$S$8:$S$10,_xlfn.XLOOKUP(BS$31,$U$4:$Z$4,$U$8:$Z$10),1),1),4))</f>
        <v>"HealInc":0.0158</v>
      </c>
      <c r="BT36" s="2" t="str" cm="1">
        <f t="array" ref="BT36">IF(BT35="","",$B$2&amp;BT$31&amp;$B$2&amp;$B$1&amp;ROUND(BT$29/100*_xlfn.XLOOKUP($E36,$E$32:$E$281,_xlfn.XLOOKUP(BT$31,$S$28:$AB$28,$S$32:$AB$281))*IFERROR(_xlfn.XLOOKUP(BU$30,$S$8:$S$10,_xlfn.XLOOKUP(BT$31,$U$4:$Z$4,$U$8:$Z$10),1),1),4))</f>
        <v/>
      </c>
      <c r="BU36" s="2" t="str">
        <f t="shared" si="11"/>
        <v>{"PhysDef":5.941,"HealInc":0.0158}</v>
      </c>
      <c r="BV36" s="2" t="str" cm="1">
        <f t="array" ref="BV36">IF(BV35="","",$B$2&amp;BV$31&amp;$B$2&amp;$B$1&amp;ROUND(BV$29/100*_xlfn.XLOOKUP($E36,$E$32:$E$281,_xlfn.XLOOKUP(BV$31,$S$28:$AB$28,$S$32:$AB$281))*IFERROR(_xlfn.XLOOKUP(BY$30,$S$8:$S$10,_xlfn.XLOOKUP(BV$31,$U$4:$Z$4,$U$8:$Z$10),1),1),4))</f>
        <v>"MagicDef":6.0635</v>
      </c>
      <c r="BW36" s="2" t="str" cm="1">
        <f t="array" ref="BW36">IF(BW35="","",$B$2&amp;BW$31&amp;$B$2&amp;$B$1&amp;ROUND(BW$29/100*_xlfn.XLOOKUP($E36,$E$32:$E$281,_xlfn.XLOOKUP(BW$31,$S$28:$AB$28,$S$32:$AB$281))*IFERROR(_xlfn.XLOOKUP(BZ$30,$S$8:$S$10,_xlfn.XLOOKUP(BW$31,$U$4:$Z$4,$U$8:$Z$10),1),1),4))</f>
        <v>"AtkSpeed":0.0216</v>
      </c>
      <c r="BX36" s="2" t="str" cm="1">
        <f t="array" ref="BX36">IF(BX35="","",$B$2&amp;BX$31&amp;$B$2&amp;$B$1&amp;ROUND(BX$29/100*_xlfn.XLOOKUP($E36,$E$32:$E$281,_xlfn.XLOOKUP(BX$31,$S$28:$AB$28,$S$32:$AB$281))*IFERROR(_xlfn.XLOOKUP(BY$30,$S$8:$S$10,_xlfn.XLOOKUP(BX$31,$U$4:$Z$4,$U$8:$Z$10),1),1),4))</f>
        <v>"HealInc":0.0158</v>
      </c>
      <c r="BY36" s="2" t="str">
        <f t="shared" si="12"/>
        <v>{"MagicDef":6.0635,"AtkSpeed":0.0216,"HealInc":0.0158}</v>
      </c>
    </row>
    <row r="37" spans="4:77" ht="16.5" x14ac:dyDescent="0.15">
      <c r="D37" s="38">
        <v>21</v>
      </c>
      <c r="E37" s="42">
        <v>6</v>
      </c>
      <c r="F37" s="38">
        <v>133.50803581245052</v>
      </c>
      <c r="G37" s="38">
        <v>40</v>
      </c>
      <c r="H37" s="38">
        <v>30</v>
      </c>
      <c r="I37" s="48">
        <v>133.50803581245052</v>
      </c>
      <c r="J37" s="48">
        <v>13.350803581245053</v>
      </c>
      <c r="K37" s="48">
        <v>5.3403214324980217</v>
      </c>
      <c r="L37" s="48">
        <v>5.3403214324980217</v>
      </c>
      <c r="M37" s="48">
        <v>56</v>
      </c>
      <c r="N37" s="48">
        <v>56</v>
      </c>
      <c r="O37" s="48">
        <v>13.5</v>
      </c>
      <c r="P37" s="48">
        <v>10.5</v>
      </c>
      <c r="Q37" s="48">
        <v>9.9</v>
      </c>
      <c r="R37" s="48">
        <v>9.9</v>
      </c>
      <c r="S37" s="48">
        <f>SUM(I$32:I37)</f>
        <v>286.62568732513944</v>
      </c>
      <c r="T37" s="48">
        <f>SUM(J$32:J37)</f>
        <v>28.662568732513947</v>
      </c>
      <c r="U37" s="48">
        <f>SUM(K$32:K37)</f>
        <v>11.465027493005579</v>
      </c>
      <c r="V37" s="48">
        <f>SUM(L$32:L37)</f>
        <v>11.465027493005579</v>
      </c>
      <c r="W37" s="62">
        <f>SUM(M$32:M37)/10000</f>
        <v>0.1036</v>
      </c>
      <c r="X37" s="62">
        <f>SUM(N$32:N37)/10000</f>
        <v>0.1036</v>
      </c>
      <c r="Y37" s="62">
        <f>SUM(O$32:O37)/10000</f>
        <v>2.2950000000000002E-2</v>
      </c>
      <c r="Z37" s="62">
        <f>SUM(P$32:P37)/10000</f>
        <v>1.7850000000000001E-2</v>
      </c>
      <c r="AA37" s="62">
        <f>SUM(Q$32:Q37)/10000</f>
        <v>1.6830000000000005E-2</v>
      </c>
      <c r="AB37" s="62">
        <f>SUM(R$32:R37)/10000</f>
        <v>1.6830000000000005E-2</v>
      </c>
      <c r="AD37" s="2" t="str" cm="1">
        <f t="array" ref="AD37">IF(AD36="","",$B$2&amp;AD$31&amp;$B$2&amp;$B$1&amp;ROUND(AD$29/100*_xlfn.XLOOKUP($E37,$E$32:$E$281,_xlfn.XLOOKUP(AD$31,$S$28:$AB$28,$S$32:$AB$281))*_xlfn.XLOOKUP(AG$30,$S$8:$S$10,_xlfn.XLOOKUP(AD$31,$U$4:$Z$4,$U$8:$Z$10),1),4))</f>
        <v>"Atk":34.9683</v>
      </c>
      <c r="AE37" s="2" t="str" cm="1">
        <f t="array" ref="AE37">IF(AE36="","",$B$2&amp;AE$31&amp;$B$2&amp;$B$1&amp;ROUND(AE$29/100*_xlfn.XLOOKUP($E37,$E$32:$E$281,_xlfn.XLOOKUP(AE$31,$S$28:$AB$28,$S$32:$AB$281))*_xlfn.XLOOKUP(AG$30,$S$8:$S$10,_xlfn.XLOOKUP(AE$31,$U$4:$Z$4,$U$8:$Z$10),1),4))</f>
        <v>"Cri":0.1502</v>
      </c>
      <c r="AF37" s="2" t="str" cm="1">
        <f t="array" ref="AF37">IF(AF36="","",$B$2&amp;AF$31&amp;$B$2&amp;$B$1&amp;ROUND(AF$29/100*_xlfn.XLOOKUP($E37,$E$32:$E$281,_xlfn.XLOOKUP(AF$31,$S$28:$AB$28,$S$32:$AB$281))*_xlfn.XLOOKUP(AI$30,$S$8:$S$10,_xlfn.XLOOKUP(AF$31,$U$4:$Z$4,$U$8:$Z$10),1),4))</f>
        <v/>
      </c>
      <c r="AG37" s="2" t="str">
        <f t="shared" si="1"/>
        <v>{"Atk":34.9683,"Cri":0.1502}</v>
      </c>
      <c r="AH37" s="2" t="str" cm="1">
        <f t="array" ref="AH37">IF(AH36="","",$B$2&amp;AH$31&amp;$B$2&amp;$B$1&amp;ROUND(AH$29/100*_xlfn.XLOOKUP($E37,$E$32:$E$281,_xlfn.XLOOKUP(AH$31,$S$28:$AB$28,$S$32:$AB$281))*_xlfn.XLOOKUP(AK$30,$S$8:$S$10,_xlfn.XLOOKUP(AH$31,$U$4:$Z$4,$U$8:$Z$10),1),4))</f>
        <v>"Hp":252.2306</v>
      </c>
      <c r="AI37" s="2" t="str" cm="1">
        <f t="array" ref="AI37">IF(AI36="","",$B$2&amp;AI$31&amp;$B$2&amp;$B$1&amp;ROUND(AI$29/100*_xlfn.XLOOKUP($E37,$E$32:$E$281,_xlfn.XLOOKUP(AI$31,$S$28:$AB$28,$S$32:$AB$281))*_xlfn.XLOOKUP(AK$30,$S$8:$S$10,_xlfn.XLOOKUP(AI$31,$U$4:$Z$4,$U$8:$Z$10),1),4))</f>
        <v>"AntiCri":0.0829</v>
      </c>
      <c r="AJ37" s="2" t="str" cm="1">
        <f t="array" ref="AJ37">IF(AJ36="","",$B$2&amp;AJ$31&amp;$B$2&amp;$B$1&amp;ROUND(AJ$29/100*_xlfn.XLOOKUP($E37,$E$32:$E$281,_xlfn.XLOOKUP(AJ$31,$S$28:$AB$28,$S$32:$AB$281))*_xlfn.XLOOKUP(AK$30,$S$8:$S$10,_xlfn.XLOOKUP(AJ$31,$U$4:$Z$4,$U$8:$Z$10),1),4))</f>
        <v/>
      </c>
      <c r="AK37" s="2" t="str">
        <f t="shared" si="2"/>
        <v>{"Hp":252.2306,"AntiCri":0.0829}</v>
      </c>
      <c r="AL37" s="2" t="str" cm="1">
        <f t="array" ref="AL37">IF(AL36="","",$B$2&amp;AL$31&amp;$B$2&amp;$B$1&amp;ROUND(AL$29/100*_xlfn.XLOOKUP($E37,$E$32:$E$281,_xlfn.XLOOKUP(AL$31,$S$28:$AB$28,$S$32:$AB$281))*IFERROR(_xlfn.XLOOKUP(AO$30,$S$8:$S$10,_xlfn.XLOOKUP(AL$31,$U$4:$Z$4,$U$8:$Z$10),1),1),4))</f>
        <v>"PhysDef":10.8918</v>
      </c>
      <c r="AM37" s="2" t="str" cm="1">
        <f t="array" ref="AM37">IF(AM36="","",$B$2&amp;AM$31&amp;$B$2&amp;$B$1&amp;ROUND(AM$29/100*_xlfn.XLOOKUP($E37,$E$32:$E$281,_xlfn.XLOOKUP(AM$31,$S$28:$AB$28,$S$32:$AB$281))*IFERROR(_xlfn.XLOOKUP(AP$30,$S$8:$S$10,_xlfn.XLOOKUP(AM$31,$U$4:$Z$4,$U$8:$Z$10),1),1),4))</f>
        <v>"SkillSpeed":0.0179</v>
      </c>
      <c r="AN37" s="2" t="str" cm="1">
        <f t="array" ref="AN37">IF(AN36="","",$B$2&amp;AN$31&amp;$B$2&amp;$B$1&amp;ROUND(AN$29/100*_xlfn.XLOOKUP($E37,$E$32:$E$281,_xlfn.XLOOKUP(AN$31,$S$28:$AB$28,$S$32:$AB$281))*IFERROR(_xlfn.XLOOKUP(AO$30,$S$8:$S$10,_xlfn.XLOOKUP(AN$31,$U$4:$Z$4,$U$8:$Z$10),1),1),4))</f>
        <v/>
      </c>
      <c r="AO37" s="2" t="str">
        <f t="shared" si="3"/>
        <v>{"PhysDef":10.8918,"SkillSpeed":0.0179}</v>
      </c>
      <c r="AP37" s="2" t="str" cm="1">
        <f t="array" ref="AP37">IF(AP36="","",$B$2&amp;AP$31&amp;$B$2&amp;$B$1&amp;ROUND(AP$29/100*_xlfn.XLOOKUP($E37,$E$32:$E$281,_xlfn.XLOOKUP(AP$31,$S$28:$AB$28,$S$32:$AB$281))*IFERROR(_xlfn.XLOOKUP(AS$30,$S$8:$S$10,_xlfn.XLOOKUP(AP$31,$U$4:$Z$4,$U$8:$Z$10),1),1),4))</f>
        <v>"MagicDef":10.8918</v>
      </c>
      <c r="AQ37" s="2" t="str" cm="1">
        <f t="array" ref="AQ37">IF(AQ36="","",$B$2&amp;AQ$31&amp;$B$2&amp;$B$1&amp;ROUND(AQ$29/100*_xlfn.XLOOKUP($E37,$E$32:$E$281,_xlfn.XLOOKUP(AQ$31,$S$28:$AB$28,$S$32:$AB$281))*IFERROR(_xlfn.XLOOKUP(AT$30,$S$8:$S$10,_xlfn.XLOOKUP(AQ$31,$U$4:$Z$4,$U$8:$Z$10),1),1),4))</f>
        <v>"AtkSpeed":0.023</v>
      </c>
      <c r="AR37" s="2" t="str" cm="1">
        <f t="array" ref="AR37">IF(AR36="","",$B$2&amp;AR$31&amp;$B$2&amp;$B$1&amp;ROUND(AR$29/100*_xlfn.XLOOKUP($E37,$E$32:$E$281,_xlfn.XLOOKUP(AR$31,$S$28:$AB$28,$S$32:$AB$281))*IFERROR(_xlfn.XLOOKUP(AS$30,$S$8:$S$10,_xlfn.XLOOKUP(AR$31,$U$4:$Z$4,$U$8:$Z$10),1),1),4))</f>
        <v>"SkillSpeed":0.0179</v>
      </c>
      <c r="AS37" s="2" t="str">
        <f t="shared" si="4"/>
        <v>{"MagicDef":10.8918,"AtkSpeed":0.023,"SkillSpeed":0.0179}</v>
      </c>
      <c r="AT37" s="2" t="str" cm="1">
        <f t="array" ref="AT37">IF(AT36="","",$B$2&amp;AT$31&amp;$B$2&amp;$B$1&amp;ROUND(AT$29/100*_xlfn.XLOOKUP($E37,$E$32:$E$281,_xlfn.XLOOKUP(AT$31,$S$28:$AB$28,$S$32:$AB$281))*IFERROR(_xlfn.XLOOKUP(AW$30,$S$8:$S$10,_xlfn.XLOOKUP(AT$31,$U$4:$Z$4,$U$8:$Z$10),1),1),4))</f>
        <v>"Atk":24.6498</v>
      </c>
      <c r="AU37" s="2" t="str" cm="1">
        <f t="array" ref="AU37">IF(AU36="","",$B$2&amp;AU$31&amp;$B$2&amp;$B$1&amp;ROUND(AU$29/100*_xlfn.XLOOKUP($E37,$E$32:$E$281,_xlfn.XLOOKUP(AU$31,$S$28:$AB$28,$S$32:$AB$281))*IFERROR(_xlfn.XLOOKUP(AX$30,$S$8:$S$10,_xlfn.XLOOKUP(AU$31,$U$4:$Z$4,$U$8:$Z$10),1),1),4))</f>
        <v>"Cri":0.1036</v>
      </c>
      <c r="AV37" s="2" t="str" cm="1">
        <f t="array" ref="AV37">IF(AV36="","",$B$2&amp;AV$31&amp;$B$2&amp;$B$1&amp;ROUND(AV$29/100*_xlfn.XLOOKUP($E37,$E$32:$E$281,_xlfn.XLOOKUP(AV$31,$S$28:$AB$28,$S$32:$AB$281))*IFERROR(_xlfn.XLOOKUP(AW$30,$S$8:$S$10,_xlfn.XLOOKUP(AV$31,$U$4:$Z$4,$U$8:$Z$10),1),1),4))</f>
        <v/>
      </c>
      <c r="AW37" s="2" t="str">
        <f t="shared" si="5"/>
        <v>{"Atk":24.6498,"Cri":0.1036}</v>
      </c>
      <c r="AX37" s="2" t="str" cm="1">
        <f t="array" ref="AX37">IF(AX36="","",$B$2&amp;AX$31&amp;$B$2&amp;$B$1&amp;ROUND(AX$29/100*_xlfn.XLOOKUP($E37,$E$32:$E$281,_xlfn.XLOOKUP(AX$31,$S$28:$AB$28,$S$32:$AB$281))*IFERROR(_xlfn.XLOOKUP(BA$30,$S$8:$S$10,_xlfn.XLOOKUP(AX$31,$U$4:$Z$4,$U$8:$Z$10),1),1),4))</f>
        <v>"Hp":358.2821</v>
      </c>
      <c r="AY37" s="2" t="str" cm="1">
        <f t="array" ref="AY37">IF(AY36="","",$B$2&amp;AY$31&amp;$B$2&amp;$B$1&amp;ROUND(AY$29/100*_xlfn.XLOOKUP($E37,$E$32:$E$281,_xlfn.XLOOKUP(AY$31,$S$28:$AB$28,$S$32:$AB$281))*IFERROR(_xlfn.XLOOKUP(BB$30,$S$8:$S$10,_xlfn.XLOOKUP(AY$31,$U$4:$Z$4,$U$8:$Z$10),1),1),4))</f>
        <v>"AntiCri":0.1036</v>
      </c>
      <c r="AZ37" s="2" t="str" cm="1">
        <f t="array" ref="AZ37">IF(AZ36="","",$B$2&amp;AZ$31&amp;$B$2&amp;$B$1&amp;ROUND(AZ$29/100*_xlfn.XLOOKUP($E37,$E$32:$E$281,_xlfn.XLOOKUP(AZ$31,$S$28:$AB$28,$S$32:$AB$281))*IFERROR(_xlfn.XLOOKUP(BA$30,$S$8:$S$10,_xlfn.XLOOKUP(AZ$31,$U$4:$Z$4,$U$8:$Z$10),1),1),4))</f>
        <v/>
      </c>
      <c r="BA37" s="2" t="str">
        <f t="shared" si="6"/>
        <v>{"Hp":358.2821,"AntiCri":0.1036}</v>
      </c>
      <c r="BB37" s="2" t="str" cm="1">
        <f t="array" ref="BB37">IF(BB36="","",$B$2&amp;BB$31&amp;$B$2&amp;$B$1&amp;ROUND(BB$29/100*_xlfn.XLOOKUP($E37,$E$32:$E$281,_xlfn.XLOOKUP(BB$31,$S$28:$AB$28,$S$32:$AB$281))*IFERROR(_xlfn.XLOOKUP(BE$30,$S$8:$S$10,_xlfn.XLOOKUP(BB$31,$U$4:$Z$4,$U$8:$Z$10),1),1),4))</f>
        <v>"PhysDef":12.6115</v>
      </c>
      <c r="BC37" s="2" t="str" cm="1">
        <f t="array" ref="BC37">IF(BC36="","",$B$2&amp;BC$31&amp;$B$2&amp;$B$1&amp;ROUND(BC$29/100*_xlfn.XLOOKUP($E37,$E$32:$E$281,_xlfn.XLOOKUP(BC$31,$S$28:$AB$28,$S$32:$AB$281))*IFERROR(_xlfn.XLOOKUP(BF$30,$S$8:$S$10,_xlfn.XLOOKUP(BC$31,$U$4:$Z$4,$U$8:$Z$10),1),1),4))</f>
        <v>"OnHealInc":0.0168</v>
      </c>
      <c r="BD37" s="2" t="str" cm="1">
        <f t="array" ref="BD37">IF(BD36="","",$B$2&amp;BD$31&amp;$B$2&amp;$B$1&amp;ROUND(BD$29/100*_xlfn.XLOOKUP($E37,$E$32:$E$281,_xlfn.XLOOKUP(BD$31,$S$28:$AB$28,$S$32:$AB$281))*IFERROR(_xlfn.XLOOKUP(BE$30,$S$8:$S$10,_xlfn.XLOOKUP(BD$31,$U$4:$Z$4,$U$8:$Z$10),1),1),4))</f>
        <v/>
      </c>
      <c r="BE37" s="2" t="str">
        <f t="shared" si="7"/>
        <v>{"PhysDef":12.6115,"OnHealInc":0.0168}</v>
      </c>
      <c r="BF37" s="2" t="str" cm="1">
        <f t="array" ref="BF37">IF(BF36="","",$B$2&amp;BF$31&amp;$B$2&amp;$B$1&amp;ROUND(BF$29/100*_xlfn.XLOOKUP($E37,$E$32:$E$281,_xlfn.XLOOKUP(BF$31,$S$28:$AB$28,$S$32:$AB$281))*IFERROR(_xlfn.XLOOKUP(BI$30,$S$8:$S$10,_xlfn.XLOOKUP(BF$31,$U$4:$Z$4,$U$8:$Z$10),1),1),4))</f>
        <v>"MagicDef":12.6115</v>
      </c>
      <c r="BG37" s="2" t="str" cm="1">
        <f t="array" ref="BG37">IF(BG36="","",$B$2&amp;BG$31&amp;$B$2&amp;$B$1&amp;ROUND(BG$29/100*_xlfn.XLOOKUP($E37,$E$32:$E$281,_xlfn.XLOOKUP(BG$31,$S$28:$AB$28,$S$32:$AB$281))*IFERROR(_xlfn.XLOOKUP(BJ$30,$S$8:$S$10,_xlfn.XLOOKUP(BG$31,$U$4:$Z$4,$U$8:$Z$10),1),1),4))</f>
        <v>"AtkSpeed":0.023</v>
      </c>
      <c r="BH37" s="2" t="str" cm="1">
        <f t="array" ref="BH37">IF(BH36="","",$B$2&amp;BH$31&amp;$B$2&amp;$B$1&amp;ROUND(BH$29/100*_xlfn.XLOOKUP($E37,$E$32:$E$281,_xlfn.XLOOKUP(BH$31,$S$28:$AB$28,$S$32:$AB$281))*IFERROR(_xlfn.XLOOKUP(BI$30,$S$8:$S$10,_xlfn.XLOOKUP(BH$31,$U$4:$Z$4,$U$8:$Z$10),1),1),4))</f>
        <v>"OnHealInc":0.0168</v>
      </c>
      <c r="BI37" s="2" t="str">
        <f t="shared" si="8"/>
        <v>{"MagicDef":12.6115,"AtkSpeed":0.023,"OnHealInc":0.0168}</v>
      </c>
      <c r="BJ37" s="2" t="str" cm="1">
        <f t="array" ref="BJ37">IF(BJ36="","",$B$2&amp;BJ$31&amp;$B$2&amp;$B$1&amp;ROUND(BJ$29/100*_xlfn.XLOOKUP($E37,$E$32:$E$281,_xlfn.XLOOKUP(BJ$31,$S$28:$AB$28,$S$32:$AB$281))*IFERROR(_xlfn.XLOOKUP(BM$30,$S$8:$S$10,_xlfn.XLOOKUP(BJ$31,$U$4:$Z$4,$U$8:$Z$10),1),1),4))</f>
        <v>"Atk":31.5288</v>
      </c>
      <c r="BK37" s="2" t="str" cm="1">
        <f t="array" ref="BK37">IF(BK36="","",$B$2&amp;BK$31&amp;$B$2&amp;$B$1&amp;ROUND(BK$29/100*_xlfn.XLOOKUP($E37,$E$32:$E$281,_xlfn.XLOOKUP(BK$31,$S$28:$AB$28,$S$32:$AB$281))*IFERROR(_xlfn.XLOOKUP(BN$30,$S$8:$S$10,_xlfn.XLOOKUP(BK$31,$U$4:$Z$4,$U$8:$Z$10),1),1),4))</f>
        <v>"Cri":0.1036</v>
      </c>
      <c r="BL37" s="2" t="str" cm="1">
        <f t="array" ref="BL37">IF(BL36="","",$B$2&amp;BL$31&amp;$B$2&amp;$B$1&amp;ROUND(BL$29/100*_xlfn.XLOOKUP($E37,$E$32:$E$281,_xlfn.XLOOKUP(BL$31,$S$28:$AB$28,$S$32:$AB$281))*IFERROR(_xlfn.XLOOKUP(BM$30,$S$8:$S$10,_xlfn.XLOOKUP(BL$31,$U$4:$Z$4,$U$8:$Z$10),1),1),4))</f>
        <v/>
      </c>
      <c r="BM37" s="2" t="str">
        <f t="shared" si="9"/>
        <v>{"Atk":31.5288,"Cri":0.1036}</v>
      </c>
      <c r="BN37" s="2" t="str" cm="1">
        <f t="array" ref="BN37">IF(BN36="","",$B$2&amp;BN$31&amp;$B$2&amp;$B$1&amp;ROUND(BN$29/100*_xlfn.XLOOKUP($E37,$E$32:$E$281,_xlfn.XLOOKUP(BN$31,$S$28:$AB$28,$S$32:$AB$281))*IFERROR(_xlfn.XLOOKUP(BQ$30,$S$8:$S$10,_xlfn.XLOOKUP(BN$31,$U$4:$Z$4,$U$8:$Z$10),1),1),4))</f>
        <v>"Hp":300.957</v>
      </c>
      <c r="BO37" s="2" t="str" cm="1">
        <f t="array" ref="BO37">IF(BO36="","",$B$2&amp;BO$31&amp;$B$2&amp;$B$1&amp;ROUND(BO$29/100*_xlfn.XLOOKUP($E37,$E$32:$E$281,_xlfn.XLOOKUP(BO$31,$S$28:$AB$28,$S$32:$AB$281))*IFERROR(_xlfn.XLOOKUP(BR$30,$S$8:$S$10,_xlfn.XLOOKUP(BO$31,$U$4:$Z$4,$U$8:$Z$10),1),1),4))</f>
        <v>"AntiCri":0.1036</v>
      </c>
      <c r="BP37" s="2" t="str" cm="1">
        <f t="array" ref="BP37">IF(BP36="","",$B$2&amp;BP$31&amp;$B$2&amp;$B$1&amp;ROUND(BP$29/100*_xlfn.XLOOKUP($E37,$E$32:$E$281,_xlfn.XLOOKUP(BP$31,$S$28:$AB$28,$S$32:$AB$281))*IFERROR(_xlfn.XLOOKUP(BQ$30,$S$8:$S$10,_xlfn.XLOOKUP(BP$31,$U$4:$Z$4,$U$8:$Z$10),1),1),4))</f>
        <v/>
      </c>
      <c r="BQ37" s="2" t="str">
        <f t="shared" si="10"/>
        <v>{"Hp":300.957,"AntiCri":0.1036}</v>
      </c>
      <c r="BR37" s="2" t="str" cm="1">
        <f t="array" ref="BR37">IF(BR36="","",$B$2&amp;BR$31&amp;$B$2&amp;$B$1&amp;ROUND(BR$29/100*_xlfn.XLOOKUP($E37,$E$32:$E$281,_xlfn.XLOOKUP(BR$31,$S$28:$AB$28,$S$32:$AB$281))*IFERROR(_xlfn.XLOOKUP(BU$30,$S$8:$S$10,_xlfn.XLOOKUP(BR$31,$U$4:$Z$4,$U$8:$Z$10),1),1),4))</f>
        <v>"PhysDef":11.1211</v>
      </c>
      <c r="BS37" s="2" t="str" cm="1">
        <f t="array" ref="BS37">IF(BS36="","",$B$2&amp;BS$31&amp;$B$2&amp;$B$1&amp;ROUND(BS$29/100*_xlfn.XLOOKUP($E37,$E$32:$E$281,_xlfn.XLOOKUP(BS$31,$S$28:$AB$28,$S$32:$AB$281))*IFERROR(_xlfn.XLOOKUP(BV$30,$S$8:$S$10,_xlfn.XLOOKUP(BS$31,$U$4:$Z$4,$U$8:$Z$10),1),1),4))</f>
        <v>"HealInc":0.0168</v>
      </c>
      <c r="BT37" s="2" t="str" cm="1">
        <f t="array" ref="BT37">IF(BT36="","",$B$2&amp;BT$31&amp;$B$2&amp;$B$1&amp;ROUND(BT$29/100*_xlfn.XLOOKUP($E37,$E$32:$E$281,_xlfn.XLOOKUP(BT$31,$S$28:$AB$28,$S$32:$AB$281))*IFERROR(_xlfn.XLOOKUP(BU$30,$S$8:$S$10,_xlfn.XLOOKUP(BT$31,$U$4:$Z$4,$U$8:$Z$10),1),1),4))</f>
        <v/>
      </c>
      <c r="BU37" s="2" t="str">
        <f t="shared" si="11"/>
        <v>{"PhysDef":11.1211,"HealInc":0.0168}</v>
      </c>
      <c r="BV37" s="2" t="str" cm="1">
        <f t="array" ref="BV37">IF(BV36="","",$B$2&amp;BV$31&amp;$B$2&amp;$B$1&amp;ROUND(BV$29/100*_xlfn.XLOOKUP($E37,$E$32:$E$281,_xlfn.XLOOKUP(BV$31,$S$28:$AB$28,$S$32:$AB$281))*IFERROR(_xlfn.XLOOKUP(BY$30,$S$8:$S$10,_xlfn.XLOOKUP(BV$31,$U$4:$Z$4,$U$8:$Z$10),1),1),4))</f>
        <v>"MagicDef":11.3504</v>
      </c>
      <c r="BW37" s="2" t="str" cm="1">
        <f t="array" ref="BW37">IF(BW36="","",$B$2&amp;BW$31&amp;$B$2&amp;$B$1&amp;ROUND(BW$29/100*_xlfn.XLOOKUP($E37,$E$32:$E$281,_xlfn.XLOOKUP(BW$31,$S$28:$AB$28,$S$32:$AB$281))*IFERROR(_xlfn.XLOOKUP(BZ$30,$S$8:$S$10,_xlfn.XLOOKUP(BW$31,$U$4:$Z$4,$U$8:$Z$10),1),1),4))</f>
        <v>"AtkSpeed":0.023</v>
      </c>
      <c r="BX37" s="2" t="str" cm="1">
        <f t="array" ref="BX37">IF(BX36="","",$B$2&amp;BX$31&amp;$B$2&amp;$B$1&amp;ROUND(BX$29/100*_xlfn.XLOOKUP($E37,$E$32:$E$281,_xlfn.XLOOKUP(BX$31,$S$28:$AB$28,$S$32:$AB$281))*IFERROR(_xlfn.XLOOKUP(BY$30,$S$8:$S$10,_xlfn.XLOOKUP(BX$31,$U$4:$Z$4,$U$8:$Z$10),1),1),4))</f>
        <v>"HealInc":0.0168</v>
      </c>
      <c r="BY37" s="2" t="str">
        <f t="shared" si="12"/>
        <v>{"MagicDef":11.3504,"AtkSpeed":0.023,"HealInc":0.0168}</v>
      </c>
    </row>
    <row r="38" spans="4:77" ht="16.5" x14ac:dyDescent="0.15">
      <c r="D38" s="38">
        <v>23</v>
      </c>
      <c r="E38" s="43">
        <v>7</v>
      </c>
      <c r="F38" s="38">
        <v>35.061675342474551</v>
      </c>
      <c r="G38" s="38">
        <v>40</v>
      </c>
      <c r="H38" s="38">
        <v>30</v>
      </c>
      <c r="I38" s="48">
        <v>35.061675342474551</v>
      </c>
      <c r="J38" s="48">
        <v>3.5061675342474552</v>
      </c>
      <c r="K38" s="48">
        <v>1.4024670136989821</v>
      </c>
      <c r="L38" s="48">
        <v>1.4024670136989821</v>
      </c>
      <c r="M38" s="48">
        <v>56</v>
      </c>
      <c r="N38" s="48">
        <v>56</v>
      </c>
      <c r="O38" s="48">
        <v>13.5</v>
      </c>
      <c r="P38" s="48">
        <v>10.5</v>
      </c>
      <c r="Q38" s="48">
        <v>9.9</v>
      </c>
      <c r="R38" s="48">
        <v>9.9</v>
      </c>
      <c r="S38" s="48">
        <f>SUM(I$32:I38)</f>
        <v>321.68736266761397</v>
      </c>
      <c r="T38" s="48">
        <f>SUM(J$32:J38)</f>
        <v>32.1687362667614</v>
      </c>
      <c r="U38" s="48">
        <f>SUM(K$32:K38)</f>
        <v>12.86749450670456</v>
      </c>
      <c r="V38" s="48">
        <f>SUM(L$32:L38)</f>
        <v>12.86749450670456</v>
      </c>
      <c r="W38" s="62">
        <f>SUM(M$32:M38)/10000</f>
        <v>0.10920000000000001</v>
      </c>
      <c r="X38" s="62">
        <f>SUM(N$32:N38)/10000</f>
        <v>0.10920000000000001</v>
      </c>
      <c r="Y38" s="62">
        <f>SUM(O$32:O38)/10000</f>
        <v>2.4299999999999999E-2</v>
      </c>
      <c r="Z38" s="62">
        <f>SUM(P$32:P38)/10000</f>
        <v>1.89E-2</v>
      </c>
      <c r="AA38" s="62">
        <f>SUM(Q$32:Q38)/10000</f>
        <v>1.7820000000000006E-2</v>
      </c>
      <c r="AB38" s="62">
        <f>SUM(R$32:R38)/10000</f>
        <v>1.7820000000000006E-2</v>
      </c>
      <c r="AD38" s="2" t="str" cm="1">
        <f t="array" ref="AD38">IF(AD37="","",$B$2&amp;AD$31&amp;$B$2&amp;$B$1&amp;ROUND(AD$29/100*_xlfn.XLOOKUP($E38,$E$32:$E$281,_xlfn.XLOOKUP(AD$31,$S$28:$AB$28,$S$32:$AB$281))*_xlfn.XLOOKUP(AG$30,$S$8:$S$10,_xlfn.XLOOKUP(AD$31,$U$4:$Z$4,$U$8:$Z$10),1),4))</f>
        <v>"Atk":39.2459</v>
      </c>
      <c r="AE38" s="2" t="str" cm="1">
        <f t="array" ref="AE38">IF(AE37="","",$B$2&amp;AE$31&amp;$B$2&amp;$B$1&amp;ROUND(AE$29/100*_xlfn.XLOOKUP($E38,$E$32:$E$281,_xlfn.XLOOKUP(AE$31,$S$28:$AB$28,$S$32:$AB$281))*_xlfn.XLOOKUP(AG$30,$S$8:$S$10,_xlfn.XLOOKUP(AE$31,$U$4:$Z$4,$U$8:$Z$10),1),4))</f>
        <v>"Cri":0.1583</v>
      </c>
      <c r="AF38" s="2" t="str" cm="1">
        <f t="array" ref="AF38">IF(AF37="","",$B$2&amp;AF$31&amp;$B$2&amp;$B$1&amp;ROUND(AF$29/100*_xlfn.XLOOKUP($E38,$E$32:$E$281,_xlfn.XLOOKUP(AF$31,$S$28:$AB$28,$S$32:$AB$281))*_xlfn.XLOOKUP(AI$30,$S$8:$S$10,_xlfn.XLOOKUP(AF$31,$U$4:$Z$4,$U$8:$Z$10),1),4))</f>
        <v/>
      </c>
      <c r="AG38" s="2" t="str">
        <f t="shared" si="1"/>
        <v>{"Atk":39.2459,"Cri":0.1583}</v>
      </c>
      <c r="AH38" s="2" t="str" cm="1">
        <f t="array" ref="AH38">IF(AH37="","",$B$2&amp;AH$31&amp;$B$2&amp;$B$1&amp;ROUND(AH$29/100*_xlfn.XLOOKUP($E38,$E$32:$E$281,_xlfn.XLOOKUP(AH$31,$S$28:$AB$28,$S$32:$AB$281))*_xlfn.XLOOKUP(AK$30,$S$8:$S$10,_xlfn.XLOOKUP(AH$31,$U$4:$Z$4,$U$8:$Z$10),1),4))</f>
        <v>"Hp":283.0849</v>
      </c>
      <c r="AI38" s="2" t="str" cm="1">
        <f t="array" ref="AI38">IF(AI37="","",$B$2&amp;AI$31&amp;$B$2&amp;$B$1&amp;ROUND(AI$29/100*_xlfn.XLOOKUP($E38,$E$32:$E$281,_xlfn.XLOOKUP(AI$31,$S$28:$AB$28,$S$32:$AB$281))*_xlfn.XLOOKUP(AK$30,$S$8:$S$10,_xlfn.XLOOKUP(AI$31,$U$4:$Z$4,$U$8:$Z$10),1),4))</f>
        <v>"AntiCri":0.0874</v>
      </c>
      <c r="AJ38" s="2" t="str" cm="1">
        <f t="array" ref="AJ38">IF(AJ37="","",$B$2&amp;AJ$31&amp;$B$2&amp;$B$1&amp;ROUND(AJ$29/100*_xlfn.XLOOKUP($E38,$E$32:$E$281,_xlfn.XLOOKUP(AJ$31,$S$28:$AB$28,$S$32:$AB$281))*_xlfn.XLOOKUP(AK$30,$S$8:$S$10,_xlfn.XLOOKUP(AJ$31,$U$4:$Z$4,$U$8:$Z$10),1),4))</f>
        <v/>
      </c>
      <c r="AK38" s="2" t="str">
        <f t="shared" si="2"/>
        <v>{"Hp":283.0849,"AntiCri":0.0874}</v>
      </c>
      <c r="AL38" s="2" t="str" cm="1">
        <f t="array" ref="AL38">IF(AL37="","",$B$2&amp;AL$31&amp;$B$2&amp;$B$1&amp;ROUND(AL$29/100*_xlfn.XLOOKUP($E38,$E$32:$E$281,_xlfn.XLOOKUP(AL$31,$S$28:$AB$28,$S$32:$AB$281))*IFERROR(_xlfn.XLOOKUP(AO$30,$S$8:$S$10,_xlfn.XLOOKUP(AL$31,$U$4:$Z$4,$U$8:$Z$10),1),1),4))</f>
        <v>"PhysDef":12.2241</v>
      </c>
      <c r="AM38" s="2" t="str" cm="1">
        <f t="array" ref="AM38">IF(AM37="","",$B$2&amp;AM$31&amp;$B$2&amp;$B$1&amp;ROUND(AM$29/100*_xlfn.XLOOKUP($E38,$E$32:$E$281,_xlfn.XLOOKUP(AM$31,$S$28:$AB$28,$S$32:$AB$281))*IFERROR(_xlfn.XLOOKUP(AP$30,$S$8:$S$10,_xlfn.XLOOKUP(AM$31,$U$4:$Z$4,$U$8:$Z$10),1),1),4))</f>
        <v>"SkillSpeed":0.0189</v>
      </c>
      <c r="AN38" s="2" t="str" cm="1">
        <f t="array" ref="AN38">IF(AN37="","",$B$2&amp;AN$31&amp;$B$2&amp;$B$1&amp;ROUND(AN$29/100*_xlfn.XLOOKUP($E38,$E$32:$E$281,_xlfn.XLOOKUP(AN$31,$S$28:$AB$28,$S$32:$AB$281))*IFERROR(_xlfn.XLOOKUP(AO$30,$S$8:$S$10,_xlfn.XLOOKUP(AN$31,$U$4:$Z$4,$U$8:$Z$10),1),1),4))</f>
        <v/>
      </c>
      <c r="AO38" s="2" t="str">
        <f t="shared" si="3"/>
        <v>{"PhysDef":12.2241,"SkillSpeed":0.0189}</v>
      </c>
      <c r="AP38" s="2" t="str" cm="1">
        <f t="array" ref="AP38">IF(AP37="","",$B$2&amp;AP$31&amp;$B$2&amp;$B$1&amp;ROUND(AP$29/100*_xlfn.XLOOKUP($E38,$E$32:$E$281,_xlfn.XLOOKUP(AP$31,$S$28:$AB$28,$S$32:$AB$281))*IFERROR(_xlfn.XLOOKUP(AS$30,$S$8:$S$10,_xlfn.XLOOKUP(AP$31,$U$4:$Z$4,$U$8:$Z$10),1),1),4))</f>
        <v>"MagicDef":12.2241</v>
      </c>
      <c r="AQ38" s="2" t="str" cm="1">
        <f t="array" ref="AQ38">IF(AQ37="","",$B$2&amp;AQ$31&amp;$B$2&amp;$B$1&amp;ROUND(AQ$29/100*_xlfn.XLOOKUP($E38,$E$32:$E$281,_xlfn.XLOOKUP(AQ$31,$S$28:$AB$28,$S$32:$AB$281))*IFERROR(_xlfn.XLOOKUP(AT$30,$S$8:$S$10,_xlfn.XLOOKUP(AQ$31,$U$4:$Z$4,$U$8:$Z$10),1),1),4))</f>
        <v>"AtkSpeed":0.0243</v>
      </c>
      <c r="AR38" s="2" t="str" cm="1">
        <f t="array" ref="AR38">IF(AR37="","",$B$2&amp;AR$31&amp;$B$2&amp;$B$1&amp;ROUND(AR$29/100*_xlfn.XLOOKUP($E38,$E$32:$E$281,_xlfn.XLOOKUP(AR$31,$S$28:$AB$28,$S$32:$AB$281))*IFERROR(_xlfn.XLOOKUP(AS$30,$S$8:$S$10,_xlfn.XLOOKUP(AR$31,$U$4:$Z$4,$U$8:$Z$10),1),1),4))</f>
        <v>"SkillSpeed":0.0189</v>
      </c>
      <c r="AS38" s="2" t="str">
        <f t="shared" si="4"/>
        <v>{"MagicDef":12.2241,"AtkSpeed":0.0243,"SkillSpeed":0.0189}</v>
      </c>
      <c r="AT38" s="2" t="str" cm="1">
        <f t="array" ref="AT38">IF(AT37="","",$B$2&amp;AT$31&amp;$B$2&amp;$B$1&amp;ROUND(AT$29/100*_xlfn.XLOOKUP($E38,$E$32:$E$281,_xlfn.XLOOKUP(AT$31,$S$28:$AB$28,$S$32:$AB$281))*IFERROR(_xlfn.XLOOKUP(AW$30,$S$8:$S$10,_xlfn.XLOOKUP(AT$31,$U$4:$Z$4,$U$8:$Z$10),1),1),4))</f>
        <v>"Atk":27.6651</v>
      </c>
      <c r="AU38" s="2" t="str" cm="1">
        <f t="array" ref="AU38">IF(AU37="","",$B$2&amp;AU$31&amp;$B$2&amp;$B$1&amp;ROUND(AU$29/100*_xlfn.XLOOKUP($E38,$E$32:$E$281,_xlfn.XLOOKUP(AU$31,$S$28:$AB$28,$S$32:$AB$281))*IFERROR(_xlfn.XLOOKUP(AX$30,$S$8:$S$10,_xlfn.XLOOKUP(AU$31,$U$4:$Z$4,$U$8:$Z$10),1),1),4))</f>
        <v>"Cri":0.1092</v>
      </c>
      <c r="AV38" s="2" t="str" cm="1">
        <f t="array" ref="AV38">IF(AV37="","",$B$2&amp;AV$31&amp;$B$2&amp;$B$1&amp;ROUND(AV$29/100*_xlfn.XLOOKUP($E38,$E$32:$E$281,_xlfn.XLOOKUP(AV$31,$S$28:$AB$28,$S$32:$AB$281))*IFERROR(_xlfn.XLOOKUP(AW$30,$S$8:$S$10,_xlfn.XLOOKUP(AV$31,$U$4:$Z$4,$U$8:$Z$10),1),1),4))</f>
        <v/>
      </c>
      <c r="AW38" s="2" t="str">
        <f t="shared" si="5"/>
        <v>{"Atk":27.6651,"Cri":0.1092}</v>
      </c>
      <c r="AX38" s="2" t="str" cm="1">
        <f t="array" ref="AX38">IF(AX37="","",$B$2&amp;AX$31&amp;$B$2&amp;$B$1&amp;ROUND(AX$29/100*_xlfn.XLOOKUP($E38,$E$32:$E$281,_xlfn.XLOOKUP(AX$31,$S$28:$AB$28,$S$32:$AB$281))*IFERROR(_xlfn.XLOOKUP(BA$30,$S$8:$S$10,_xlfn.XLOOKUP(AX$31,$U$4:$Z$4,$U$8:$Z$10),1),1),4))</f>
        <v>"Hp":402.1092</v>
      </c>
      <c r="AY38" s="2" t="str" cm="1">
        <f t="array" ref="AY38">IF(AY37="","",$B$2&amp;AY$31&amp;$B$2&amp;$B$1&amp;ROUND(AY$29/100*_xlfn.XLOOKUP($E38,$E$32:$E$281,_xlfn.XLOOKUP(AY$31,$S$28:$AB$28,$S$32:$AB$281))*IFERROR(_xlfn.XLOOKUP(BB$30,$S$8:$S$10,_xlfn.XLOOKUP(AY$31,$U$4:$Z$4,$U$8:$Z$10),1),1),4))</f>
        <v>"AntiCri":0.1092</v>
      </c>
      <c r="AZ38" s="2" t="str" cm="1">
        <f t="array" ref="AZ38">IF(AZ37="","",$B$2&amp;AZ$31&amp;$B$2&amp;$B$1&amp;ROUND(AZ$29/100*_xlfn.XLOOKUP($E38,$E$32:$E$281,_xlfn.XLOOKUP(AZ$31,$S$28:$AB$28,$S$32:$AB$281))*IFERROR(_xlfn.XLOOKUP(BA$30,$S$8:$S$10,_xlfn.XLOOKUP(AZ$31,$U$4:$Z$4,$U$8:$Z$10),1),1),4))</f>
        <v/>
      </c>
      <c r="BA38" s="2" t="str">
        <f t="shared" si="6"/>
        <v>{"Hp":402.1092,"AntiCri":0.1092}</v>
      </c>
      <c r="BB38" s="2" t="str" cm="1">
        <f t="array" ref="BB38">IF(BB37="","",$B$2&amp;BB$31&amp;$B$2&amp;$B$1&amp;ROUND(BB$29/100*_xlfn.XLOOKUP($E38,$E$32:$E$281,_xlfn.XLOOKUP(BB$31,$S$28:$AB$28,$S$32:$AB$281))*IFERROR(_xlfn.XLOOKUP(BE$30,$S$8:$S$10,_xlfn.XLOOKUP(BB$31,$U$4:$Z$4,$U$8:$Z$10),1),1),4))</f>
        <v>"PhysDef":14.1542</v>
      </c>
      <c r="BC38" s="2" t="str" cm="1">
        <f t="array" ref="BC38">IF(BC37="","",$B$2&amp;BC$31&amp;$B$2&amp;$B$1&amp;ROUND(BC$29/100*_xlfn.XLOOKUP($E38,$E$32:$E$281,_xlfn.XLOOKUP(BC$31,$S$28:$AB$28,$S$32:$AB$281))*IFERROR(_xlfn.XLOOKUP(BF$30,$S$8:$S$10,_xlfn.XLOOKUP(BC$31,$U$4:$Z$4,$U$8:$Z$10),1),1),4))</f>
        <v>"OnHealInc":0.0178</v>
      </c>
      <c r="BD38" s="2" t="str" cm="1">
        <f t="array" ref="BD38">IF(BD37="","",$B$2&amp;BD$31&amp;$B$2&amp;$B$1&amp;ROUND(BD$29/100*_xlfn.XLOOKUP($E38,$E$32:$E$281,_xlfn.XLOOKUP(BD$31,$S$28:$AB$28,$S$32:$AB$281))*IFERROR(_xlfn.XLOOKUP(BE$30,$S$8:$S$10,_xlfn.XLOOKUP(BD$31,$U$4:$Z$4,$U$8:$Z$10),1),1),4))</f>
        <v/>
      </c>
      <c r="BE38" s="2" t="str">
        <f t="shared" si="7"/>
        <v>{"PhysDef":14.1542,"OnHealInc":0.0178}</v>
      </c>
      <c r="BF38" s="2" t="str" cm="1">
        <f t="array" ref="BF38">IF(BF37="","",$B$2&amp;BF$31&amp;$B$2&amp;$B$1&amp;ROUND(BF$29/100*_xlfn.XLOOKUP($E38,$E$32:$E$281,_xlfn.XLOOKUP(BF$31,$S$28:$AB$28,$S$32:$AB$281))*IFERROR(_xlfn.XLOOKUP(BI$30,$S$8:$S$10,_xlfn.XLOOKUP(BF$31,$U$4:$Z$4,$U$8:$Z$10),1),1),4))</f>
        <v>"MagicDef":14.1542</v>
      </c>
      <c r="BG38" s="2" t="str" cm="1">
        <f t="array" ref="BG38">IF(BG37="","",$B$2&amp;BG$31&amp;$B$2&amp;$B$1&amp;ROUND(BG$29/100*_xlfn.XLOOKUP($E38,$E$32:$E$281,_xlfn.XLOOKUP(BG$31,$S$28:$AB$28,$S$32:$AB$281))*IFERROR(_xlfn.XLOOKUP(BJ$30,$S$8:$S$10,_xlfn.XLOOKUP(BG$31,$U$4:$Z$4,$U$8:$Z$10),1),1),4))</f>
        <v>"AtkSpeed":0.0243</v>
      </c>
      <c r="BH38" s="2" t="str" cm="1">
        <f t="array" ref="BH38">IF(BH37="","",$B$2&amp;BH$31&amp;$B$2&amp;$B$1&amp;ROUND(BH$29/100*_xlfn.XLOOKUP($E38,$E$32:$E$281,_xlfn.XLOOKUP(BH$31,$S$28:$AB$28,$S$32:$AB$281))*IFERROR(_xlfn.XLOOKUP(BI$30,$S$8:$S$10,_xlfn.XLOOKUP(BH$31,$U$4:$Z$4,$U$8:$Z$10),1),1),4))</f>
        <v>"OnHealInc":0.0178</v>
      </c>
      <c r="BI38" s="2" t="str">
        <f t="shared" si="8"/>
        <v>{"MagicDef":14.1542,"AtkSpeed":0.0243,"OnHealInc":0.0178}</v>
      </c>
      <c r="BJ38" s="2" t="str" cm="1">
        <f t="array" ref="BJ38">IF(BJ37="","",$B$2&amp;BJ$31&amp;$B$2&amp;$B$1&amp;ROUND(BJ$29/100*_xlfn.XLOOKUP($E38,$E$32:$E$281,_xlfn.XLOOKUP(BJ$31,$S$28:$AB$28,$S$32:$AB$281))*IFERROR(_xlfn.XLOOKUP(BM$30,$S$8:$S$10,_xlfn.XLOOKUP(BJ$31,$U$4:$Z$4,$U$8:$Z$10),1),1),4))</f>
        <v>"Atk":35.3856</v>
      </c>
      <c r="BK38" s="2" t="str" cm="1">
        <f t="array" ref="BK38">IF(BK37="","",$B$2&amp;BK$31&amp;$B$2&amp;$B$1&amp;ROUND(BK$29/100*_xlfn.XLOOKUP($E38,$E$32:$E$281,_xlfn.XLOOKUP(BK$31,$S$28:$AB$28,$S$32:$AB$281))*IFERROR(_xlfn.XLOOKUP(BN$30,$S$8:$S$10,_xlfn.XLOOKUP(BK$31,$U$4:$Z$4,$U$8:$Z$10),1),1),4))</f>
        <v>"Cri":0.1092</v>
      </c>
      <c r="BL38" s="2" t="str" cm="1">
        <f t="array" ref="BL38">IF(BL37="","",$B$2&amp;BL$31&amp;$B$2&amp;$B$1&amp;ROUND(BL$29/100*_xlfn.XLOOKUP($E38,$E$32:$E$281,_xlfn.XLOOKUP(BL$31,$S$28:$AB$28,$S$32:$AB$281))*IFERROR(_xlfn.XLOOKUP(BM$30,$S$8:$S$10,_xlfn.XLOOKUP(BL$31,$U$4:$Z$4,$U$8:$Z$10),1),1),4))</f>
        <v/>
      </c>
      <c r="BM38" s="2" t="str">
        <f t="shared" si="9"/>
        <v>{"Atk":35.3856,"Cri":0.1092}</v>
      </c>
      <c r="BN38" s="2" t="str" cm="1">
        <f t="array" ref="BN38">IF(BN37="","",$B$2&amp;BN$31&amp;$B$2&amp;$B$1&amp;ROUND(BN$29/100*_xlfn.XLOOKUP($E38,$E$32:$E$281,_xlfn.XLOOKUP(BN$31,$S$28:$AB$28,$S$32:$AB$281))*IFERROR(_xlfn.XLOOKUP(BQ$30,$S$8:$S$10,_xlfn.XLOOKUP(BN$31,$U$4:$Z$4,$U$8:$Z$10),1),1),4))</f>
        <v>"Hp":337.7717</v>
      </c>
      <c r="BO38" s="2" t="str" cm="1">
        <f t="array" ref="BO38">IF(BO37="","",$B$2&amp;BO$31&amp;$B$2&amp;$B$1&amp;ROUND(BO$29/100*_xlfn.XLOOKUP($E38,$E$32:$E$281,_xlfn.XLOOKUP(BO$31,$S$28:$AB$28,$S$32:$AB$281))*IFERROR(_xlfn.XLOOKUP(BR$30,$S$8:$S$10,_xlfn.XLOOKUP(BO$31,$U$4:$Z$4,$U$8:$Z$10),1),1),4))</f>
        <v>"AntiCri":0.1092</v>
      </c>
      <c r="BP38" s="2" t="str" cm="1">
        <f t="array" ref="BP38">IF(BP37="","",$B$2&amp;BP$31&amp;$B$2&amp;$B$1&amp;ROUND(BP$29/100*_xlfn.XLOOKUP($E38,$E$32:$E$281,_xlfn.XLOOKUP(BP$31,$S$28:$AB$28,$S$32:$AB$281))*IFERROR(_xlfn.XLOOKUP(BQ$30,$S$8:$S$10,_xlfn.XLOOKUP(BP$31,$U$4:$Z$4,$U$8:$Z$10),1),1),4))</f>
        <v/>
      </c>
      <c r="BQ38" s="2" t="str">
        <f t="shared" si="10"/>
        <v>{"Hp":337.7717,"AntiCri":0.1092}</v>
      </c>
      <c r="BR38" s="2" t="str" cm="1">
        <f t="array" ref="BR38">IF(BR37="","",$B$2&amp;BR$31&amp;$B$2&amp;$B$1&amp;ROUND(BR$29/100*_xlfn.XLOOKUP($E38,$E$32:$E$281,_xlfn.XLOOKUP(BR$31,$S$28:$AB$28,$S$32:$AB$281))*IFERROR(_xlfn.XLOOKUP(BU$30,$S$8:$S$10,_xlfn.XLOOKUP(BR$31,$U$4:$Z$4,$U$8:$Z$10),1),1),4))</f>
        <v>"PhysDef":12.4815</v>
      </c>
      <c r="BS38" s="2" t="str" cm="1">
        <f t="array" ref="BS38">IF(BS37="","",$B$2&amp;BS$31&amp;$B$2&amp;$B$1&amp;ROUND(BS$29/100*_xlfn.XLOOKUP($E38,$E$32:$E$281,_xlfn.XLOOKUP(BS$31,$S$28:$AB$28,$S$32:$AB$281))*IFERROR(_xlfn.XLOOKUP(BV$30,$S$8:$S$10,_xlfn.XLOOKUP(BS$31,$U$4:$Z$4,$U$8:$Z$10),1),1),4))</f>
        <v>"HealInc":0.0178</v>
      </c>
      <c r="BT38" s="2" t="str" cm="1">
        <f t="array" ref="BT38">IF(BT37="","",$B$2&amp;BT$31&amp;$B$2&amp;$B$1&amp;ROUND(BT$29/100*_xlfn.XLOOKUP($E38,$E$32:$E$281,_xlfn.XLOOKUP(BT$31,$S$28:$AB$28,$S$32:$AB$281))*IFERROR(_xlfn.XLOOKUP(BU$30,$S$8:$S$10,_xlfn.XLOOKUP(BT$31,$U$4:$Z$4,$U$8:$Z$10),1),1),4))</f>
        <v/>
      </c>
      <c r="BU38" s="2" t="str">
        <f t="shared" si="11"/>
        <v>{"PhysDef":12.4815,"HealInc":0.0178}</v>
      </c>
      <c r="BV38" s="2" t="str" cm="1">
        <f t="array" ref="BV38">IF(BV37="","",$B$2&amp;BV$31&amp;$B$2&amp;$B$1&amp;ROUND(BV$29/100*_xlfn.XLOOKUP($E38,$E$32:$E$281,_xlfn.XLOOKUP(BV$31,$S$28:$AB$28,$S$32:$AB$281))*IFERROR(_xlfn.XLOOKUP(BY$30,$S$8:$S$10,_xlfn.XLOOKUP(BV$31,$U$4:$Z$4,$U$8:$Z$10),1),1),4))</f>
        <v>"MagicDef":12.7388</v>
      </c>
      <c r="BW38" s="2" t="str" cm="1">
        <f t="array" ref="BW38">IF(BW37="","",$B$2&amp;BW$31&amp;$B$2&amp;$B$1&amp;ROUND(BW$29/100*_xlfn.XLOOKUP($E38,$E$32:$E$281,_xlfn.XLOOKUP(BW$31,$S$28:$AB$28,$S$32:$AB$281))*IFERROR(_xlfn.XLOOKUP(BZ$30,$S$8:$S$10,_xlfn.XLOOKUP(BW$31,$U$4:$Z$4,$U$8:$Z$10),1),1),4))</f>
        <v>"AtkSpeed":0.0243</v>
      </c>
      <c r="BX38" s="2" t="str" cm="1">
        <f t="array" ref="BX38">IF(BX37="","",$B$2&amp;BX$31&amp;$B$2&amp;$B$1&amp;ROUND(BX$29/100*_xlfn.XLOOKUP($E38,$E$32:$E$281,_xlfn.XLOOKUP(BX$31,$S$28:$AB$28,$S$32:$AB$281))*IFERROR(_xlfn.XLOOKUP(BY$30,$S$8:$S$10,_xlfn.XLOOKUP(BX$31,$U$4:$Z$4,$U$8:$Z$10),1),1),4))</f>
        <v>"HealInc":0.0178</v>
      </c>
      <c r="BY38" s="2" t="str">
        <f t="shared" si="12"/>
        <v>{"MagicDef":12.7388,"AtkSpeed":0.0243,"HealInc":0.0178}</v>
      </c>
    </row>
    <row r="39" spans="4:77" ht="16.5" x14ac:dyDescent="0.15">
      <c r="D39" s="38">
        <v>25</v>
      </c>
      <c r="E39" s="43">
        <v>8</v>
      </c>
      <c r="F39" s="38">
        <v>42.090799384189715</v>
      </c>
      <c r="G39" s="38">
        <v>40</v>
      </c>
      <c r="H39" s="38">
        <v>30</v>
      </c>
      <c r="I39" s="48">
        <v>42.090799384189715</v>
      </c>
      <c r="J39" s="48">
        <v>4.2090799384189719</v>
      </c>
      <c r="K39" s="48">
        <v>1.6836319753675888</v>
      </c>
      <c r="L39" s="48">
        <v>1.6836319753675888</v>
      </c>
      <c r="M39" s="48">
        <v>56</v>
      </c>
      <c r="N39" s="48">
        <v>56</v>
      </c>
      <c r="O39" s="48">
        <v>13.5</v>
      </c>
      <c r="P39" s="48">
        <v>10.5</v>
      </c>
      <c r="Q39" s="48">
        <v>9.9</v>
      </c>
      <c r="R39" s="48">
        <v>9.9</v>
      </c>
      <c r="S39" s="48">
        <f>SUM(I$32:I39)</f>
        <v>363.77816205180369</v>
      </c>
      <c r="T39" s="48">
        <f>SUM(J$32:J39)</f>
        <v>36.377816205180373</v>
      </c>
      <c r="U39" s="48">
        <f>SUM(K$32:K39)</f>
        <v>14.551126482072149</v>
      </c>
      <c r="V39" s="48">
        <f>SUM(L$32:L39)</f>
        <v>14.551126482072149</v>
      </c>
      <c r="W39" s="62">
        <f>SUM(M$32:M39)/10000</f>
        <v>0.1148</v>
      </c>
      <c r="X39" s="62">
        <f>SUM(N$32:N39)/10000</f>
        <v>0.1148</v>
      </c>
      <c r="Y39" s="62">
        <f>SUM(O$32:O39)/10000</f>
        <v>2.5649999999999999E-2</v>
      </c>
      <c r="Z39" s="62">
        <f>SUM(P$32:P39)/10000</f>
        <v>1.9949999999999999E-2</v>
      </c>
      <c r="AA39" s="62">
        <f>SUM(Q$32:Q39)/10000</f>
        <v>1.8810000000000004E-2</v>
      </c>
      <c r="AB39" s="62">
        <f>SUM(R$32:R39)/10000</f>
        <v>1.8810000000000004E-2</v>
      </c>
      <c r="AD39" s="2" t="str" cm="1">
        <f t="array" ref="AD39">IF(AD38="","",$B$2&amp;AD$31&amp;$B$2&amp;$B$1&amp;ROUND(AD$29/100*_xlfn.XLOOKUP($E39,$E$32:$E$281,_xlfn.XLOOKUP(AD$31,$S$28:$AB$28,$S$32:$AB$281))*_xlfn.XLOOKUP(AG$30,$S$8:$S$10,_xlfn.XLOOKUP(AD$31,$U$4:$Z$4,$U$8:$Z$10),1),4))</f>
        <v>"Atk":44.3809</v>
      </c>
      <c r="AE39" s="2" t="str" cm="1">
        <f t="array" ref="AE39">IF(AE38="","",$B$2&amp;AE$31&amp;$B$2&amp;$B$1&amp;ROUND(AE$29/100*_xlfn.XLOOKUP($E39,$E$32:$E$281,_xlfn.XLOOKUP(AE$31,$S$28:$AB$28,$S$32:$AB$281))*_xlfn.XLOOKUP(AG$30,$S$8:$S$10,_xlfn.XLOOKUP(AE$31,$U$4:$Z$4,$U$8:$Z$10),1),4))</f>
        <v>"Cri":0.1665</v>
      </c>
      <c r="AF39" s="2" t="str" cm="1">
        <f t="array" ref="AF39">IF(AF38="","",$B$2&amp;AF$31&amp;$B$2&amp;$B$1&amp;ROUND(AF$29/100*_xlfn.XLOOKUP($E39,$E$32:$E$281,_xlfn.XLOOKUP(AF$31,$S$28:$AB$28,$S$32:$AB$281))*_xlfn.XLOOKUP(AI$30,$S$8:$S$10,_xlfn.XLOOKUP(AF$31,$U$4:$Z$4,$U$8:$Z$10),1),4))</f>
        <v/>
      </c>
      <c r="AG39" s="2" t="str">
        <f t="shared" si="1"/>
        <v>{"Atk":44.3809,"Cri":0.1665}</v>
      </c>
      <c r="AH39" s="2" t="str" cm="1">
        <f t="array" ref="AH39">IF(AH38="","",$B$2&amp;AH$31&amp;$B$2&amp;$B$1&amp;ROUND(AH$29/100*_xlfn.XLOOKUP($E39,$E$32:$E$281,_xlfn.XLOOKUP(AH$31,$S$28:$AB$28,$S$32:$AB$281))*_xlfn.XLOOKUP(AK$30,$S$8:$S$10,_xlfn.XLOOKUP(AH$31,$U$4:$Z$4,$U$8:$Z$10),1),4))</f>
        <v>"Hp":320.1248</v>
      </c>
      <c r="AI39" s="2" t="str" cm="1">
        <f t="array" ref="AI39">IF(AI38="","",$B$2&amp;AI$31&amp;$B$2&amp;$B$1&amp;ROUND(AI$29/100*_xlfn.XLOOKUP($E39,$E$32:$E$281,_xlfn.XLOOKUP(AI$31,$S$28:$AB$28,$S$32:$AB$281))*_xlfn.XLOOKUP(AK$30,$S$8:$S$10,_xlfn.XLOOKUP(AI$31,$U$4:$Z$4,$U$8:$Z$10),1),4))</f>
        <v>"AntiCri":0.0918</v>
      </c>
      <c r="AJ39" s="2" t="str" cm="1">
        <f t="array" ref="AJ39">IF(AJ38="","",$B$2&amp;AJ$31&amp;$B$2&amp;$B$1&amp;ROUND(AJ$29/100*_xlfn.XLOOKUP($E39,$E$32:$E$281,_xlfn.XLOOKUP(AJ$31,$S$28:$AB$28,$S$32:$AB$281))*_xlfn.XLOOKUP(AK$30,$S$8:$S$10,_xlfn.XLOOKUP(AJ$31,$U$4:$Z$4,$U$8:$Z$10),1),4))</f>
        <v/>
      </c>
      <c r="AK39" s="2" t="str">
        <f t="shared" si="2"/>
        <v>{"Hp":320.1248,"AntiCri":0.0918}</v>
      </c>
      <c r="AL39" s="2" t="str" cm="1">
        <f t="array" ref="AL39">IF(AL38="","",$B$2&amp;AL$31&amp;$B$2&amp;$B$1&amp;ROUND(AL$29/100*_xlfn.XLOOKUP($E39,$E$32:$E$281,_xlfn.XLOOKUP(AL$31,$S$28:$AB$28,$S$32:$AB$281))*IFERROR(_xlfn.XLOOKUP(AO$30,$S$8:$S$10,_xlfn.XLOOKUP(AL$31,$U$4:$Z$4,$U$8:$Z$10),1),1),4))</f>
        <v>"PhysDef":13.8236</v>
      </c>
      <c r="AM39" s="2" t="str" cm="1">
        <f t="array" ref="AM39">IF(AM38="","",$B$2&amp;AM$31&amp;$B$2&amp;$B$1&amp;ROUND(AM$29/100*_xlfn.XLOOKUP($E39,$E$32:$E$281,_xlfn.XLOOKUP(AM$31,$S$28:$AB$28,$S$32:$AB$281))*IFERROR(_xlfn.XLOOKUP(AP$30,$S$8:$S$10,_xlfn.XLOOKUP(AM$31,$U$4:$Z$4,$U$8:$Z$10),1),1),4))</f>
        <v>"SkillSpeed":0.02</v>
      </c>
      <c r="AN39" s="2" t="str" cm="1">
        <f t="array" ref="AN39">IF(AN38="","",$B$2&amp;AN$31&amp;$B$2&amp;$B$1&amp;ROUND(AN$29/100*_xlfn.XLOOKUP($E39,$E$32:$E$281,_xlfn.XLOOKUP(AN$31,$S$28:$AB$28,$S$32:$AB$281))*IFERROR(_xlfn.XLOOKUP(AO$30,$S$8:$S$10,_xlfn.XLOOKUP(AN$31,$U$4:$Z$4,$U$8:$Z$10),1),1),4))</f>
        <v/>
      </c>
      <c r="AO39" s="2" t="str">
        <f t="shared" si="3"/>
        <v>{"PhysDef":13.8236,"SkillSpeed":0.02}</v>
      </c>
      <c r="AP39" s="2" t="str" cm="1">
        <f t="array" ref="AP39">IF(AP38="","",$B$2&amp;AP$31&amp;$B$2&amp;$B$1&amp;ROUND(AP$29/100*_xlfn.XLOOKUP($E39,$E$32:$E$281,_xlfn.XLOOKUP(AP$31,$S$28:$AB$28,$S$32:$AB$281))*IFERROR(_xlfn.XLOOKUP(AS$30,$S$8:$S$10,_xlfn.XLOOKUP(AP$31,$U$4:$Z$4,$U$8:$Z$10),1),1),4))</f>
        <v>"MagicDef":13.8236</v>
      </c>
      <c r="AQ39" s="2" t="str" cm="1">
        <f t="array" ref="AQ39">IF(AQ38="","",$B$2&amp;AQ$31&amp;$B$2&amp;$B$1&amp;ROUND(AQ$29/100*_xlfn.XLOOKUP($E39,$E$32:$E$281,_xlfn.XLOOKUP(AQ$31,$S$28:$AB$28,$S$32:$AB$281))*IFERROR(_xlfn.XLOOKUP(AT$30,$S$8:$S$10,_xlfn.XLOOKUP(AQ$31,$U$4:$Z$4,$U$8:$Z$10),1),1),4))</f>
        <v>"AtkSpeed":0.0257</v>
      </c>
      <c r="AR39" s="2" t="str" cm="1">
        <f t="array" ref="AR39">IF(AR38="","",$B$2&amp;AR$31&amp;$B$2&amp;$B$1&amp;ROUND(AR$29/100*_xlfn.XLOOKUP($E39,$E$32:$E$281,_xlfn.XLOOKUP(AR$31,$S$28:$AB$28,$S$32:$AB$281))*IFERROR(_xlfn.XLOOKUP(AS$30,$S$8:$S$10,_xlfn.XLOOKUP(AR$31,$U$4:$Z$4,$U$8:$Z$10),1),1),4))</f>
        <v>"SkillSpeed":0.02</v>
      </c>
      <c r="AS39" s="2" t="str">
        <f t="shared" si="4"/>
        <v>{"MagicDef":13.8236,"AtkSpeed":0.0257,"SkillSpeed":0.02}</v>
      </c>
      <c r="AT39" s="2" t="str" cm="1">
        <f t="array" ref="AT39">IF(AT38="","",$B$2&amp;AT$31&amp;$B$2&amp;$B$1&amp;ROUND(AT$29/100*_xlfn.XLOOKUP($E39,$E$32:$E$281,_xlfn.XLOOKUP(AT$31,$S$28:$AB$28,$S$32:$AB$281))*IFERROR(_xlfn.XLOOKUP(AW$30,$S$8:$S$10,_xlfn.XLOOKUP(AT$31,$U$4:$Z$4,$U$8:$Z$10),1),1),4))</f>
        <v>"Atk":31.2849</v>
      </c>
      <c r="AU39" s="2" t="str" cm="1">
        <f t="array" ref="AU39">IF(AU38="","",$B$2&amp;AU$31&amp;$B$2&amp;$B$1&amp;ROUND(AU$29/100*_xlfn.XLOOKUP($E39,$E$32:$E$281,_xlfn.XLOOKUP(AU$31,$S$28:$AB$28,$S$32:$AB$281))*IFERROR(_xlfn.XLOOKUP(AX$30,$S$8:$S$10,_xlfn.XLOOKUP(AU$31,$U$4:$Z$4,$U$8:$Z$10),1),1),4))</f>
        <v>"Cri":0.1148</v>
      </c>
      <c r="AV39" s="2" t="str" cm="1">
        <f t="array" ref="AV39">IF(AV38="","",$B$2&amp;AV$31&amp;$B$2&amp;$B$1&amp;ROUND(AV$29/100*_xlfn.XLOOKUP($E39,$E$32:$E$281,_xlfn.XLOOKUP(AV$31,$S$28:$AB$28,$S$32:$AB$281))*IFERROR(_xlfn.XLOOKUP(AW$30,$S$8:$S$10,_xlfn.XLOOKUP(AV$31,$U$4:$Z$4,$U$8:$Z$10),1),1),4))</f>
        <v/>
      </c>
      <c r="AW39" s="2" t="str">
        <f t="shared" si="5"/>
        <v>{"Atk":31.2849,"Cri":0.1148}</v>
      </c>
      <c r="AX39" s="2" t="str" cm="1">
        <f t="array" ref="AX39">IF(AX38="","",$B$2&amp;AX$31&amp;$B$2&amp;$B$1&amp;ROUND(AX$29/100*_xlfn.XLOOKUP($E39,$E$32:$E$281,_xlfn.XLOOKUP(AX$31,$S$28:$AB$28,$S$32:$AB$281))*IFERROR(_xlfn.XLOOKUP(BA$30,$S$8:$S$10,_xlfn.XLOOKUP(AX$31,$U$4:$Z$4,$U$8:$Z$10),1),1),4))</f>
        <v>"Hp":454.7227</v>
      </c>
      <c r="AY39" s="2" t="str" cm="1">
        <f t="array" ref="AY39">IF(AY38="","",$B$2&amp;AY$31&amp;$B$2&amp;$B$1&amp;ROUND(AY$29/100*_xlfn.XLOOKUP($E39,$E$32:$E$281,_xlfn.XLOOKUP(AY$31,$S$28:$AB$28,$S$32:$AB$281))*IFERROR(_xlfn.XLOOKUP(BB$30,$S$8:$S$10,_xlfn.XLOOKUP(AY$31,$U$4:$Z$4,$U$8:$Z$10),1),1),4))</f>
        <v>"AntiCri":0.1148</v>
      </c>
      <c r="AZ39" s="2" t="str" cm="1">
        <f t="array" ref="AZ39">IF(AZ38="","",$B$2&amp;AZ$31&amp;$B$2&amp;$B$1&amp;ROUND(AZ$29/100*_xlfn.XLOOKUP($E39,$E$32:$E$281,_xlfn.XLOOKUP(AZ$31,$S$28:$AB$28,$S$32:$AB$281))*IFERROR(_xlfn.XLOOKUP(BA$30,$S$8:$S$10,_xlfn.XLOOKUP(AZ$31,$U$4:$Z$4,$U$8:$Z$10),1),1),4))</f>
        <v/>
      </c>
      <c r="BA39" s="2" t="str">
        <f t="shared" si="6"/>
        <v>{"Hp":454.7227,"AntiCri":0.1148}</v>
      </c>
      <c r="BB39" s="2" t="str" cm="1">
        <f t="array" ref="BB39">IF(BB38="","",$B$2&amp;BB$31&amp;$B$2&amp;$B$1&amp;ROUND(BB$29/100*_xlfn.XLOOKUP($E39,$E$32:$E$281,_xlfn.XLOOKUP(BB$31,$S$28:$AB$28,$S$32:$AB$281))*IFERROR(_xlfn.XLOOKUP(BE$30,$S$8:$S$10,_xlfn.XLOOKUP(BB$31,$U$4:$Z$4,$U$8:$Z$10),1),1),4))</f>
        <v>"PhysDef":16.0062</v>
      </c>
      <c r="BC39" s="2" t="str" cm="1">
        <f t="array" ref="BC39">IF(BC38="","",$B$2&amp;BC$31&amp;$B$2&amp;$B$1&amp;ROUND(BC$29/100*_xlfn.XLOOKUP($E39,$E$32:$E$281,_xlfn.XLOOKUP(BC$31,$S$28:$AB$28,$S$32:$AB$281))*IFERROR(_xlfn.XLOOKUP(BF$30,$S$8:$S$10,_xlfn.XLOOKUP(BC$31,$U$4:$Z$4,$U$8:$Z$10),1),1),4))</f>
        <v>"OnHealInc":0.0188</v>
      </c>
      <c r="BD39" s="2" t="str" cm="1">
        <f t="array" ref="BD39">IF(BD38="","",$B$2&amp;BD$31&amp;$B$2&amp;$B$1&amp;ROUND(BD$29/100*_xlfn.XLOOKUP($E39,$E$32:$E$281,_xlfn.XLOOKUP(BD$31,$S$28:$AB$28,$S$32:$AB$281))*IFERROR(_xlfn.XLOOKUP(BE$30,$S$8:$S$10,_xlfn.XLOOKUP(BD$31,$U$4:$Z$4,$U$8:$Z$10),1),1),4))</f>
        <v/>
      </c>
      <c r="BE39" s="2" t="str">
        <f t="shared" si="7"/>
        <v>{"PhysDef":16.0062,"OnHealInc":0.0188}</v>
      </c>
      <c r="BF39" s="2" t="str" cm="1">
        <f t="array" ref="BF39">IF(BF38="","",$B$2&amp;BF$31&amp;$B$2&amp;$B$1&amp;ROUND(BF$29/100*_xlfn.XLOOKUP($E39,$E$32:$E$281,_xlfn.XLOOKUP(BF$31,$S$28:$AB$28,$S$32:$AB$281))*IFERROR(_xlfn.XLOOKUP(BI$30,$S$8:$S$10,_xlfn.XLOOKUP(BF$31,$U$4:$Z$4,$U$8:$Z$10),1),1),4))</f>
        <v>"MagicDef":16.0062</v>
      </c>
      <c r="BG39" s="2" t="str" cm="1">
        <f t="array" ref="BG39">IF(BG38="","",$B$2&amp;BG$31&amp;$B$2&amp;$B$1&amp;ROUND(BG$29/100*_xlfn.XLOOKUP($E39,$E$32:$E$281,_xlfn.XLOOKUP(BG$31,$S$28:$AB$28,$S$32:$AB$281))*IFERROR(_xlfn.XLOOKUP(BJ$30,$S$8:$S$10,_xlfn.XLOOKUP(BG$31,$U$4:$Z$4,$U$8:$Z$10),1),1),4))</f>
        <v>"AtkSpeed":0.0257</v>
      </c>
      <c r="BH39" s="2" t="str" cm="1">
        <f t="array" ref="BH39">IF(BH38="","",$B$2&amp;BH$31&amp;$B$2&amp;$B$1&amp;ROUND(BH$29/100*_xlfn.XLOOKUP($E39,$E$32:$E$281,_xlfn.XLOOKUP(BH$31,$S$28:$AB$28,$S$32:$AB$281))*IFERROR(_xlfn.XLOOKUP(BI$30,$S$8:$S$10,_xlfn.XLOOKUP(BH$31,$U$4:$Z$4,$U$8:$Z$10),1),1),4))</f>
        <v>"OnHealInc":0.0188</v>
      </c>
      <c r="BI39" s="2" t="str">
        <f t="shared" si="8"/>
        <v>{"MagicDef":16.0062,"AtkSpeed":0.0257,"OnHealInc":0.0188}</v>
      </c>
      <c r="BJ39" s="2" t="str" cm="1">
        <f t="array" ref="BJ39">IF(BJ38="","",$B$2&amp;BJ$31&amp;$B$2&amp;$B$1&amp;ROUND(BJ$29/100*_xlfn.XLOOKUP($E39,$E$32:$E$281,_xlfn.XLOOKUP(BJ$31,$S$28:$AB$28,$S$32:$AB$281))*IFERROR(_xlfn.XLOOKUP(BM$30,$S$8:$S$10,_xlfn.XLOOKUP(BJ$31,$U$4:$Z$4,$U$8:$Z$10),1),1),4))</f>
        <v>"Atk":40.0156</v>
      </c>
      <c r="BK39" s="2" t="str" cm="1">
        <f t="array" ref="BK39">IF(BK38="","",$B$2&amp;BK$31&amp;$B$2&amp;$B$1&amp;ROUND(BK$29/100*_xlfn.XLOOKUP($E39,$E$32:$E$281,_xlfn.XLOOKUP(BK$31,$S$28:$AB$28,$S$32:$AB$281))*IFERROR(_xlfn.XLOOKUP(BN$30,$S$8:$S$10,_xlfn.XLOOKUP(BK$31,$U$4:$Z$4,$U$8:$Z$10),1),1),4))</f>
        <v>"Cri":0.1148</v>
      </c>
      <c r="BL39" s="2" t="str" cm="1">
        <f t="array" ref="BL39">IF(BL38="","",$B$2&amp;BL$31&amp;$B$2&amp;$B$1&amp;ROUND(BL$29/100*_xlfn.XLOOKUP($E39,$E$32:$E$281,_xlfn.XLOOKUP(BL$31,$S$28:$AB$28,$S$32:$AB$281))*IFERROR(_xlfn.XLOOKUP(BM$30,$S$8:$S$10,_xlfn.XLOOKUP(BL$31,$U$4:$Z$4,$U$8:$Z$10),1),1),4))</f>
        <v/>
      </c>
      <c r="BM39" s="2" t="str">
        <f t="shared" si="9"/>
        <v>{"Atk":40.0156,"Cri":0.1148}</v>
      </c>
      <c r="BN39" s="2" t="str" cm="1">
        <f t="array" ref="BN39">IF(BN38="","",$B$2&amp;BN$31&amp;$B$2&amp;$B$1&amp;ROUND(BN$29/100*_xlfn.XLOOKUP($E39,$E$32:$E$281,_xlfn.XLOOKUP(BN$31,$S$28:$AB$28,$S$32:$AB$281))*IFERROR(_xlfn.XLOOKUP(BQ$30,$S$8:$S$10,_xlfn.XLOOKUP(BN$31,$U$4:$Z$4,$U$8:$Z$10),1),1),4))</f>
        <v>"Hp":381.9671</v>
      </c>
      <c r="BO39" s="2" t="str" cm="1">
        <f t="array" ref="BO39">IF(BO38="","",$B$2&amp;BO$31&amp;$B$2&amp;$B$1&amp;ROUND(BO$29/100*_xlfn.XLOOKUP($E39,$E$32:$E$281,_xlfn.XLOOKUP(BO$31,$S$28:$AB$28,$S$32:$AB$281))*IFERROR(_xlfn.XLOOKUP(BR$30,$S$8:$S$10,_xlfn.XLOOKUP(BO$31,$U$4:$Z$4,$U$8:$Z$10),1),1),4))</f>
        <v>"AntiCri":0.1148</v>
      </c>
      <c r="BP39" s="2" t="str" cm="1">
        <f t="array" ref="BP39">IF(BP38="","",$B$2&amp;BP$31&amp;$B$2&amp;$B$1&amp;ROUND(BP$29/100*_xlfn.XLOOKUP($E39,$E$32:$E$281,_xlfn.XLOOKUP(BP$31,$S$28:$AB$28,$S$32:$AB$281))*IFERROR(_xlfn.XLOOKUP(BQ$30,$S$8:$S$10,_xlfn.XLOOKUP(BP$31,$U$4:$Z$4,$U$8:$Z$10),1),1),4))</f>
        <v/>
      </c>
      <c r="BQ39" s="2" t="str">
        <f t="shared" si="10"/>
        <v>{"Hp":381.9671,"AntiCri":0.1148}</v>
      </c>
      <c r="BR39" s="2" t="str" cm="1">
        <f t="array" ref="BR39">IF(BR38="","",$B$2&amp;BR$31&amp;$B$2&amp;$B$1&amp;ROUND(BR$29/100*_xlfn.XLOOKUP($E39,$E$32:$E$281,_xlfn.XLOOKUP(BR$31,$S$28:$AB$28,$S$32:$AB$281))*IFERROR(_xlfn.XLOOKUP(BU$30,$S$8:$S$10,_xlfn.XLOOKUP(BR$31,$U$4:$Z$4,$U$8:$Z$10),1),1),4))</f>
        <v>"PhysDef":14.1146</v>
      </c>
      <c r="BS39" s="2" t="str" cm="1">
        <f t="array" ref="BS39">IF(BS38="","",$B$2&amp;BS$31&amp;$B$2&amp;$B$1&amp;ROUND(BS$29/100*_xlfn.XLOOKUP($E39,$E$32:$E$281,_xlfn.XLOOKUP(BS$31,$S$28:$AB$28,$S$32:$AB$281))*IFERROR(_xlfn.XLOOKUP(BV$30,$S$8:$S$10,_xlfn.XLOOKUP(BS$31,$U$4:$Z$4,$U$8:$Z$10),1),1),4))</f>
        <v>"HealInc":0.0188</v>
      </c>
      <c r="BT39" s="2" t="str" cm="1">
        <f t="array" ref="BT39">IF(BT38="","",$B$2&amp;BT$31&amp;$B$2&amp;$B$1&amp;ROUND(BT$29/100*_xlfn.XLOOKUP($E39,$E$32:$E$281,_xlfn.XLOOKUP(BT$31,$S$28:$AB$28,$S$32:$AB$281))*IFERROR(_xlfn.XLOOKUP(BU$30,$S$8:$S$10,_xlfn.XLOOKUP(BT$31,$U$4:$Z$4,$U$8:$Z$10),1),1),4))</f>
        <v/>
      </c>
      <c r="BU39" s="2" t="str">
        <f t="shared" si="11"/>
        <v>{"PhysDef":14.1146,"HealInc":0.0188}</v>
      </c>
      <c r="BV39" s="2" t="str" cm="1">
        <f t="array" ref="BV39">IF(BV38="","",$B$2&amp;BV$31&amp;$B$2&amp;$B$1&amp;ROUND(BV$29/100*_xlfn.XLOOKUP($E39,$E$32:$E$281,_xlfn.XLOOKUP(BV$31,$S$28:$AB$28,$S$32:$AB$281))*IFERROR(_xlfn.XLOOKUP(BY$30,$S$8:$S$10,_xlfn.XLOOKUP(BV$31,$U$4:$Z$4,$U$8:$Z$10),1),1),4))</f>
        <v>"MagicDef":14.4056</v>
      </c>
      <c r="BW39" s="2" t="str" cm="1">
        <f t="array" ref="BW39">IF(BW38="","",$B$2&amp;BW$31&amp;$B$2&amp;$B$1&amp;ROUND(BW$29/100*_xlfn.XLOOKUP($E39,$E$32:$E$281,_xlfn.XLOOKUP(BW$31,$S$28:$AB$28,$S$32:$AB$281))*IFERROR(_xlfn.XLOOKUP(BZ$30,$S$8:$S$10,_xlfn.XLOOKUP(BW$31,$U$4:$Z$4,$U$8:$Z$10),1),1),4))</f>
        <v>"AtkSpeed":0.0257</v>
      </c>
      <c r="BX39" s="2" t="str" cm="1">
        <f t="array" ref="BX39">IF(BX38="","",$B$2&amp;BX$31&amp;$B$2&amp;$B$1&amp;ROUND(BX$29/100*_xlfn.XLOOKUP($E39,$E$32:$E$281,_xlfn.XLOOKUP(BX$31,$S$28:$AB$28,$S$32:$AB$281))*IFERROR(_xlfn.XLOOKUP(BY$30,$S$8:$S$10,_xlfn.XLOOKUP(BX$31,$U$4:$Z$4,$U$8:$Z$10),1),1),4))</f>
        <v>"HealInc":0.0188</v>
      </c>
      <c r="BY39" s="2" t="str">
        <f t="shared" si="12"/>
        <v>{"MagicDef":14.4056,"AtkSpeed":0.0257,"HealInc":0.0188}</v>
      </c>
    </row>
    <row r="40" spans="4:77" ht="16.5" x14ac:dyDescent="0.15">
      <c r="D40" s="38">
        <v>27</v>
      </c>
      <c r="E40" s="43">
        <v>9</v>
      </c>
      <c r="F40" s="38">
        <v>49.980228957830199</v>
      </c>
      <c r="G40" s="38">
        <v>40</v>
      </c>
      <c r="H40" s="38">
        <v>30</v>
      </c>
      <c r="I40" s="48">
        <v>49.980228957830199</v>
      </c>
      <c r="J40" s="48">
        <v>4.9980228957830199</v>
      </c>
      <c r="K40" s="48">
        <v>1.9992091583132081</v>
      </c>
      <c r="L40" s="48">
        <v>1.9992091583132081</v>
      </c>
      <c r="M40" s="48">
        <v>56</v>
      </c>
      <c r="N40" s="48">
        <v>56</v>
      </c>
      <c r="O40" s="48">
        <v>13.5</v>
      </c>
      <c r="P40" s="48">
        <v>10.5</v>
      </c>
      <c r="Q40" s="48">
        <v>9.9</v>
      </c>
      <c r="R40" s="48">
        <v>9.9</v>
      </c>
      <c r="S40" s="48">
        <f>SUM(I$32:I40)</f>
        <v>413.7583910096339</v>
      </c>
      <c r="T40" s="48">
        <f>SUM(J$32:J40)</f>
        <v>41.37583910096339</v>
      </c>
      <c r="U40" s="48">
        <f>SUM(K$32:K40)</f>
        <v>16.550335640385356</v>
      </c>
      <c r="V40" s="48">
        <f>SUM(L$32:L40)</f>
        <v>16.550335640385356</v>
      </c>
      <c r="W40" s="62">
        <f>SUM(M$32:M40)/10000</f>
        <v>0.12039999999999999</v>
      </c>
      <c r="X40" s="62">
        <f>SUM(N$32:N40)/10000</f>
        <v>0.12039999999999999</v>
      </c>
      <c r="Y40" s="62">
        <f>SUM(O$32:O40)/10000</f>
        <v>2.7E-2</v>
      </c>
      <c r="Z40" s="62">
        <f>SUM(P$32:P40)/10000</f>
        <v>2.1000000000000001E-2</v>
      </c>
      <c r="AA40" s="62">
        <f>SUM(Q$32:Q40)/10000</f>
        <v>1.9800000000000005E-2</v>
      </c>
      <c r="AB40" s="62">
        <f>SUM(R$32:R40)/10000</f>
        <v>1.9800000000000005E-2</v>
      </c>
      <c r="AD40" s="2" t="str" cm="1">
        <f t="array" ref="AD40">IF(AD39="","",$B$2&amp;AD$31&amp;$B$2&amp;$B$1&amp;ROUND(AD$29/100*_xlfn.XLOOKUP($E40,$E$32:$E$281,_xlfn.XLOOKUP(AD$31,$S$28:$AB$28,$S$32:$AB$281))*_xlfn.XLOOKUP(AG$30,$S$8:$S$10,_xlfn.XLOOKUP(AD$31,$U$4:$Z$4,$U$8:$Z$10),1),4))</f>
        <v>"Atk":50.4785</v>
      </c>
      <c r="AE40" s="2" t="str" cm="1">
        <f t="array" ref="AE40">IF(AE39="","",$B$2&amp;AE$31&amp;$B$2&amp;$B$1&amp;ROUND(AE$29/100*_xlfn.XLOOKUP($E40,$E$32:$E$281,_xlfn.XLOOKUP(AE$31,$S$28:$AB$28,$S$32:$AB$281))*_xlfn.XLOOKUP(AG$30,$S$8:$S$10,_xlfn.XLOOKUP(AE$31,$U$4:$Z$4,$U$8:$Z$10),1),4))</f>
        <v>"Cri":0.1746</v>
      </c>
      <c r="AF40" s="2" t="str" cm="1">
        <f t="array" ref="AF40">IF(AF39="","",$B$2&amp;AF$31&amp;$B$2&amp;$B$1&amp;ROUND(AF$29/100*_xlfn.XLOOKUP($E40,$E$32:$E$281,_xlfn.XLOOKUP(AF$31,$S$28:$AB$28,$S$32:$AB$281))*_xlfn.XLOOKUP(AI$30,$S$8:$S$10,_xlfn.XLOOKUP(AF$31,$U$4:$Z$4,$U$8:$Z$10),1),4))</f>
        <v/>
      </c>
      <c r="AG40" s="2" t="str">
        <f t="shared" si="1"/>
        <v>{"Atk":50.4785,"Cri":0.1746}</v>
      </c>
      <c r="AH40" s="2" t="str" cm="1">
        <f t="array" ref="AH40">IF(AH39="","",$B$2&amp;AH$31&amp;$B$2&amp;$B$1&amp;ROUND(AH$29/100*_xlfn.XLOOKUP($E40,$E$32:$E$281,_xlfn.XLOOKUP(AH$31,$S$28:$AB$28,$S$32:$AB$281))*_xlfn.XLOOKUP(AK$30,$S$8:$S$10,_xlfn.XLOOKUP(AH$31,$U$4:$Z$4,$U$8:$Z$10),1),4))</f>
        <v>"Hp":364.1074</v>
      </c>
      <c r="AI40" s="2" t="str" cm="1">
        <f t="array" ref="AI40">IF(AI39="","",$B$2&amp;AI$31&amp;$B$2&amp;$B$1&amp;ROUND(AI$29/100*_xlfn.XLOOKUP($E40,$E$32:$E$281,_xlfn.XLOOKUP(AI$31,$S$28:$AB$28,$S$32:$AB$281))*_xlfn.XLOOKUP(AK$30,$S$8:$S$10,_xlfn.XLOOKUP(AI$31,$U$4:$Z$4,$U$8:$Z$10),1),4))</f>
        <v>"AntiCri":0.0963</v>
      </c>
      <c r="AJ40" s="2" t="str" cm="1">
        <f t="array" ref="AJ40">IF(AJ39="","",$B$2&amp;AJ$31&amp;$B$2&amp;$B$1&amp;ROUND(AJ$29/100*_xlfn.XLOOKUP($E40,$E$32:$E$281,_xlfn.XLOOKUP(AJ$31,$S$28:$AB$28,$S$32:$AB$281))*_xlfn.XLOOKUP(AK$30,$S$8:$S$10,_xlfn.XLOOKUP(AJ$31,$U$4:$Z$4,$U$8:$Z$10),1),4))</f>
        <v/>
      </c>
      <c r="AK40" s="2" t="str">
        <f t="shared" si="2"/>
        <v>{"Hp":364.1074,"AntiCri":0.0963}</v>
      </c>
      <c r="AL40" s="2" t="str" cm="1">
        <f t="array" ref="AL40">IF(AL39="","",$B$2&amp;AL$31&amp;$B$2&amp;$B$1&amp;ROUND(AL$29/100*_xlfn.XLOOKUP($E40,$E$32:$E$281,_xlfn.XLOOKUP(AL$31,$S$28:$AB$28,$S$32:$AB$281))*IFERROR(_xlfn.XLOOKUP(AO$30,$S$8:$S$10,_xlfn.XLOOKUP(AL$31,$U$4:$Z$4,$U$8:$Z$10),1),1),4))</f>
        <v>"PhysDef":15.7228</v>
      </c>
      <c r="AM40" s="2" t="str" cm="1">
        <f t="array" ref="AM40">IF(AM39="","",$B$2&amp;AM$31&amp;$B$2&amp;$B$1&amp;ROUND(AM$29/100*_xlfn.XLOOKUP($E40,$E$32:$E$281,_xlfn.XLOOKUP(AM$31,$S$28:$AB$28,$S$32:$AB$281))*IFERROR(_xlfn.XLOOKUP(AP$30,$S$8:$S$10,_xlfn.XLOOKUP(AM$31,$U$4:$Z$4,$U$8:$Z$10),1),1),4))</f>
        <v>"SkillSpeed":0.021</v>
      </c>
      <c r="AN40" s="2" t="str" cm="1">
        <f t="array" ref="AN40">IF(AN39="","",$B$2&amp;AN$31&amp;$B$2&amp;$B$1&amp;ROUND(AN$29/100*_xlfn.XLOOKUP($E40,$E$32:$E$281,_xlfn.XLOOKUP(AN$31,$S$28:$AB$28,$S$32:$AB$281))*IFERROR(_xlfn.XLOOKUP(AO$30,$S$8:$S$10,_xlfn.XLOOKUP(AN$31,$U$4:$Z$4,$U$8:$Z$10),1),1),4))</f>
        <v/>
      </c>
      <c r="AO40" s="2" t="str">
        <f t="shared" si="3"/>
        <v>{"PhysDef":15.7228,"SkillSpeed":0.021}</v>
      </c>
      <c r="AP40" s="2" t="str" cm="1">
        <f t="array" ref="AP40">IF(AP39="","",$B$2&amp;AP$31&amp;$B$2&amp;$B$1&amp;ROUND(AP$29/100*_xlfn.XLOOKUP($E40,$E$32:$E$281,_xlfn.XLOOKUP(AP$31,$S$28:$AB$28,$S$32:$AB$281))*IFERROR(_xlfn.XLOOKUP(AS$30,$S$8:$S$10,_xlfn.XLOOKUP(AP$31,$U$4:$Z$4,$U$8:$Z$10),1),1),4))</f>
        <v>"MagicDef":15.7228</v>
      </c>
      <c r="AQ40" s="2" t="str" cm="1">
        <f t="array" ref="AQ40">IF(AQ39="","",$B$2&amp;AQ$31&amp;$B$2&amp;$B$1&amp;ROUND(AQ$29/100*_xlfn.XLOOKUP($E40,$E$32:$E$281,_xlfn.XLOOKUP(AQ$31,$S$28:$AB$28,$S$32:$AB$281))*IFERROR(_xlfn.XLOOKUP(AT$30,$S$8:$S$10,_xlfn.XLOOKUP(AQ$31,$U$4:$Z$4,$U$8:$Z$10),1),1),4))</f>
        <v>"AtkSpeed":0.027</v>
      </c>
      <c r="AR40" s="2" t="str" cm="1">
        <f t="array" ref="AR40">IF(AR39="","",$B$2&amp;AR$31&amp;$B$2&amp;$B$1&amp;ROUND(AR$29/100*_xlfn.XLOOKUP($E40,$E$32:$E$281,_xlfn.XLOOKUP(AR$31,$S$28:$AB$28,$S$32:$AB$281))*IFERROR(_xlfn.XLOOKUP(AS$30,$S$8:$S$10,_xlfn.XLOOKUP(AR$31,$U$4:$Z$4,$U$8:$Z$10),1),1),4))</f>
        <v>"SkillSpeed":0.021</v>
      </c>
      <c r="AS40" s="2" t="str">
        <f t="shared" si="4"/>
        <v>{"MagicDef":15.7228,"AtkSpeed":0.027,"SkillSpeed":0.021}</v>
      </c>
      <c r="AT40" s="2" t="str" cm="1">
        <f t="array" ref="AT40">IF(AT39="","",$B$2&amp;AT$31&amp;$B$2&amp;$B$1&amp;ROUND(AT$29/100*_xlfn.XLOOKUP($E40,$E$32:$E$281,_xlfn.XLOOKUP(AT$31,$S$28:$AB$28,$S$32:$AB$281))*IFERROR(_xlfn.XLOOKUP(AW$30,$S$8:$S$10,_xlfn.XLOOKUP(AT$31,$U$4:$Z$4,$U$8:$Z$10),1),1),4))</f>
        <v>"Atk":35.5832</v>
      </c>
      <c r="AU40" s="2" t="str" cm="1">
        <f t="array" ref="AU40">IF(AU39="","",$B$2&amp;AU$31&amp;$B$2&amp;$B$1&amp;ROUND(AU$29/100*_xlfn.XLOOKUP($E40,$E$32:$E$281,_xlfn.XLOOKUP(AU$31,$S$28:$AB$28,$S$32:$AB$281))*IFERROR(_xlfn.XLOOKUP(AX$30,$S$8:$S$10,_xlfn.XLOOKUP(AU$31,$U$4:$Z$4,$U$8:$Z$10),1),1),4))</f>
        <v>"Cri":0.1204</v>
      </c>
      <c r="AV40" s="2" t="str" cm="1">
        <f t="array" ref="AV40">IF(AV39="","",$B$2&amp;AV$31&amp;$B$2&amp;$B$1&amp;ROUND(AV$29/100*_xlfn.XLOOKUP($E40,$E$32:$E$281,_xlfn.XLOOKUP(AV$31,$S$28:$AB$28,$S$32:$AB$281))*IFERROR(_xlfn.XLOOKUP(AW$30,$S$8:$S$10,_xlfn.XLOOKUP(AV$31,$U$4:$Z$4,$U$8:$Z$10),1),1),4))</f>
        <v/>
      </c>
      <c r="AW40" s="2" t="str">
        <f t="shared" si="5"/>
        <v>{"Atk":35.5832,"Cri":0.1204}</v>
      </c>
      <c r="AX40" s="2" t="str" cm="1">
        <f t="array" ref="AX40">IF(AX39="","",$B$2&amp;AX$31&amp;$B$2&amp;$B$1&amp;ROUND(AX$29/100*_xlfn.XLOOKUP($E40,$E$32:$E$281,_xlfn.XLOOKUP(AX$31,$S$28:$AB$28,$S$32:$AB$281))*IFERROR(_xlfn.XLOOKUP(BA$30,$S$8:$S$10,_xlfn.XLOOKUP(AX$31,$U$4:$Z$4,$U$8:$Z$10),1),1),4))</f>
        <v>"Hp":517.198</v>
      </c>
      <c r="AY40" s="2" t="str" cm="1">
        <f t="array" ref="AY40">IF(AY39="","",$B$2&amp;AY$31&amp;$B$2&amp;$B$1&amp;ROUND(AY$29/100*_xlfn.XLOOKUP($E40,$E$32:$E$281,_xlfn.XLOOKUP(AY$31,$S$28:$AB$28,$S$32:$AB$281))*IFERROR(_xlfn.XLOOKUP(BB$30,$S$8:$S$10,_xlfn.XLOOKUP(AY$31,$U$4:$Z$4,$U$8:$Z$10),1),1),4))</f>
        <v>"AntiCri":0.1204</v>
      </c>
      <c r="AZ40" s="2" t="str" cm="1">
        <f t="array" ref="AZ40">IF(AZ39="","",$B$2&amp;AZ$31&amp;$B$2&amp;$B$1&amp;ROUND(AZ$29/100*_xlfn.XLOOKUP($E40,$E$32:$E$281,_xlfn.XLOOKUP(AZ$31,$S$28:$AB$28,$S$32:$AB$281))*IFERROR(_xlfn.XLOOKUP(BA$30,$S$8:$S$10,_xlfn.XLOOKUP(AZ$31,$U$4:$Z$4,$U$8:$Z$10),1),1),4))</f>
        <v/>
      </c>
      <c r="BA40" s="2" t="str">
        <f t="shared" si="6"/>
        <v>{"Hp":517.198,"AntiCri":0.1204}</v>
      </c>
      <c r="BB40" s="2" t="str" cm="1">
        <f t="array" ref="BB40">IF(BB39="","",$B$2&amp;BB$31&amp;$B$2&amp;$B$1&amp;ROUND(BB$29/100*_xlfn.XLOOKUP($E40,$E$32:$E$281,_xlfn.XLOOKUP(BB$31,$S$28:$AB$28,$S$32:$AB$281))*IFERROR(_xlfn.XLOOKUP(BE$30,$S$8:$S$10,_xlfn.XLOOKUP(BB$31,$U$4:$Z$4,$U$8:$Z$10),1),1),4))</f>
        <v>"PhysDef":18.2054</v>
      </c>
      <c r="BC40" s="2" t="str" cm="1">
        <f t="array" ref="BC40">IF(BC39="","",$B$2&amp;BC$31&amp;$B$2&amp;$B$1&amp;ROUND(BC$29/100*_xlfn.XLOOKUP($E40,$E$32:$E$281,_xlfn.XLOOKUP(BC$31,$S$28:$AB$28,$S$32:$AB$281))*IFERROR(_xlfn.XLOOKUP(BF$30,$S$8:$S$10,_xlfn.XLOOKUP(BC$31,$U$4:$Z$4,$U$8:$Z$10),1),1),4))</f>
        <v>"OnHealInc":0.0198</v>
      </c>
      <c r="BD40" s="2" t="str" cm="1">
        <f t="array" ref="BD40">IF(BD39="","",$B$2&amp;BD$31&amp;$B$2&amp;$B$1&amp;ROUND(BD$29/100*_xlfn.XLOOKUP($E40,$E$32:$E$281,_xlfn.XLOOKUP(BD$31,$S$28:$AB$28,$S$32:$AB$281))*IFERROR(_xlfn.XLOOKUP(BE$30,$S$8:$S$10,_xlfn.XLOOKUP(BD$31,$U$4:$Z$4,$U$8:$Z$10),1),1),4))</f>
        <v/>
      </c>
      <c r="BE40" s="2" t="str">
        <f t="shared" si="7"/>
        <v>{"PhysDef":18.2054,"OnHealInc":0.0198}</v>
      </c>
      <c r="BF40" s="2" t="str" cm="1">
        <f t="array" ref="BF40">IF(BF39="","",$B$2&amp;BF$31&amp;$B$2&amp;$B$1&amp;ROUND(BF$29/100*_xlfn.XLOOKUP($E40,$E$32:$E$281,_xlfn.XLOOKUP(BF$31,$S$28:$AB$28,$S$32:$AB$281))*IFERROR(_xlfn.XLOOKUP(BI$30,$S$8:$S$10,_xlfn.XLOOKUP(BF$31,$U$4:$Z$4,$U$8:$Z$10),1),1),4))</f>
        <v>"MagicDef":18.2054</v>
      </c>
      <c r="BG40" s="2" t="str" cm="1">
        <f t="array" ref="BG40">IF(BG39="","",$B$2&amp;BG$31&amp;$B$2&amp;$B$1&amp;ROUND(BG$29/100*_xlfn.XLOOKUP($E40,$E$32:$E$281,_xlfn.XLOOKUP(BG$31,$S$28:$AB$28,$S$32:$AB$281))*IFERROR(_xlfn.XLOOKUP(BJ$30,$S$8:$S$10,_xlfn.XLOOKUP(BG$31,$U$4:$Z$4,$U$8:$Z$10),1),1),4))</f>
        <v>"AtkSpeed":0.027</v>
      </c>
      <c r="BH40" s="2" t="str" cm="1">
        <f t="array" ref="BH40">IF(BH39="","",$B$2&amp;BH$31&amp;$B$2&amp;$B$1&amp;ROUND(BH$29/100*_xlfn.XLOOKUP($E40,$E$32:$E$281,_xlfn.XLOOKUP(BH$31,$S$28:$AB$28,$S$32:$AB$281))*IFERROR(_xlfn.XLOOKUP(BI$30,$S$8:$S$10,_xlfn.XLOOKUP(BH$31,$U$4:$Z$4,$U$8:$Z$10),1),1),4))</f>
        <v>"OnHealInc":0.0198</v>
      </c>
      <c r="BI40" s="2" t="str">
        <f t="shared" si="8"/>
        <v>{"MagicDef":18.2054,"AtkSpeed":0.027,"OnHealInc":0.0198}</v>
      </c>
      <c r="BJ40" s="2" t="str" cm="1">
        <f t="array" ref="BJ40">IF(BJ39="","",$B$2&amp;BJ$31&amp;$B$2&amp;$B$1&amp;ROUND(BJ$29/100*_xlfn.XLOOKUP($E40,$E$32:$E$281,_xlfn.XLOOKUP(BJ$31,$S$28:$AB$28,$S$32:$AB$281))*IFERROR(_xlfn.XLOOKUP(BM$30,$S$8:$S$10,_xlfn.XLOOKUP(BJ$31,$U$4:$Z$4,$U$8:$Z$10),1),1),4))</f>
        <v>"Atk":45.5134</v>
      </c>
      <c r="BK40" s="2" t="str" cm="1">
        <f t="array" ref="BK40">IF(BK39="","",$B$2&amp;BK$31&amp;$B$2&amp;$B$1&amp;ROUND(BK$29/100*_xlfn.XLOOKUP($E40,$E$32:$E$281,_xlfn.XLOOKUP(BK$31,$S$28:$AB$28,$S$32:$AB$281))*IFERROR(_xlfn.XLOOKUP(BN$30,$S$8:$S$10,_xlfn.XLOOKUP(BK$31,$U$4:$Z$4,$U$8:$Z$10),1),1),4))</f>
        <v>"Cri":0.1204</v>
      </c>
      <c r="BL40" s="2" t="str" cm="1">
        <f t="array" ref="BL40">IF(BL39="","",$B$2&amp;BL$31&amp;$B$2&amp;$B$1&amp;ROUND(BL$29/100*_xlfn.XLOOKUP($E40,$E$32:$E$281,_xlfn.XLOOKUP(BL$31,$S$28:$AB$28,$S$32:$AB$281))*IFERROR(_xlfn.XLOOKUP(BM$30,$S$8:$S$10,_xlfn.XLOOKUP(BL$31,$U$4:$Z$4,$U$8:$Z$10),1),1),4))</f>
        <v/>
      </c>
      <c r="BM40" s="2" t="str">
        <f t="shared" si="9"/>
        <v>{"Atk":45.5134,"Cri":0.1204}</v>
      </c>
      <c r="BN40" s="2" t="str" cm="1">
        <f t="array" ref="BN40">IF(BN39="","",$B$2&amp;BN$31&amp;$B$2&amp;$B$1&amp;ROUND(BN$29/100*_xlfn.XLOOKUP($E40,$E$32:$E$281,_xlfn.XLOOKUP(BN$31,$S$28:$AB$28,$S$32:$AB$281))*IFERROR(_xlfn.XLOOKUP(BQ$30,$S$8:$S$10,_xlfn.XLOOKUP(BN$31,$U$4:$Z$4,$U$8:$Z$10),1),1),4))</f>
        <v>"Hp":434.4463</v>
      </c>
      <c r="BO40" s="2" t="str" cm="1">
        <f t="array" ref="BO40">IF(BO39="","",$B$2&amp;BO$31&amp;$B$2&amp;$B$1&amp;ROUND(BO$29/100*_xlfn.XLOOKUP($E40,$E$32:$E$281,_xlfn.XLOOKUP(BO$31,$S$28:$AB$28,$S$32:$AB$281))*IFERROR(_xlfn.XLOOKUP(BR$30,$S$8:$S$10,_xlfn.XLOOKUP(BO$31,$U$4:$Z$4,$U$8:$Z$10),1),1),4))</f>
        <v>"AntiCri":0.1204</v>
      </c>
      <c r="BP40" s="2" t="str" cm="1">
        <f t="array" ref="BP40">IF(BP39="","",$B$2&amp;BP$31&amp;$B$2&amp;$B$1&amp;ROUND(BP$29/100*_xlfn.XLOOKUP($E40,$E$32:$E$281,_xlfn.XLOOKUP(BP$31,$S$28:$AB$28,$S$32:$AB$281))*IFERROR(_xlfn.XLOOKUP(BQ$30,$S$8:$S$10,_xlfn.XLOOKUP(BP$31,$U$4:$Z$4,$U$8:$Z$10),1),1),4))</f>
        <v/>
      </c>
      <c r="BQ40" s="2" t="str">
        <f t="shared" si="10"/>
        <v>{"Hp":434.4463,"AntiCri":0.1204}</v>
      </c>
      <c r="BR40" s="2" t="str" cm="1">
        <f t="array" ref="BR40">IF(BR39="","",$B$2&amp;BR$31&amp;$B$2&amp;$B$1&amp;ROUND(BR$29/100*_xlfn.XLOOKUP($E40,$E$32:$E$281,_xlfn.XLOOKUP(BR$31,$S$28:$AB$28,$S$32:$AB$281))*IFERROR(_xlfn.XLOOKUP(BU$30,$S$8:$S$10,_xlfn.XLOOKUP(BR$31,$U$4:$Z$4,$U$8:$Z$10),1),1),4))</f>
        <v>"PhysDef":16.0538</v>
      </c>
      <c r="BS40" s="2" t="str" cm="1">
        <f t="array" ref="BS40">IF(BS39="","",$B$2&amp;BS$31&amp;$B$2&amp;$B$1&amp;ROUND(BS$29/100*_xlfn.XLOOKUP($E40,$E$32:$E$281,_xlfn.XLOOKUP(BS$31,$S$28:$AB$28,$S$32:$AB$281))*IFERROR(_xlfn.XLOOKUP(BV$30,$S$8:$S$10,_xlfn.XLOOKUP(BS$31,$U$4:$Z$4,$U$8:$Z$10),1),1),4))</f>
        <v>"HealInc":0.0198</v>
      </c>
      <c r="BT40" s="2" t="str" cm="1">
        <f t="array" ref="BT40">IF(BT39="","",$B$2&amp;BT$31&amp;$B$2&amp;$B$1&amp;ROUND(BT$29/100*_xlfn.XLOOKUP($E40,$E$32:$E$281,_xlfn.XLOOKUP(BT$31,$S$28:$AB$28,$S$32:$AB$281))*IFERROR(_xlfn.XLOOKUP(BU$30,$S$8:$S$10,_xlfn.XLOOKUP(BT$31,$U$4:$Z$4,$U$8:$Z$10),1),1),4))</f>
        <v/>
      </c>
      <c r="BU40" s="2" t="str">
        <f t="shared" si="11"/>
        <v>{"PhysDef":16.0538,"HealInc":0.0198}</v>
      </c>
      <c r="BV40" s="2" t="str" cm="1">
        <f t="array" ref="BV40">IF(BV39="","",$B$2&amp;BV$31&amp;$B$2&amp;$B$1&amp;ROUND(BV$29/100*_xlfn.XLOOKUP($E40,$E$32:$E$281,_xlfn.XLOOKUP(BV$31,$S$28:$AB$28,$S$32:$AB$281))*IFERROR(_xlfn.XLOOKUP(BY$30,$S$8:$S$10,_xlfn.XLOOKUP(BV$31,$U$4:$Z$4,$U$8:$Z$10),1),1),4))</f>
        <v>"MagicDef":16.3848</v>
      </c>
      <c r="BW40" s="2" t="str" cm="1">
        <f t="array" ref="BW40">IF(BW39="","",$B$2&amp;BW$31&amp;$B$2&amp;$B$1&amp;ROUND(BW$29/100*_xlfn.XLOOKUP($E40,$E$32:$E$281,_xlfn.XLOOKUP(BW$31,$S$28:$AB$28,$S$32:$AB$281))*IFERROR(_xlfn.XLOOKUP(BZ$30,$S$8:$S$10,_xlfn.XLOOKUP(BW$31,$U$4:$Z$4,$U$8:$Z$10),1),1),4))</f>
        <v>"AtkSpeed":0.027</v>
      </c>
      <c r="BX40" s="2" t="str" cm="1">
        <f t="array" ref="BX40">IF(BX39="","",$B$2&amp;BX$31&amp;$B$2&amp;$B$1&amp;ROUND(BX$29/100*_xlfn.XLOOKUP($E40,$E$32:$E$281,_xlfn.XLOOKUP(BX$31,$S$28:$AB$28,$S$32:$AB$281))*IFERROR(_xlfn.XLOOKUP(BY$30,$S$8:$S$10,_xlfn.XLOOKUP(BX$31,$U$4:$Z$4,$U$8:$Z$10),1),1),4))</f>
        <v>"HealInc":0.0198</v>
      </c>
      <c r="BY40" s="2" t="str">
        <f t="shared" si="12"/>
        <v>{"MagicDef":16.3848,"AtkSpeed":0.027,"HealInc":0.0198}</v>
      </c>
    </row>
    <row r="41" spans="4:77" ht="16.5" x14ac:dyDescent="0.15">
      <c r="D41" s="38">
        <v>29</v>
      </c>
      <c r="E41" s="43">
        <v>10</v>
      </c>
      <c r="F41" s="38">
        <v>58.785883172130411</v>
      </c>
      <c r="G41" s="38">
        <v>40</v>
      </c>
      <c r="H41" s="38">
        <v>30</v>
      </c>
      <c r="I41" s="48">
        <v>58.785883172130411</v>
      </c>
      <c r="J41" s="48">
        <v>5.8785883172130413</v>
      </c>
      <c r="K41" s="48">
        <v>2.3514353268852166</v>
      </c>
      <c r="L41" s="48">
        <v>2.3514353268852166</v>
      </c>
      <c r="M41" s="48">
        <v>56</v>
      </c>
      <c r="N41" s="48">
        <v>56</v>
      </c>
      <c r="O41" s="48">
        <v>13.5</v>
      </c>
      <c r="P41" s="48">
        <v>10.5</v>
      </c>
      <c r="Q41" s="48">
        <v>9.9</v>
      </c>
      <c r="R41" s="48">
        <v>9.9</v>
      </c>
      <c r="S41" s="48">
        <f>SUM(I$32:I41)</f>
        <v>472.54427418176431</v>
      </c>
      <c r="T41" s="48">
        <f>SUM(J$32:J41)</f>
        <v>47.254427418176434</v>
      </c>
      <c r="U41" s="48">
        <f>SUM(K$32:K41)</f>
        <v>18.901770967270572</v>
      </c>
      <c r="V41" s="48">
        <f>SUM(L$32:L41)</f>
        <v>18.901770967270572</v>
      </c>
      <c r="W41" s="62">
        <f>SUM(M$32:M41)/10000</f>
        <v>0.126</v>
      </c>
      <c r="X41" s="62">
        <f>SUM(N$32:N41)/10000</f>
        <v>0.126</v>
      </c>
      <c r="Y41" s="62">
        <f>SUM(O$32:O41)/10000</f>
        <v>2.835E-2</v>
      </c>
      <c r="Z41" s="62">
        <f>SUM(P$32:P41)/10000</f>
        <v>2.205E-2</v>
      </c>
      <c r="AA41" s="62">
        <f>SUM(Q$32:Q41)/10000</f>
        <v>2.0790000000000006E-2</v>
      </c>
      <c r="AB41" s="62">
        <f>SUM(R$32:R41)/10000</f>
        <v>2.0790000000000006E-2</v>
      </c>
      <c r="AD41" s="2" t="str" cm="1">
        <f t="array" ref="AD41">IF(AD40="","",$B$2&amp;AD$31&amp;$B$2&amp;$B$1&amp;ROUND(AD$29/100*_xlfn.XLOOKUP($E41,$E$32:$E$281,_xlfn.XLOOKUP(AD$31,$S$28:$AB$28,$S$32:$AB$281))*_xlfn.XLOOKUP(AG$30,$S$8:$S$10,_xlfn.XLOOKUP(AD$31,$U$4:$Z$4,$U$8:$Z$10),1),4))</f>
        <v>"Atk":57.6504</v>
      </c>
      <c r="AE41" s="2" t="str" cm="1">
        <f t="array" ref="AE41">IF(AE40="","",$B$2&amp;AE$31&amp;$B$2&amp;$B$1&amp;ROUND(AE$29/100*_xlfn.XLOOKUP($E41,$E$32:$E$281,_xlfn.XLOOKUP(AE$31,$S$28:$AB$28,$S$32:$AB$281))*_xlfn.XLOOKUP(AG$30,$S$8:$S$10,_xlfn.XLOOKUP(AE$31,$U$4:$Z$4,$U$8:$Z$10),1),4))</f>
        <v>"Cri":0.1827</v>
      </c>
      <c r="AF41" s="2" t="str" cm="1">
        <f t="array" ref="AF41">IF(AF40="","",$B$2&amp;AF$31&amp;$B$2&amp;$B$1&amp;ROUND(AF$29/100*_xlfn.XLOOKUP($E41,$E$32:$E$281,_xlfn.XLOOKUP(AF$31,$S$28:$AB$28,$S$32:$AB$281))*_xlfn.XLOOKUP(AI$30,$S$8:$S$10,_xlfn.XLOOKUP(AF$31,$U$4:$Z$4,$U$8:$Z$10),1),4))</f>
        <v/>
      </c>
      <c r="AG41" s="2" t="str">
        <f t="shared" si="1"/>
        <v>{"Atk":57.6504,"Cri":0.1827}</v>
      </c>
      <c r="AH41" s="2" t="str" cm="1">
        <f t="array" ref="AH41">IF(AH40="","",$B$2&amp;AH$31&amp;$B$2&amp;$B$1&amp;ROUND(AH$29/100*_xlfn.XLOOKUP($E41,$E$32:$E$281,_xlfn.XLOOKUP(AH$31,$S$28:$AB$28,$S$32:$AB$281))*_xlfn.XLOOKUP(AK$30,$S$8:$S$10,_xlfn.XLOOKUP(AH$31,$U$4:$Z$4,$U$8:$Z$10),1),4))</f>
        <v>"Hp":415.839</v>
      </c>
      <c r="AI41" s="2" t="str" cm="1">
        <f t="array" ref="AI41">IF(AI40="","",$B$2&amp;AI$31&amp;$B$2&amp;$B$1&amp;ROUND(AI$29/100*_xlfn.XLOOKUP($E41,$E$32:$E$281,_xlfn.XLOOKUP(AI$31,$S$28:$AB$28,$S$32:$AB$281))*_xlfn.XLOOKUP(AK$30,$S$8:$S$10,_xlfn.XLOOKUP(AI$31,$U$4:$Z$4,$U$8:$Z$10),1),4))</f>
        <v>"AntiCri":0.1008</v>
      </c>
      <c r="AJ41" s="2" t="str" cm="1">
        <f t="array" ref="AJ41">IF(AJ40="","",$B$2&amp;AJ$31&amp;$B$2&amp;$B$1&amp;ROUND(AJ$29/100*_xlfn.XLOOKUP($E41,$E$32:$E$281,_xlfn.XLOOKUP(AJ$31,$S$28:$AB$28,$S$32:$AB$281))*_xlfn.XLOOKUP(AK$30,$S$8:$S$10,_xlfn.XLOOKUP(AJ$31,$U$4:$Z$4,$U$8:$Z$10),1),4))</f>
        <v/>
      </c>
      <c r="AK41" s="2" t="str">
        <f t="shared" si="2"/>
        <v>{"Hp":415.839,"AntiCri":0.1008}</v>
      </c>
      <c r="AL41" s="2" t="str" cm="1">
        <f t="array" ref="AL41">IF(AL40="","",$B$2&amp;AL$31&amp;$B$2&amp;$B$1&amp;ROUND(AL$29/100*_xlfn.XLOOKUP($E41,$E$32:$E$281,_xlfn.XLOOKUP(AL$31,$S$28:$AB$28,$S$32:$AB$281))*IFERROR(_xlfn.XLOOKUP(AO$30,$S$8:$S$10,_xlfn.XLOOKUP(AL$31,$U$4:$Z$4,$U$8:$Z$10),1),1),4))</f>
        <v>"PhysDef":17.9567</v>
      </c>
      <c r="AM41" s="2" t="str" cm="1">
        <f t="array" ref="AM41">IF(AM40="","",$B$2&amp;AM$31&amp;$B$2&amp;$B$1&amp;ROUND(AM$29/100*_xlfn.XLOOKUP($E41,$E$32:$E$281,_xlfn.XLOOKUP(AM$31,$S$28:$AB$28,$S$32:$AB$281))*IFERROR(_xlfn.XLOOKUP(AP$30,$S$8:$S$10,_xlfn.XLOOKUP(AM$31,$U$4:$Z$4,$U$8:$Z$10),1),1),4))</f>
        <v>"SkillSpeed":0.0221</v>
      </c>
      <c r="AN41" s="2" t="str" cm="1">
        <f t="array" ref="AN41">IF(AN40="","",$B$2&amp;AN$31&amp;$B$2&amp;$B$1&amp;ROUND(AN$29/100*_xlfn.XLOOKUP($E41,$E$32:$E$281,_xlfn.XLOOKUP(AN$31,$S$28:$AB$28,$S$32:$AB$281))*IFERROR(_xlfn.XLOOKUP(AO$30,$S$8:$S$10,_xlfn.XLOOKUP(AN$31,$U$4:$Z$4,$U$8:$Z$10),1),1),4))</f>
        <v/>
      </c>
      <c r="AO41" s="2" t="str">
        <f t="shared" si="3"/>
        <v>{"PhysDef":17.9567,"SkillSpeed":0.0221}</v>
      </c>
      <c r="AP41" s="2" t="str" cm="1">
        <f t="array" ref="AP41">IF(AP40="","",$B$2&amp;AP$31&amp;$B$2&amp;$B$1&amp;ROUND(AP$29/100*_xlfn.XLOOKUP($E41,$E$32:$E$281,_xlfn.XLOOKUP(AP$31,$S$28:$AB$28,$S$32:$AB$281))*IFERROR(_xlfn.XLOOKUP(AS$30,$S$8:$S$10,_xlfn.XLOOKUP(AP$31,$U$4:$Z$4,$U$8:$Z$10),1),1),4))</f>
        <v>"MagicDef":17.9567</v>
      </c>
      <c r="AQ41" s="2" t="str" cm="1">
        <f t="array" ref="AQ41">IF(AQ40="","",$B$2&amp;AQ$31&amp;$B$2&amp;$B$1&amp;ROUND(AQ$29/100*_xlfn.XLOOKUP($E41,$E$32:$E$281,_xlfn.XLOOKUP(AQ$31,$S$28:$AB$28,$S$32:$AB$281))*IFERROR(_xlfn.XLOOKUP(AT$30,$S$8:$S$10,_xlfn.XLOOKUP(AQ$31,$U$4:$Z$4,$U$8:$Z$10),1),1),4))</f>
        <v>"AtkSpeed":0.0284</v>
      </c>
      <c r="AR41" s="2" t="str" cm="1">
        <f t="array" ref="AR41">IF(AR40="","",$B$2&amp;AR$31&amp;$B$2&amp;$B$1&amp;ROUND(AR$29/100*_xlfn.XLOOKUP($E41,$E$32:$E$281,_xlfn.XLOOKUP(AR$31,$S$28:$AB$28,$S$32:$AB$281))*IFERROR(_xlfn.XLOOKUP(AS$30,$S$8:$S$10,_xlfn.XLOOKUP(AR$31,$U$4:$Z$4,$U$8:$Z$10),1),1),4))</f>
        <v>"SkillSpeed":0.0221</v>
      </c>
      <c r="AS41" s="2" t="str">
        <f t="shared" si="4"/>
        <v>{"MagicDef":17.9567,"AtkSpeed":0.0284,"SkillSpeed":0.0221}</v>
      </c>
      <c r="AT41" s="2" t="str" cm="1">
        <f t="array" ref="AT41">IF(AT40="","",$B$2&amp;AT$31&amp;$B$2&amp;$B$1&amp;ROUND(AT$29/100*_xlfn.XLOOKUP($E41,$E$32:$E$281,_xlfn.XLOOKUP(AT$31,$S$28:$AB$28,$S$32:$AB$281))*IFERROR(_xlfn.XLOOKUP(AW$30,$S$8:$S$10,_xlfn.XLOOKUP(AT$31,$U$4:$Z$4,$U$8:$Z$10),1),1),4))</f>
        <v>"Atk":40.6388</v>
      </c>
      <c r="AU41" s="2" t="str" cm="1">
        <f t="array" ref="AU41">IF(AU40="","",$B$2&amp;AU$31&amp;$B$2&amp;$B$1&amp;ROUND(AU$29/100*_xlfn.XLOOKUP($E41,$E$32:$E$281,_xlfn.XLOOKUP(AU$31,$S$28:$AB$28,$S$32:$AB$281))*IFERROR(_xlfn.XLOOKUP(AX$30,$S$8:$S$10,_xlfn.XLOOKUP(AU$31,$U$4:$Z$4,$U$8:$Z$10),1),1),4))</f>
        <v>"Cri":0.126</v>
      </c>
      <c r="AV41" s="2" t="str" cm="1">
        <f t="array" ref="AV41">IF(AV40="","",$B$2&amp;AV$31&amp;$B$2&amp;$B$1&amp;ROUND(AV$29/100*_xlfn.XLOOKUP($E41,$E$32:$E$281,_xlfn.XLOOKUP(AV$31,$S$28:$AB$28,$S$32:$AB$281))*IFERROR(_xlfn.XLOOKUP(AW$30,$S$8:$S$10,_xlfn.XLOOKUP(AV$31,$U$4:$Z$4,$U$8:$Z$10),1),1),4))</f>
        <v/>
      </c>
      <c r="AW41" s="2" t="str">
        <f t="shared" si="5"/>
        <v>{"Atk":40.6388,"Cri":0.126}</v>
      </c>
      <c r="AX41" s="2" t="str" cm="1">
        <f t="array" ref="AX41">IF(AX40="","",$B$2&amp;AX$31&amp;$B$2&amp;$B$1&amp;ROUND(AX$29/100*_xlfn.XLOOKUP($E41,$E$32:$E$281,_xlfn.XLOOKUP(AX$31,$S$28:$AB$28,$S$32:$AB$281))*IFERROR(_xlfn.XLOOKUP(BA$30,$S$8:$S$10,_xlfn.XLOOKUP(AX$31,$U$4:$Z$4,$U$8:$Z$10),1),1),4))</f>
        <v>"Hp":590.6803</v>
      </c>
      <c r="AY41" s="2" t="str" cm="1">
        <f t="array" ref="AY41">IF(AY40="","",$B$2&amp;AY$31&amp;$B$2&amp;$B$1&amp;ROUND(AY$29/100*_xlfn.XLOOKUP($E41,$E$32:$E$281,_xlfn.XLOOKUP(AY$31,$S$28:$AB$28,$S$32:$AB$281))*IFERROR(_xlfn.XLOOKUP(BB$30,$S$8:$S$10,_xlfn.XLOOKUP(AY$31,$U$4:$Z$4,$U$8:$Z$10),1),1),4))</f>
        <v>"AntiCri":0.126</v>
      </c>
      <c r="AZ41" s="2" t="str" cm="1">
        <f t="array" ref="AZ41">IF(AZ40="","",$B$2&amp;AZ$31&amp;$B$2&amp;$B$1&amp;ROUND(AZ$29/100*_xlfn.XLOOKUP($E41,$E$32:$E$281,_xlfn.XLOOKUP(AZ$31,$S$28:$AB$28,$S$32:$AB$281))*IFERROR(_xlfn.XLOOKUP(BA$30,$S$8:$S$10,_xlfn.XLOOKUP(AZ$31,$U$4:$Z$4,$U$8:$Z$10),1),1),4))</f>
        <v/>
      </c>
      <c r="BA41" s="2" t="str">
        <f t="shared" si="6"/>
        <v>{"Hp":590.6803,"AntiCri":0.126}</v>
      </c>
      <c r="BB41" s="2" t="str" cm="1">
        <f t="array" ref="BB41">IF(BB40="","",$B$2&amp;BB$31&amp;$B$2&amp;$B$1&amp;ROUND(BB$29/100*_xlfn.XLOOKUP($E41,$E$32:$E$281,_xlfn.XLOOKUP(BB$31,$S$28:$AB$28,$S$32:$AB$281))*IFERROR(_xlfn.XLOOKUP(BE$30,$S$8:$S$10,_xlfn.XLOOKUP(BB$31,$U$4:$Z$4,$U$8:$Z$10),1),1),4))</f>
        <v>"PhysDef":20.7919</v>
      </c>
      <c r="BC41" s="2" t="str" cm="1">
        <f t="array" ref="BC41">IF(BC40="","",$B$2&amp;BC$31&amp;$B$2&amp;$B$1&amp;ROUND(BC$29/100*_xlfn.XLOOKUP($E41,$E$32:$E$281,_xlfn.XLOOKUP(BC$31,$S$28:$AB$28,$S$32:$AB$281))*IFERROR(_xlfn.XLOOKUP(BF$30,$S$8:$S$10,_xlfn.XLOOKUP(BC$31,$U$4:$Z$4,$U$8:$Z$10),1),1),4))</f>
        <v>"OnHealInc":0.0208</v>
      </c>
      <c r="BD41" s="2" t="str" cm="1">
        <f t="array" ref="BD41">IF(BD40="","",$B$2&amp;BD$31&amp;$B$2&amp;$B$1&amp;ROUND(BD$29/100*_xlfn.XLOOKUP($E41,$E$32:$E$281,_xlfn.XLOOKUP(BD$31,$S$28:$AB$28,$S$32:$AB$281))*IFERROR(_xlfn.XLOOKUP(BE$30,$S$8:$S$10,_xlfn.XLOOKUP(BD$31,$U$4:$Z$4,$U$8:$Z$10),1),1),4))</f>
        <v/>
      </c>
      <c r="BE41" s="2" t="str">
        <f t="shared" si="7"/>
        <v>{"PhysDef":20.7919,"OnHealInc":0.0208}</v>
      </c>
      <c r="BF41" s="2" t="str" cm="1">
        <f t="array" ref="BF41">IF(BF40="","",$B$2&amp;BF$31&amp;$B$2&amp;$B$1&amp;ROUND(BF$29/100*_xlfn.XLOOKUP($E41,$E$32:$E$281,_xlfn.XLOOKUP(BF$31,$S$28:$AB$28,$S$32:$AB$281))*IFERROR(_xlfn.XLOOKUP(BI$30,$S$8:$S$10,_xlfn.XLOOKUP(BF$31,$U$4:$Z$4,$U$8:$Z$10),1),1),4))</f>
        <v>"MagicDef":20.7919</v>
      </c>
      <c r="BG41" s="2" t="str" cm="1">
        <f t="array" ref="BG41">IF(BG40="","",$B$2&amp;BG$31&amp;$B$2&amp;$B$1&amp;ROUND(BG$29/100*_xlfn.XLOOKUP($E41,$E$32:$E$281,_xlfn.XLOOKUP(BG$31,$S$28:$AB$28,$S$32:$AB$281))*IFERROR(_xlfn.XLOOKUP(BJ$30,$S$8:$S$10,_xlfn.XLOOKUP(BG$31,$U$4:$Z$4,$U$8:$Z$10),1),1),4))</f>
        <v>"AtkSpeed":0.0284</v>
      </c>
      <c r="BH41" s="2" t="str" cm="1">
        <f t="array" ref="BH41">IF(BH40="","",$B$2&amp;BH$31&amp;$B$2&amp;$B$1&amp;ROUND(BH$29/100*_xlfn.XLOOKUP($E41,$E$32:$E$281,_xlfn.XLOOKUP(BH$31,$S$28:$AB$28,$S$32:$AB$281))*IFERROR(_xlfn.XLOOKUP(BI$30,$S$8:$S$10,_xlfn.XLOOKUP(BH$31,$U$4:$Z$4,$U$8:$Z$10),1),1),4))</f>
        <v>"OnHealInc":0.0208</v>
      </c>
      <c r="BI41" s="2" t="str">
        <f t="shared" si="8"/>
        <v>{"MagicDef":20.7919,"AtkSpeed":0.0284,"OnHealInc":0.0208}</v>
      </c>
      <c r="BJ41" s="2" t="str" cm="1">
        <f t="array" ref="BJ41">IF(BJ40="","",$B$2&amp;BJ$31&amp;$B$2&amp;$B$1&amp;ROUND(BJ$29/100*_xlfn.XLOOKUP($E41,$E$32:$E$281,_xlfn.XLOOKUP(BJ$31,$S$28:$AB$28,$S$32:$AB$281))*IFERROR(_xlfn.XLOOKUP(BM$30,$S$8:$S$10,_xlfn.XLOOKUP(BJ$31,$U$4:$Z$4,$U$8:$Z$10),1),1),4))</f>
        <v>"Atk":51.9799</v>
      </c>
      <c r="BK41" s="2" t="str" cm="1">
        <f t="array" ref="BK41">IF(BK40="","",$B$2&amp;BK$31&amp;$B$2&amp;$B$1&amp;ROUND(BK$29/100*_xlfn.XLOOKUP($E41,$E$32:$E$281,_xlfn.XLOOKUP(BK$31,$S$28:$AB$28,$S$32:$AB$281))*IFERROR(_xlfn.XLOOKUP(BN$30,$S$8:$S$10,_xlfn.XLOOKUP(BK$31,$U$4:$Z$4,$U$8:$Z$10),1),1),4))</f>
        <v>"Cri":0.126</v>
      </c>
      <c r="BL41" s="2" t="str" cm="1">
        <f t="array" ref="BL41">IF(BL40="","",$B$2&amp;BL$31&amp;$B$2&amp;$B$1&amp;ROUND(BL$29/100*_xlfn.XLOOKUP($E41,$E$32:$E$281,_xlfn.XLOOKUP(BL$31,$S$28:$AB$28,$S$32:$AB$281))*IFERROR(_xlfn.XLOOKUP(BM$30,$S$8:$S$10,_xlfn.XLOOKUP(BL$31,$U$4:$Z$4,$U$8:$Z$10),1),1),4))</f>
        <v/>
      </c>
      <c r="BM41" s="2" t="str">
        <f t="shared" si="9"/>
        <v>{"Atk":51.9799,"Cri":0.126}</v>
      </c>
      <c r="BN41" s="2" t="str" cm="1">
        <f t="array" ref="BN41">IF(BN40="","",$B$2&amp;BN$31&amp;$B$2&amp;$B$1&amp;ROUND(BN$29/100*_xlfn.XLOOKUP($E41,$E$32:$E$281,_xlfn.XLOOKUP(BN$31,$S$28:$AB$28,$S$32:$AB$281))*IFERROR(_xlfn.XLOOKUP(BQ$30,$S$8:$S$10,_xlfn.XLOOKUP(BN$31,$U$4:$Z$4,$U$8:$Z$10),1),1),4))</f>
        <v>"Hp":496.1715</v>
      </c>
      <c r="BO41" s="2" t="str" cm="1">
        <f t="array" ref="BO41">IF(BO40="","",$B$2&amp;BO$31&amp;$B$2&amp;$B$1&amp;ROUND(BO$29/100*_xlfn.XLOOKUP($E41,$E$32:$E$281,_xlfn.XLOOKUP(BO$31,$S$28:$AB$28,$S$32:$AB$281))*IFERROR(_xlfn.XLOOKUP(BR$30,$S$8:$S$10,_xlfn.XLOOKUP(BO$31,$U$4:$Z$4,$U$8:$Z$10),1),1),4))</f>
        <v>"AntiCri":0.126</v>
      </c>
      <c r="BP41" s="2" t="str" cm="1">
        <f t="array" ref="BP41">IF(BP40="","",$B$2&amp;BP$31&amp;$B$2&amp;$B$1&amp;ROUND(BP$29/100*_xlfn.XLOOKUP($E41,$E$32:$E$281,_xlfn.XLOOKUP(BP$31,$S$28:$AB$28,$S$32:$AB$281))*IFERROR(_xlfn.XLOOKUP(BQ$30,$S$8:$S$10,_xlfn.XLOOKUP(BP$31,$U$4:$Z$4,$U$8:$Z$10),1),1),4))</f>
        <v/>
      </c>
      <c r="BQ41" s="2" t="str">
        <f t="shared" si="10"/>
        <v>{"Hp":496.1715,"AntiCri":0.126}</v>
      </c>
      <c r="BR41" s="2" t="str" cm="1">
        <f t="array" ref="BR41">IF(BR40="","",$B$2&amp;BR$31&amp;$B$2&amp;$B$1&amp;ROUND(BR$29/100*_xlfn.XLOOKUP($E41,$E$32:$E$281,_xlfn.XLOOKUP(BR$31,$S$28:$AB$28,$S$32:$AB$281))*IFERROR(_xlfn.XLOOKUP(BU$30,$S$8:$S$10,_xlfn.XLOOKUP(BR$31,$U$4:$Z$4,$U$8:$Z$10),1),1),4))</f>
        <v>"PhysDef":18.3347</v>
      </c>
      <c r="BS41" s="2" t="str" cm="1">
        <f t="array" ref="BS41">IF(BS40="","",$B$2&amp;BS$31&amp;$B$2&amp;$B$1&amp;ROUND(BS$29/100*_xlfn.XLOOKUP($E41,$E$32:$E$281,_xlfn.XLOOKUP(BS$31,$S$28:$AB$28,$S$32:$AB$281))*IFERROR(_xlfn.XLOOKUP(BV$30,$S$8:$S$10,_xlfn.XLOOKUP(BS$31,$U$4:$Z$4,$U$8:$Z$10),1),1),4))</f>
        <v>"HealInc":0.0208</v>
      </c>
      <c r="BT41" s="2" t="str" cm="1">
        <f t="array" ref="BT41">IF(BT40="","",$B$2&amp;BT$31&amp;$B$2&amp;$B$1&amp;ROUND(BT$29/100*_xlfn.XLOOKUP($E41,$E$32:$E$281,_xlfn.XLOOKUP(BT$31,$S$28:$AB$28,$S$32:$AB$281))*IFERROR(_xlfn.XLOOKUP(BU$30,$S$8:$S$10,_xlfn.XLOOKUP(BT$31,$U$4:$Z$4,$U$8:$Z$10),1),1),4))</f>
        <v/>
      </c>
      <c r="BU41" s="2" t="str">
        <f t="shared" si="11"/>
        <v>{"PhysDef":18.3347,"HealInc":0.0208}</v>
      </c>
      <c r="BV41" s="2" t="str" cm="1">
        <f t="array" ref="BV41">IF(BV40="","",$B$2&amp;BV$31&amp;$B$2&amp;$B$1&amp;ROUND(BV$29/100*_xlfn.XLOOKUP($E41,$E$32:$E$281,_xlfn.XLOOKUP(BV$31,$S$28:$AB$28,$S$32:$AB$281))*IFERROR(_xlfn.XLOOKUP(BY$30,$S$8:$S$10,_xlfn.XLOOKUP(BV$31,$U$4:$Z$4,$U$8:$Z$10),1),1),4))</f>
        <v>"MagicDef":18.7128</v>
      </c>
      <c r="BW41" s="2" t="str" cm="1">
        <f t="array" ref="BW41">IF(BW40="","",$B$2&amp;BW$31&amp;$B$2&amp;$B$1&amp;ROUND(BW$29/100*_xlfn.XLOOKUP($E41,$E$32:$E$281,_xlfn.XLOOKUP(BW$31,$S$28:$AB$28,$S$32:$AB$281))*IFERROR(_xlfn.XLOOKUP(BZ$30,$S$8:$S$10,_xlfn.XLOOKUP(BW$31,$U$4:$Z$4,$U$8:$Z$10),1),1),4))</f>
        <v>"AtkSpeed":0.0284</v>
      </c>
      <c r="BX41" s="2" t="str" cm="1">
        <f t="array" ref="BX41">IF(BX40="","",$B$2&amp;BX$31&amp;$B$2&amp;$B$1&amp;ROUND(BX$29/100*_xlfn.XLOOKUP($E41,$E$32:$E$281,_xlfn.XLOOKUP(BX$31,$S$28:$AB$28,$S$32:$AB$281))*IFERROR(_xlfn.XLOOKUP(BY$30,$S$8:$S$10,_xlfn.XLOOKUP(BX$31,$U$4:$Z$4,$U$8:$Z$10),1),1),4))</f>
        <v>"HealInc":0.0208</v>
      </c>
      <c r="BY41" s="2" t="str">
        <f t="shared" si="12"/>
        <v>{"MagicDef":18.7128,"AtkSpeed":0.0284,"HealInc":0.0208}</v>
      </c>
    </row>
    <row r="42" spans="4:77" ht="16.5" x14ac:dyDescent="0.15">
      <c r="D42" s="38">
        <v>31</v>
      </c>
      <c r="E42" s="42">
        <v>11</v>
      </c>
      <c r="F42" s="38">
        <v>339.30885985434543</v>
      </c>
      <c r="G42" s="38">
        <v>40</v>
      </c>
      <c r="H42" s="38">
        <v>30</v>
      </c>
      <c r="I42" s="48">
        <v>339.30885985434543</v>
      </c>
      <c r="J42" s="48">
        <v>33.930885985434543</v>
      </c>
      <c r="K42" s="48">
        <v>13.572354394173818</v>
      </c>
      <c r="L42" s="48">
        <v>13.572354394173818</v>
      </c>
      <c r="M42" s="48">
        <v>56</v>
      </c>
      <c r="N42" s="48">
        <v>56</v>
      </c>
      <c r="O42" s="48">
        <v>13.5</v>
      </c>
      <c r="P42" s="48">
        <v>10.5</v>
      </c>
      <c r="Q42" s="48">
        <v>9.9</v>
      </c>
      <c r="R42" s="48">
        <v>9.9</v>
      </c>
      <c r="S42" s="48">
        <f>SUM(I$32:I42)</f>
        <v>811.85313403610974</v>
      </c>
      <c r="T42" s="48">
        <f>SUM(J$32:J42)</f>
        <v>81.185313403610976</v>
      </c>
      <c r="U42" s="48">
        <f>SUM(K$32:K42)</f>
        <v>32.474125361444393</v>
      </c>
      <c r="V42" s="48">
        <f>SUM(L$32:L42)</f>
        <v>32.474125361444393</v>
      </c>
      <c r="W42" s="62">
        <f>SUM(M$32:M42)/10000</f>
        <v>0.13159999999999999</v>
      </c>
      <c r="X42" s="62">
        <f>SUM(N$32:N42)/10000</f>
        <v>0.13159999999999999</v>
      </c>
      <c r="Y42" s="62">
        <f>SUM(O$32:O42)/10000</f>
        <v>2.9700000000000001E-2</v>
      </c>
      <c r="Z42" s="62">
        <f>SUM(P$32:P42)/10000</f>
        <v>2.3099999999999999E-2</v>
      </c>
      <c r="AA42" s="62">
        <f>SUM(Q$32:Q42)/10000</f>
        <v>2.1780000000000008E-2</v>
      </c>
      <c r="AB42" s="62">
        <f>SUM(R$32:R42)/10000</f>
        <v>2.1780000000000008E-2</v>
      </c>
      <c r="AD42" s="2" t="str" cm="1">
        <f t="array" ref="AD42">IF(AD41="","",$B$2&amp;AD$31&amp;$B$2&amp;$B$1&amp;ROUND(AD$29/100*_xlfn.XLOOKUP($E42,$E$32:$E$281,_xlfn.XLOOKUP(AD$31,$S$28:$AB$28,$S$32:$AB$281))*_xlfn.XLOOKUP(AG$30,$S$8:$S$10,_xlfn.XLOOKUP(AD$31,$U$4:$Z$4,$U$8:$Z$10),1),4))</f>
        <v>"Atk":99.0461</v>
      </c>
      <c r="AE42" s="2" t="str" cm="1">
        <f t="array" ref="AE42">IF(AE41="","",$B$2&amp;AE$31&amp;$B$2&amp;$B$1&amp;ROUND(AE$29/100*_xlfn.XLOOKUP($E42,$E$32:$E$281,_xlfn.XLOOKUP(AE$31,$S$28:$AB$28,$S$32:$AB$281))*_xlfn.XLOOKUP(AG$30,$S$8:$S$10,_xlfn.XLOOKUP(AE$31,$U$4:$Z$4,$U$8:$Z$10),1),4))</f>
        <v>"Cri":0.1908</v>
      </c>
      <c r="AF42" s="2" t="str" cm="1">
        <f t="array" ref="AF42">IF(AF41="","",$B$2&amp;AF$31&amp;$B$2&amp;$B$1&amp;ROUND(AF$29/100*_xlfn.XLOOKUP($E42,$E$32:$E$281,_xlfn.XLOOKUP(AF$31,$S$28:$AB$28,$S$32:$AB$281))*_xlfn.XLOOKUP(AI$30,$S$8:$S$10,_xlfn.XLOOKUP(AF$31,$U$4:$Z$4,$U$8:$Z$10),1),4))</f>
        <v/>
      </c>
      <c r="AG42" s="2" t="str">
        <f t="shared" si="1"/>
        <v>{"Atk":99.0461,"Cri":0.1908}</v>
      </c>
      <c r="AH42" s="2" t="str" cm="1">
        <f t="array" ref="AH42">IF(AH41="","",$B$2&amp;AH$31&amp;$B$2&amp;$B$1&amp;ROUND(AH$29/100*_xlfn.XLOOKUP($E42,$E$32:$E$281,_xlfn.XLOOKUP(AH$31,$S$28:$AB$28,$S$32:$AB$281))*_xlfn.XLOOKUP(AK$30,$S$8:$S$10,_xlfn.XLOOKUP(AH$31,$U$4:$Z$4,$U$8:$Z$10),1),4))</f>
        <v>"Hp":714.4308</v>
      </c>
      <c r="AI42" s="2" t="str" cm="1">
        <f t="array" ref="AI42">IF(AI41="","",$B$2&amp;AI$31&amp;$B$2&amp;$B$1&amp;ROUND(AI$29/100*_xlfn.XLOOKUP($E42,$E$32:$E$281,_xlfn.XLOOKUP(AI$31,$S$28:$AB$28,$S$32:$AB$281))*_xlfn.XLOOKUP(AK$30,$S$8:$S$10,_xlfn.XLOOKUP(AI$31,$U$4:$Z$4,$U$8:$Z$10),1),4))</f>
        <v>"AntiCri":0.1053</v>
      </c>
      <c r="AJ42" s="2" t="str" cm="1">
        <f t="array" ref="AJ42">IF(AJ41="","",$B$2&amp;AJ$31&amp;$B$2&amp;$B$1&amp;ROUND(AJ$29/100*_xlfn.XLOOKUP($E42,$E$32:$E$281,_xlfn.XLOOKUP(AJ$31,$S$28:$AB$28,$S$32:$AB$281))*_xlfn.XLOOKUP(AK$30,$S$8:$S$10,_xlfn.XLOOKUP(AJ$31,$U$4:$Z$4,$U$8:$Z$10),1),4))</f>
        <v/>
      </c>
      <c r="AK42" s="2" t="str">
        <f t="shared" si="2"/>
        <v>{"Hp":714.4308,"AntiCri":0.1053}</v>
      </c>
      <c r="AL42" s="2" t="str" cm="1">
        <f t="array" ref="AL42">IF(AL41="","",$B$2&amp;AL$31&amp;$B$2&amp;$B$1&amp;ROUND(AL$29/100*_xlfn.XLOOKUP($E42,$E$32:$E$281,_xlfn.XLOOKUP(AL$31,$S$28:$AB$28,$S$32:$AB$281))*IFERROR(_xlfn.XLOOKUP(AO$30,$S$8:$S$10,_xlfn.XLOOKUP(AL$31,$U$4:$Z$4,$U$8:$Z$10),1),1),4))</f>
        <v>"PhysDef":30.8504</v>
      </c>
      <c r="AM42" s="2" t="str" cm="1">
        <f t="array" ref="AM42">IF(AM41="","",$B$2&amp;AM$31&amp;$B$2&amp;$B$1&amp;ROUND(AM$29/100*_xlfn.XLOOKUP($E42,$E$32:$E$281,_xlfn.XLOOKUP(AM$31,$S$28:$AB$28,$S$32:$AB$281))*IFERROR(_xlfn.XLOOKUP(AP$30,$S$8:$S$10,_xlfn.XLOOKUP(AM$31,$U$4:$Z$4,$U$8:$Z$10),1),1),4))</f>
        <v>"SkillSpeed":0.0231</v>
      </c>
      <c r="AN42" s="2" t="str" cm="1">
        <f t="array" ref="AN42">IF(AN41="","",$B$2&amp;AN$31&amp;$B$2&amp;$B$1&amp;ROUND(AN$29/100*_xlfn.XLOOKUP($E42,$E$32:$E$281,_xlfn.XLOOKUP(AN$31,$S$28:$AB$28,$S$32:$AB$281))*IFERROR(_xlfn.XLOOKUP(AO$30,$S$8:$S$10,_xlfn.XLOOKUP(AN$31,$U$4:$Z$4,$U$8:$Z$10),1),1),4))</f>
        <v/>
      </c>
      <c r="AO42" s="2" t="str">
        <f t="shared" si="3"/>
        <v>{"PhysDef":30.8504,"SkillSpeed":0.0231}</v>
      </c>
      <c r="AP42" s="2" t="str" cm="1">
        <f t="array" ref="AP42">IF(AP41="","",$B$2&amp;AP$31&amp;$B$2&amp;$B$1&amp;ROUND(AP$29/100*_xlfn.XLOOKUP($E42,$E$32:$E$281,_xlfn.XLOOKUP(AP$31,$S$28:$AB$28,$S$32:$AB$281))*IFERROR(_xlfn.XLOOKUP(AS$30,$S$8:$S$10,_xlfn.XLOOKUP(AP$31,$U$4:$Z$4,$U$8:$Z$10),1),1),4))</f>
        <v>"MagicDef":30.8504</v>
      </c>
      <c r="AQ42" s="2" t="str" cm="1">
        <f t="array" ref="AQ42">IF(AQ41="","",$B$2&amp;AQ$31&amp;$B$2&amp;$B$1&amp;ROUND(AQ$29/100*_xlfn.XLOOKUP($E42,$E$32:$E$281,_xlfn.XLOOKUP(AQ$31,$S$28:$AB$28,$S$32:$AB$281))*IFERROR(_xlfn.XLOOKUP(AT$30,$S$8:$S$10,_xlfn.XLOOKUP(AQ$31,$U$4:$Z$4,$U$8:$Z$10),1),1),4))</f>
        <v>"AtkSpeed":0.0297</v>
      </c>
      <c r="AR42" s="2" t="str" cm="1">
        <f t="array" ref="AR42">IF(AR41="","",$B$2&amp;AR$31&amp;$B$2&amp;$B$1&amp;ROUND(AR$29/100*_xlfn.XLOOKUP($E42,$E$32:$E$281,_xlfn.XLOOKUP(AR$31,$S$28:$AB$28,$S$32:$AB$281))*IFERROR(_xlfn.XLOOKUP(AS$30,$S$8:$S$10,_xlfn.XLOOKUP(AR$31,$U$4:$Z$4,$U$8:$Z$10),1),1),4))</f>
        <v>"SkillSpeed":0.0231</v>
      </c>
      <c r="AS42" s="2" t="str">
        <f t="shared" si="4"/>
        <v>{"MagicDef":30.8504,"AtkSpeed":0.0297,"SkillSpeed":0.0231}</v>
      </c>
      <c r="AT42" s="2" t="str" cm="1">
        <f t="array" ref="AT42">IF(AT41="","",$B$2&amp;AT$31&amp;$B$2&amp;$B$1&amp;ROUND(AT$29/100*_xlfn.XLOOKUP($E42,$E$32:$E$281,_xlfn.XLOOKUP(AT$31,$S$28:$AB$28,$S$32:$AB$281))*IFERROR(_xlfn.XLOOKUP(AW$30,$S$8:$S$10,_xlfn.XLOOKUP(AT$31,$U$4:$Z$4,$U$8:$Z$10),1),1),4))</f>
        <v>"Atk":69.8194</v>
      </c>
      <c r="AU42" s="2" t="str" cm="1">
        <f t="array" ref="AU42">IF(AU41="","",$B$2&amp;AU$31&amp;$B$2&amp;$B$1&amp;ROUND(AU$29/100*_xlfn.XLOOKUP($E42,$E$32:$E$281,_xlfn.XLOOKUP(AU$31,$S$28:$AB$28,$S$32:$AB$281))*IFERROR(_xlfn.XLOOKUP(AX$30,$S$8:$S$10,_xlfn.XLOOKUP(AU$31,$U$4:$Z$4,$U$8:$Z$10),1),1),4))</f>
        <v>"Cri":0.1316</v>
      </c>
      <c r="AV42" s="2" t="str" cm="1">
        <f t="array" ref="AV42">IF(AV41="","",$B$2&amp;AV$31&amp;$B$2&amp;$B$1&amp;ROUND(AV$29/100*_xlfn.XLOOKUP($E42,$E$32:$E$281,_xlfn.XLOOKUP(AV$31,$S$28:$AB$28,$S$32:$AB$281))*IFERROR(_xlfn.XLOOKUP(AW$30,$S$8:$S$10,_xlfn.XLOOKUP(AV$31,$U$4:$Z$4,$U$8:$Z$10),1),1),4))</f>
        <v/>
      </c>
      <c r="AW42" s="2" t="str">
        <f t="shared" si="5"/>
        <v>{"Atk":69.8194,"Cri":0.1316}</v>
      </c>
      <c r="AX42" s="2" t="str" cm="1">
        <f t="array" ref="AX42">IF(AX41="","",$B$2&amp;AX$31&amp;$B$2&amp;$B$1&amp;ROUND(AX$29/100*_xlfn.XLOOKUP($E42,$E$32:$E$281,_xlfn.XLOOKUP(AX$31,$S$28:$AB$28,$S$32:$AB$281))*IFERROR(_xlfn.XLOOKUP(BA$30,$S$8:$S$10,_xlfn.XLOOKUP(AX$31,$U$4:$Z$4,$U$8:$Z$10),1),1),4))</f>
        <v>"Hp":1014.8164</v>
      </c>
      <c r="AY42" s="2" t="str" cm="1">
        <f t="array" ref="AY42">IF(AY41="","",$B$2&amp;AY$31&amp;$B$2&amp;$B$1&amp;ROUND(AY$29/100*_xlfn.XLOOKUP($E42,$E$32:$E$281,_xlfn.XLOOKUP(AY$31,$S$28:$AB$28,$S$32:$AB$281))*IFERROR(_xlfn.XLOOKUP(BB$30,$S$8:$S$10,_xlfn.XLOOKUP(AY$31,$U$4:$Z$4,$U$8:$Z$10),1),1),4))</f>
        <v>"AntiCri":0.1316</v>
      </c>
      <c r="AZ42" s="2" t="str" cm="1">
        <f t="array" ref="AZ42">IF(AZ41="","",$B$2&amp;AZ$31&amp;$B$2&amp;$B$1&amp;ROUND(AZ$29/100*_xlfn.XLOOKUP($E42,$E$32:$E$281,_xlfn.XLOOKUP(AZ$31,$S$28:$AB$28,$S$32:$AB$281))*IFERROR(_xlfn.XLOOKUP(BA$30,$S$8:$S$10,_xlfn.XLOOKUP(AZ$31,$U$4:$Z$4,$U$8:$Z$10),1),1),4))</f>
        <v/>
      </c>
      <c r="BA42" s="2" t="str">
        <f t="shared" si="6"/>
        <v>{"Hp":1014.8164,"AntiCri":0.1316}</v>
      </c>
      <c r="BB42" s="2" t="str" cm="1">
        <f t="array" ref="BB42">IF(BB41="","",$B$2&amp;BB$31&amp;$B$2&amp;$B$1&amp;ROUND(BB$29/100*_xlfn.XLOOKUP($E42,$E$32:$E$281,_xlfn.XLOOKUP(BB$31,$S$28:$AB$28,$S$32:$AB$281))*IFERROR(_xlfn.XLOOKUP(BE$30,$S$8:$S$10,_xlfn.XLOOKUP(BB$31,$U$4:$Z$4,$U$8:$Z$10),1),1),4))</f>
        <v>"PhysDef":35.7215</v>
      </c>
      <c r="BC42" s="2" t="str" cm="1">
        <f t="array" ref="BC42">IF(BC41="","",$B$2&amp;BC$31&amp;$B$2&amp;$B$1&amp;ROUND(BC$29/100*_xlfn.XLOOKUP($E42,$E$32:$E$281,_xlfn.XLOOKUP(BC$31,$S$28:$AB$28,$S$32:$AB$281))*IFERROR(_xlfn.XLOOKUP(BF$30,$S$8:$S$10,_xlfn.XLOOKUP(BC$31,$U$4:$Z$4,$U$8:$Z$10),1),1),4))</f>
        <v>"OnHealInc":0.0218</v>
      </c>
      <c r="BD42" s="2" t="str" cm="1">
        <f t="array" ref="BD42">IF(BD41="","",$B$2&amp;BD$31&amp;$B$2&amp;$B$1&amp;ROUND(BD$29/100*_xlfn.XLOOKUP($E42,$E$32:$E$281,_xlfn.XLOOKUP(BD$31,$S$28:$AB$28,$S$32:$AB$281))*IFERROR(_xlfn.XLOOKUP(BE$30,$S$8:$S$10,_xlfn.XLOOKUP(BD$31,$U$4:$Z$4,$U$8:$Z$10),1),1),4))</f>
        <v/>
      </c>
      <c r="BE42" s="2" t="str">
        <f t="shared" si="7"/>
        <v>{"PhysDef":35.7215,"OnHealInc":0.0218}</v>
      </c>
      <c r="BF42" s="2" t="str" cm="1">
        <f t="array" ref="BF42">IF(BF41="","",$B$2&amp;BF$31&amp;$B$2&amp;$B$1&amp;ROUND(BF$29/100*_xlfn.XLOOKUP($E42,$E$32:$E$281,_xlfn.XLOOKUP(BF$31,$S$28:$AB$28,$S$32:$AB$281))*IFERROR(_xlfn.XLOOKUP(BI$30,$S$8:$S$10,_xlfn.XLOOKUP(BF$31,$U$4:$Z$4,$U$8:$Z$10),1),1),4))</f>
        <v>"MagicDef":35.7215</v>
      </c>
      <c r="BG42" s="2" t="str" cm="1">
        <f t="array" ref="BG42">IF(BG41="","",$B$2&amp;BG$31&amp;$B$2&amp;$B$1&amp;ROUND(BG$29/100*_xlfn.XLOOKUP($E42,$E$32:$E$281,_xlfn.XLOOKUP(BG$31,$S$28:$AB$28,$S$32:$AB$281))*IFERROR(_xlfn.XLOOKUP(BJ$30,$S$8:$S$10,_xlfn.XLOOKUP(BG$31,$U$4:$Z$4,$U$8:$Z$10),1),1),4))</f>
        <v>"AtkSpeed":0.0297</v>
      </c>
      <c r="BH42" s="2" t="str" cm="1">
        <f t="array" ref="BH42">IF(BH41="","",$B$2&amp;BH$31&amp;$B$2&amp;$B$1&amp;ROUND(BH$29/100*_xlfn.XLOOKUP($E42,$E$32:$E$281,_xlfn.XLOOKUP(BH$31,$S$28:$AB$28,$S$32:$AB$281))*IFERROR(_xlfn.XLOOKUP(BI$30,$S$8:$S$10,_xlfn.XLOOKUP(BH$31,$U$4:$Z$4,$U$8:$Z$10),1),1),4))</f>
        <v>"OnHealInc":0.0218</v>
      </c>
      <c r="BI42" s="2" t="str">
        <f t="shared" si="8"/>
        <v>{"MagicDef":35.7215,"AtkSpeed":0.0297,"OnHealInc":0.0218}</v>
      </c>
      <c r="BJ42" s="2" t="str" cm="1">
        <f t="array" ref="BJ42">IF(BJ41="","",$B$2&amp;BJ$31&amp;$B$2&amp;$B$1&amp;ROUND(BJ$29/100*_xlfn.XLOOKUP($E42,$E$32:$E$281,_xlfn.XLOOKUP(BJ$31,$S$28:$AB$28,$S$32:$AB$281))*IFERROR(_xlfn.XLOOKUP(BM$30,$S$8:$S$10,_xlfn.XLOOKUP(BJ$31,$U$4:$Z$4,$U$8:$Z$10),1),1),4))</f>
        <v>"Atk":89.3038</v>
      </c>
      <c r="BK42" s="2" t="str" cm="1">
        <f t="array" ref="BK42">IF(BK41="","",$B$2&amp;BK$31&amp;$B$2&amp;$B$1&amp;ROUND(BK$29/100*_xlfn.XLOOKUP($E42,$E$32:$E$281,_xlfn.XLOOKUP(BK$31,$S$28:$AB$28,$S$32:$AB$281))*IFERROR(_xlfn.XLOOKUP(BN$30,$S$8:$S$10,_xlfn.XLOOKUP(BK$31,$U$4:$Z$4,$U$8:$Z$10),1),1),4))</f>
        <v>"Cri":0.1316</v>
      </c>
      <c r="BL42" s="2" t="str" cm="1">
        <f t="array" ref="BL42">IF(BL41="","",$B$2&amp;BL$31&amp;$B$2&amp;$B$1&amp;ROUND(BL$29/100*_xlfn.XLOOKUP($E42,$E$32:$E$281,_xlfn.XLOOKUP(BL$31,$S$28:$AB$28,$S$32:$AB$281))*IFERROR(_xlfn.XLOOKUP(BM$30,$S$8:$S$10,_xlfn.XLOOKUP(BL$31,$U$4:$Z$4,$U$8:$Z$10),1),1),4))</f>
        <v/>
      </c>
      <c r="BM42" s="2" t="str">
        <f t="shared" si="9"/>
        <v>{"Atk":89.3038,"Cri":0.1316}</v>
      </c>
      <c r="BN42" s="2" t="str" cm="1">
        <f t="array" ref="BN42">IF(BN41="","",$B$2&amp;BN$31&amp;$B$2&amp;$B$1&amp;ROUND(BN$29/100*_xlfn.XLOOKUP($E42,$E$32:$E$281,_xlfn.XLOOKUP(BN$31,$S$28:$AB$28,$S$32:$AB$281))*IFERROR(_xlfn.XLOOKUP(BQ$30,$S$8:$S$10,_xlfn.XLOOKUP(BN$31,$U$4:$Z$4,$U$8:$Z$10),1),1),4))</f>
        <v>"Hp":852.4458</v>
      </c>
      <c r="BO42" s="2" t="str" cm="1">
        <f t="array" ref="BO42">IF(BO41="","",$B$2&amp;BO$31&amp;$B$2&amp;$B$1&amp;ROUND(BO$29/100*_xlfn.XLOOKUP($E42,$E$32:$E$281,_xlfn.XLOOKUP(BO$31,$S$28:$AB$28,$S$32:$AB$281))*IFERROR(_xlfn.XLOOKUP(BR$30,$S$8:$S$10,_xlfn.XLOOKUP(BO$31,$U$4:$Z$4,$U$8:$Z$10),1),1),4))</f>
        <v>"AntiCri":0.1316</v>
      </c>
      <c r="BP42" s="2" t="str" cm="1">
        <f t="array" ref="BP42">IF(BP41="","",$B$2&amp;BP$31&amp;$B$2&amp;$B$1&amp;ROUND(BP$29/100*_xlfn.XLOOKUP($E42,$E$32:$E$281,_xlfn.XLOOKUP(BP$31,$S$28:$AB$28,$S$32:$AB$281))*IFERROR(_xlfn.XLOOKUP(BQ$30,$S$8:$S$10,_xlfn.XLOOKUP(BP$31,$U$4:$Z$4,$U$8:$Z$10),1),1),4))</f>
        <v/>
      </c>
      <c r="BQ42" s="2" t="str">
        <f t="shared" si="10"/>
        <v>{"Hp":852.4458,"AntiCri":0.1316}</v>
      </c>
      <c r="BR42" s="2" t="str" cm="1">
        <f t="array" ref="BR42">IF(BR41="","",$B$2&amp;BR$31&amp;$B$2&amp;$B$1&amp;ROUND(BR$29/100*_xlfn.XLOOKUP($E42,$E$32:$E$281,_xlfn.XLOOKUP(BR$31,$S$28:$AB$28,$S$32:$AB$281))*IFERROR(_xlfn.XLOOKUP(BU$30,$S$8:$S$10,_xlfn.XLOOKUP(BR$31,$U$4:$Z$4,$U$8:$Z$10),1),1),4))</f>
        <v>"PhysDef":31.4999</v>
      </c>
      <c r="BS42" s="2" t="str" cm="1">
        <f t="array" ref="BS42">IF(BS41="","",$B$2&amp;BS$31&amp;$B$2&amp;$B$1&amp;ROUND(BS$29/100*_xlfn.XLOOKUP($E42,$E$32:$E$281,_xlfn.XLOOKUP(BS$31,$S$28:$AB$28,$S$32:$AB$281))*IFERROR(_xlfn.XLOOKUP(BV$30,$S$8:$S$10,_xlfn.XLOOKUP(BS$31,$U$4:$Z$4,$U$8:$Z$10),1),1),4))</f>
        <v>"HealInc":0.0218</v>
      </c>
      <c r="BT42" s="2" t="str" cm="1">
        <f t="array" ref="BT42">IF(BT41="","",$B$2&amp;BT$31&amp;$B$2&amp;$B$1&amp;ROUND(BT$29/100*_xlfn.XLOOKUP($E42,$E$32:$E$281,_xlfn.XLOOKUP(BT$31,$S$28:$AB$28,$S$32:$AB$281))*IFERROR(_xlfn.XLOOKUP(BU$30,$S$8:$S$10,_xlfn.XLOOKUP(BT$31,$U$4:$Z$4,$U$8:$Z$10),1),1),4))</f>
        <v/>
      </c>
      <c r="BU42" s="2" t="str">
        <f t="shared" si="11"/>
        <v>{"PhysDef":31.4999,"HealInc":0.0218}</v>
      </c>
      <c r="BV42" s="2" t="str" cm="1">
        <f t="array" ref="BV42">IF(BV41="","",$B$2&amp;BV$31&amp;$B$2&amp;$B$1&amp;ROUND(BV$29/100*_xlfn.XLOOKUP($E42,$E$32:$E$281,_xlfn.XLOOKUP(BV$31,$S$28:$AB$28,$S$32:$AB$281))*IFERROR(_xlfn.XLOOKUP(BY$30,$S$8:$S$10,_xlfn.XLOOKUP(BV$31,$U$4:$Z$4,$U$8:$Z$10),1),1),4))</f>
        <v>"MagicDef":32.1494</v>
      </c>
      <c r="BW42" s="2" t="str" cm="1">
        <f t="array" ref="BW42">IF(BW41="","",$B$2&amp;BW$31&amp;$B$2&amp;$B$1&amp;ROUND(BW$29/100*_xlfn.XLOOKUP($E42,$E$32:$E$281,_xlfn.XLOOKUP(BW$31,$S$28:$AB$28,$S$32:$AB$281))*IFERROR(_xlfn.XLOOKUP(BZ$30,$S$8:$S$10,_xlfn.XLOOKUP(BW$31,$U$4:$Z$4,$U$8:$Z$10),1),1),4))</f>
        <v>"AtkSpeed":0.0297</v>
      </c>
      <c r="BX42" s="2" t="str" cm="1">
        <f t="array" ref="BX42">IF(BX41="","",$B$2&amp;BX$31&amp;$B$2&amp;$B$1&amp;ROUND(BX$29/100*_xlfn.XLOOKUP($E42,$E$32:$E$281,_xlfn.XLOOKUP(BX$31,$S$28:$AB$28,$S$32:$AB$281))*IFERROR(_xlfn.XLOOKUP(BY$30,$S$8:$S$10,_xlfn.XLOOKUP(BX$31,$U$4:$Z$4,$U$8:$Z$10),1),1),4))</f>
        <v>"HealInc":0.0218</v>
      </c>
      <c r="BY42" s="2" t="str">
        <f t="shared" si="12"/>
        <v>{"MagicDef":32.1494,"AtkSpeed":0.0297,"HealInc":0.0218}</v>
      </c>
    </row>
    <row r="43" spans="4:77" ht="16.5" x14ac:dyDescent="0.15">
      <c r="D43" s="38">
        <v>33</v>
      </c>
      <c r="E43" s="43">
        <v>12</v>
      </c>
      <c r="F43" s="38">
        <v>99.207628049121453</v>
      </c>
      <c r="G43" s="38">
        <v>40</v>
      </c>
      <c r="H43" s="38">
        <v>30</v>
      </c>
      <c r="I43" s="48">
        <v>99.207628049121453</v>
      </c>
      <c r="J43" s="48">
        <v>9.9207628049121457</v>
      </c>
      <c r="K43" s="48">
        <v>3.9683051219648586</v>
      </c>
      <c r="L43" s="48">
        <v>3.9683051219648586</v>
      </c>
      <c r="M43" s="48">
        <v>56</v>
      </c>
      <c r="N43" s="48">
        <v>56</v>
      </c>
      <c r="O43" s="48">
        <v>13.5</v>
      </c>
      <c r="P43" s="48">
        <v>10.5</v>
      </c>
      <c r="Q43" s="48">
        <v>9.9</v>
      </c>
      <c r="R43" s="48">
        <v>9.9</v>
      </c>
      <c r="S43" s="48">
        <f>SUM(I$32:I43)</f>
        <v>911.0607620852312</v>
      </c>
      <c r="T43" s="48">
        <f>SUM(J$32:J43)</f>
        <v>91.10607620852312</v>
      </c>
      <c r="U43" s="48">
        <f>SUM(K$32:K43)</f>
        <v>36.442430483409254</v>
      </c>
      <c r="V43" s="48">
        <f>SUM(L$32:L43)</f>
        <v>36.442430483409254</v>
      </c>
      <c r="W43" s="62">
        <f>SUM(M$32:M43)/10000</f>
        <v>0.13719999999999999</v>
      </c>
      <c r="X43" s="62">
        <f>SUM(N$32:N43)/10000</f>
        <v>0.13719999999999999</v>
      </c>
      <c r="Y43" s="62">
        <f>SUM(O$32:O43)/10000</f>
        <v>3.1050000000000001E-2</v>
      </c>
      <c r="Z43" s="62">
        <f>SUM(P$32:P43)/10000</f>
        <v>2.4150000000000001E-2</v>
      </c>
      <c r="AA43" s="62">
        <f>SUM(Q$32:Q43)/10000</f>
        <v>2.2770000000000009E-2</v>
      </c>
      <c r="AB43" s="62">
        <f>SUM(R$32:R43)/10000</f>
        <v>2.2770000000000009E-2</v>
      </c>
      <c r="AD43" s="2" t="str" cm="1">
        <f t="array" ref="AD43">IF(AD42="","",$B$2&amp;AD$31&amp;$B$2&amp;$B$1&amp;ROUND(AD$29/100*_xlfn.XLOOKUP($E43,$E$32:$E$281,_xlfn.XLOOKUP(AD$31,$S$28:$AB$28,$S$32:$AB$281))*_xlfn.XLOOKUP(AG$30,$S$8:$S$10,_xlfn.XLOOKUP(AD$31,$U$4:$Z$4,$U$8:$Z$10),1),4))</f>
        <v>"Atk":111.1494</v>
      </c>
      <c r="AE43" s="2" t="str" cm="1">
        <f t="array" ref="AE43">IF(AE42="","",$B$2&amp;AE$31&amp;$B$2&amp;$B$1&amp;ROUND(AE$29/100*_xlfn.XLOOKUP($E43,$E$32:$E$281,_xlfn.XLOOKUP(AE$31,$S$28:$AB$28,$S$32:$AB$281))*_xlfn.XLOOKUP(AG$30,$S$8:$S$10,_xlfn.XLOOKUP(AE$31,$U$4:$Z$4,$U$8:$Z$10),1),4))</f>
        <v>"Cri":0.1989</v>
      </c>
      <c r="AF43" s="2" t="str" cm="1">
        <f t="array" ref="AF43">IF(AF42="","",$B$2&amp;AF$31&amp;$B$2&amp;$B$1&amp;ROUND(AF$29/100*_xlfn.XLOOKUP($E43,$E$32:$E$281,_xlfn.XLOOKUP(AF$31,$S$28:$AB$28,$S$32:$AB$281))*_xlfn.XLOOKUP(AI$30,$S$8:$S$10,_xlfn.XLOOKUP(AF$31,$U$4:$Z$4,$U$8:$Z$10),1),4))</f>
        <v/>
      </c>
      <c r="AG43" s="2" t="str">
        <f t="shared" si="1"/>
        <v>{"Atk":111.1494,"Cri":0.1989}</v>
      </c>
      <c r="AH43" s="2" t="str" cm="1">
        <f t="array" ref="AH43">IF(AH42="","",$B$2&amp;AH$31&amp;$B$2&amp;$B$1&amp;ROUND(AH$29/100*_xlfn.XLOOKUP($E43,$E$32:$E$281,_xlfn.XLOOKUP(AH$31,$S$28:$AB$28,$S$32:$AB$281))*_xlfn.XLOOKUP(AK$30,$S$8:$S$10,_xlfn.XLOOKUP(AH$31,$U$4:$Z$4,$U$8:$Z$10),1),4))</f>
        <v>"Hp":801.7335</v>
      </c>
      <c r="AI43" s="2" t="str" cm="1">
        <f t="array" ref="AI43">IF(AI42="","",$B$2&amp;AI$31&amp;$B$2&amp;$B$1&amp;ROUND(AI$29/100*_xlfn.XLOOKUP($E43,$E$32:$E$281,_xlfn.XLOOKUP(AI$31,$S$28:$AB$28,$S$32:$AB$281))*_xlfn.XLOOKUP(AK$30,$S$8:$S$10,_xlfn.XLOOKUP(AI$31,$U$4:$Z$4,$U$8:$Z$10),1),4))</f>
        <v>"AntiCri":0.1098</v>
      </c>
      <c r="AJ43" s="2" t="str" cm="1">
        <f t="array" ref="AJ43">IF(AJ42="","",$B$2&amp;AJ$31&amp;$B$2&amp;$B$1&amp;ROUND(AJ$29/100*_xlfn.XLOOKUP($E43,$E$32:$E$281,_xlfn.XLOOKUP(AJ$31,$S$28:$AB$28,$S$32:$AB$281))*_xlfn.XLOOKUP(AK$30,$S$8:$S$10,_xlfn.XLOOKUP(AJ$31,$U$4:$Z$4,$U$8:$Z$10),1),4))</f>
        <v/>
      </c>
      <c r="AK43" s="2" t="str">
        <f t="shared" si="2"/>
        <v>{"Hp":801.7335,"AntiCri":0.1098}</v>
      </c>
      <c r="AL43" s="2" t="str" cm="1">
        <f t="array" ref="AL43">IF(AL42="","",$B$2&amp;AL$31&amp;$B$2&amp;$B$1&amp;ROUND(AL$29/100*_xlfn.XLOOKUP($E43,$E$32:$E$281,_xlfn.XLOOKUP(AL$31,$S$28:$AB$28,$S$32:$AB$281))*IFERROR(_xlfn.XLOOKUP(AO$30,$S$8:$S$10,_xlfn.XLOOKUP(AL$31,$U$4:$Z$4,$U$8:$Z$10),1),1),4))</f>
        <v>"PhysDef":34.6203</v>
      </c>
      <c r="AM43" s="2" t="str" cm="1">
        <f t="array" ref="AM43">IF(AM42="","",$B$2&amp;AM$31&amp;$B$2&amp;$B$1&amp;ROUND(AM$29/100*_xlfn.XLOOKUP($E43,$E$32:$E$281,_xlfn.XLOOKUP(AM$31,$S$28:$AB$28,$S$32:$AB$281))*IFERROR(_xlfn.XLOOKUP(AP$30,$S$8:$S$10,_xlfn.XLOOKUP(AM$31,$U$4:$Z$4,$U$8:$Z$10),1),1),4))</f>
        <v>"SkillSpeed":0.0242</v>
      </c>
      <c r="AN43" s="2" t="str" cm="1">
        <f t="array" ref="AN43">IF(AN42="","",$B$2&amp;AN$31&amp;$B$2&amp;$B$1&amp;ROUND(AN$29/100*_xlfn.XLOOKUP($E43,$E$32:$E$281,_xlfn.XLOOKUP(AN$31,$S$28:$AB$28,$S$32:$AB$281))*IFERROR(_xlfn.XLOOKUP(AO$30,$S$8:$S$10,_xlfn.XLOOKUP(AN$31,$U$4:$Z$4,$U$8:$Z$10),1),1),4))</f>
        <v/>
      </c>
      <c r="AO43" s="2" t="str">
        <f t="shared" si="3"/>
        <v>{"PhysDef":34.6203,"SkillSpeed":0.0242}</v>
      </c>
      <c r="AP43" s="2" t="str" cm="1">
        <f t="array" ref="AP43">IF(AP42="","",$B$2&amp;AP$31&amp;$B$2&amp;$B$1&amp;ROUND(AP$29/100*_xlfn.XLOOKUP($E43,$E$32:$E$281,_xlfn.XLOOKUP(AP$31,$S$28:$AB$28,$S$32:$AB$281))*IFERROR(_xlfn.XLOOKUP(AS$30,$S$8:$S$10,_xlfn.XLOOKUP(AP$31,$U$4:$Z$4,$U$8:$Z$10),1),1),4))</f>
        <v>"MagicDef":34.6203</v>
      </c>
      <c r="AQ43" s="2" t="str" cm="1">
        <f t="array" ref="AQ43">IF(AQ42="","",$B$2&amp;AQ$31&amp;$B$2&amp;$B$1&amp;ROUND(AQ$29/100*_xlfn.XLOOKUP($E43,$E$32:$E$281,_xlfn.XLOOKUP(AQ$31,$S$28:$AB$28,$S$32:$AB$281))*IFERROR(_xlfn.XLOOKUP(AT$30,$S$8:$S$10,_xlfn.XLOOKUP(AQ$31,$U$4:$Z$4,$U$8:$Z$10),1),1),4))</f>
        <v>"AtkSpeed":0.0311</v>
      </c>
      <c r="AR43" s="2" t="str" cm="1">
        <f t="array" ref="AR43">IF(AR42="","",$B$2&amp;AR$31&amp;$B$2&amp;$B$1&amp;ROUND(AR$29/100*_xlfn.XLOOKUP($E43,$E$32:$E$281,_xlfn.XLOOKUP(AR$31,$S$28:$AB$28,$S$32:$AB$281))*IFERROR(_xlfn.XLOOKUP(AS$30,$S$8:$S$10,_xlfn.XLOOKUP(AR$31,$U$4:$Z$4,$U$8:$Z$10),1),1),4))</f>
        <v>"SkillSpeed":0.0242</v>
      </c>
      <c r="AS43" s="2" t="str">
        <f t="shared" si="4"/>
        <v>{"MagicDef":34.6203,"AtkSpeed":0.0311,"SkillSpeed":0.0242}</v>
      </c>
      <c r="AT43" s="2" t="str" cm="1">
        <f t="array" ref="AT43">IF(AT42="","",$B$2&amp;AT$31&amp;$B$2&amp;$B$1&amp;ROUND(AT$29/100*_xlfn.XLOOKUP($E43,$E$32:$E$281,_xlfn.XLOOKUP(AT$31,$S$28:$AB$28,$S$32:$AB$281))*IFERROR(_xlfn.XLOOKUP(AW$30,$S$8:$S$10,_xlfn.XLOOKUP(AT$31,$U$4:$Z$4,$U$8:$Z$10),1),1),4))</f>
        <v>"Atk":78.3512</v>
      </c>
      <c r="AU43" s="2" t="str" cm="1">
        <f t="array" ref="AU43">IF(AU42="","",$B$2&amp;AU$31&amp;$B$2&amp;$B$1&amp;ROUND(AU$29/100*_xlfn.XLOOKUP($E43,$E$32:$E$281,_xlfn.XLOOKUP(AU$31,$S$28:$AB$28,$S$32:$AB$281))*IFERROR(_xlfn.XLOOKUP(AX$30,$S$8:$S$10,_xlfn.XLOOKUP(AU$31,$U$4:$Z$4,$U$8:$Z$10),1),1),4))</f>
        <v>"Cri":0.1372</v>
      </c>
      <c r="AV43" s="2" t="str" cm="1">
        <f t="array" ref="AV43">IF(AV42="","",$B$2&amp;AV$31&amp;$B$2&amp;$B$1&amp;ROUND(AV$29/100*_xlfn.XLOOKUP($E43,$E$32:$E$281,_xlfn.XLOOKUP(AV$31,$S$28:$AB$28,$S$32:$AB$281))*IFERROR(_xlfn.XLOOKUP(AW$30,$S$8:$S$10,_xlfn.XLOOKUP(AV$31,$U$4:$Z$4,$U$8:$Z$10),1),1),4))</f>
        <v/>
      </c>
      <c r="AW43" s="2" t="str">
        <f t="shared" si="5"/>
        <v>{"Atk":78.3512,"Cri":0.1372}</v>
      </c>
      <c r="AX43" s="2" t="str" cm="1">
        <f t="array" ref="AX43">IF(AX42="","",$B$2&amp;AX$31&amp;$B$2&amp;$B$1&amp;ROUND(AX$29/100*_xlfn.XLOOKUP($E43,$E$32:$E$281,_xlfn.XLOOKUP(AX$31,$S$28:$AB$28,$S$32:$AB$281))*IFERROR(_xlfn.XLOOKUP(BA$30,$S$8:$S$10,_xlfn.XLOOKUP(AX$31,$U$4:$Z$4,$U$8:$Z$10),1),1),4))</f>
        <v>"Hp":1138.826</v>
      </c>
      <c r="AY43" s="2" t="str" cm="1">
        <f t="array" ref="AY43">IF(AY42="","",$B$2&amp;AY$31&amp;$B$2&amp;$B$1&amp;ROUND(AY$29/100*_xlfn.XLOOKUP($E43,$E$32:$E$281,_xlfn.XLOOKUP(AY$31,$S$28:$AB$28,$S$32:$AB$281))*IFERROR(_xlfn.XLOOKUP(BB$30,$S$8:$S$10,_xlfn.XLOOKUP(AY$31,$U$4:$Z$4,$U$8:$Z$10),1),1),4))</f>
        <v>"AntiCri":0.1372</v>
      </c>
      <c r="AZ43" s="2" t="str" cm="1">
        <f t="array" ref="AZ43">IF(AZ42="","",$B$2&amp;AZ$31&amp;$B$2&amp;$B$1&amp;ROUND(AZ$29/100*_xlfn.XLOOKUP($E43,$E$32:$E$281,_xlfn.XLOOKUP(AZ$31,$S$28:$AB$28,$S$32:$AB$281))*IFERROR(_xlfn.XLOOKUP(BA$30,$S$8:$S$10,_xlfn.XLOOKUP(AZ$31,$U$4:$Z$4,$U$8:$Z$10),1),1),4))</f>
        <v/>
      </c>
      <c r="BA43" s="2" t="str">
        <f t="shared" si="6"/>
        <v>{"Hp":1138.826,"AntiCri":0.1372}</v>
      </c>
      <c r="BB43" s="2" t="str" cm="1">
        <f t="array" ref="BB43">IF(BB42="","",$B$2&amp;BB$31&amp;$B$2&amp;$B$1&amp;ROUND(BB$29/100*_xlfn.XLOOKUP($E43,$E$32:$E$281,_xlfn.XLOOKUP(BB$31,$S$28:$AB$28,$S$32:$AB$281))*IFERROR(_xlfn.XLOOKUP(BE$30,$S$8:$S$10,_xlfn.XLOOKUP(BB$31,$U$4:$Z$4,$U$8:$Z$10),1),1),4))</f>
        <v>"PhysDef":40.0867</v>
      </c>
      <c r="BC43" s="2" t="str" cm="1">
        <f t="array" ref="BC43">IF(BC42="","",$B$2&amp;BC$31&amp;$B$2&amp;$B$1&amp;ROUND(BC$29/100*_xlfn.XLOOKUP($E43,$E$32:$E$281,_xlfn.XLOOKUP(BC$31,$S$28:$AB$28,$S$32:$AB$281))*IFERROR(_xlfn.XLOOKUP(BF$30,$S$8:$S$10,_xlfn.XLOOKUP(BC$31,$U$4:$Z$4,$U$8:$Z$10),1),1),4))</f>
        <v>"OnHealInc":0.0228</v>
      </c>
      <c r="BD43" s="2" t="str" cm="1">
        <f t="array" ref="BD43">IF(BD42="","",$B$2&amp;BD$31&amp;$B$2&amp;$B$1&amp;ROUND(BD$29/100*_xlfn.XLOOKUP($E43,$E$32:$E$281,_xlfn.XLOOKUP(BD$31,$S$28:$AB$28,$S$32:$AB$281))*IFERROR(_xlfn.XLOOKUP(BE$30,$S$8:$S$10,_xlfn.XLOOKUP(BD$31,$U$4:$Z$4,$U$8:$Z$10),1),1),4))</f>
        <v/>
      </c>
      <c r="BE43" s="2" t="str">
        <f t="shared" si="7"/>
        <v>{"PhysDef":40.0867,"OnHealInc":0.0228}</v>
      </c>
      <c r="BF43" s="2" t="str" cm="1">
        <f t="array" ref="BF43">IF(BF42="","",$B$2&amp;BF$31&amp;$B$2&amp;$B$1&amp;ROUND(BF$29/100*_xlfn.XLOOKUP($E43,$E$32:$E$281,_xlfn.XLOOKUP(BF$31,$S$28:$AB$28,$S$32:$AB$281))*IFERROR(_xlfn.XLOOKUP(BI$30,$S$8:$S$10,_xlfn.XLOOKUP(BF$31,$U$4:$Z$4,$U$8:$Z$10),1),1),4))</f>
        <v>"MagicDef":40.0867</v>
      </c>
      <c r="BG43" s="2" t="str" cm="1">
        <f t="array" ref="BG43">IF(BG42="","",$B$2&amp;BG$31&amp;$B$2&amp;$B$1&amp;ROUND(BG$29/100*_xlfn.XLOOKUP($E43,$E$32:$E$281,_xlfn.XLOOKUP(BG$31,$S$28:$AB$28,$S$32:$AB$281))*IFERROR(_xlfn.XLOOKUP(BJ$30,$S$8:$S$10,_xlfn.XLOOKUP(BG$31,$U$4:$Z$4,$U$8:$Z$10),1),1),4))</f>
        <v>"AtkSpeed":0.0311</v>
      </c>
      <c r="BH43" s="2" t="str" cm="1">
        <f t="array" ref="BH43">IF(BH42="","",$B$2&amp;BH$31&amp;$B$2&amp;$B$1&amp;ROUND(BH$29/100*_xlfn.XLOOKUP($E43,$E$32:$E$281,_xlfn.XLOOKUP(BH$31,$S$28:$AB$28,$S$32:$AB$281))*IFERROR(_xlfn.XLOOKUP(BI$30,$S$8:$S$10,_xlfn.XLOOKUP(BH$31,$U$4:$Z$4,$U$8:$Z$10),1),1),4))</f>
        <v>"OnHealInc":0.0228</v>
      </c>
      <c r="BI43" s="2" t="str">
        <f t="shared" si="8"/>
        <v>{"MagicDef":40.0867,"AtkSpeed":0.0311,"OnHealInc":0.0228}</v>
      </c>
      <c r="BJ43" s="2" t="str" cm="1">
        <f t="array" ref="BJ43">IF(BJ42="","",$B$2&amp;BJ$31&amp;$B$2&amp;$B$1&amp;ROUND(BJ$29/100*_xlfn.XLOOKUP($E43,$E$32:$E$281,_xlfn.XLOOKUP(BJ$31,$S$28:$AB$28,$S$32:$AB$281))*IFERROR(_xlfn.XLOOKUP(BM$30,$S$8:$S$10,_xlfn.XLOOKUP(BJ$31,$U$4:$Z$4,$U$8:$Z$10),1),1),4))</f>
        <v>"Atk":100.2167</v>
      </c>
      <c r="BK43" s="2" t="str" cm="1">
        <f t="array" ref="BK43">IF(BK42="","",$B$2&amp;BK$31&amp;$B$2&amp;$B$1&amp;ROUND(BK$29/100*_xlfn.XLOOKUP($E43,$E$32:$E$281,_xlfn.XLOOKUP(BK$31,$S$28:$AB$28,$S$32:$AB$281))*IFERROR(_xlfn.XLOOKUP(BN$30,$S$8:$S$10,_xlfn.XLOOKUP(BK$31,$U$4:$Z$4,$U$8:$Z$10),1),1),4))</f>
        <v>"Cri":0.1372</v>
      </c>
      <c r="BL43" s="2" t="str" cm="1">
        <f t="array" ref="BL43">IF(BL42="","",$B$2&amp;BL$31&amp;$B$2&amp;$B$1&amp;ROUND(BL$29/100*_xlfn.XLOOKUP($E43,$E$32:$E$281,_xlfn.XLOOKUP(BL$31,$S$28:$AB$28,$S$32:$AB$281))*IFERROR(_xlfn.XLOOKUP(BM$30,$S$8:$S$10,_xlfn.XLOOKUP(BL$31,$U$4:$Z$4,$U$8:$Z$10),1),1),4))</f>
        <v/>
      </c>
      <c r="BM43" s="2" t="str">
        <f t="shared" si="9"/>
        <v>{"Atk":100.2167,"Cri":0.1372}</v>
      </c>
      <c r="BN43" s="2" t="str" cm="1">
        <f t="array" ref="BN43">IF(BN42="","",$B$2&amp;BN$31&amp;$B$2&amp;$B$1&amp;ROUND(BN$29/100*_xlfn.XLOOKUP($E43,$E$32:$E$281,_xlfn.XLOOKUP(BN$31,$S$28:$AB$28,$S$32:$AB$281))*IFERROR(_xlfn.XLOOKUP(BQ$30,$S$8:$S$10,_xlfn.XLOOKUP(BN$31,$U$4:$Z$4,$U$8:$Z$10),1),1),4))</f>
        <v>"Hp":956.6138</v>
      </c>
      <c r="BO43" s="2" t="str" cm="1">
        <f t="array" ref="BO43">IF(BO42="","",$B$2&amp;BO$31&amp;$B$2&amp;$B$1&amp;ROUND(BO$29/100*_xlfn.XLOOKUP($E43,$E$32:$E$281,_xlfn.XLOOKUP(BO$31,$S$28:$AB$28,$S$32:$AB$281))*IFERROR(_xlfn.XLOOKUP(BR$30,$S$8:$S$10,_xlfn.XLOOKUP(BO$31,$U$4:$Z$4,$U$8:$Z$10),1),1),4))</f>
        <v>"AntiCri":0.1372</v>
      </c>
      <c r="BP43" s="2" t="str" cm="1">
        <f t="array" ref="BP43">IF(BP42="","",$B$2&amp;BP$31&amp;$B$2&amp;$B$1&amp;ROUND(BP$29/100*_xlfn.XLOOKUP($E43,$E$32:$E$281,_xlfn.XLOOKUP(BP$31,$S$28:$AB$28,$S$32:$AB$281))*IFERROR(_xlfn.XLOOKUP(BQ$30,$S$8:$S$10,_xlfn.XLOOKUP(BP$31,$U$4:$Z$4,$U$8:$Z$10),1),1),4))</f>
        <v/>
      </c>
      <c r="BQ43" s="2" t="str">
        <f t="shared" si="10"/>
        <v>{"Hp":956.6138,"AntiCri":0.1372}</v>
      </c>
      <c r="BR43" s="2" t="str" cm="1">
        <f t="array" ref="BR43">IF(BR42="","",$B$2&amp;BR$31&amp;$B$2&amp;$B$1&amp;ROUND(BR$29/100*_xlfn.XLOOKUP($E43,$E$32:$E$281,_xlfn.XLOOKUP(BR$31,$S$28:$AB$28,$S$32:$AB$281))*IFERROR(_xlfn.XLOOKUP(BU$30,$S$8:$S$10,_xlfn.XLOOKUP(BR$31,$U$4:$Z$4,$U$8:$Z$10),1),1),4))</f>
        <v>"PhysDef":35.3492</v>
      </c>
      <c r="BS43" s="2" t="str" cm="1">
        <f t="array" ref="BS43">IF(BS42="","",$B$2&amp;BS$31&amp;$B$2&amp;$B$1&amp;ROUND(BS$29/100*_xlfn.XLOOKUP($E43,$E$32:$E$281,_xlfn.XLOOKUP(BS$31,$S$28:$AB$28,$S$32:$AB$281))*IFERROR(_xlfn.XLOOKUP(BV$30,$S$8:$S$10,_xlfn.XLOOKUP(BS$31,$U$4:$Z$4,$U$8:$Z$10),1),1),4))</f>
        <v>"HealInc":0.0228</v>
      </c>
      <c r="BT43" s="2" t="str" cm="1">
        <f t="array" ref="BT43">IF(BT42="","",$B$2&amp;BT$31&amp;$B$2&amp;$B$1&amp;ROUND(BT$29/100*_xlfn.XLOOKUP($E43,$E$32:$E$281,_xlfn.XLOOKUP(BT$31,$S$28:$AB$28,$S$32:$AB$281))*IFERROR(_xlfn.XLOOKUP(BU$30,$S$8:$S$10,_xlfn.XLOOKUP(BT$31,$U$4:$Z$4,$U$8:$Z$10),1),1),4))</f>
        <v/>
      </c>
      <c r="BU43" s="2" t="str">
        <f t="shared" si="11"/>
        <v>{"PhysDef":35.3492,"HealInc":0.0228}</v>
      </c>
      <c r="BV43" s="2" t="str" cm="1">
        <f t="array" ref="BV43">IF(BV42="","",$B$2&amp;BV$31&amp;$B$2&amp;$B$1&amp;ROUND(BV$29/100*_xlfn.XLOOKUP($E43,$E$32:$E$281,_xlfn.XLOOKUP(BV$31,$S$28:$AB$28,$S$32:$AB$281))*IFERROR(_xlfn.XLOOKUP(BY$30,$S$8:$S$10,_xlfn.XLOOKUP(BV$31,$U$4:$Z$4,$U$8:$Z$10),1),1),4))</f>
        <v>"MagicDef":36.078</v>
      </c>
      <c r="BW43" s="2" t="str" cm="1">
        <f t="array" ref="BW43">IF(BW42="","",$B$2&amp;BW$31&amp;$B$2&amp;$B$1&amp;ROUND(BW$29/100*_xlfn.XLOOKUP($E43,$E$32:$E$281,_xlfn.XLOOKUP(BW$31,$S$28:$AB$28,$S$32:$AB$281))*IFERROR(_xlfn.XLOOKUP(BZ$30,$S$8:$S$10,_xlfn.XLOOKUP(BW$31,$U$4:$Z$4,$U$8:$Z$10),1),1),4))</f>
        <v>"AtkSpeed":0.0311</v>
      </c>
      <c r="BX43" s="2" t="str" cm="1">
        <f t="array" ref="BX43">IF(BX42="","",$B$2&amp;BX$31&amp;$B$2&amp;$B$1&amp;ROUND(BX$29/100*_xlfn.XLOOKUP($E43,$E$32:$E$281,_xlfn.XLOOKUP(BX$31,$S$28:$AB$28,$S$32:$AB$281))*IFERROR(_xlfn.XLOOKUP(BY$30,$S$8:$S$10,_xlfn.XLOOKUP(BX$31,$U$4:$Z$4,$U$8:$Z$10),1),1),4))</f>
        <v>"HealInc":0.0228</v>
      </c>
      <c r="BY43" s="2" t="str">
        <f t="shared" si="12"/>
        <v>{"MagicDef":36.078,"AtkSpeed":0.0311,"HealInc":0.0228}</v>
      </c>
    </row>
    <row r="44" spans="4:77" ht="16.5" x14ac:dyDescent="0.15">
      <c r="D44" s="38">
        <v>35</v>
      </c>
      <c r="E44" s="43">
        <v>13</v>
      </c>
      <c r="F44" s="38">
        <v>114.06146847133192</v>
      </c>
      <c r="G44" s="38">
        <v>40</v>
      </c>
      <c r="H44" s="38">
        <v>30</v>
      </c>
      <c r="I44" s="48">
        <v>114.06146847133192</v>
      </c>
      <c r="J44" s="48">
        <v>11.406146847133193</v>
      </c>
      <c r="K44" s="48">
        <v>4.5624587388532776</v>
      </c>
      <c r="L44" s="48">
        <v>4.5624587388532776</v>
      </c>
      <c r="M44" s="48">
        <v>56</v>
      </c>
      <c r="N44" s="48">
        <v>56</v>
      </c>
      <c r="O44" s="48">
        <v>13.5</v>
      </c>
      <c r="P44" s="48">
        <v>10.5</v>
      </c>
      <c r="Q44" s="48">
        <v>9.9</v>
      </c>
      <c r="R44" s="48">
        <v>9.9</v>
      </c>
      <c r="S44" s="48">
        <f>SUM(I$32:I44)</f>
        <v>1025.1222305565632</v>
      </c>
      <c r="T44" s="48">
        <f>SUM(J$32:J44)</f>
        <v>102.51222305565631</v>
      </c>
      <c r="U44" s="48">
        <f>SUM(K$32:K44)</f>
        <v>41.004889222262534</v>
      </c>
      <c r="V44" s="48">
        <f>SUM(L$32:L44)</f>
        <v>41.004889222262534</v>
      </c>
      <c r="W44" s="62">
        <f>SUM(M$32:M44)/10000</f>
        <v>0.14280000000000001</v>
      </c>
      <c r="X44" s="62">
        <f>SUM(N$32:N44)/10000</f>
        <v>0.14280000000000001</v>
      </c>
      <c r="Y44" s="62">
        <f>SUM(O$32:O44)/10000</f>
        <v>3.2399999999999998E-2</v>
      </c>
      <c r="Z44" s="62">
        <f>SUM(P$32:P44)/10000</f>
        <v>2.52E-2</v>
      </c>
      <c r="AA44" s="62">
        <f>SUM(Q$32:Q44)/10000</f>
        <v>2.3760000000000007E-2</v>
      </c>
      <c r="AB44" s="62">
        <f>SUM(R$32:R44)/10000</f>
        <v>2.3760000000000007E-2</v>
      </c>
      <c r="AD44" s="2" t="str" cm="1">
        <f t="array" ref="AD44">IF(AD43="","",$B$2&amp;AD$31&amp;$B$2&amp;$B$1&amp;ROUND(AD$29/100*_xlfn.XLOOKUP($E44,$E$32:$E$281,_xlfn.XLOOKUP(AD$31,$S$28:$AB$28,$S$32:$AB$281))*_xlfn.XLOOKUP(AG$30,$S$8:$S$10,_xlfn.XLOOKUP(AD$31,$U$4:$Z$4,$U$8:$Z$10),1),4))</f>
        <v>"Atk":125.0649</v>
      </c>
      <c r="AE44" s="2" t="str" cm="1">
        <f t="array" ref="AE44">IF(AE43="","",$B$2&amp;AE$31&amp;$B$2&amp;$B$1&amp;ROUND(AE$29/100*_xlfn.XLOOKUP($E44,$E$32:$E$281,_xlfn.XLOOKUP(AE$31,$S$28:$AB$28,$S$32:$AB$281))*_xlfn.XLOOKUP(AG$30,$S$8:$S$10,_xlfn.XLOOKUP(AE$31,$U$4:$Z$4,$U$8:$Z$10),1),4))</f>
        <v>"Cri":0.2071</v>
      </c>
      <c r="AF44" s="2" t="str" cm="1">
        <f t="array" ref="AF44">IF(AF43="","",$B$2&amp;AF$31&amp;$B$2&amp;$B$1&amp;ROUND(AF$29/100*_xlfn.XLOOKUP($E44,$E$32:$E$281,_xlfn.XLOOKUP(AF$31,$S$28:$AB$28,$S$32:$AB$281))*_xlfn.XLOOKUP(AI$30,$S$8:$S$10,_xlfn.XLOOKUP(AF$31,$U$4:$Z$4,$U$8:$Z$10),1),4))</f>
        <v/>
      </c>
      <c r="AG44" s="2" t="str">
        <f t="shared" si="1"/>
        <v>{"Atk":125.0649,"Cri":0.2071}</v>
      </c>
      <c r="AH44" s="2" t="str" cm="1">
        <f t="array" ref="AH44">IF(AH43="","",$B$2&amp;AH$31&amp;$B$2&amp;$B$1&amp;ROUND(AH$29/100*_xlfn.XLOOKUP($E44,$E$32:$E$281,_xlfn.XLOOKUP(AH$31,$S$28:$AB$28,$S$32:$AB$281))*_xlfn.XLOOKUP(AK$30,$S$8:$S$10,_xlfn.XLOOKUP(AH$31,$U$4:$Z$4,$U$8:$Z$10),1),4))</f>
        <v>"Hp":902.1076</v>
      </c>
      <c r="AI44" s="2" t="str" cm="1">
        <f t="array" ref="AI44">IF(AI43="","",$B$2&amp;AI$31&amp;$B$2&amp;$B$1&amp;ROUND(AI$29/100*_xlfn.XLOOKUP($E44,$E$32:$E$281,_xlfn.XLOOKUP(AI$31,$S$28:$AB$28,$S$32:$AB$281))*_xlfn.XLOOKUP(AK$30,$S$8:$S$10,_xlfn.XLOOKUP(AI$31,$U$4:$Z$4,$U$8:$Z$10),1),4))</f>
        <v>"AntiCri":0.1142</v>
      </c>
      <c r="AJ44" s="2" t="str" cm="1">
        <f t="array" ref="AJ44">IF(AJ43="","",$B$2&amp;AJ$31&amp;$B$2&amp;$B$1&amp;ROUND(AJ$29/100*_xlfn.XLOOKUP($E44,$E$32:$E$281,_xlfn.XLOOKUP(AJ$31,$S$28:$AB$28,$S$32:$AB$281))*_xlfn.XLOOKUP(AK$30,$S$8:$S$10,_xlfn.XLOOKUP(AJ$31,$U$4:$Z$4,$U$8:$Z$10),1),4))</f>
        <v/>
      </c>
      <c r="AK44" s="2" t="str">
        <f t="shared" si="2"/>
        <v>{"Hp":902.1076,"AntiCri":0.1142}</v>
      </c>
      <c r="AL44" s="2" t="str" cm="1">
        <f t="array" ref="AL44">IF(AL43="","",$B$2&amp;AL$31&amp;$B$2&amp;$B$1&amp;ROUND(AL$29/100*_xlfn.XLOOKUP($E44,$E$32:$E$281,_xlfn.XLOOKUP(AL$31,$S$28:$AB$28,$S$32:$AB$281))*IFERROR(_xlfn.XLOOKUP(AO$30,$S$8:$S$10,_xlfn.XLOOKUP(AL$31,$U$4:$Z$4,$U$8:$Z$10),1),1),4))</f>
        <v>"PhysDef":38.9546</v>
      </c>
      <c r="AM44" s="2" t="str" cm="1">
        <f t="array" ref="AM44">IF(AM43="","",$B$2&amp;AM$31&amp;$B$2&amp;$B$1&amp;ROUND(AM$29/100*_xlfn.XLOOKUP($E44,$E$32:$E$281,_xlfn.XLOOKUP(AM$31,$S$28:$AB$28,$S$32:$AB$281))*IFERROR(_xlfn.XLOOKUP(AP$30,$S$8:$S$10,_xlfn.XLOOKUP(AM$31,$U$4:$Z$4,$U$8:$Z$10),1),1),4))</f>
        <v>"SkillSpeed":0.0252</v>
      </c>
      <c r="AN44" s="2" t="str" cm="1">
        <f t="array" ref="AN44">IF(AN43="","",$B$2&amp;AN$31&amp;$B$2&amp;$B$1&amp;ROUND(AN$29/100*_xlfn.XLOOKUP($E44,$E$32:$E$281,_xlfn.XLOOKUP(AN$31,$S$28:$AB$28,$S$32:$AB$281))*IFERROR(_xlfn.XLOOKUP(AO$30,$S$8:$S$10,_xlfn.XLOOKUP(AN$31,$U$4:$Z$4,$U$8:$Z$10),1),1),4))</f>
        <v/>
      </c>
      <c r="AO44" s="2" t="str">
        <f t="shared" si="3"/>
        <v>{"PhysDef":38.9546,"SkillSpeed":0.0252}</v>
      </c>
      <c r="AP44" s="2" t="str" cm="1">
        <f t="array" ref="AP44">IF(AP43="","",$B$2&amp;AP$31&amp;$B$2&amp;$B$1&amp;ROUND(AP$29/100*_xlfn.XLOOKUP($E44,$E$32:$E$281,_xlfn.XLOOKUP(AP$31,$S$28:$AB$28,$S$32:$AB$281))*IFERROR(_xlfn.XLOOKUP(AS$30,$S$8:$S$10,_xlfn.XLOOKUP(AP$31,$U$4:$Z$4,$U$8:$Z$10),1),1),4))</f>
        <v>"MagicDef":38.9546</v>
      </c>
      <c r="AQ44" s="2" t="str" cm="1">
        <f t="array" ref="AQ44">IF(AQ43="","",$B$2&amp;AQ$31&amp;$B$2&amp;$B$1&amp;ROUND(AQ$29/100*_xlfn.XLOOKUP($E44,$E$32:$E$281,_xlfn.XLOOKUP(AQ$31,$S$28:$AB$28,$S$32:$AB$281))*IFERROR(_xlfn.XLOOKUP(AT$30,$S$8:$S$10,_xlfn.XLOOKUP(AQ$31,$U$4:$Z$4,$U$8:$Z$10),1),1),4))</f>
        <v>"AtkSpeed":0.0324</v>
      </c>
      <c r="AR44" s="2" t="str" cm="1">
        <f t="array" ref="AR44">IF(AR43="","",$B$2&amp;AR$31&amp;$B$2&amp;$B$1&amp;ROUND(AR$29/100*_xlfn.XLOOKUP($E44,$E$32:$E$281,_xlfn.XLOOKUP(AR$31,$S$28:$AB$28,$S$32:$AB$281))*IFERROR(_xlfn.XLOOKUP(AS$30,$S$8:$S$10,_xlfn.XLOOKUP(AR$31,$U$4:$Z$4,$U$8:$Z$10),1),1),4))</f>
        <v>"SkillSpeed":0.0252</v>
      </c>
      <c r="AS44" s="2" t="str">
        <f t="shared" si="4"/>
        <v>{"MagicDef":38.9546,"AtkSpeed":0.0324,"SkillSpeed":0.0252}</v>
      </c>
      <c r="AT44" s="2" t="str" cm="1">
        <f t="array" ref="AT44">IF(AT43="","",$B$2&amp;AT$31&amp;$B$2&amp;$B$1&amp;ROUND(AT$29/100*_xlfn.XLOOKUP($E44,$E$32:$E$281,_xlfn.XLOOKUP(AT$31,$S$28:$AB$28,$S$32:$AB$281))*IFERROR(_xlfn.XLOOKUP(AW$30,$S$8:$S$10,_xlfn.XLOOKUP(AT$31,$U$4:$Z$4,$U$8:$Z$10),1),1),4))</f>
        <v>"Atk":88.1605</v>
      </c>
      <c r="AU44" s="2" t="str" cm="1">
        <f t="array" ref="AU44">IF(AU43="","",$B$2&amp;AU$31&amp;$B$2&amp;$B$1&amp;ROUND(AU$29/100*_xlfn.XLOOKUP($E44,$E$32:$E$281,_xlfn.XLOOKUP(AU$31,$S$28:$AB$28,$S$32:$AB$281))*IFERROR(_xlfn.XLOOKUP(AX$30,$S$8:$S$10,_xlfn.XLOOKUP(AU$31,$U$4:$Z$4,$U$8:$Z$10),1),1),4))</f>
        <v>"Cri":0.1428</v>
      </c>
      <c r="AV44" s="2" t="str" cm="1">
        <f t="array" ref="AV44">IF(AV43="","",$B$2&amp;AV$31&amp;$B$2&amp;$B$1&amp;ROUND(AV$29/100*_xlfn.XLOOKUP($E44,$E$32:$E$281,_xlfn.XLOOKUP(AV$31,$S$28:$AB$28,$S$32:$AB$281))*IFERROR(_xlfn.XLOOKUP(AW$30,$S$8:$S$10,_xlfn.XLOOKUP(AV$31,$U$4:$Z$4,$U$8:$Z$10),1),1),4))</f>
        <v/>
      </c>
      <c r="AW44" s="2" t="str">
        <f t="shared" si="5"/>
        <v>{"Atk":88.1605,"Cri":0.1428}</v>
      </c>
      <c r="AX44" s="2" t="str" cm="1">
        <f t="array" ref="AX44">IF(AX43="","",$B$2&amp;AX$31&amp;$B$2&amp;$B$1&amp;ROUND(AX$29/100*_xlfn.XLOOKUP($E44,$E$32:$E$281,_xlfn.XLOOKUP(AX$31,$S$28:$AB$28,$S$32:$AB$281))*IFERROR(_xlfn.XLOOKUP(BA$30,$S$8:$S$10,_xlfn.XLOOKUP(AX$31,$U$4:$Z$4,$U$8:$Z$10),1),1),4))</f>
        <v>"Hp":1281.4028</v>
      </c>
      <c r="AY44" s="2" t="str" cm="1">
        <f t="array" ref="AY44">IF(AY43="","",$B$2&amp;AY$31&amp;$B$2&amp;$B$1&amp;ROUND(AY$29/100*_xlfn.XLOOKUP($E44,$E$32:$E$281,_xlfn.XLOOKUP(AY$31,$S$28:$AB$28,$S$32:$AB$281))*IFERROR(_xlfn.XLOOKUP(BB$30,$S$8:$S$10,_xlfn.XLOOKUP(AY$31,$U$4:$Z$4,$U$8:$Z$10),1),1),4))</f>
        <v>"AntiCri":0.1428</v>
      </c>
      <c r="AZ44" s="2" t="str" cm="1">
        <f t="array" ref="AZ44">IF(AZ43="","",$B$2&amp;AZ$31&amp;$B$2&amp;$B$1&amp;ROUND(AZ$29/100*_xlfn.XLOOKUP($E44,$E$32:$E$281,_xlfn.XLOOKUP(AZ$31,$S$28:$AB$28,$S$32:$AB$281))*IFERROR(_xlfn.XLOOKUP(BA$30,$S$8:$S$10,_xlfn.XLOOKUP(AZ$31,$U$4:$Z$4,$U$8:$Z$10),1),1),4))</f>
        <v/>
      </c>
      <c r="BA44" s="2" t="str">
        <f t="shared" si="6"/>
        <v>{"Hp":1281.4028,"AntiCri":0.1428}</v>
      </c>
      <c r="BB44" s="2" t="str" cm="1">
        <f t="array" ref="BB44">IF(BB43="","",$B$2&amp;BB$31&amp;$B$2&amp;$B$1&amp;ROUND(BB$29/100*_xlfn.XLOOKUP($E44,$E$32:$E$281,_xlfn.XLOOKUP(BB$31,$S$28:$AB$28,$S$32:$AB$281))*IFERROR(_xlfn.XLOOKUP(BE$30,$S$8:$S$10,_xlfn.XLOOKUP(BB$31,$U$4:$Z$4,$U$8:$Z$10),1),1),4))</f>
        <v>"PhysDef":45.1054</v>
      </c>
      <c r="BC44" s="2" t="str" cm="1">
        <f t="array" ref="BC44">IF(BC43="","",$B$2&amp;BC$31&amp;$B$2&amp;$B$1&amp;ROUND(BC$29/100*_xlfn.XLOOKUP($E44,$E$32:$E$281,_xlfn.XLOOKUP(BC$31,$S$28:$AB$28,$S$32:$AB$281))*IFERROR(_xlfn.XLOOKUP(BF$30,$S$8:$S$10,_xlfn.XLOOKUP(BC$31,$U$4:$Z$4,$U$8:$Z$10),1),1),4))</f>
        <v>"OnHealInc":0.0238</v>
      </c>
      <c r="BD44" s="2" t="str" cm="1">
        <f t="array" ref="BD44">IF(BD43="","",$B$2&amp;BD$31&amp;$B$2&amp;$B$1&amp;ROUND(BD$29/100*_xlfn.XLOOKUP($E44,$E$32:$E$281,_xlfn.XLOOKUP(BD$31,$S$28:$AB$28,$S$32:$AB$281))*IFERROR(_xlfn.XLOOKUP(BE$30,$S$8:$S$10,_xlfn.XLOOKUP(BD$31,$U$4:$Z$4,$U$8:$Z$10),1),1),4))</f>
        <v/>
      </c>
      <c r="BE44" s="2" t="str">
        <f t="shared" si="7"/>
        <v>{"PhysDef":45.1054,"OnHealInc":0.0238}</v>
      </c>
      <c r="BF44" s="2" t="str" cm="1">
        <f t="array" ref="BF44">IF(BF43="","",$B$2&amp;BF$31&amp;$B$2&amp;$B$1&amp;ROUND(BF$29/100*_xlfn.XLOOKUP($E44,$E$32:$E$281,_xlfn.XLOOKUP(BF$31,$S$28:$AB$28,$S$32:$AB$281))*IFERROR(_xlfn.XLOOKUP(BI$30,$S$8:$S$10,_xlfn.XLOOKUP(BF$31,$U$4:$Z$4,$U$8:$Z$10),1),1),4))</f>
        <v>"MagicDef":45.1054</v>
      </c>
      <c r="BG44" s="2" t="str" cm="1">
        <f t="array" ref="BG44">IF(BG43="","",$B$2&amp;BG$31&amp;$B$2&amp;$B$1&amp;ROUND(BG$29/100*_xlfn.XLOOKUP($E44,$E$32:$E$281,_xlfn.XLOOKUP(BG$31,$S$28:$AB$28,$S$32:$AB$281))*IFERROR(_xlfn.XLOOKUP(BJ$30,$S$8:$S$10,_xlfn.XLOOKUP(BG$31,$U$4:$Z$4,$U$8:$Z$10),1),1),4))</f>
        <v>"AtkSpeed":0.0324</v>
      </c>
      <c r="BH44" s="2" t="str" cm="1">
        <f t="array" ref="BH44">IF(BH43="","",$B$2&amp;BH$31&amp;$B$2&amp;$B$1&amp;ROUND(BH$29/100*_xlfn.XLOOKUP($E44,$E$32:$E$281,_xlfn.XLOOKUP(BH$31,$S$28:$AB$28,$S$32:$AB$281))*IFERROR(_xlfn.XLOOKUP(BI$30,$S$8:$S$10,_xlfn.XLOOKUP(BH$31,$U$4:$Z$4,$U$8:$Z$10),1),1),4))</f>
        <v>"OnHealInc":0.0238</v>
      </c>
      <c r="BI44" s="2" t="str">
        <f t="shared" si="8"/>
        <v>{"MagicDef":45.1054,"AtkSpeed":0.0324,"OnHealInc":0.0238}</v>
      </c>
      <c r="BJ44" s="2" t="str" cm="1">
        <f t="array" ref="BJ44">IF(BJ43="","",$B$2&amp;BJ$31&amp;$B$2&amp;$B$1&amp;ROUND(BJ$29/100*_xlfn.XLOOKUP($E44,$E$32:$E$281,_xlfn.XLOOKUP(BJ$31,$S$28:$AB$28,$S$32:$AB$281))*IFERROR(_xlfn.XLOOKUP(BM$30,$S$8:$S$10,_xlfn.XLOOKUP(BJ$31,$U$4:$Z$4,$U$8:$Z$10),1),1),4))</f>
        <v>"Atk":112.7634</v>
      </c>
      <c r="BK44" s="2" t="str" cm="1">
        <f t="array" ref="BK44">IF(BK43="","",$B$2&amp;BK$31&amp;$B$2&amp;$B$1&amp;ROUND(BK$29/100*_xlfn.XLOOKUP($E44,$E$32:$E$281,_xlfn.XLOOKUP(BK$31,$S$28:$AB$28,$S$32:$AB$281))*IFERROR(_xlfn.XLOOKUP(BN$30,$S$8:$S$10,_xlfn.XLOOKUP(BK$31,$U$4:$Z$4,$U$8:$Z$10),1),1),4))</f>
        <v>"Cri":0.1428</v>
      </c>
      <c r="BL44" s="2" t="str" cm="1">
        <f t="array" ref="BL44">IF(BL43="","",$B$2&amp;BL$31&amp;$B$2&amp;$B$1&amp;ROUND(BL$29/100*_xlfn.XLOOKUP($E44,$E$32:$E$281,_xlfn.XLOOKUP(BL$31,$S$28:$AB$28,$S$32:$AB$281))*IFERROR(_xlfn.XLOOKUP(BM$30,$S$8:$S$10,_xlfn.XLOOKUP(BL$31,$U$4:$Z$4,$U$8:$Z$10),1),1),4))</f>
        <v/>
      </c>
      <c r="BM44" s="2" t="str">
        <f t="shared" si="9"/>
        <v>{"Atk":112.7634,"Cri":0.1428}</v>
      </c>
      <c r="BN44" s="2" t="str" cm="1">
        <f t="array" ref="BN44">IF(BN43="","",$B$2&amp;BN$31&amp;$B$2&amp;$B$1&amp;ROUND(BN$29/100*_xlfn.XLOOKUP($E44,$E$32:$E$281,_xlfn.XLOOKUP(BN$31,$S$28:$AB$28,$S$32:$AB$281))*IFERROR(_xlfn.XLOOKUP(BQ$30,$S$8:$S$10,_xlfn.XLOOKUP(BN$31,$U$4:$Z$4,$U$8:$Z$10),1),1),4))</f>
        <v>"Hp":1076.3783</v>
      </c>
      <c r="BO44" s="2" t="str" cm="1">
        <f t="array" ref="BO44">IF(BO43="","",$B$2&amp;BO$31&amp;$B$2&amp;$B$1&amp;ROUND(BO$29/100*_xlfn.XLOOKUP($E44,$E$32:$E$281,_xlfn.XLOOKUP(BO$31,$S$28:$AB$28,$S$32:$AB$281))*IFERROR(_xlfn.XLOOKUP(BR$30,$S$8:$S$10,_xlfn.XLOOKUP(BO$31,$U$4:$Z$4,$U$8:$Z$10),1),1),4))</f>
        <v>"AntiCri":0.1428</v>
      </c>
      <c r="BP44" s="2" t="str" cm="1">
        <f t="array" ref="BP44">IF(BP43="","",$B$2&amp;BP$31&amp;$B$2&amp;$B$1&amp;ROUND(BP$29/100*_xlfn.XLOOKUP($E44,$E$32:$E$281,_xlfn.XLOOKUP(BP$31,$S$28:$AB$28,$S$32:$AB$281))*IFERROR(_xlfn.XLOOKUP(BQ$30,$S$8:$S$10,_xlfn.XLOOKUP(BP$31,$U$4:$Z$4,$U$8:$Z$10),1),1),4))</f>
        <v/>
      </c>
      <c r="BQ44" s="2" t="str">
        <f t="shared" si="10"/>
        <v>{"Hp":1076.3783,"AntiCri":0.1428}</v>
      </c>
      <c r="BR44" s="2" t="str" cm="1">
        <f t="array" ref="BR44">IF(BR43="","",$B$2&amp;BR$31&amp;$B$2&amp;$B$1&amp;ROUND(BR$29/100*_xlfn.XLOOKUP($E44,$E$32:$E$281,_xlfn.XLOOKUP(BR$31,$S$28:$AB$28,$S$32:$AB$281))*IFERROR(_xlfn.XLOOKUP(BU$30,$S$8:$S$10,_xlfn.XLOOKUP(BR$31,$U$4:$Z$4,$U$8:$Z$10),1),1),4))</f>
        <v>"PhysDef":39.7747</v>
      </c>
      <c r="BS44" s="2" t="str" cm="1">
        <f t="array" ref="BS44">IF(BS43="","",$B$2&amp;BS$31&amp;$B$2&amp;$B$1&amp;ROUND(BS$29/100*_xlfn.XLOOKUP($E44,$E$32:$E$281,_xlfn.XLOOKUP(BS$31,$S$28:$AB$28,$S$32:$AB$281))*IFERROR(_xlfn.XLOOKUP(BV$30,$S$8:$S$10,_xlfn.XLOOKUP(BS$31,$U$4:$Z$4,$U$8:$Z$10),1),1),4))</f>
        <v>"HealInc":0.0238</v>
      </c>
      <c r="BT44" s="2" t="str" cm="1">
        <f t="array" ref="BT44">IF(BT43="","",$B$2&amp;BT$31&amp;$B$2&amp;$B$1&amp;ROUND(BT$29/100*_xlfn.XLOOKUP($E44,$E$32:$E$281,_xlfn.XLOOKUP(BT$31,$S$28:$AB$28,$S$32:$AB$281))*IFERROR(_xlfn.XLOOKUP(BU$30,$S$8:$S$10,_xlfn.XLOOKUP(BT$31,$U$4:$Z$4,$U$8:$Z$10),1),1),4))</f>
        <v/>
      </c>
      <c r="BU44" s="2" t="str">
        <f t="shared" si="11"/>
        <v>{"PhysDef":39.7747,"HealInc":0.0238}</v>
      </c>
      <c r="BV44" s="2" t="str" cm="1">
        <f t="array" ref="BV44">IF(BV43="","",$B$2&amp;BV$31&amp;$B$2&amp;$B$1&amp;ROUND(BV$29/100*_xlfn.XLOOKUP($E44,$E$32:$E$281,_xlfn.XLOOKUP(BV$31,$S$28:$AB$28,$S$32:$AB$281))*IFERROR(_xlfn.XLOOKUP(BY$30,$S$8:$S$10,_xlfn.XLOOKUP(BV$31,$U$4:$Z$4,$U$8:$Z$10),1),1),4))</f>
        <v>"MagicDef":40.5948</v>
      </c>
      <c r="BW44" s="2" t="str" cm="1">
        <f t="array" ref="BW44">IF(BW43="","",$B$2&amp;BW$31&amp;$B$2&amp;$B$1&amp;ROUND(BW$29/100*_xlfn.XLOOKUP($E44,$E$32:$E$281,_xlfn.XLOOKUP(BW$31,$S$28:$AB$28,$S$32:$AB$281))*IFERROR(_xlfn.XLOOKUP(BZ$30,$S$8:$S$10,_xlfn.XLOOKUP(BW$31,$U$4:$Z$4,$U$8:$Z$10),1),1),4))</f>
        <v>"AtkSpeed":0.0324</v>
      </c>
      <c r="BX44" s="2" t="str" cm="1">
        <f t="array" ref="BX44">IF(BX43="","",$B$2&amp;BX$31&amp;$B$2&amp;$B$1&amp;ROUND(BX$29/100*_xlfn.XLOOKUP($E44,$E$32:$E$281,_xlfn.XLOOKUP(BX$31,$S$28:$AB$28,$S$32:$AB$281))*IFERROR(_xlfn.XLOOKUP(BY$30,$S$8:$S$10,_xlfn.XLOOKUP(BX$31,$U$4:$Z$4,$U$8:$Z$10),1),1),4))</f>
        <v>"HealInc":0.0238</v>
      </c>
      <c r="BY44" s="2" t="str">
        <f t="shared" si="12"/>
        <v>{"MagicDef":40.5948,"AtkSpeed":0.0324,"HealInc":0.0238}</v>
      </c>
    </row>
    <row r="45" spans="4:77" ht="16.5" x14ac:dyDescent="0.15">
      <c r="D45" s="38">
        <v>37</v>
      </c>
      <c r="E45" s="43">
        <v>14</v>
      </c>
      <c r="F45" s="38">
        <v>130.33194467594799</v>
      </c>
      <c r="G45" s="38">
        <v>40</v>
      </c>
      <c r="H45" s="38">
        <v>30</v>
      </c>
      <c r="I45" s="48">
        <v>130.33194467594799</v>
      </c>
      <c r="J45" s="48">
        <v>13.0331944675948</v>
      </c>
      <c r="K45" s="48">
        <v>5.2132777870379208</v>
      </c>
      <c r="L45" s="48">
        <v>5.2132777870379208</v>
      </c>
      <c r="M45" s="48">
        <v>56</v>
      </c>
      <c r="N45" s="48">
        <v>56</v>
      </c>
      <c r="O45" s="48">
        <v>13.5</v>
      </c>
      <c r="P45" s="48">
        <v>10.5</v>
      </c>
      <c r="Q45" s="48">
        <v>9.9</v>
      </c>
      <c r="R45" s="48">
        <v>9.9</v>
      </c>
      <c r="S45" s="48">
        <f>SUM(I$32:I45)</f>
        <v>1155.4541752325113</v>
      </c>
      <c r="T45" s="48">
        <f>SUM(J$32:J45)</f>
        <v>115.5454175232511</v>
      </c>
      <c r="U45" s="48">
        <f>SUM(K$32:K45)</f>
        <v>46.218167009300458</v>
      </c>
      <c r="V45" s="48">
        <f>SUM(L$32:L45)</f>
        <v>46.218167009300458</v>
      </c>
      <c r="W45" s="62">
        <f>SUM(M$32:M45)/10000</f>
        <v>0.1484</v>
      </c>
      <c r="X45" s="62">
        <f>SUM(N$32:N45)/10000</f>
        <v>0.1484</v>
      </c>
      <c r="Y45" s="62">
        <f>SUM(O$32:O45)/10000</f>
        <v>3.3750000000000002E-2</v>
      </c>
      <c r="Z45" s="62">
        <f>SUM(P$32:P45)/10000</f>
        <v>2.6249999999999999E-2</v>
      </c>
      <c r="AA45" s="62">
        <f>SUM(Q$32:Q45)/10000</f>
        <v>2.4750000000000008E-2</v>
      </c>
      <c r="AB45" s="62">
        <f>SUM(R$32:R45)/10000</f>
        <v>2.4750000000000008E-2</v>
      </c>
      <c r="AD45" s="2" t="str" cm="1">
        <f t="array" ref="AD45">IF(AD44="","",$B$2&amp;AD$31&amp;$B$2&amp;$B$1&amp;ROUND(AD$29/100*_xlfn.XLOOKUP($E45,$E$32:$E$281,_xlfn.XLOOKUP(AD$31,$S$28:$AB$28,$S$32:$AB$281))*_xlfn.XLOOKUP(AG$30,$S$8:$S$10,_xlfn.XLOOKUP(AD$31,$U$4:$Z$4,$U$8:$Z$10),1),4))</f>
        <v>"Atk":140.9654</v>
      </c>
      <c r="AE45" s="2" t="str" cm="1">
        <f t="array" ref="AE45">IF(AE44="","",$B$2&amp;AE$31&amp;$B$2&amp;$B$1&amp;ROUND(AE$29/100*_xlfn.XLOOKUP($E45,$E$32:$E$281,_xlfn.XLOOKUP(AE$31,$S$28:$AB$28,$S$32:$AB$281))*_xlfn.XLOOKUP(AG$30,$S$8:$S$10,_xlfn.XLOOKUP(AE$31,$U$4:$Z$4,$U$8:$Z$10),1),4))</f>
        <v>"Cri":0.2152</v>
      </c>
      <c r="AF45" s="2" t="str" cm="1">
        <f t="array" ref="AF45">IF(AF44="","",$B$2&amp;AF$31&amp;$B$2&amp;$B$1&amp;ROUND(AF$29/100*_xlfn.XLOOKUP($E45,$E$32:$E$281,_xlfn.XLOOKUP(AF$31,$S$28:$AB$28,$S$32:$AB$281))*_xlfn.XLOOKUP(AI$30,$S$8:$S$10,_xlfn.XLOOKUP(AF$31,$U$4:$Z$4,$U$8:$Z$10),1),4))</f>
        <v/>
      </c>
      <c r="AG45" s="2" t="str">
        <f t="shared" si="1"/>
        <v>{"Atk":140.9654,"Cri":0.2152}</v>
      </c>
      <c r="AH45" s="2" t="str" cm="1">
        <f t="array" ref="AH45">IF(AH44="","",$B$2&amp;AH$31&amp;$B$2&amp;$B$1&amp;ROUND(AH$29/100*_xlfn.XLOOKUP($E45,$E$32:$E$281,_xlfn.XLOOKUP(AH$31,$S$28:$AB$28,$S$32:$AB$281))*_xlfn.XLOOKUP(AK$30,$S$8:$S$10,_xlfn.XLOOKUP(AH$31,$U$4:$Z$4,$U$8:$Z$10),1),4))</f>
        <v>"Hp":1016.7997</v>
      </c>
      <c r="AI45" s="2" t="str" cm="1">
        <f t="array" ref="AI45">IF(AI44="","",$B$2&amp;AI$31&amp;$B$2&amp;$B$1&amp;ROUND(AI$29/100*_xlfn.XLOOKUP($E45,$E$32:$E$281,_xlfn.XLOOKUP(AI$31,$S$28:$AB$28,$S$32:$AB$281))*_xlfn.XLOOKUP(AK$30,$S$8:$S$10,_xlfn.XLOOKUP(AI$31,$U$4:$Z$4,$U$8:$Z$10),1),4))</f>
        <v>"AntiCri":0.1187</v>
      </c>
      <c r="AJ45" s="2" t="str" cm="1">
        <f t="array" ref="AJ45">IF(AJ44="","",$B$2&amp;AJ$31&amp;$B$2&amp;$B$1&amp;ROUND(AJ$29/100*_xlfn.XLOOKUP($E45,$E$32:$E$281,_xlfn.XLOOKUP(AJ$31,$S$28:$AB$28,$S$32:$AB$281))*_xlfn.XLOOKUP(AK$30,$S$8:$S$10,_xlfn.XLOOKUP(AJ$31,$U$4:$Z$4,$U$8:$Z$10),1),4))</f>
        <v/>
      </c>
      <c r="AK45" s="2" t="str">
        <f t="shared" si="2"/>
        <v>{"Hp":1016.7997,"AntiCri":0.1187}</v>
      </c>
      <c r="AL45" s="2" t="str" cm="1">
        <f t="array" ref="AL45">IF(AL44="","",$B$2&amp;AL$31&amp;$B$2&amp;$B$1&amp;ROUND(AL$29/100*_xlfn.XLOOKUP($E45,$E$32:$E$281,_xlfn.XLOOKUP(AL$31,$S$28:$AB$28,$S$32:$AB$281))*IFERROR(_xlfn.XLOOKUP(AO$30,$S$8:$S$10,_xlfn.XLOOKUP(AL$31,$U$4:$Z$4,$U$8:$Z$10),1),1),4))</f>
        <v>"PhysDef":43.9073</v>
      </c>
      <c r="AM45" s="2" t="str" cm="1">
        <f t="array" ref="AM45">IF(AM44="","",$B$2&amp;AM$31&amp;$B$2&amp;$B$1&amp;ROUND(AM$29/100*_xlfn.XLOOKUP($E45,$E$32:$E$281,_xlfn.XLOOKUP(AM$31,$S$28:$AB$28,$S$32:$AB$281))*IFERROR(_xlfn.XLOOKUP(AP$30,$S$8:$S$10,_xlfn.XLOOKUP(AM$31,$U$4:$Z$4,$U$8:$Z$10),1),1),4))</f>
        <v>"SkillSpeed":0.0263</v>
      </c>
      <c r="AN45" s="2" t="str" cm="1">
        <f t="array" ref="AN45">IF(AN44="","",$B$2&amp;AN$31&amp;$B$2&amp;$B$1&amp;ROUND(AN$29/100*_xlfn.XLOOKUP($E45,$E$32:$E$281,_xlfn.XLOOKUP(AN$31,$S$28:$AB$28,$S$32:$AB$281))*IFERROR(_xlfn.XLOOKUP(AO$30,$S$8:$S$10,_xlfn.XLOOKUP(AN$31,$U$4:$Z$4,$U$8:$Z$10),1),1),4))</f>
        <v/>
      </c>
      <c r="AO45" s="2" t="str">
        <f t="shared" si="3"/>
        <v>{"PhysDef":43.9073,"SkillSpeed":0.0263}</v>
      </c>
      <c r="AP45" s="2" t="str" cm="1">
        <f t="array" ref="AP45">IF(AP44="","",$B$2&amp;AP$31&amp;$B$2&amp;$B$1&amp;ROUND(AP$29/100*_xlfn.XLOOKUP($E45,$E$32:$E$281,_xlfn.XLOOKUP(AP$31,$S$28:$AB$28,$S$32:$AB$281))*IFERROR(_xlfn.XLOOKUP(AS$30,$S$8:$S$10,_xlfn.XLOOKUP(AP$31,$U$4:$Z$4,$U$8:$Z$10),1),1),4))</f>
        <v>"MagicDef":43.9073</v>
      </c>
      <c r="AQ45" s="2" t="str" cm="1">
        <f t="array" ref="AQ45">IF(AQ44="","",$B$2&amp;AQ$31&amp;$B$2&amp;$B$1&amp;ROUND(AQ$29/100*_xlfn.XLOOKUP($E45,$E$32:$E$281,_xlfn.XLOOKUP(AQ$31,$S$28:$AB$28,$S$32:$AB$281))*IFERROR(_xlfn.XLOOKUP(AT$30,$S$8:$S$10,_xlfn.XLOOKUP(AQ$31,$U$4:$Z$4,$U$8:$Z$10),1),1),4))</f>
        <v>"AtkSpeed":0.0338</v>
      </c>
      <c r="AR45" s="2" t="str" cm="1">
        <f t="array" ref="AR45">IF(AR44="","",$B$2&amp;AR$31&amp;$B$2&amp;$B$1&amp;ROUND(AR$29/100*_xlfn.XLOOKUP($E45,$E$32:$E$281,_xlfn.XLOOKUP(AR$31,$S$28:$AB$28,$S$32:$AB$281))*IFERROR(_xlfn.XLOOKUP(AS$30,$S$8:$S$10,_xlfn.XLOOKUP(AR$31,$U$4:$Z$4,$U$8:$Z$10),1),1),4))</f>
        <v>"SkillSpeed":0.0263</v>
      </c>
      <c r="AS45" s="2" t="str">
        <f t="shared" si="4"/>
        <v>{"MagicDef":43.9073,"AtkSpeed":0.0338,"SkillSpeed":0.0263}</v>
      </c>
      <c r="AT45" s="2" t="str" cm="1">
        <f t="array" ref="AT45">IF(AT44="","",$B$2&amp;AT$31&amp;$B$2&amp;$B$1&amp;ROUND(AT$29/100*_xlfn.XLOOKUP($E45,$E$32:$E$281,_xlfn.XLOOKUP(AT$31,$S$28:$AB$28,$S$32:$AB$281))*IFERROR(_xlfn.XLOOKUP(AW$30,$S$8:$S$10,_xlfn.XLOOKUP(AT$31,$U$4:$Z$4,$U$8:$Z$10),1),1),4))</f>
        <v>"Atk":99.3691</v>
      </c>
      <c r="AU45" s="2" t="str" cm="1">
        <f t="array" ref="AU45">IF(AU44="","",$B$2&amp;AU$31&amp;$B$2&amp;$B$1&amp;ROUND(AU$29/100*_xlfn.XLOOKUP($E45,$E$32:$E$281,_xlfn.XLOOKUP(AU$31,$S$28:$AB$28,$S$32:$AB$281))*IFERROR(_xlfn.XLOOKUP(AX$30,$S$8:$S$10,_xlfn.XLOOKUP(AU$31,$U$4:$Z$4,$U$8:$Z$10),1),1),4))</f>
        <v>"Cri":0.1484</v>
      </c>
      <c r="AV45" s="2" t="str" cm="1">
        <f t="array" ref="AV45">IF(AV44="","",$B$2&amp;AV$31&amp;$B$2&amp;$B$1&amp;ROUND(AV$29/100*_xlfn.XLOOKUP($E45,$E$32:$E$281,_xlfn.XLOOKUP(AV$31,$S$28:$AB$28,$S$32:$AB$281))*IFERROR(_xlfn.XLOOKUP(AW$30,$S$8:$S$10,_xlfn.XLOOKUP(AV$31,$U$4:$Z$4,$U$8:$Z$10),1),1),4))</f>
        <v/>
      </c>
      <c r="AW45" s="2" t="str">
        <f t="shared" si="5"/>
        <v>{"Atk":99.3691,"Cri":0.1484}</v>
      </c>
      <c r="AX45" s="2" t="str" cm="1">
        <f t="array" ref="AX45">IF(AX44="","",$B$2&amp;AX$31&amp;$B$2&amp;$B$1&amp;ROUND(AX$29/100*_xlfn.XLOOKUP($E45,$E$32:$E$281,_xlfn.XLOOKUP(AX$31,$S$28:$AB$28,$S$32:$AB$281))*IFERROR(_xlfn.XLOOKUP(BA$30,$S$8:$S$10,_xlfn.XLOOKUP(AX$31,$U$4:$Z$4,$U$8:$Z$10),1),1),4))</f>
        <v>"Hp":1444.3177</v>
      </c>
      <c r="AY45" s="2" t="str" cm="1">
        <f t="array" ref="AY45">IF(AY44="","",$B$2&amp;AY$31&amp;$B$2&amp;$B$1&amp;ROUND(AY$29/100*_xlfn.XLOOKUP($E45,$E$32:$E$281,_xlfn.XLOOKUP(AY$31,$S$28:$AB$28,$S$32:$AB$281))*IFERROR(_xlfn.XLOOKUP(BB$30,$S$8:$S$10,_xlfn.XLOOKUP(AY$31,$U$4:$Z$4,$U$8:$Z$10),1),1),4))</f>
        <v>"AntiCri":0.1484</v>
      </c>
      <c r="AZ45" s="2" t="str" cm="1">
        <f t="array" ref="AZ45">IF(AZ44="","",$B$2&amp;AZ$31&amp;$B$2&amp;$B$1&amp;ROUND(AZ$29/100*_xlfn.XLOOKUP($E45,$E$32:$E$281,_xlfn.XLOOKUP(AZ$31,$S$28:$AB$28,$S$32:$AB$281))*IFERROR(_xlfn.XLOOKUP(BA$30,$S$8:$S$10,_xlfn.XLOOKUP(AZ$31,$U$4:$Z$4,$U$8:$Z$10),1),1),4))</f>
        <v/>
      </c>
      <c r="BA45" s="2" t="str">
        <f t="shared" si="6"/>
        <v>{"Hp":1444.3177,"AntiCri":0.1484}</v>
      </c>
      <c r="BB45" s="2" t="str" cm="1">
        <f t="array" ref="BB45">IF(BB44="","",$B$2&amp;BB$31&amp;$B$2&amp;$B$1&amp;ROUND(BB$29/100*_xlfn.XLOOKUP($E45,$E$32:$E$281,_xlfn.XLOOKUP(BB$31,$S$28:$AB$28,$S$32:$AB$281))*IFERROR(_xlfn.XLOOKUP(BE$30,$S$8:$S$10,_xlfn.XLOOKUP(BB$31,$U$4:$Z$4,$U$8:$Z$10),1),1),4))</f>
        <v>"PhysDef":50.84</v>
      </c>
      <c r="BC45" s="2" t="str" cm="1">
        <f t="array" ref="BC45">IF(BC44="","",$B$2&amp;BC$31&amp;$B$2&amp;$B$1&amp;ROUND(BC$29/100*_xlfn.XLOOKUP($E45,$E$32:$E$281,_xlfn.XLOOKUP(BC$31,$S$28:$AB$28,$S$32:$AB$281))*IFERROR(_xlfn.XLOOKUP(BF$30,$S$8:$S$10,_xlfn.XLOOKUP(BC$31,$U$4:$Z$4,$U$8:$Z$10),1),1),4))</f>
        <v>"OnHealInc":0.0248</v>
      </c>
      <c r="BD45" s="2" t="str" cm="1">
        <f t="array" ref="BD45">IF(BD44="","",$B$2&amp;BD$31&amp;$B$2&amp;$B$1&amp;ROUND(BD$29/100*_xlfn.XLOOKUP($E45,$E$32:$E$281,_xlfn.XLOOKUP(BD$31,$S$28:$AB$28,$S$32:$AB$281))*IFERROR(_xlfn.XLOOKUP(BE$30,$S$8:$S$10,_xlfn.XLOOKUP(BD$31,$U$4:$Z$4,$U$8:$Z$10),1),1),4))</f>
        <v/>
      </c>
      <c r="BE45" s="2" t="str">
        <f t="shared" si="7"/>
        <v>{"PhysDef":50.84,"OnHealInc":0.0248}</v>
      </c>
      <c r="BF45" s="2" t="str" cm="1">
        <f t="array" ref="BF45">IF(BF44="","",$B$2&amp;BF$31&amp;$B$2&amp;$B$1&amp;ROUND(BF$29/100*_xlfn.XLOOKUP($E45,$E$32:$E$281,_xlfn.XLOOKUP(BF$31,$S$28:$AB$28,$S$32:$AB$281))*IFERROR(_xlfn.XLOOKUP(BI$30,$S$8:$S$10,_xlfn.XLOOKUP(BF$31,$U$4:$Z$4,$U$8:$Z$10),1),1),4))</f>
        <v>"MagicDef":50.84</v>
      </c>
      <c r="BG45" s="2" t="str" cm="1">
        <f t="array" ref="BG45">IF(BG44="","",$B$2&amp;BG$31&amp;$B$2&amp;$B$1&amp;ROUND(BG$29/100*_xlfn.XLOOKUP($E45,$E$32:$E$281,_xlfn.XLOOKUP(BG$31,$S$28:$AB$28,$S$32:$AB$281))*IFERROR(_xlfn.XLOOKUP(BJ$30,$S$8:$S$10,_xlfn.XLOOKUP(BG$31,$U$4:$Z$4,$U$8:$Z$10),1),1),4))</f>
        <v>"AtkSpeed":0.0338</v>
      </c>
      <c r="BH45" s="2" t="str" cm="1">
        <f t="array" ref="BH45">IF(BH44="","",$B$2&amp;BH$31&amp;$B$2&amp;$B$1&amp;ROUND(BH$29/100*_xlfn.XLOOKUP($E45,$E$32:$E$281,_xlfn.XLOOKUP(BH$31,$S$28:$AB$28,$S$32:$AB$281))*IFERROR(_xlfn.XLOOKUP(BI$30,$S$8:$S$10,_xlfn.XLOOKUP(BH$31,$U$4:$Z$4,$U$8:$Z$10),1),1),4))</f>
        <v>"OnHealInc":0.0248</v>
      </c>
      <c r="BI45" s="2" t="str">
        <f t="shared" si="8"/>
        <v>{"MagicDef":50.84,"AtkSpeed":0.0338,"OnHealInc":0.0248}</v>
      </c>
      <c r="BJ45" s="2" t="str" cm="1">
        <f t="array" ref="BJ45">IF(BJ44="","",$B$2&amp;BJ$31&amp;$B$2&amp;$B$1&amp;ROUND(BJ$29/100*_xlfn.XLOOKUP($E45,$E$32:$E$281,_xlfn.XLOOKUP(BJ$31,$S$28:$AB$28,$S$32:$AB$281))*IFERROR(_xlfn.XLOOKUP(BM$30,$S$8:$S$10,_xlfn.XLOOKUP(BJ$31,$U$4:$Z$4,$U$8:$Z$10),1),1),4))</f>
        <v>"Atk":127.1</v>
      </c>
      <c r="BK45" s="2" t="str" cm="1">
        <f t="array" ref="BK45">IF(BK44="","",$B$2&amp;BK$31&amp;$B$2&amp;$B$1&amp;ROUND(BK$29/100*_xlfn.XLOOKUP($E45,$E$32:$E$281,_xlfn.XLOOKUP(BK$31,$S$28:$AB$28,$S$32:$AB$281))*IFERROR(_xlfn.XLOOKUP(BN$30,$S$8:$S$10,_xlfn.XLOOKUP(BK$31,$U$4:$Z$4,$U$8:$Z$10),1),1),4))</f>
        <v>"Cri":0.1484</v>
      </c>
      <c r="BL45" s="2" t="str" cm="1">
        <f t="array" ref="BL45">IF(BL44="","",$B$2&amp;BL$31&amp;$B$2&amp;$B$1&amp;ROUND(BL$29/100*_xlfn.XLOOKUP($E45,$E$32:$E$281,_xlfn.XLOOKUP(BL$31,$S$28:$AB$28,$S$32:$AB$281))*IFERROR(_xlfn.XLOOKUP(BM$30,$S$8:$S$10,_xlfn.XLOOKUP(BL$31,$U$4:$Z$4,$U$8:$Z$10),1),1),4))</f>
        <v/>
      </c>
      <c r="BM45" s="2" t="str">
        <f t="shared" si="9"/>
        <v>{"Atk":127.1,"Cri":0.1484}</v>
      </c>
      <c r="BN45" s="2" t="str" cm="1">
        <f t="array" ref="BN45">IF(BN44="","",$B$2&amp;BN$31&amp;$B$2&amp;$B$1&amp;ROUND(BN$29/100*_xlfn.XLOOKUP($E45,$E$32:$E$281,_xlfn.XLOOKUP(BN$31,$S$28:$AB$28,$S$32:$AB$281))*IFERROR(_xlfn.XLOOKUP(BQ$30,$S$8:$S$10,_xlfn.XLOOKUP(BN$31,$U$4:$Z$4,$U$8:$Z$10),1),1),4))</f>
        <v>"Hp":1213.2269</v>
      </c>
      <c r="BO45" s="2" t="str" cm="1">
        <f t="array" ref="BO45">IF(BO44="","",$B$2&amp;BO$31&amp;$B$2&amp;$B$1&amp;ROUND(BO$29/100*_xlfn.XLOOKUP($E45,$E$32:$E$281,_xlfn.XLOOKUP(BO$31,$S$28:$AB$28,$S$32:$AB$281))*IFERROR(_xlfn.XLOOKUP(BR$30,$S$8:$S$10,_xlfn.XLOOKUP(BO$31,$U$4:$Z$4,$U$8:$Z$10),1),1),4))</f>
        <v>"AntiCri":0.1484</v>
      </c>
      <c r="BP45" s="2" t="str" cm="1">
        <f t="array" ref="BP45">IF(BP44="","",$B$2&amp;BP$31&amp;$B$2&amp;$B$1&amp;ROUND(BP$29/100*_xlfn.XLOOKUP($E45,$E$32:$E$281,_xlfn.XLOOKUP(BP$31,$S$28:$AB$28,$S$32:$AB$281))*IFERROR(_xlfn.XLOOKUP(BQ$30,$S$8:$S$10,_xlfn.XLOOKUP(BP$31,$U$4:$Z$4,$U$8:$Z$10),1),1),4))</f>
        <v/>
      </c>
      <c r="BQ45" s="2" t="str">
        <f t="shared" si="10"/>
        <v>{"Hp":1213.2269,"AntiCri":0.1484}</v>
      </c>
      <c r="BR45" s="2" t="str" cm="1">
        <f t="array" ref="BR45">IF(BR44="","",$B$2&amp;BR$31&amp;$B$2&amp;$B$1&amp;ROUND(BR$29/100*_xlfn.XLOOKUP($E45,$E$32:$E$281,_xlfn.XLOOKUP(BR$31,$S$28:$AB$28,$S$32:$AB$281))*IFERROR(_xlfn.XLOOKUP(BU$30,$S$8:$S$10,_xlfn.XLOOKUP(BR$31,$U$4:$Z$4,$U$8:$Z$10),1),1),4))</f>
        <v>"PhysDef":44.8316</v>
      </c>
      <c r="BS45" s="2" t="str" cm="1">
        <f t="array" ref="BS45">IF(BS44="","",$B$2&amp;BS$31&amp;$B$2&amp;$B$1&amp;ROUND(BS$29/100*_xlfn.XLOOKUP($E45,$E$32:$E$281,_xlfn.XLOOKUP(BS$31,$S$28:$AB$28,$S$32:$AB$281))*IFERROR(_xlfn.XLOOKUP(BV$30,$S$8:$S$10,_xlfn.XLOOKUP(BS$31,$U$4:$Z$4,$U$8:$Z$10),1),1),4))</f>
        <v>"HealInc":0.0248</v>
      </c>
      <c r="BT45" s="2" t="str" cm="1">
        <f t="array" ref="BT45">IF(BT44="","",$B$2&amp;BT$31&amp;$B$2&amp;$B$1&amp;ROUND(BT$29/100*_xlfn.XLOOKUP($E45,$E$32:$E$281,_xlfn.XLOOKUP(BT$31,$S$28:$AB$28,$S$32:$AB$281))*IFERROR(_xlfn.XLOOKUP(BU$30,$S$8:$S$10,_xlfn.XLOOKUP(BT$31,$U$4:$Z$4,$U$8:$Z$10),1),1),4))</f>
        <v/>
      </c>
      <c r="BU45" s="2" t="str">
        <f t="shared" si="11"/>
        <v>{"PhysDef":44.8316,"HealInc":0.0248}</v>
      </c>
      <c r="BV45" s="2" t="str" cm="1">
        <f t="array" ref="BV45">IF(BV44="","",$B$2&amp;BV$31&amp;$B$2&amp;$B$1&amp;ROUND(BV$29/100*_xlfn.XLOOKUP($E45,$E$32:$E$281,_xlfn.XLOOKUP(BV$31,$S$28:$AB$28,$S$32:$AB$281))*IFERROR(_xlfn.XLOOKUP(BY$30,$S$8:$S$10,_xlfn.XLOOKUP(BV$31,$U$4:$Z$4,$U$8:$Z$10),1),1),4))</f>
        <v>"MagicDef":45.756</v>
      </c>
      <c r="BW45" s="2" t="str" cm="1">
        <f t="array" ref="BW45">IF(BW44="","",$B$2&amp;BW$31&amp;$B$2&amp;$B$1&amp;ROUND(BW$29/100*_xlfn.XLOOKUP($E45,$E$32:$E$281,_xlfn.XLOOKUP(BW$31,$S$28:$AB$28,$S$32:$AB$281))*IFERROR(_xlfn.XLOOKUP(BZ$30,$S$8:$S$10,_xlfn.XLOOKUP(BW$31,$U$4:$Z$4,$U$8:$Z$10),1),1),4))</f>
        <v>"AtkSpeed":0.0338</v>
      </c>
      <c r="BX45" s="2" t="str" cm="1">
        <f t="array" ref="BX45">IF(BX44="","",$B$2&amp;BX$31&amp;$B$2&amp;$B$1&amp;ROUND(BX$29/100*_xlfn.XLOOKUP($E45,$E$32:$E$281,_xlfn.XLOOKUP(BX$31,$S$28:$AB$28,$S$32:$AB$281))*IFERROR(_xlfn.XLOOKUP(BY$30,$S$8:$S$10,_xlfn.XLOOKUP(BX$31,$U$4:$Z$4,$U$8:$Z$10),1),1),4))</f>
        <v>"HealInc":0.0248</v>
      </c>
      <c r="BY45" s="2" t="str">
        <f t="shared" si="12"/>
        <v>{"MagicDef":45.756,"AtkSpeed":0.0338,"HealInc":0.0248}</v>
      </c>
    </row>
    <row r="46" spans="4:77" ht="16.5" x14ac:dyDescent="0.15">
      <c r="D46" s="38">
        <v>39</v>
      </c>
      <c r="E46" s="43">
        <v>15</v>
      </c>
      <c r="F46" s="38">
        <v>148.08505060790282</v>
      </c>
      <c r="G46" s="38">
        <v>40</v>
      </c>
      <c r="H46" s="38">
        <v>30</v>
      </c>
      <c r="I46" s="48">
        <v>148.08505060790282</v>
      </c>
      <c r="J46" s="48">
        <v>14.808505060790282</v>
      </c>
      <c r="K46" s="48">
        <v>5.923402024316113</v>
      </c>
      <c r="L46" s="48">
        <v>5.923402024316113</v>
      </c>
      <c r="M46" s="48">
        <v>56</v>
      </c>
      <c r="N46" s="48">
        <v>56</v>
      </c>
      <c r="O46" s="48">
        <v>13.5</v>
      </c>
      <c r="P46" s="48">
        <v>10.5</v>
      </c>
      <c r="Q46" s="48">
        <v>9.9</v>
      </c>
      <c r="R46" s="48">
        <v>9.9</v>
      </c>
      <c r="S46" s="48">
        <f>SUM(I$32:I46)</f>
        <v>1303.539225840414</v>
      </c>
      <c r="T46" s="48">
        <f>SUM(J$32:J46)</f>
        <v>130.35392258404138</v>
      </c>
      <c r="U46" s="48">
        <f>SUM(K$32:K46)</f>
        <v>52.14156903361657</v>
      </c>
      <c r="V46" s="48">
        <f>SUM(L$32:L46)</f>
        <v>52.14156903361657</v>
      </c>
      <c r="W46" s="62">
        <f>SUM(M$32:M46)/10000</f>
        <v>0.154</v>
      </c>
      <c r="X46" s="62">
        <f>SUM(N$32:N46)/10000</f>
        <v>0.154</v>
      </c>
      <c r="Y46" s="62">
        <f>SUM(O$32:O46)/10000</f>
        <v>3.5099999999999999E-2</v>
      </c>
      <c r="Z46" s="62">
        <f>SUM(P$32:P46)/10000</f>
        <v>2.7300000000000001E-2</v>
      </c>
      <c r="AA46" s="62">
        <f>SUM(Q$32:Q46)/10000</f>
        <v>2.5740000000000009E-2</v>
      </c>
      <c r="AB46" s="62">
        <f>SUM(R$32:R46)/10000</f>
        <v>2.5740000000000009E-2</v>
      </c>
      <c r="AD46" s="2" t="str" cm="1">
        <f t="array" ref="AD46">IF(AD45="","",$B$2&amp;AD$31&amp;$B$2&amp;$B$1&amp;ROUND(AD$29/100*_xlfn.XLOOKUP($E46,$E$32:$E$281,_xlfn.XLOOKUP(AD$31,$S$28:$AB$28,$S$32:$AB$281))*_xlfn.XLOOKUP(AG$30,$S$8:$S$10,_xlfn.XLOOKUP(AD$31,$U$4:$Z$4,$U$8:$Z$10),1),4))</f>
        <v>"Atk":159.0318</v>
      </c>
      <c r="AE46" s="2" t="str" cm="1">
        <f t="array" ref="AE46">IF(AE45="","",$B$2&amp;AE$31&amp;$B$2&amp;$B$1&amp;ROUND(AE$29/100*_xlfn.XLOOKUP($E46,$E$32:$E$281,_xlfn.XLOOKUP(AE$31,$S$28:$AB$28,$S$32:$AB$281))*_xlfn.XLOOKUP(AG$30,$S$8:$S$10,_xlfn.XLOOKUP(AE$31,$U$4:$Z$4,$U$8:$Z$10),1),4))</f>
        <v>"Cri":0.2233</v>
      </c>
      <c r="AF46" s="2" t="str" cm="1">
        <f t="array" ref="AF46">IF(AF45="","",$B$2&amp;AF$31&amp;$B$2&amp;$B$1&amp;ROUND(AF$29/100*_xlfn.XLOOKUP($E46,$E$32:$E$281,_xlfn.XLOOKUP(AF$31,$S$28:$AB$28,$S$32:$AB$281))*_xlfn.XLOOKUP(AI$30,$S$8:$S$10,_xlfn.XLOOKUP(AF$31,$U$4:$Z$4,$U$8:$Z$10),1),4))</f>
        <v/>
      </c>
      <c r="AG46" s="2" t="str">
        <f t="shared" si="1"/>
        <v>{"Atk":159.0318,"Cri":0.2233}</v>
      </c>
      <c r="AH46" s="2" t="str" cm="1">
        <f t="array" ref="AH46">IF(AH45="","",$B$2&amp;AH$31&amp;$B$2&amp;$B$1&amp;ROUND(AH$29/100*_xlfn.XLOOKUP($E46,$E$32:$E$281,_xlfn.XLOOKUP(AH$31,$S$28:$AB$28,$S$32:$AB$281))*_xlfn.XLOOKUP(AK$30,$S$8:$S$10,_xlfn.XLOOKUP(AH$31,$U$4:$Z$4,$U$8:$Z$10),1),4))</f>
        <v>"Hp":1147.1145</v>
      </c>
      <c r="AI46" s="2" t="str" cm="1">
        <f t="array" ref="AI46">IF(AI45="","",$B$2&amp;AI$31&amp;$B$2&amp;$B$1&amp;ROUND(AI$29/100*_xlfn.XLOOKUP($E46,$E$32:$E$281,_xlfn.XLOOKUP(AI$31,$S$28:$AB$28,$S$32:$AB$281))*_xlfn.XLOOKUP(AK$30,$S$8:$S$10,_xlfn.XLOOKUP(AI$31,$U$4:$Z$4,$U$8:$Z$10),1),4))</f>
        <v>"AntiCri":0.1232</v>
      </c>
      <c r="AJ46" s="2" t="str" cm="1">
        <f t="array" ref="AJ46">IF(AJ45="","",$B$2&amp;AJ$31&amp;$B$2&amp;$B$1&amp;ROUND(AJ$29/100*_xlfn.XLOOKUP($E46,$E$32:$E$281,_xlfn.XLOOKUP(AJ$31,$S$28:$AB$28,$S$32:$AB$281))*_xlfn.XLOOKUP(AK$30,$S$8:$S$10,_xlfn.XLOOKUP(AJ$31,$U$4:$Z$4,$U$8:$Z$10),1),4))</f>
        <v/>
      </c>
      <c r="AK46" s="2" t="str">
        <f t="shared" si="2"/>
        <v>{"Hp":1147.1145,"AntiCri":0.1232}</v>
      </c>
      <c r="AL46" s="2" t="str" cm="1">
        <f t="array" ref="AL46">IF(AL45="","",$B$2&amp;AL$31&amp;$B$2&amp;$B$1&amp;ROUND(AL$29/100*_xlfn.XLOOKUP($E46,$E$32:$E$281,_xlfn.XLOOKUP(AL$31,$S$28:$AB$28,$S$32:$AB$281))*IFERROR(_xlfn.XLOOKUP(AO$30,$S$8:$S$10,_xlfn.XLOOKUP(AL$31,$U$4:$Z$4,$U$8:$Z$10),1),1),4))</f>
        <v>"PhysDef":49.5345</v>
      </c>
      <c r="AM46" s="2" t="str" cm="1">
        <f t="array" ref="AM46">IF(AM45="","",$B$2&amp;AM$31&amp;$B$2&amp;$B$1&amp;ROUND(AM$29/100*_xlfn.XLOOKUP($E46,$E$32:$E$281,_xlfn.XLOOKUP(AM$31,$S$28:$AB$28,$S$32:$AB$281))*IFERROR(_xlfn.XLOOKUP(AP$30,$S$8:$S$10,_xlfn.XLOOKUP(AM$31,$U$4:$Z$4,$U$8:$Z$10),1),1),4))</f>
        <v>"SkillSpeed":0.0273</v>
      </c>
      <c r="AN46" s="2" t="str" cm="1">
        <f t="array" ref="AN46">IF(AN45="","",$B$2&amp;AN$31&amp;$B$2&amp;$B$1&amp;ROUND(AN$29/100*_xlfn.XLOOKUP($E46,$E$32:$E$281,_xlfn.XLOOKUP(AN$31,$S$28:$AB$28,$S$32:$AB$281))*IFERROR(_xlfn.XLOOKUP(AO$30,$S$8:$S$10,_xlfn.XLOOKUP(AN$31,$U$4:$Z$4,$U$8:$Z$10),1),1),4))</f>
        <v/>
      </c>
      <c r="AO46" s="2" t="str">
        <f t="shared" si="3"/>
        <v>{"PhysDef":49.5345,"SkillSpeed":0.0273}</v>
      </c>
      <c r="AP46" s="2" t="str" cm="1">
        <f t="array" ref="AP46">IF(AP45="","",$B$2&amp;AP$31&amp;$B$2&amp;$B$1&amp;ROUND(AP$29/100*_xlfn.XLOOKUP($E46,$E$32:$E$281,_xlfn.XLOOKUP(AP$31,$S$28:$AB$28,$S$32:$AB$281))*IFERROR(_xlfn.XLOOKUP(AS$30,$S$8:$S$10,_xlfn.XLOOKUP(AP$31,$U$4:$Z$4,$U$8:$Z$10),1),1),4))</f>
        <v>"MagicDef":49.5345</v>
      </c>
      <c r="AQ46" s="2" t="str" cm="1">
        <f t="array" ref="AQ46">IF(AQ45="","",$B$2&amp;AQ$31&amp;$B$2&amp;$B$1&amp;ROUND(AQ$29/100*_xlfn.XLOOKUP($E46,$E$32:$E$281,_xlfn.XLOOKUP(AQ$31,$S$28:$AB$28,$S$32:$AB$281))*IFERROR(_xlfn.XLOOKUP(AT$30,$S$8:$S$10,_xlfn.XLOOKUP(AQ$31,$U$4:$Z$4,$U$8:$Z$10),1),1),4))</f>
        <v>"AtkSpeed":0.0351</v>
      </c>
      <c r="AR46" s="2" t="str" cm="1">
        <f t="array" ref="AR46">IF(AR45="","",$B$2&amp;AR$31&amp;$B$2&amp;$B$1&amp;ROUND(AR$29/100*_xlfn.XLOOKUP($E46,$E$32:$E$281,_xlfn.XLOOKUP(AR$31,$S$28:$AB$28,$S$32:$AB$281))*IFERROR(_xlfn.XLOOKUP(AS$30,$S$8:$S$10,_xlfn.XLOOKUP(AR$31,$U$4:$Z$4,$U$8:$Z$10),1),1),4))</f>
        <v>"SkillSpeed":0.0273</v>
      </c>
      <c r="AS46" s="2" t="str">
        <f t="shared" si="4"/>
        <v>{"MagicDef":49.5345,"AtkSpeed":0.0351,"SkillSpeed":0.0273}</v>
      </c>
      <c r="AT46" s="2" t="str" cm="1">
        <f t="array" ref="AT46">IF(AT45="","",$B$2&amp;AT$31&amp;$B$2&amp;$B$1&amp;ROUND(AT$29/100*_xlfn.XLOOKUP($E46,$E$32:$E$281,_xlfn.XLOOKUP(AT$31,$S$28:$AB$28,$S$32:$AB$281))*IFERROR(_xlfn.XLOOKUP(AW$30,$S$8:$S$10,_xlfn.XLOOKUP(AT$31,$U$4:$Z$4,$U$8:$Z$10),1),1),4))</f>
        <v>"Atk":112.1044</v>
      </c>
      <c r="AU46" s="2" t="str" cm="1">
        <f t="array" ref="AU46">IF(AU45="","",$B$2&amp;AU$31&amp;$B$2&amp;$B$1&amp;ROUND(AU$29/100*_xlfn.XLOOKUP($E46,$E$32:$E$281,_xlfn.XLOOKUP(AU$31,$S$28:$AB$28,$S$32:$AB$281))*IFERROR(_xlfn.XLOOKUP(AX$30,$S$8:$S$10,_xlfn.XLOOKUP(AU$31,$U$4:$Z$4,$U$8:$Z$10),1),1),4))</f>
        <v>"Cri":0.154</v>
      </c>
      <c r="AV46" s="2" t="str" cm="1">
        <f t="array" ref="AV46">IF(AV45="","",$B$2&amp;AV$31&amp;$B$2&amp;$B$1&amp;ROUND(AV$29/100*_xlfn.XLOOKUP($E46,$E$32:$E$281,_xlfn.XLOOKUP(AV$31,$S$28:$AB$28,$S$32:$AB$281))*IFERROR(_xlfn.XLOOKUP(AW$30,$S$8:$S$10,_xlfn.XLOOKUP(AV$31,$U$4:$Z$4,$U$8:$Z$10),1),1),4))</f>
        <v/>
      </c>
      <c r="AW46" s="2" t="str">
        <f t="shared" si="5"/>
        <v>{"Atk":112.1044,"Cri":0.154}</v>
      </c>
      <c r="AX46" s="2" t="str" cm="1">
        <f t="array" ref="AX46">IF(AX45="","",$B$2&amp;AX$31&amp;$B$2&amp;$B$1&amp;ROUND(AX$29/100*_xlfn.XLOOKUP($E46,$E$32:$E$281,_xlfn.XLOOKUP(AX$31,$S$28:$AB$28,$S$32:$AB$281))*IFERROR(_xlfn.XLOOKUP(BA$30,$S$8:$S$10,_xlfn.XLOOKUP(AX$31,$U$4:$Z$4,$U$8:$Z$10),1),1),4))</f>
        <v>"Hp":1629.424</v>
      </c>
      <c r="AY46" s="2" t="str" cm="1">
        <f t="array" ref="AY46">IF(AY45="","",$B$2&amp;AY$31&amp;$B$2&amp;$B$1&amp;ROUND(AY$29/100*_xlfn.XLOOKUP($E46,$E$32:$E$281,_xlfn.XLOOKUP(AY$31,$S$28:$AB$28,$S$32:$AB$281))*IFERROR(_xlfn.XLOOKUP(BB$30,$S$8:$S$10,_xlfn.XLOOKUP(AY$31,$U$4:$Z$4,$U$8:$Z$10),1),1),4))</f>
        <v>"AntiCri":0.154</v>
      </c>
      <c r="AZ46" s="2" t="str" cm="1">
        <f t="array" ref="AZ46">IF(AZ45="","",$B$2&amp;AZ$31&amp;$B$2&amp;$B$1&amp;ROUND(AZ$29/100*_xlfn.XLOOKUP($E46,$E$32:$E$281,_xlfn.XLOOKUP(AZ$31,$S$28:$AB$28,$S$32:$AB$281))*IFERROR(_xlfn.XLOOKUP(BA$30,$S$8:$S$10,_xlfn.XLOOKUP(AZ$31,$U$4:$Z$4,$U$8:$Z$10),1),1),4))</f>
        <v/>
      </c>
      <c r="BA46" s="2" t="str">
        <f t="shared" si="6"/>
        <v>{"Hp":1629.424,"AntiCri":0.154}</v>
      </c>
      <c r="BB46" s="2" t="str" cm="1">
        <f t="array" ref="BB46">IF(BB45="","",$B$2&amp;BB$31&amp;$B$2&amp;$B$1&amp;ROUND(BB$29/100*_xlfn.XLOOKUP($E46,$E$32:$E$281,_xlfn.XLOOKUP(BB$31,$S$28:$AB$28,$S$32:$AB$281))*IFERROR(_xlfn.XLOOKUP(BE$30,$S$8:$S$10,_xlfn.XLOOKUP(BB$31,$U$4:$Z$4,$U$8:$Z$10),1),1),4))</f>
        <v>"PhysDef":57.3557</v>
      </c>
      <c r="BC46" s="2" t="str" cm="1">
        <f t="array" ref="BC46">IF(BC45="","",$B$2&amp;BC$31&amp;$B$2&amp;$B$1&amp;ROUND(BC$29/100*_xlfn.XLOOKUP($E46,$E$32:$E$281,_xlfn.XLOOKUP(BC$31,$S$28:$AB$28,$S$32:$AB$281))*IFERROR(_xlfn.XLOOKUP(BF$30,$S$8:$S$10,_xlfn.XLOOKUP(BC$31,$U$4:$Z$4,$U$8:$Z$10),1),1),4))</f>
        <v>"OnHealInc":0.0257</v>
      </c>
      <c r="BD46" s="2" t="str" cm="1">
        <f t="array" ref="BD46">IF(BD45="","",$B$2&amp;BD$31&amp;$B$2&amp;$B$1&amp;ROUND(BD$29/100*_xlfn.XLOOKUP($E46,$E$32:$E$281,_xlfn.XLOOKUP(BD$31,$S$28:$AB$28,$S$32:$AB$281))*IFERROR(_xlfn.XLOOKUP(BE$30,$S$8:$S$10,_xlfn.XLOOKUP(BD$31,$U$4:$Z$4,$U$8:$Z$10),1),1),4))</f>
        <v/>
      </c>
      <c r="BE46" s="2" t="str">
        <f t="shared" si="7"/>
        <v>{"PhysDef":57.3557,"OnHealInc":0.0257}</v>
      </c>
      <c r="BF46" s="2" t="str" cm="1">
        <f t="array" ref="BF46">IF(BF45="","",$B$2&amp;BF$31&amp;$B$2&amp;$B$1&amp;ROUND(BF$29/100*_xlfn.XLOOKUP($E46,$E$32:$E$281,_xlfn.XLOOKUP(BF$31,$S$28:$AB$28,$S$32:$AB$281))*IFERROR(_xlfn.XLOOKUP(BI$30,$S$8:$S$10,_xlfn.XLOOKUP(BF$31,$U$4:$Z$4,$U$8:$Z$10),1),1),4))</f>
        <v>"MagicDef":57.3557</v>
      </c>
      <c r="BG46" s="2" t="str" cm="1">
        <f t="array" ref="BG46">IF(BG45="","",$B$2&amp;BG$31&amp;$B$2&amp;$B$1&amp;ROUND(BG$29/100*_xlfn.XLOOKUP($E46,$E$32:$E$281,_xlfn.XLOOKUP(BG$31,$S$28:$AB$28,$S$32:$AB$281))*IFERROR(_xlfn.XLOOKUP(BJ$30,$S$8:$S$10,_xlfn.XLOOKUP(BG$31,$U$4:$Z$4,$U$8:$Z$10),1),1),4))</f>
        <v>"AtkSpeed":0.0351</v>
      </c>
      <c r="BH46" s="2" t="str" cm="1">
        <f t="array" ref="BH46">IF(BH45="","",$B$2&amp;BH$31&amp;$B$2&amp;$B$1&amp;ROUND(BH$29/100*_xlfn.XLOOKUP($E46,$E$32:$E$281,_xlfn.XLOOKUP(BH$31,$S$28:$AB$28,$S$32:$AB$281))*IFERROR(_xlfn.XLOOKUP(BI$30,$S$8:$S$10,_xlfn.XLOOKUP(BH$31,$U$4:$Z$4,$U$8:$Z$10),1),1),4))</f>
        <v>"OnHealInc":0.0257</v>
      </c>
      <c r="BI46" s="2" t="str">
        <f t="shared" si="8"/>
        <v>{"MagicDef":57.3557,"AtkSpeed":0.0351,"OnHealInc":0.0257}</v>
      </c>
      <c r="BJ46" s="2" t="str" cm="1">
        <f t="array" ref="BJ46">IF(BJ45="","",$B$2&amp;BJ$31&amp;$B$2&amp;$B$1&amp;ROUND(BJ$29/100*_xlfn.XLOOKUP($E46,$E$32:$E$281,_xlfn.XLOOKUP(BJ$31,$S$28:$AB$28,$S$32:$AB$281))*IFERROR(_xlfn.XLOOKUP(BM$30,$S$8:$S$10,_xlfn.XLOOKUP(BJ$31,$U$4:$Z$4,$U$8:$Z$10),1),1),4))</f>
        <v>"Atk":143.3893</v>
      </c>
      <c r="BK46" s="2" t="str" cm="1">
        <f t="array" ref="BK46">IF(BK45="","",$B$2&amp;BK$31&amp;$B$2&amp;$B$1&amp;ROUND(BK$29/100*_xlfn.XLOOKUP($E46,$E$32:$E$281,_xlfn.XLOOKUP(BK$31,$S$28:$AB$28,$S$32:$AB$281))*IFERROR(_xlfn.XLOOKUP(BN$30,$S$8:$S$10,_xlfn.XLOOKUP(BK$31,$U$4:$Z$4,$U$8:$Z$10),1),1),4))</f>
        <v>"Cri":0.154</v>
      </c>
      <c r="BL46" s="2" t="str" cm="1">
        <f t="array" ref="BL46">IF(BL45="","",$B$2&amp;BL$31&amp;$B$2&amp;$B$1&amp;ROUND(BL$29/100*_xlfn.XLOOKUP($E46,$E$32:$E$281,_xlfn.XLOOKUP(BL$31,$S$28:$AB$28,$S$32:$AB$281))*IFERROR(_xlfn.XLOOKUP(BM$30,$S$8:$S$10,_xlfn.XLOOKUP(BL$31,$U$4:$Z$4,$U$8:$Z$10),1),1),4))</f>
        <v/>
      </c>
      <c r="BM46" s="2" t="str">
        <f t="shared" si="9"/>
        <v>{"Atk":143.3893,"Cri":0.154}</v>
      </c>
      <c r="BN46" s="2" t="str" cm="1">
        <f t="array" ref="BN46">IF(BN45="","",$B$2&amp;BN$31&amp;$B$2&amp;$B$1&amp;ROUND(BN$29/100*_xlfn.XLOOKUP($E46,$E$32:$E$281,_xlfn.XLOOKUP(BN$31,$S$28:$AB$28,$S$32:$AB$281))*IFERROR(_xlfn.XLOOKUP(BQ$30,$S$8:$S$10,_xlfn.XLOOKUP(BN$31,$U$4:$Z$4,$U$8:$Z$10),1),1),4))</f>
        <v>"Hp":1368.7162</v>
      </c>
      <c r="BO46" s="2" t="str" cm="1">
        <f t="array" ref="BO46">IF(BO45="","",$B$2&amp;BO$31&amp;$B$2&amp;$B$1&amp;ROUND(BO$29/100*_xlfn.XLOOKUP($E46,$E$32:$E$281,_xlfn.XLOOKUP(BO$31,$S$28:$AB$28,$S$32:$AB$281))*IFERROR(_xlfn.XLOOKUP(BR$30,$S$8:$S$10,_xlfn.XLOOKUP(BO$31,$U$4:$Z$4,$U$8:$Z$10),1),1),4))</f>
        <v>"AntiCri":0.154</v>
      </c>
      <c r="BP46" s="2" t="str" cm="1">
        <f t="array" ref="BP46">IF(BP45="","",$B$2&amp;BP$31&amp;$B$2&amp;$B$1&amp;ROUND(BP$29/100*_xlfn.XLOOKUP($E46,$E$32:$E$281,_xlfn.XLOOKUP(BP$31,$S$28:$AB$28,$S$32:$AB$281))*IFERROR(_xlfn.XLOOKUP(BQ$30,$S$8:$S$10,_xlfn.XLOOKUP(BP$31,$U$4:$Z$4,$U$8:$Z$10),1),1),4))</f>
        <v/>
      </c>
      <c r="BQ46" s="2" t="str">
        <f t="shared" si="10"/>
        <v>{"Hp":1368.7162,"AntiCri":0.154}</v>
      </c>
      <c r="BR46" s="2" t="str" cm="1">
        <f t="array" ref="BR46">IF(BR45="","",$B$2&amp;BR$31&amp;$B$2&amp;$B$1&amp;ROUND(BR$29/100*_xlfn.XLOOKUP($E46,$E$32:$E$281,_xlfn.XLOOKUP(BR$31,$S$28:$AB$28,$S$32:$AB$281))*IFERROR(_xlfn.XLOOKUP(BU$30,$S$8:$S$10,_xlfn.XLOOKUP(BR$31,$U$4:$Z$4,$U$8:$Z$10),1),1),4))</f>
        <v>"PhysDef":50.5773</v>
      </c>
      <c r="BS46" s="2" t="str" cm="1">
        <f t="array" ref="BS46">IF(BS45="","",$B$2&amp;BS$31&amp;$B$2&amp;$B$1&amp;ROUND(BS$29/100*_xlfn.XLOOKUP($E46,$E$32:$E$281,_xlfn.XLOOKUP(BS$31,$S$28:$AB$28,$S$32:$AB$281))*IFERROR(_xlfn.XLOOKUP(BV$30,$S$8:$S$10,_xlfn.XLOOKUP(BS$31,$U$4:$Z$4,$U$8:$Z$10),1),1),4))</f>
        <v>"HealInc":0.0257</v>
      </c>
      <c r="BT46" s="2" t="str" cm="1">
        <f t="array" ref="BT46">IF(BT45="","",$B$2&amp;BT$31&amp;$B$2&amp;$B$1&amp;ROUND(BT$29/100*_xlfn.XLOOKUP($E46,$E$32:$E$281,_xlfn.XLOOKUP(BT$31,$S$28:$AB$28,$S$32:$AB$281))*IFERROR(_xlfn.XLOOKUP(BU$30,$S$8:$S$10,_xlfn.XLOOKUP(BT$31,$U$4:$Z$4,$U$8:$Z$10),1),1),4))</f>
        <v/>
      </c>
      <c r="BU46" s="2" t="str">
        <f t="shared" si="11"/>
        <v>{"PhysDef":50.5773,"HealInc":0.0257}</v>
      </c>
      <c r="BV46" s="2" t="str" cm="1">
        <f t="array" ref="BV46">IF(BV45="","",$B$2&amp;BV$31&amp;$B$2&amp;$B$1&amp;ROUND(BV$29/100*_xlfn.XLOOKUP($E46,$E$32:$E$281,_xlfn.XLOOKUP(BV$31,$S$28:$AB$28,$S$32:$AB$281))*IFERROR(_xlfn.XLOOKUP(BY$30,$S$8:$S$10,_xlfn.XLOOKUP(BV$31,$U$4:$Z$4,$U$8:$Z$10),1),1),4))</f>
        <v>"MagicDef":51.6202</v>
      </c>
      <c r="BW46" s="2" t="str" cm="1">
        <f t="array" ref="BW46">IF(BW45="","",$B$2&amp;BW$31&amp;$B$2&amp;$B$1&amp;ROUND(BW$29/100*_xlfn.XLOOKUP($E46,$E$32:$E$281,_xlfn.XLOOKUP(BW$31,$S$28:$AB$28,$S$32:$AB$281))*IFERROR(_xlfn.XLOOKUP(BZ$30,$S$8:$S$10,_xlfn.XLOOKUP(BW$31,$U$4:$Z$4,$U$8:$Z$10),1),1),4))</f>
        <v>"AtkSpeed":0.0351</v>
      </c>
      <c r="BX46" s="2" t="str" cm="1">
        <f t="array" ref="BX46">IF(BX45="","",$B$2&amp;BX$31&amp;$B$2&amp;$B$1&amp;ROUND(BX$29/100*_xlfn.XLOOKUP($E46,$E$32:$E$281,_xlfn.XLOOKUP(BX$31,$S$28:$AB$28,$S$32:$AB$281))*IFERROR(_xlfn.XLOOKUP(BY$30,$S$8:$S$10,_xlfn.XLOOKUP(BX$31,$U$4:$Z$4,$U$8:$Z$10),1),1),4))</f>
        <v>"HealInc":0.0257</v>
      </c>
      <c r="BY46" s="2" t="str">
        <f t="shared" si="12"/>
        <v>{"MagicDef":51.6202,"AtkSpeed":0.0351,"HealInc":0.0257}</v>
      </c>
    </row>
    <row r="47" spans="4:77" ht="16.5" x14ac:dyDescent="0.15">
      <c r="D47" s="38">
        <v>41</v>
      </c>
      <c r="E47" s="42">
        <v>16</v>
      </c>
      <c r="F47" s="38">
        <v>677.85580462791336</v>
      </c>
      <c r="G47" s="38">
        <v>40</v>
      </c>
      <c r="H47" s="38">
        <v>30</v>
      </c>
      <c r="I47" s="48">
        <v>677.85580462791336</v>
      </c>
      <c r="J47" s="48">
        <v>67.785580462791344</v>
      </c>
      <c r="K47" s="48">
        <v>27.114232185116538</v>
      </c>
      <c r="L47" s="48">
        <v>27.114232185116538</v>
      </c>
      <c r="M47" s="48">
        <v>56</v>
      </c>
      <c r="N47" s="48">
        <v>56</v>
      </c>
      <c r="O47" s="48">
        <v>13.5</v>
      </c>
      <c r="P47" s="48">
        <v>10.5</v>
      </c>
      <c r="Q47" s="48">
        <v>9.9</v>
      </c>
      <c r="R47" s="48">
        <v>9.9</v>
      </c>
      <c r="S47" s="48">
        <f>SUM(I$32:I47)</f>
        <v>1981.3950304683274</v>
      </c>
      <c r="T47" s="48">
        <f>SUM(J$32:J47)</f>
        <v>198.13950304683271</v>
      </c>
      <c r="U47" s="48">
        <f>SUM(K$32:K47)</f>
        <v>79.255801218733112</v>
      </c>
      <c r="V47" s="48">
        <f>SUM(L$32:L47)</f>
        <v>79.255801218733112</v>
      </c>
      <c r="W47" s="62">
        <f>SUM(M$32:M47)/10000</f>
        <v>0.15959999999999999</v>
      </c>
      <c r="X47" s="62">
        <f>SUM(N$32:N47)/10000</f>
        <v>0.15959999999999999</v>
      </c>
      <c r="Y47" s="62">
        <f>SUM(O$32:O47)/10000</f>
        <v>3.6450000000000003E-2</v>
      </c>
      <c r="Z47" s="62">
        <f>SUM(P$32:P47)/10000</f>
        <v>2.835E-2</v>
      </c>
      <c r="AA47" s="62">
        <f>SUM(Q$32:Q47)/10000</f>
        <v>2.6730000000000007E-2</v>
      </c>
      <c r="AB47" s="62">
        <f>SUM(R$32:R47)/10000</f>
        <v>2.6730000000000007E-2</v>
      </c>
      <c r="AD47" s="2" t="str" cm="1">
        <f t="array" ref="AD47">IF(AD46="","",$B$2&amp;AD$31&amp;$B$2&amp;$B$1&amp;ROUND(AD$29/100*_xlfn.XLOOKUP($E47,$E$32:$E$281,_xlfn.XLOOKUP(AD$31,$S$28:$AB$28,$S$32:$AB$281))*_xlfn.XLOOKUP(AG$30,$S$8:$S$10,_xlfn.XLOOKUP(AD$31,$U$4:$Z$4,$U$8:$Z$10),1),4))</f>
        <v>"Atk":241.7302</v>
      </c>
      <c r="AE47" s="2" t="str" cm="1">
        <f t="array" ref="AE47">IF(AE46="","",$B$2&amp;AE$31&amp;$B$2&amp;$B$1&amp;ROUND(AE$29/100*_xlfn.XLOOKUP($E47,$E$32:$E$281,_xlfn.XLOOKUP(AE$31,$S$28:$AB$28,$S$32:$AB$281))*_xlfn.XLOOKUP(AG$30,$S$8:$S$10,_xlfn.XLOOKUP(AE$31,$U$4:$Z$4,$U$8:$Z$10),1),4))</f>
        <v>"Cri":0.2314</v>
      </c>
      <c r="AF47" s="2" t="str" cm="1">
        <f t="array" ref="AF47">IF(AF46="","",$B$2&amp;AF$31&amp;$B$2&amp;$B$1&amp;ROUND(AF$29/100*_xlfn.XLOOKUP($E47,$E$32:$E$281,_xlfn.XLOOKUP(AF$31,$S$28:$AB$28,$S$32:$AB$281))*_xlfn.XLOOKUP(AI$30,$S$8:$S$10,_xlfn.XLOOKUP(AF$31,$U$4:$Z$4,$U$8:$Z$10),1),4))</f>
        <v/>
      </c>
      <c r="AG47" s="2" t="str">
        <f t="shared" si="1"/>
        <v>{"Atk":241.7302,"Cri":0.2314}</v>
      </c>
      <c r="AH47" s="2" t="str" cm="1">
        <f t="array" ref="AH47">IF(AH46="","",$B$2&amp;AH$31&amp;$B$2&amp;$B$1&amp;ROUND(AH$29/100*_xlfn.XLOOKUP($E47,$E$32:$E$281,_xlfn.XLOOKUP(AH$31,$S$28:$AB$28,$S$32:$AB$281))*_xlfn.XLOOKUP(AK$30,$S$8:$S$10,_xlfn.XLOOKUP(AH$31,$U$4:$Z$4,$U$8:$Z$10),1),4))</f>
        <v>"Hp":1743.6276</v>
      </c>
      <c r="AI47" s="2" t="str" cm="1">
        <f t="array" ref="AI47">IF(AI46="","",$B$2&amp;AI$31&amp;$B$2&amp;$B$1&amp;ROUND(AI$29/100*_xlfn.XLOOKUP($E47,$E$32:$E$281,_xlfn.XLOOKUP(AI$31,$S$28:$AB$28,$S$32:$AB$281))*_xlfn.XLOOKUP(AK$30,$S$8:$S$10,_xlfn.XLOOKUP(AI$31,$U$4:$Z$4,$U$8:$Z$10),1),4))</f>
        <v>"AntiCri":0.1277</v>
      </c>
      <c r="AJ47" s="2" t="str" cm="1">
        <f t="array" ref="AJ47">IF(AJ46="","",$B$2&amp;AJ$31&amp;$B$2&amp;$B$1&amp;ROUND(AJ$29/100*_xlfn.XLOOKUP($E47,$E$32:$E$281,_xlfn.XLOOKUP(AJ$31,$S$28:$AB$28,$S$32:$AB$281))*_xlfn.XLOOKUP(AK$30,$S$8:$S$10,_xlfn.XLOOKUP(AJ$31,$U$4:$Z$4,$U$8:$Z$10),1),4))</f>
        <v/>
      </c>
      <c r="AK47" s="2" t="str">
        <f t="shared" si="2"/>
        <v>{"Hp":1743.6276,"AntiCri":0.1277}</v>
      </c>
      <c r="AL47" s="2" t="str" cm="1">
        <f t="array" ref="AL47">IF(AL46="","",$B$2&amp;AL$31&amp;$B$2&amp;$B$1&amp;ROUND(AL$29/100*_xlfn.XLOOKUP($E47,$E$32:$E$281,_xlfn.XLOOKUP(AL$31,$S$28:$AB$28,$S$32:$AB$281))*IFERROR(_xlfn.XLOOKUP(AO$30,$S$8:$S$10,_xlfn.XLOOKUP(AL$31,$U$4:$Z$4,$U$8:$Z$10),1),1),4))</f>
        <v>"PhysDef":75.293</v>
      </c>
      <c r="AM47" s="2" t="str" cm="1">
        <f t="array" ref="AM47">IF(AM46="","",$B$2&amp;AM$31&amp;$B$2&amp;$B$1&amp;ROUND(AM$29/100*_xlfn.XLOOKUP($E47,$E$32:$E$281,_xlfn.XLOOKUP(AM$31,$S$28:$AB$28,$S$32:$AB$281))*IFERROR(_xlfn.XLOOKUP(AP$30,$S$8:$S$10,_xlfn.XLOOKUP(AM$31,$U$4:$Z$4,$U$8:$Z$10),1),1),4))</f>
        <v>"SkillSpeed":0.0284</v>
      </c>
      <c r="AN47" s="2" t="str" cm="1">
        <f t="array" ref="AN47">IF(AN46="","",$B$2&amp;AN$31&amp;$B$2&amp;$B$1&amp;ROUND(AN$29/100*_xlfn.XLOOKUP($E47,$E$32:$E$281,_xlfn.XLOOKUP(AN$31,$S$28:$AB$28,$S$32:$AB$281))*IFERROR(_xlfn.XLOOKUP(AO$30,$S$8:$S$10,_xlfn.XLOOKUP(AN$31,$U$4:$Z$4,$U$8:$Z$10),1),1),4))</f>
        <v/>
      </c>
      <c r="AO47" s="2" t="str">
        <f t="shared" si="3"/>
        <v>{"PhysDef":75.293,"SkillSpeed":0.0284}</v>
      </c>
      <c r="AP47" s="2" t="str" cm="1">
        <f t="array" ref="AP47">IF(AP46="","",$B$2&amp;AP$31&amp;$B$2&amp;$B$1&amp;ROUND(AP$29/100*_xlfn.XLOOKUP($E47,$E$32:$E$281,_xlfn.XLOOKUP(AP$31,$S$28:$AB$28,$S$32:$AB$281))*IFERROR(_xlfn.XLOOKUP(AS$30,$S$8:$S$10,_xlfn.XLOOKUP(AP$31,$U$4:$Z$4,$U$8:$Z$10),1),1),4))</f>
        <v>"MagicDef":75.293</v>
      </c>
      <c r="AQ47" s="2" t="str" cm="1">
        <f t="array" ref="AQ47">IF(AQ46="","",$B$2&amp;AQ$31&amp;$B$2&amp;$B$1&amp;ROUND(AQ$29/100*_xlfn.XLOOKUP($E47,$E$32:$E$281,_xlfn.XLOOKUP(AQ$31,$S$28:$AB$28,$S$32:$AB$281))*IFERROR(_xlfn.XLOOKUP(AT$30,$S$8:$S$10,_xlfn.XLOOKUP(AQ$31,$U$4:$Z$4,$U$8:$Z$10),1),1),4))</f>
        <v>"AtkSpeed":0.0365</v>
      </c>
      <c r="AR47" s="2" t="str" cm="1">
        <f t="array" ref="AR47">IF(AR46="","",$B$2&amp;AR$31&amp;$B$2&amp;$B$1&amp;ROUND(AR$29/100*_xlfn.XLOOKUP($E47,$E$32:$E$281,_xlfn.XLOOKUP(AR$31,$S$28:$AB$28,$S$32:$AB$281))*IFERROR(_xlfn.XLOOKUP(AS$30,$S$8:$S$10,_xlfn.XLOOKUP(AR$31,$U$4:$Z$4,$U$8:$Z$10),1),1),4))</f>
        <v>"SkillSpeed":0.0284</v>
      </c>
      <c r="AS47" s="2" t="str">
        <f t="shared" si="4"/>
        <v>{"MagicDef":75.293,"AtkSpeed":0.0365,"SkillSpeed":0.0284}</v>
      </c>
      <c r="AT47" s="2" t="str" cm="1">
        <f t="array" ref="AT47">IF(AT46="","",$B$2&amp;AT$31&amp;$B$2&amp;$B$1&amp;ROUND(AT$29/100*_xlfn.XLOOKUP($E47,$E$32:$E$281,_xlfn.XLOOKUP(AT$31,$S$28:$AB$28,$S$32:$AB$281))*IFERROR(_xlfn.XLOOKUP(AW$30,$S$8:$S$10,_xlfn.XLOOKUP(AT$31,$U$4:$Z$4,$U$8:$Z$10),1),1),4))</f>
        <v>"Atk":170.4</v>
      </c>
      <c r="AU47" s="2" t="str" cm="1">
        <f t="array" ref="AU47">IF(AU46="","",$B$2&amp;AU$31&amp;$B$2&amp;$B$1&amp;ROUND(AU$29/100*_xlfn.XLOOKUP($E47,$E$32:$E$281,_xlfn.XLOOKUP(AU$31,$S$28:$AB$28,$S$32:$AB$281))*IFERROR(_xlfn.XLOOKUP(AX$30,$S$8:$S$10,_xlfn.XLOOKUP(AU$31,$U$4:$Z$4,$U$8:$Z$10),1),1),4))</f>
        <v>"Cri":0.1596</v>
      </c>
      <c r="AV47" s="2" t="str" cm="1">
        <f t="array" ref="AV47">IF(AV46="","",$B$2&amp;AV$31&amp;$B$2&amp;$B$1&amp;ROUND(AV$29/100*_xlfn.XLOOKUP($E47,$E$32:$E$281,_xlfn.XLOOKUP(AV$31,$S$28:$AB$28,$S$32:$AB$281))*IFERROR(_xlfn.XLOOKUP(AW$30,$S$8:$S$10,_xlfn.XLOOKUP(AV$31,$U$4:$Z$4,$U$8:$Z$10),1),1),4))</f>
        <v/>
      </c>
      <c r="AW47" s="2" t="str">
        <f t="shared" si="5"/>
        <v>{"Atk":170.4,"Cri":0.1596}</v>
      </c>
      <c r="AX47" s="2" t="str" cm="1">
        <f t="array" ref="AX47">IF(AX46="","",$B$2&amp;AX$31&amp;$B$2&amp;$B$1&amp;ROUND(AX$29/100*_xlfn.XLOOKUP($E47,$E$32:$E$281,_xlfn.XLOOKUP(AX$31,$S$28:$AB$28,$S$32:$AB$281))*IFERROR(_xlfn.XLOOKUP(BA$30,$S$8:$S$10,_xlfn.XLOOKUP(AX$31,$U$4:$Z$4,$U$8:$Z$10),1),1),4))</f>
        <v>"Hp":2476.7438</v>
      </c>
      <c r="AY47" s="2" t="str" cm="1">
        <f t="array" ref="AY47">IF(AY46="","",$B$2&amp;AY$31&amp;$B$2&amp;$B$1&amp;ROUND(AY$29/100*_xlfn.XLOOKUP($E47,$E$32:$E$281,_xlfn.XLOOKUP(AY$31,$S$28:$AB$28,$S$32:$AB$281))*IFERROR(_xlfn.XLOOKUP(BB$30,$S$8:$S$10,_xlfn.XLOOKUP(AY$31,$U$4:$Z$4,$U$8:$Z$10),1),1),4))</f>
        <v>"AntiCri":0.1596</v>
      </c>
      <c r="AZ47" s="2" t="str" cm="1">
        <f t="array" ref="AZ47">IF(AZ46="","",$B$2&amp;AZ$31&amp;$B$2&amp;$B$1&amp;ROUND(AZ$29/100*_xlfn.XLOOKUP($E47,$E$32:$E$281,_xlfn.XLOOKUP(AZ$31,$S$28:$AB$28,$S$32:$AB$281))*IFERROR(_xlfn.XLOOKUP(BA$30,$S$8:$S$10,_xlfn.XLOOKUP(AZ$31,$U$4:$Z$4,$U$8:$Z$10),1),1),4))</f>
        <v/>
      </c>
      <c r="BA47" s="2" t="str">
        <f t="shared" si="6"/>
        <v>{"Hp":2476.7438,"AntiCri":0.1596}</v>
      </c>
      <c r="BB47" s="2" t="str" cm="1">
        <f t="array" ref="BB47">IF(BB46="","",$B$2&amp;BB$31&amp;$B$2&amp;$B$1&amp;ROUND(BB$29/100*_xlfn.XLOOKUP($E47,$E$32:$E$281,_xlfn.XLOOKUP(BB$31,$S$28:$AB$28,$S$32:$AB$281))*IFERROR(_xlfn.XLOOKUP(BE$30,$S$8:$S$10,_xlfn.XLOOKUP(BB$31,$U$4:$Z$4,$U$8:$Z$10),1),1),4))</f>
        <v>"PhysDef":87.1814</v>
      </c>
      <c r="BC47" s="2" t="str" cm="1">
        <f t="array" ref="BC47">IF(BC46="","",$B$2&amp;BC$31&amp;$B$2&amp;$B$1&amp;ROUND(BC$29/100*_xlfn.XLOOKUP($E47,$E$32:$E$281,_xlfn.XLOOKUP(BC$31,$S$28:$AB$28,$S$32:$AB$281))*IFERROR(_xlfn.XLOOKUP(BF$30,$S$8:$S$10,_xlfn.XLOOKUP(BC$31,$U$4:$Z$4,$U$8:$Z$10),1),1),4))</f>
        <v>"OnHealInc":0.0267</v>
      </c>
      <c r="BD47" s="2" t="str" cm="1">
        <f t="array" ref="BD47">IF(BD46="","",$B$2&amp;BD$31&amp;$B$2&amp;$B$1&amp;ROUND(BD$29/100*_xlfn.XLOOKUP($E47,$E$32:$E$281,_xlfn.XLOOKUP(BD$31,$S$28:$AB$28,$S$32:$AB$281))*IFERROR(_xlfn.XLOOKUP(BE$30,$S$8:$S$10,_xlfn.XLOOKUP(BD$31,$U$4:$Z$4,$U$8:$Z$10),1),1),4))</f>
        <v/>
      </c>
      <c r="BE47" s="2" t="str">
        <f t="shared" si="7"/>
        <v>{"PhysDef":87.1814,"OnHealInc":0.0267}</v>
      </c>
      <c r="BF47" s="2" t="str" cm="1">
        <f t="array" ref="BF47">IF(BF46="","",$B$2&amp;BF$31&amp;$B$2&amp;$B$1&amp;ROUND(BF$29/100*_xlfn.XLOOKUP($E47,$E$32:$E$281,_xlfn.XLOOKUP(BF$31,$S$28:$AB$28,$S$32:$AB$281))*IFERROR(_xlfn.XLOOKUP(BI$30,$S$8:$S$10,_xlfn.XLOOKUP(BF$31,$U$4:$Z$4,$U$8:$Z$10),1),1),4))</f>
        <v>"MagicDef":87.1814</v>
      </c>
      <c r="BG47" s="2" t="str" cm="1">
        <f t="array" ref="BG47">IF(BG46="","",$B$2&amp;BG$31&amp;$B$2&amp;$B$1&amp;ROUND(BG$29/100*_xlfn.XLOOKUP($E47,$E$32:$E$281,_xlfn.XLOOKUP(BG$31,$S$28:$AB$28,$S$32:$AB$281))*IFERROR(_xlfn.XLOOKUP(BJ$30,$S$8:$S$10,_xlfn.XLOOKUP(BG$31,$U$4:$Z$4,$U$8:$Z$10),1),1),4))</f>
        <v>"AtkSpeed":0.0365</v>
      </c>
      <c r="BH47" s="2" t="str" cm="1">
        <f t="array" ref="BH47">IF(BH46="","",$B$2&amp;BH$31&amp;$B$2&amp;$B$1&amp;ROUND(BH$29/100*_xlfn.XLOOKUP($E47,$E$32:$E$281,_xlfn.XLOOKUP(BH$31,$S$28:$AB$28,$S$32:$AB$281))*IFERROR(_xlfn.XLOOKUP(BI$30,$S$8:$S$10,_xlfn.XLOOKUP(BH$31,$U$4:$Z$4,$U$8:$Z$10),1),1),4))</f>
        <v>"OnHealInc":0.0267</v>
      </c>
      <c r="BI47" s="2" t="str">
        <f t="shared" si="8"/>
        <v>{"MagicDef":87.1814,"AtkSpeed":0.0365,"OnHealInc":0.0267}</v>
      </c>
      <c r="BJ47" s="2" t="str" cm="1">
        <f t="array" ref="BJ47">IF(BJ46="","",$B$2&amp;BJ$31&amp;$B$2&amp;$B$1&amp;ROUND(BJ$29/100*_xlfn.XLOOKUP($E47,$E$32:$E$281,_xlfn.XLOOKUP(BJ$31,$S$28:$AB$28,$S$32:$AB$281))*IFERROR(_xlfn.XLOOKUP(BM$30,$S$8:$S$10,_xlfn.XLOOKUP(BJ$31,$U$4:$Z$4,$U$8:$Z$10),1),1),4))</f>
        <v>"Atk":217.9535</v>
      </c>
      <c r="BK47" s="2" t="str" cm="1">
        <f t="array" ref="BK47">IF(BK46="","",$B$2&amp;BK$31&amp;$B$2&amp;$B$1&amp;ROUND(BK$29/100*_xlfn.XLOOKUP($E47,$E$32:$E$281,_xlfn.XLOOKUP(BK$31,$S$28:$AB$28,$S$32:$AB$281))*IFERROR(_xlfn.XLOOKUP(BN$30,$S$8:$S$10,_xlfn.XLOOKUP(BK$31,$U$4:$Z$4,$U$8:$Z$10),1),1),4))</f>
        <v>"Cri":0.1596</v>
      </c>
      <c r="BL47" s="2" t="str" cm="1">
        <f t="array" ref="BL47">IF(BL46="","",$B$2&amp;BL$31&amp;$B$2&amp;$B$1&amp;ROUND(BL$29/100*_xlfn.XLOOKUP($E47,$E$32:$E$281,_xlfn.XLOOKUP(BL$31,$S$28:$AB$28,$S$32:$AB$281))*IFERROR(_xlfn.XLOOKUP(BM$30,$S$8:$S$10,_xlfn.XLOOKUP(BL$31,$U$4:$Z$4,$U$8:$Z$10),1),1),4))</f>
        <v/>
      </c>
      <c r="BM47" s="2" t="str">
        <f t="shared" si="9"/>
        <v>{"Atk":217.9535,"Cri":0.1596}</v>
      </c>
      <c r="BN47" s="2" t="str" cm="1">
        <f t="array" ref="BN47">IF(BN46="","",$B$2&amp;BN$31&amp;$B$2&amp;$B$1&amp;ROUND(BN$29/100*_xlfn.XLOOKUP($E47,$E$32:$E$281,_xlfn.XLOOKUP(BN$31,$S$28:$AB$28,$S$32:$AB$281))*IFERROR(_xlfn.XLOOKUP(BQ$30,$S$8:$S$10,_xlfn.XLOOKUP(BN$31,$U$4:$Z$4,$U$8:$Z$10),1),1),4))</f>
        <v>"Hp":2080.4648</v>
      </c>
      <c r="BO47" s="2" t="str" cm="1">
        <f t="array" ref="BO47">IF(BO46="","",$B$2&amp;BO$31&amp;$B$2&amp;$B$1&amp;ROUND(BO$29/100*_xlfn.XLOOKUP($E47,$E$32:$E$281,_xlfn.XLOOKUP(BO$31,$S$28:$AB$28,$S$32:$AB$281))*IFERROR(_xlfn.XLOOKUP(BR$30,$S$8:$S$10,_xlfn.XLOOKUP(BO$31,$U$4:$Z$4,$U$8:$Z$10),1),1),4))</f>
        <v>"AntiCri":0.1596</v>
      </c>
      <c r="BP47" s="2" t="str" cm="1">
        <f t="array" ref="BP47">IF(BP46="","",$B$2&amp;BP$31&amp;$B$2&amp;$B$1&amp;ROUND(BP$29/100*_xlfn.XLOOKUP($E47,$E$32:$E$281,_xlfn.XLOOKUP(BP$31,$S$28:$AB$28,$S$32:$AB$281))*IFERROR(_xlfn.XLOOKUP(BQ$30,$S$8:$S$10,_xlfn.XLOOKUP(BP$31,$U$4:$Z$4,$U$8:$Z$10),1),1),4))</f>
        <v/>
      </c>
      <c r="BQ47" s="2" t="str">
        <f t="shared" si="10"/>
        <v>{"Hp":2080.4648,"AntiCri":0.1596}</v>
      </c>
      <c r="BR47" s="2" t="str" cm="1">
        <f t="array" ref="BR47">IF(BR46="","",$B$2&amp;BR$31&amp;$B$2&amp;$B$1&amp;ROUND(BR$29/100*_xlfn.XLOOKUP($E47,$E$32:$E$281,_xlfn.XLOOKUP(BR$31,$S$28:$AB$28,$S$32:$AB$281))*IFERROR(_xlfn.XLOOKUP(BU$30,$S$8:$S$10,_xlfn.XLOOKUP(BR$31,$U$4:$Z$4,$U$8:$Z$10),1),1),4))</f>
        <v>"PhysDef":76.8781</v>
      </c>
      <c r="BS47" s="2" t="str" cm="1">
        <f t="array" ref="BS47">IF(BS46="","",$B$2&amp;BS$31&amp;$B$2&amp;$B$1&amp;ROUND(BS$29/100*_xlfn.XLOOKUP($E47,$E$32:$E$281,_xlfn.XLOOKUP(BS$31,$S$28:$AB$28,$S$32:$AB$281))*IFERROR(_xlfn.XLOOKUP(BV$30,$S$8:$S$10,_xlfn.XLOOKUP(BS$31,$U$4:$Z$4,$U$8:$Z$10),1),1),4))</f>
        <v>"HealInc":0.0267</v>
      </c>
      <c r="BT47" s="2" t="str" cm="1">
        <f t="array" ref="BT47">IF(BT46="","",$B$2&amp;BT$31&amp;$B$2&amp;$B$1&amp;ROUND(BT$29/100*_xlfn.XLOOKUP($E47,$E$32:$E$281,_xlfn.XLOOKUP(BT$31,$S$28:$AB$28,$S$32:$AB$281))*IFERROR(_xlfn.XLOOKUP(BU$30,$S$8:$S$10,_xlfn.XLOOKUP(BT$31,$U$4:$Z$4,$U$8:$Z$10),1),1),4))</f>
        <v/>
      </c>
      <c r="BU47" s="2" t="str">
        <f t="shared" si="11"/>
        <v>{"PhysDef":76.8781,"HealInc":0.0267}</v>
      </c>
      <c r="BV47" s="2" t="str" cm="1">
        <f t="array" ref="BV47">IF(BV46="","",$B$2&amp;BV$31&amp;$B$2&amp;$B$1&amp;ROUND(BV$29/100*_xlfn.XLOOKUP($E47,$E$32:$E$281,_xlfn.XLOOKUP(BV$31,$S$28:$AB$28,$S$32:$AB$281))*IFERROR(_xlfn.XLOOKUP(BY$30,$S$8:$S$10,_xlfn.XLOOKUP(BV$31,$U$4:$Z$4,$U$8:$Z$10),1),1),4))</f>
        <v>"MagicDef":78.4632</v>
      </c>
      <c r="BW47" s="2" t="str" cm="1">
        <f t="array" ref="BW47">IF(BW46="","",$B$2&amp;BW$31&amp;$B$2&amp;$B$1&amp;ROUND(BW$29/100*_xlfn.XLOOKUP($E47,$E$32:$E$281,_xlfn.XLOOKUP(BW$31,$S$28:$AB$28,$S$32:$AB$281))*IFERROR(_xlfn.XLOOKUP(BZ$30,$S$8:$S$10,_xlfn.XLOOKUP(BW$31,$U$4:$Z$4,$U$8:$Z$10),1),1),4))</f>
        <v>"AtkSpeed":0.0365</v>
      </c>
      <c r="BX47" s="2" t="str" cm="1">
        <f t="array" ref="BX47">IF(BX46="","",$B$2&amp;BX$31&amp;$B$2&amp;$B$1&amp;ROUND(BX$29/100*_xlfn.XLOOKUP($E47,$E$32:$E$281,_xlfn.XLOOKUP(BX$31,$S$28:$AB$28,$S$32:$AB$281))*IFERROR(_xlfn.XLOOKUP(BY$30,$S$8:$S$10,_xlfn.XLOOKUP(BX$31,$U$4:$Z$4,$U$8:$Z$10),1),1),4))</f>
        <v>"HealInc":0.0267</v>
      </c>
      <c r="BY47" s="2" t="str">
        <f t="shared" si="12"/>
        <v>{"MagicDef":78.4632,"AtkSpeed":0.0365,"HealInc":0.0267}</v>
      </c>
    </row>
    <row r="48" spans="4:77" ht="16.5" x14ac:dyDescent="0.15">
      <c r="D48" s="38">
        <v>43</v>
      </c>
      <c r="E48" s="43">
        <v>17</v>
      </c>
      <c r="F48" s="38">
        <v>188.2998599778775</v>
      </c>
      <c r="G48" s="38">
        <v>40</v>
      </c>
      <c r="H48" s="38">
        <v>30</v>
      </c>
      <c r="I48" s="48">
        <v>188.2998599778775</v>
      </c>
      <c r="J48" s="48">
        <v>18.829985997787752</v>
      </c>
      <c r="K48" s="48">
        <v>7.531994399115101</v>
      </c>
      <c r="L48" s="48">
        <v>7.531994399115101</v>
      </c>
      <c r="M48" s="48">
        <v>56</v>
      </c>
      <c r="N48" s="48">
        <v>56</v>
      </c>
      <c r="O48" s="48">
        <v>13.5</v>
      </c>
      <c r="P48" s="48">
        <v>10.5</v>
      </c>
      <c r="Q48" s="48">
        <v>9.9</v>
      </c>
      <c r="R48" s="48">
        <v>9.9</v>
      </c>
      <c r="S48" s="48">
        <f>SUM(I$32:I48)</f>
        <v>2169.6948904462047</v>
      </c>
      <c r="T48" s="48">
        <f>SUM(J$32:J48)</f>
        <v>216.96948904462047</v>
      </c>
      <c r="U48" s="48">
        <f>SUM(K$32:K48)</f>
        <v>86.787795617848218</v>
      </c>
      <c r="V48" s="48">
        <f>SUM(L$32:L48)</f>
        <v>86.787795617848218</v>
      </c>
      <c r="W48" s="62">
        <f>SUM(M$32:M48)/10000</f>
        <v>0.16520000000000001</v>
      </c>
      <c r="X48" s="62">
        <f>SUM(N$32:N48)/10000</f>
        <v>0.16520000000000001</v>
      </c>
      <c r="Y48" s="62">
        <f>SUM(O$32:O48)/10000</f>
        <v>3.78E-2</v>
      </c>
      <c r="Z48" s="62">
        <f>SUM(P$32:P48)/10000</f>
        <v>2.9399999999999999E-2</v>
      </c>
      <c r="AA48" s="62">
        <f>SUM(Q$32:Q48)/10000</f>
        <v>2.7720000000000005E-2</v>
      </c>
      <c r="AB48" s="62">
        <f>SUM(R$32:R48)/10000</f>
        <v>2.7720000000000005E-2</v>
      </c>
      <c r="AD48" s="2" t="str" cm="1">
        <f t="array" ref="AD48">IF(AD47="","",$B$2&amp;AD$31&amp;$B$2&amp;$B$1&amp;ROUND(AD$29/100*_xlfn.XLOOKUP($E48,$E$32:$E$281,_xlfn.XLOOKUP(AD$31,$S$28:$AB$28,$S$32:$AB$281))*_xlfn.XLOOKUP(AG$30,$S$8:$S$10,_xlfn.XLOOKUP(AD$31,$U$4:$Z$4,$U$8:$Z$10),1),4))</f>
        <v>"Atk":264.7028</v>
      </c>
      <c r="AE48" s="2" t="str" cm="1">
        <f t="array" ref="AE48">IF(AE47="","",$B$2&amp;AE$31&amp;$B$2&amp;$B$1&amp;ROUND(AE$29/100*_xlfn.XLOOKUP($E48,$E$32:$E$281,_xlfn.XLOOKUP(AE$31,$S$28:$AB$28,$S$32:$AB$281))*_xlfn.XLOOKUP(AG$30,$S$8:$S$10,_xlfn.XLOOKUP(AE$31,$U$4:$Z$4,$U$8:$Z$10),1),4))</f>
        <v>"Cri":0.2395</v>
      </c>
      <c r="AF48" s="2" t="str" cm="1">
        <f t="array" ref="AF48">IF(AF47="","",$B$2&amp;AF$31&amp;$B$2&amp;$B$1&amp;ROUND(AF$29/100*_xlfn.XLOOKUP($E48,$E$32:$E$281,_xlfn.XLOOKUP(AF$31,$S$28:$AB$28,$S$32:$AB$281))*_xlfn.XLOOKUP(AI$30,$S$8:$S$10,_xlfn.XLOOKUP(AF$31,$U$4:$Z$4,$U$8:$Z$10),1),4))</f>
        <v/>
      </c>
      <c r="AG48" s="2" t="str">
        <f t="shared" si="1"/>
        <v>{"Atk":264.7028,"Cri":0.2395}</v>
      </c>
      <c r="AH48" s="2" t="str" cm="1">
        <f t="array" ref="AH48">IF(AH47="","",$B$2&amp;AH$31&amp;$B$2&amp;$B$1&amp;ROUND(AH$29/100*_xlfn.XLOOKUP($E48,$E$32:$E$281,_xlfn.XLOOKUP(AH$31,$S$28:$AB$28,$S$32:$AB$281))*_xlfn.XLOOKUP(AK$30,$S$8:$S$10,_xlfn.XLOOKUP(AH$31,$U$4:$Z$4,$U$8:$Z$10),1),4))</f>
        <v>"Hp":1909.3315</v>
      </c>
      <c r="AI48" s="2" t="str" cm="1">
        <f t="array" ref="AI48">IF(AI47="","",$B$2&amp;AI$31&amp;$B$2&amp;$B$1&amp;ROUND(AI$29/100*_xlfn.XLOOKUP($E48,$E$32:$E$281,_xlfn.XLOOKUP(AI$31,$S$28:$AB$28,$S$32:$AB$281))*_xlfn.XLOOKUP(AK$30,$S$8:$S$10,_xlfn.XLOOKUP(AI$31,$U$4:$Z$4,$U$8:$Z$10),1),4))</f>
        <v>"AntiCri":0.1322</v>
      </c>
      <c r="AJ48" s="2" t="str" cm="1">
        <f t="array" ref="AJ48">IF(AJ47="","",$B$2&amp;AJ$31&amp;$B$2&amp;$B$1&amp;ROUND(AJ$29/100*_xlfn.XLOOKUP($E48,$E$32:$E$281,_xlfn.XLOOKUP(AJ$31,$S$28:$AB$28,$S$32:$AB$281))*_xlfn.XLOOKUP(AK$30,$S$8:$S$10,_xlfn.XLOOKUP(AJ$31,$U$4:$Z$4,$U$8:$Z$10),1),4))</f>
        <v/>
      </c>
      <c r="AK48" s="2" t="str">
        <f t="shared" si="2"/>
        <v>{"Hp":1909.3315,"AntiCri":0.1322}</v>
      </c>
      <c r="AL48" s="2" t="str" cm="1">
        <f t="array" ref="AL48">IF(AL47="","",$B$2&amp;AL$31&amp;$B$2&amp;$B$1&amp;ROUND(AL$29/100*_xlfn.XLOOKUP($E48,$E$32:$E$281,_xlfn.XLOOKUP(AL$31,$S$28:$AB$28,$S$32:$AB$281))*IFERROR(_xlfn.XLOOKUP(AO$30,$S$8:$S$10,_xlfn.XLOOKUP(AL$31,$U$4:$Z$4,$U$8:$Z$10),1),1),4))</f>
        <v>"PhysDef":82.4484</v>
      </c>
      <c r="AM48" s="2" t="str" cm="1">
        <f t="array" ref="AM48">IF(AM47="","",$B$2&amp;AM$31&amp;$B$2&amp;$B$1&amp;ROUND(AM$29/100*_xlfn.XLOOKUP($E48,$E$32:$E$281,_xlfn.XLOOKUP(AM$31,$S$28:$AB$28,$S$32:$AB$281))*IFERROR(_xlfn.XLOOKUP(AP$30,$S$8:$S$10,_xlfn.XLOOKUP(AM$31,$U$4:$Z$4,$U$8:$Z$10),1),1),4))</f>
        <v>"SkillSpeed":0.0294</v>
      </c>
      <c r="AN48" s="2" t="str" cm="1">
        <f t="array" ref="AN48">IF(AN47="","",$B$2&amp;AN$31&amp;$B$2&amp;$B$1&amp;ROUND(AN$29/100*_xlfn.XLOOKUP($E48,$E$32:$E$281,_xlfn.XLOOKUP(AN$31,$S$28:$AB$28,$S$32:$AB$281))*IFERROR(_xlfn.XLOOKUP(AO$30,$S$8:$S$10,_xlfn.XLOOKUP(AN$31,$U$4:$Z$4,$U$8:$Z$10),1),1),4))</f>
        <v/>
      </c>
      <c r="AO48" s="2" t="str">
        <f t="shared" si="3"/>
        <v>{"PhysDef":82.4484,"SkillSpeed":0.0294}</v>
      </c>
      <c r="AP48" s="2" t="str" cm="1">
        <f t="array" ref="AP48">IF(AP47="","",$B$2&amp;AP$31&amp;$B$2&amp;$B$1&amp;ROUND(AP$29/100*_xlfn.XLOOKUP($E48,$E$32:$E$281,_xlfn.XLOOKUP(AP$31,$S$28:$AB$28,$S$32:$AB$281))*IFERROR(_xlfn.XLOOKUP(AS$30,$S$8:$S$10,_xlfn.XLOOKUP(AP$31,$U$4:$Z$4,$U$8:$Z$10),1),1),4))</f>
        <v>"MagicDef":82.4484</v>
      </c>
      <c r="AQ48" s="2" t="str" cm="1">
        <f t="array" ref="AQ48">IF(AQ47="","",$B$2&amp;AQ$31&amp;$B$2&amp;$B$1&amp;ROUND(AQ$29/100*_xlfn.XLOOKUP($E48,$E$32:$E$281,_xlfn.XLOOKUP(AQ$31,$S$28:$AB$28,$S$32:$AB$281))*IFERROR(_xlfn.XLOOKUP(AT$30,$S$8:$S$10,_xlfn.XLOOKUP(AQ$31,$U$4:$Z$4,$U$8:$Z$10),1),1),4))</f>
        <v>"AtkSpeed":0.0378</v>
      </c>
      <c r="AR48" s="2" t="str" cm="1">
        <f t="array" ref="AR48">IF(AR47="","",$B$2&amp;AR$31&amp;$B$2&amp;$B$1&amp;ROUND(AR$29/100*_xlfn.XLOOKUP($E48,$E$32:$E$281,_xlfn.XLOOKUP(AR$31,$S$28:$AB$28,$S$32:$AB$281))*IFERROR(_xlfn.XLOOKUP(AS$30,$S$8:$S$10,_xlfn.XLOOKUP(AR$31,$U$4:$Z$4,$U$8:$Z$10),1),1),4))</f>
        <v>"SkillSpeed":0.0294</v>
      </c>
      <c r="AS48" s="2" t="str">
        <f t="shared" si="4"/>
        <v>{"MagicDef":82.4484,"AtkSpeed":0.0378,"SkillSpeed":0.0294}</v>
      </c>
      <c r="AT48" s="2" t="str" cm="1">
        <f t="array" ref="AT48">IF(AT47="","",$B$2&amp;AT$31&amp;$B$2&amp;$B$1&amp;ROUND(AT$29/100*_xlfn.XLOOKUP($E48,$E$32:$E$281,_xlfn.XLOOKUP(AT$31,$S$28:$AB$28,$S$32:$AB$281))*IFERROR(_xlfn.XLOOKUP(AW$30,$S$8:$S$10,_xlfn.XLOOKUP(AT$31,$U$4:$Z$4,$U$8:$Z$10),1),1),4))</f>
        <v>"Atk":186.5938</v>
      </c>
      <c r="AU48" s="2" t="str" cm="1">
        <f t="array" ref="AU48">IF(AU47="","",$B$2&amp;AU$31&amp;$B$2&amp;$B$1&amp;ROUND(AU$29/100*_xlfn.XLOOKUP($E48,$E$32:$E$281,_xlfn.XLOOKUP(AU$31,$S$28:$AB$28,$S$32:$AB$281))*IFERROR(_xlfn.XLOOKUP(AX$30,$S$8:$S$10,_xlfn.XLOOKUP(AU$31,$U$4:$Z$4,$U$8:$Z$10),1),1),4))</f>
        <v>"Cri":0.1652</v>
      </c>
      <c r="AV48" s="2" t="str" cm="1">
        <f t="array" ref="AV48">IF(AV47="","",$B$2&amp;AV$31&amp;$B$2&amp;$B$1&amp;ROUND(AV$29/100*_xlfn.XLOOKUP($E48,$E$32:$E$281,_xlfn.XLOOKUP(AV$31,$S$28:$AB$28,$S$32:$AB$281))*IFERROR(_xlfn.XLOOKUP(AW$30,$S$8:$S$10,_xlfn.XLOOKUP(AV$31,$U$4:$Z$4,$U$8:$Z$10),1),1),4))</f>
        <v/>
      </c>
      <c r="AW48" s="2" t="str">
        <f t="shared" si="5"/>
        <v>{"Atk":186.5938,"Cri":0.1652}</v>
      </c>
      <c r="AX48" s="2" t="str" cm="1">
        <f t="array" ref="AX48">IF(AX47="","",$B$2&amp;AX$31&amp;$B$2&amp;$B$1&amp;ROUND(AX$29/100*_xlfn.XLOOKUP($E48,$E$32:$E$281,_xlfn.XLOOKUP(AX$31,$S$28:$AB$28,$S$32:$AB$281))*IFERROR(_xlfn.XLOOKUP(BA$30,$S$8:$S$10,_xlfn.XLOOKUP(AX$31,$U$4:$Z$4,$U$8:$Z$10),1),1),4))</f>
        <v>"Hp":2712.1186</v>
      </c>
      <c r="AY48" s="2" t="str" cm="1">
        <f t="array" ref="AY48">IF(AY47="","",$B$2&amp;AY$31&amp;$B$2&amp;$B$1&amp;ROUND(AY$29/100*_xlfn.XLOOKUP($E48,$E$32:$E$281,_xlfn.XLOOKUP(AY$31,$S$28:$AB$28,$S$32:$AB$281))*IFERROR(_xlfn.XLOOKUP(BB$30,$S$8:$S$10,_xlfn.XLOOKUP(AY$31,$U$4:$Z$4,$U$8:$Z$10),1),1),4))</f>
        <v>"AntiCri":0.1652</v>
      </c>
      <c r="AZ48" s="2" t="str" cm="1">
        <f t="array" ref="AZ48">IF(AZ47="","",$B$2&amp;AZ$31&amp;$B$2&amp;$B$1&amp;ROUND(AZ$29/100*_xlfn.XLOOKUP($E48,$E$32:$E$281,_xlfn.XLOOKUP(AZ$31,$S$28:$AB$28,$S$32:$AB$281))*IFERROR(_xlfn.XLOOKUP(BA$30,$S$8:$S$10,_xlfn.XLOOKUP(AZ$31,$U$4:$Z$4,$U$8:$Z$10),1),1),4))</f>
        <v/>
      </c>
      <c r="BA48" s="2" t="str">
        <f t="shared" si="6"/>
        <v>{"Hp":2712.1186,"AntiCri":0.1652}</v>
      </c>
      <c r="BB48" s="2" t="str" cm="1">
        <f t="array" ref="BB48">IF(BB47="","",$B$2&amp;BB$31&amp;$B$2&amp;$B$1&amp;ROUND(BB$29/100*_xlfn.XLOOKUP($E48,$E$32:$E$281,_xlfn.XLOOKUP(BB$31,$S$28:$AB$28,$S$32:$AB$281))*IFERROR(_xlfn.XLOOKUP(BE$30,$S$8:$S$10,_xlfn.XLOOKUP(BB$31,$U$4:$Z$4,$U$8:$Z$10),1),1),4))</f>
        <v>"PhysDef":95.4666</v>
      </c>
      <c r="BC48" s="2" t="str" cm="1">
        <f t="array" ref="BC48">IF(BC47="","",$B$2&amp;BC$31&amp;$B$2&amp;$B$1&amp;ROUND(BC$29/100*_xlfn.XLOOKUP($E48,$E$32:$E$281,_xlfn.XLOOKUP(BC$31,$S$28:$AB$28,$S$32:$AB$281))*IFERROR(_xlfn.XLOOKUP(BF$30,$S$8:$S$10,_xlfn.XLOOKUP(BC$31,$U$4:$Z$4,$U$8:$Z$10),1),1),4))</f>
        <v>"OnHealInc":0.0277</v>
      </c>
      <c r="BD48" s="2" t="str" cm="1">
        <f t="array" ref="BD48">IF(BD47="","",$B$2&amp;BD$31&amp;$B$2&amp;$B$1&amp;ROUND(BD$29/100*_xlfn.XLOOKUP($E48,$E$32:$E$281,_xlfn.XLOOKUP(BD$31,$S$28:$AB$28,$S$32:$AB$281))*IFERROR(_xlfn.XLOOKUP(BE$30,$S$8:$S$10,_xlfn.XLOOKUP(BD$31,$U$4:$Z$4,$U$8:$Z$10),1),1),4))</f>
        <v/>
      </c>
      <c r="BE48" s="2" t="str">
        <f t="shared" si="7"/>
        <v>{"PhysDef":95.4666,"OnHealInc":0.0277}</v>
      </c>
      <c r="BF48" s="2" t="str" cm="1">
        <f t="array" ref="BF48">IF(BF47="","",$B$2&amp;BF$31&amp;$B$2&amp;$B$1&amp;ROUND(BF$29/100*_xlfn.XLOOKUP($E48,$E$32:$E$281,_xlfn.XLOOKUP(BF$31,$S$28:$AB$28,$S$32:$AB$281))*IFERROR(_xlfn.XLOOKUP(BI$30,$S$8:$S$10,_xlfn.XLOOKUP(BF$31,$U$4:$Z$4,$U$8:$Z$10),1),1),4))</f>
        <v>"MagicDef":95.4666</v>
      </c>
      <c r="BG48" s="2" t="str" cm="1">
        <f t="array" ref="BG48">IF(BG47="","",$B$2&amp;BG$31&amp;$B$2&amp;$B$1&amp;ROUND(BG$29/100*_xlfn.XLOOKUP($E48,$E$32:$E$281,_xlfn.XLOOKUP(BG$31,$S$28:$AB$28,$S$32:$AB$281))*IFERROR(_xlfn.XLOOKUP(BJ$30,$S$8:$S$10,_xlfn.XLOOKUP(BG$31,$U$4:$Z$4,$U$8:$Z$10),1),1),4))</f>
        <v>"AtkSpeed":0.0378</v>
      </c>
      <c r="BH48" s="2" t="str" cm="1">
        <f t="array" ref="BH48">IF(BH47="","",$B$2&amp;BH$31&amp;$B$2&amp;$B$1&amp;ROUND(BH$29/100*_xlfn.XLOOKUP($E48,$E$32:$E$281,_xlfn.XLOOKUP(BH$31,$S$28:$AB$28,$S$32:$AB$281))*IFERROR(_xlfn.XLOOKUP(BI$30,$S$8:$S$10,_xlfn.XLOOKUP(BH$31,$U$4:$Z$4,$U$8:$Z$10),1),1),4))</f>
        <v>"OnHealInc":0.0277</v>
      </c>
      <c r="BI48" s="2" t="str">
        <f t="shared" si="8"/>
        <v>{"MagicDef":95.4666,"AtkSpeed":0.0378,"OnHealInc":0.0277}</v>
      </c>
      <c r="BJ48" s="2" t="str" cm="1">
        <f t="array" ref="BJ48">IF(BJ47="","",$B$2&amp;BJ$31&amp;$B$2&amp;$B$1&amp;ROUND(BJ$29/100*_xlfn.XLOOKUP($E48,$E$32:$E$281,_xlfn.XLOOKUP(BJ$31,$S$28:$AB$28,$S$32:$AB$281))*IFERROR(_xlfn.XLOOKUP(BM$30,$S$8:$S$10,_xlfn.XLOOKUP(BJ$31,$U$4:$Z$4,$U$8:$Z$10),1),1),4))</f>
        <v>"Atk":238.6664</v>
      </c>
      <c r="BK48" s="2" t="str" cm="1">
        <f t="array" ref="BK48">IF(BK47="","",$B$2&amp;BK$31&amp;$B$2&amp;$B$1&amp;ROUND(BK$29/100*_xlfn.XLOOKUP($E48,$E$32:$E$281,_xlfn.XLOOKUP(BK$31,$S$28:$AB$28,$S$32:$AB$281))*IFERROR(_xlfn.XLOOKUP(BN$30,$S$8:$S$10,_xlfn.XLOOKUP(BK$31,$U$4:$Z$4,$U$8:$Z$10),1),1),4))</f>
        <v>"Cri":0.1652</v>
      </c>
      <c r="BL48" s="2" t="str" cm="1">
        <f t="array" ref="BL48">IF(BL47="","",$B$2&amp;BL$31&amp;$B$2&amp;$B$1&amp;ROUND(BL$29/100*_xlfn.XLOOKUP($E48,$E$32:$E$281,_xlfn.XLOOKUP(BL$31,$S$28:$AB$28,$S$32:$AB$281))*IFERROR(_xlfn.XLOOKUP(BM$30,$S$8:$S$10,_xlfn.XLOOKUP(BL$31,$U$4:$Z$4,$U$8:$Z$10),1),1),4))</f>
        <v/>
      </c>
      <c r="BM48" s="2" t="str">
        <f t="shared" si="9"/>
        <v>{"Atk":238.6664,"Cri":0.1652}</v>
      </c>
      <c r="BN48" s="2" t="str" cm="1">
        <f t="array" ref="BN48">IF(BN47="","",$B$2&amp;BN$31&amp;$B$2&amp;$B$1&amp;ROUND(BN$29/100*_xlfn.XLOOKUP($E48,$E$32:$E$281,_xlfn.XLOOKUP(BN$31,$S$28:$AB$28,$S$32:$AB$281))*IFERROR(_xlfn.XLOOKUP(BQ$30,$S$8:$S$10,_xlfn.XLOOKUP(BN$31,$U$4:$Z$4,$U$8:$Z$10),1),1),4))</f>
        <v>"Hp":2278.1796</v>
      </c>
      <c r="BO48" s="2" t="str" cm="1">
        <f t="array" ref="BO48">IF(BO47="","",$B$2&amp;BO$31&amp;$B$2&amp;$B$1&amp;ROUND(BO$29/100*_xlfn.XLOOKUP($E48,$E$32:$E$281,_xlfn.XLOOKUP(BO$31,$S$28:$AB$28,$S$32:$AB$281))*IFERROR(_xlfn.XLOOKUP(BR$30,$S$8:$S$10,_xlfn.XLOOKUP(BO$31,$U$4:$Z$4,$U$8:$Z$10),1),1),4))</f>
        <v>"AntiCri":0.1652</v>
      </c>
      <c r="BP48" s="2" t="str" cm="1">
        <f t="array" ref="BP48">IF(BP47="","",$B$2&amp;BP$31&amp;$B$2&amp;$B$1&amp;ROUND(BP$29/100*_xlfn.XLOOKUP($E48,$E$32:$E$281,_xlfn.XLOOKUP(BP$31,$S$28:$AB$28,$S$32:$AB$281))*IFERROR(_xlfn.XLOOKUP(BQ$30,$S$8:$S$10,_xlfn.XLOOKUP(BP$31,$U$4:$Z$4,$U$8:$Z$10),1),1),4))</f>
        <v/>
      </c>
      <c r="BQ48" s="2" t="str">
        <f t="shared" si="10"/>
        <v>{"Hp":2278.1796,"AntiCri":0.1652}</v>
      </c>
      <c r="BR48" s="2" t="str" cm="1">
        <f t="array" ref="BR48">IF(BR47="","",$B$2&amp;BR$31&amp;$B$2&amp;$B$1&amp;ROUND(BR$29/100*_xlfn.XLOOKUP($E48,$E$32:$E$281,_xlfn.XLOOKUP(BR$31,$S$28:$AB$28,$S$32:$AB$281))*IFERROR(_xlfn.XLOOKUP(BU$30,$S$8:$S$10,_xlfn.XLOOKUP(BR$31,$U$4:$Z$4,$U$8:$Z$10),1),1),4))</f>
        <v>"PhysDef":84.1842</v>
      </c>
      <c r="BS48" s="2" t="str" cm="1">
        <f t="array" ref="BS48">IF(BS47="","",$B$2&amp;BS$31&amp;$B$2&amp;$B$1&amp;ROUND(BS$29/100*_xlfn.XLOOKUP($E48,$E$32:$E$281,_xlfn.XLOOKUP(BS$31,$S$28:$AB$28,$S$32:$AB$281))*IFERROR(_xlfn.XLOOKUP(BV$30,$S$8:$S$10,_xlfn.XLOOKUP(BS$31,$U$4:$Z$4,$U$8:$Z$10),1),1),4))</f>
        <v>"HealInc":0.0277</v>
      </c>
      <c r="BT48" s="2" t="str" cm="1">
        <f t="array" ref="BT48">IF(BT47="","",$B$2&amp;BT$31&amp;$B$2&amp;$B$1&amp;ROUND(BT$29/100*_xlfn.XLOOKUP($E48,$E$32:$E$281,_xlfn.XLOOKUP(BT$31,$S$28:$AB$28,$S$32:$AB$281))*IFERROR(_xlfn.XLOOKUP(BU$30,$S$8:$S$10,_xlfn.XLOOKUP(BT$31,$U$4:$Z$4,$U$8:$Z$10),1),1),4))</f>
        <v/>
      </c>
      <c r="BU48" s="2" t="str">
        <f t="shared" si="11"/>
        <v>{"PhysDef":84.1842,"HealInc":0.0277}</v>
      </c>
      <c r="BV48" s="2" t="str" cm="1">
        <f t="array" ref="BV48">IF(BV47="","",$B$2&amp;BV$31&amp;$B$2&amp;$B$1&amp;ROUND(BV$29/100*_xlfn.XLOOKUP($E48,$E$32:$E$281,_xlfn.XLOOKUP(BV$31,$S$28:$AB$28,$S$32:$AB$281))*IFERROR(_xlfn.XLOOKUP(BY$30,$S$8:$S$10,_xlfn.XLOOKUP(BV$31,$U$4:$Z$4,$U$8:$Z$10),1),1),4))</f>
        <v>"MagicDef":85.9199</v>
      </c>
      <c r="BW48" s="2" t="str" cm="1">
        <f t="array" ref="BW48">IF(BW47="","",$B$2&amp;BW$31&amp;$B$2&amp;$B$1&amp;ROUND(BW$29/100*_xlfn.XLOOKUP($E48,$E$32:$E$281,_xlfn.XLOOKUP(BW$31,$S$28:$AB$28,$S$32:$AB$281))*IFERROR(_xlfn.XLOOKUP(BZ$30,$S$8:$S$10,_xlfn.XLOOKUP(BW$31,$U$4:$Z$4,$U$8:$Z$10),1),1),4))</f>
        <v>"AtkSpeed":0.0378</v>
      </c>
      <c r="BX48" s="2" t="str" cm="1">
        <f t="array" ref="BX48">IF(BX47="","",$B$2&amp;BX$31&amp;$B$2&amp;$B$1&amp;ROUND(BX$29/100*_xlfn.XLOOKUP($E48,$E$32:$E$281,_xlfn.XLOOKUP(BX$31,$S$28:$AB$28,$S$32:$AB$281))*IFERROR(_xlfn.XLOOKUP(BY$30,$S$8:$S$10,_xlfn.XLOOKUP(BX$31,$U$4:$Z$4,$U$8:$Z$10),1),1),4))</f>
        <v>"HealInc":0.0277</v>
      </c>
      <c r="BY48" s="2" t="str">
        <f t="shared" si="12"/>
        <v>{"MagicDef":85.9199,"AtkSpeed":0.0378,"HealInc":0.0277}</v>
      </c>
    </row>
    <row r="49" spans="4:77" ht="16.5" x14ac:dyDescent="0.15">
      <c r="D49" s="38">
        <v>45</v>
      </c>
      <c r="E49" s="43">
        <v>18</v>
      </c>
      <c r="F49" s="38">
        <v>210.8903832476401</v>
      </c>
      <c r="G49" s="38">
        <v>40</v>
      </c>
      <c r="H49" s="38">
        <v>30</v>
      </c>
      <c r="I49" s="48">
        <v>210.8903832476401</v>
      </c>
      <c r="J49" s="48">
        <v>21.089038324764012</v>
      </c>
      <c r="K49" s="48">
        <v>8.4356153299056054</v>
      </c>
      <c r="L49" s="48">
        <v>8.4356153299056054</v>
      </c>
      <c r="M49" s="48">
        <v>56</v>
      </c>
      <c r="N49" s="48">
        <v>56</v>
      </c>
      <c r="O49" s="48">
        <v>13.5</v>
      </c>
      <c r="P49" s="48">
        <v>10.5</v>
      </c>
      <c r="Q49" s="48">
        <v>9.9</v>
      </c>
      <c r="R49" s="48">
        <v>9.9</v>
      </c>
      <c r="S49" s="48">
        <f>SUM(I$32:I49)</f>
        <v>2380.585273693845</v>
      </c>
      <c r="T49" s="48">
        <f>SUM(J$32:J49)</f>
        <v>238.05852736938448</v>
      </c>
      <c r="U49" s="48">
        <f>SUM(K$32:K49)</f>
        <v>95.22341094775382</v>
      </c>
      <c r="V49" s="48">
        <f>SUM(L$32:L49)</f>
        <v>95.22341094775382</v>
      </c>
      <c r="W49" s="62">
        <f>SUM(M$32:M49)/10000</f>
        <v>0.17080000000000001</v>
      </c>
      <c r="X49" s="62">
        <f>SUM(N$32:N49)/10000</f>
        <v>0.17080000000000001</v>
      </c>
      <c r="Y49" s="62">
        <f>SUM(O$32:O49)/10000</f>
        <v>3.9149999999999997E-2</v>
      </c>
      <c r="Z49" s="62">
        <f>SUM(P$32:P49)/10000</f>
        <v>3.0450000000000001E-2</v>
      </c>
      <c r="AA49" s="62">
        <f>SUM(Q$32:Q49)/10000</f>
        <v>2.8710000000000003E-2</v>
      </c>
      <c r="AB49" s="62">
        <f>SUM(R$32:R49)/10000</f>
        <v>2.8710000000000003E-2</v>
      </c>
      <c r="AD49" s="2" t="str" cm="1">
        <f t="array" ref="AD49">IF(AD48="","",$B$2&amp;AD$31&amp;$B$2&amp;$B$1&amp;ROUND(AD$29/100*_xlfn.XLOOKUP($E49,$E$32:$E$281,_xlfn.XLOOKUP(AD$31,$S$28:$AB$28,$S$32:$AB$281))*_xlfn.XLOOKUP(AG$30,$S$8:$S$10,_xlfn.XLOOKUP(AD$31,$U$4:$Z$4,$U$8:$Z$10),1),4))</f>
        <v>"Atk":290.4314</v>
      </c>
      <c r="AE49" s="2" t="str" cm="1">
        <f t="array" ref="AE49">IF(AE48="","",$B$2&amp;AE$31&amp;$B$2&amp;$B$1&amp;ROUND(AE$29/100*_xlfn.XLOOKUP($E49,$E$32:$E$281,_xlfn.XLOOKUP(AE$31,$S$28:$AB$28,$S$32:$AB$281))*_xlfn.XLOOKUP(AG$30,$S$8:$S$10,_xlfn.XLOOKUP(AE$31,$U$4:$Z$4,$U$8:$Z$10),1),4))</f>
        <v>"Cri":0.2477</v>
      </c>
      <c r="AF49" s="2" t="str" cm="1">
        <f t="array" ref="AF49">IF(AF48="","",$B$2&amp;AF$31&amp;$B$2&amp;$B$1&amp;ROUND(AF$29/100*_xlfn.XLOOKUP($E49,$E$32:$E$281,_xlfn.XLOOKUP(AF$31,$S$28:$AB$28,$S$32:$AB$281))*_xlfn.XLOOKUP(AI$30,$S$8:$S$10,_xlfn.XLOOKUP(AF$31,$U$4:$Z$4,$U$8:$Z$10),1),4))</f>
        <v/>
      </c>
      <c r="AG49" s="2" t="str">
        <f t="shared" si="1"/>
        <v>{"Atk":290.4314,"Cri":0.2477}</v>
      </c>
      <c r="AH49" s="2" t="str" cm="1">
        <f t="array" ref="AH49">IF(AH48="","",$B$2&amp;AH$31&amp;$B$2&amp;$B$1&amp;ROUND(AH$29/100*_xlfn.XLOOKUP($E49,$E$32:$E$281,_xlfn.XLOOKUP(AH$31,$S$28:$AB$28,$S$32:$AB$281))*_xlfn.XLOOKUP(AK$30,$S$8:$S$10,_xlfn.XLOOKUP(AH$31,$U$4:$Z$4,$U$8:$Z$10),1),4))</f>
        <v>"Hp":2094.915</v>
      </c>
      <c r="AI49" s="2" t="str" cm="1">
        <f t="array" ref="AI49">IF(AI48="","",$B$2&amp;AI$31&amp;$B$2&amp;$B$1&amp;ROUND(AI$29/100*_xlfn.XLOOKUP($E49,$E$32:$E$281,_xlfn.XLOOKUP(AI$31,$S$28:$AB$28,$S$32:$AB$281))*_xlfn.XLOOKUP(AK$30,$S$8:$S$10,_xlfn.XLOOKUP(AI$31,$U$4:$Z$4,$U$8:$Z$10),1),4))</f>
        <v>"AntiCri":0.1366</v>
      </c>
      <c r="AJ49" s="2" t="str" cm="1">
        <f t="array" ref="AJ49">IF(AJ48="","",$B$2&amp;AJ$31&amp;$B$2&amp;$B$1&amp;ROUND(AJ$29/100*_xlfn.XLOOKUP($E49,$E$32:$E$281,_xlfn.XLOOKUP(AJ$31,$S$28:$AB$28,$S$32:$AB$281))*_xlfn.XLOOKUP(AK$30,$S$8:$S$10,_xlfn.XLOOKUP(AJ$31,$U$4:$Z$4,$U$8:$Z$10),1),4))</f>
        <v/>
      </c>
      <c r="AK49" s="2" t="str">
        <f t="shared" si="2"/>
        <v>{"Hp":2094.915,"AntiCri":0.1366}</v>
      </c>
      <c r="AL49" s="2" t="str" cm="1">
        <f t="array" ref="AL49">IF(AL48="","",$B$2&amp;AL$31&amp;$B$2&amp;$B$1&amp;ROUND(AL$29/100*_xlfn.XLOOKUP($E49,$E$32:$E$281,_xlfn.XLOOKUP(AL$31,$S$28:$AB$28,$S$32:$AB$281))*IFERROR(_xlfn.XLOOKUP(AO$30,$S$8:$S$10,_xlfn.XLOOKUP(AL$31,$U$4:$Z$4,$U$8:$Z$10),1),1),4))</f>
        <v>"PhysDef":90.4622</v>
      </c>
      <c r="AM49" s="2" t="str" cm="1">
        <f t="array" ref="AM49">IF(AM48="","",$B$2&amp;AM$31&amp;$B$2&amp;$B$1&amp;ROUND(AM$29/100*_xlfn.XLOOKUP($E49,$E$32:$E$281,_xlfn.XLOOKUP(AM$31,$S$28:$AB$28,$S$32:$AB$281))*IFERROR(_xlfn.XLOOKUP(AP$30,$S$8:$S$10,_xlfn.XLOOKUP(AM$31,$U$4:$Z$4,$U$8:$Z$10),1),1),4))</f>
        <v>"SkillSpeed":0.0305</v>
      </c>
      <c r="AN49" s="2" t="str" cm="1">
        <f t="array" ref="AN49">IF(AN48="","",$B$2&amp;AN$31&amp;$B$2&amp;$B$1&amp;ROUND(AN$29/100*_xlfn.XLOOKUP($E49,$E$32:$E$281,_xlfn.XLOOKUP(AN$31,$S$28:$AB$28,$S$32:$AB$281))*IFERROR(_xlfn.XLOOKUP(AO$30,$S$8:$S$10,_xlfn.XLOOKUP(AN$31,$U$4:$Z$4,$U$8:$Z$10),1),1),4))</f>
        <v/>
      </c>
      <c r="AO49" s="2" t="str">
        <f t="shared" si="3"/>
        <v>{"PhysDef":90.4622,"SkillSpeed":0.0305}</v>
      </c>
      <c r="AP49" s="2" t="str" cm="1">
        <f t="array" ref="AP49">IF(AP48="","",$B$2&amp;AP$31&amp;$B$2&amp;$B$1&amp;ROUND(AP$29/100*_xlfn.XLOOKUP($E49,$E$32:$E$281,_xlfn.XLOOKUP(AP$31,$S$28:$AB$28,$S$32:$AB$281))*IFERROR(_xlfn.XLOOKUP(AS$30,$S$8:$S$10,_xlfn.XLOOKUP(AP$31,$U$4:$Z$4,$U$8:$Z$10),1),1),4))</f>
        <v>"MagicDef":90.4622</v>
      </c>
      <c r="AQ49" s="2" t="str" cm="1">
        <f t="array" ref="AQ49">IF(AQ48="","",$B$2&amp;AQ$31&amp;$B$2&amp;$B$1&amp;ROUND(AQ$29/100*_xlfn.XLOOKUP($E49,$E$32:$E$281,_xlfn.XLOOKUP(AQ$31,$S$28:$AB$28,$S$32:$AB$281))*IFERROR(_xlfn.XLOOKUP(AT$30,$S$8:$S$10,_xlfn.XLOOKUP(AQ$31,$U$4:$Z$4,$U$8:$Z$10),1),1),4))</f>
        <v>"AtkSpeed":0.0392</v>
      </c>
      <c r="AR49" s="2" t="str" cm="1">
        <f t="array" ref="AR49">IF(AR48="","",$B$2&amp;AR$31&amp;$B$2&amp;$B$1&amp;ROUND(AR$29/100*_xlfn.XLOOKUP($E49,$E$32:$E$281,_xlfn.XLOOKUP(AR$31,$S$28:$AB$28,$S$32:$AB$281))*IFERROR(_xlfn.XLOOKUP(AS$30,$S$8:$S$10,_xlfn.XLOOKUP(AR$31,$U$4:$Z$4,$U$8:$Z$10),1),1),4))</f>
        <v>"SkillSpeed":0.0305</v>
      </c>
      <c r="AS49" s="2" t="str">
        <f t="shared" si="4"/>
        <v>{"MagicDef":90.4622,"AtkSpeed":0.0392,"SkillSpeed":0.0305}</v>
      </c>
      <c r="AT49" s="2" t="str" cm="1">
        <f t="array" ref="AT49">IF(AT48="","",$B$2&amp;AT$31&amp;$B$2&amp;$B$1&amp;ROUND(AT$29/100*_xlfn.XLOOKUP($E49,$E$32:$E$281,_xlfn.XLOOKUP(AT$31,$S$28:$AB$28,$S$32:$AB$281))*IFERROR(_xlfn.XLOOKUP(AW$30,$S$8:$S$10,_xlfn.XLOOKUP(AT$31,$U$4:$Z$4,$U$8:$Z$10),1),1),4))</f>
        <v>"Atk":204.7303</v>
      </c>
      <c r="AU49" s="2" t="str" cm="1">
        <f t="array" ref="AU49">IF(AU48="","",$B$2&amp;AU$31&amp;$B$2&amp;$B$1&amp;ROUND(AU$29/100*_xlfn.XLOOKUP($E49,$E$32:$E$281,_xlfn.XLOOKUP(AU$31,$S$28:$AB$28,$S$32:$AB$281))*IFERROR(_xlfn.XLOOKUP(AX$30,$S$8:$S$10,_xlfn.XLOOKUP(AU$31,$U$4:$Z$4,$U$8:$Z$10),1),1),4))</f>
        <v>"Cri":0.1708</v>
      </c>
      <c r="AV49" s="2" t="str" cm="1">
        <f t="array" ref="AV49">IF(AV48="","",$B$2&amp;AV$31&amp;$B$2&amp;$B$1&amp;ROUND(AV$29/100*_xlfn.XLOOKUP($E49,$E$32:$E$281,_xlfn.XLOOKUP(AV$31,$S$28:$AB$28,$S$32:$AB$281))*IFERROR(_xlfn.XLOOKUP(AW$30,$S$8:$S$10,_xlfn.XLOOKUP(AV$31,$U$4:$Z$4,$U$8:$Z$10),1),1),4))</f>
        <v/>
      </c>
      <c r="AW49" s="2" t="str">
        <f t="shared" si="5"/>
        <v>{"Atk":204.7303,"Cri":0.1708}</v>
      </c>
      <c r="AX49" s="2" t="str" cm="1">
        <f t="array" ref="AX49">IF(AX48="","",$B$2&amp;AX$31&amp;$B$2&amp;$B$1&amp;ROUND(AX$29/100*_xlfn.XLOOKUP($E49,$E$32:$E$281,_xlfn.XLOOKUP(AX$31,$S$28:$AB$28,$S$32:$AB$281))*IFERROR(_xlfn.XLOOKUP(BA$30,$S$8:$S$10,_xlfn.XLOOKUP(AX$31,$U$4:$Z$4,$U$8:$Z$10),1),1),4))</f>
        <v>"Hp":2975.7316</v>
      </c>
      <c r="AY49" s="2" t="str" cm="1">
        <f t="array" ref="AY49">IF(AY48="","",$B$2&amp;AY$31&amp;$B$2&amp;$B$1&amp;ROUND(AY$29/100*_xlfn.XLOOKUP($E49,$E$32:$E$281,_xlfn.XLOOKUP(AY$31,$S$28:$AB$28,$S$32:$AB$281))*IFERROR(_xlfn.XLOOKUP(BB$30,$S$8:$S$10,_xlfn.XLOOKUP(AY$31,$U$4:$Z$4,$U$8:$Z$10),1),1),4))</f>
        <v>"AntiCri":0.1708</v>
      </c>
      <c r="AZ49" s="2" t="str" cm="1">
        <f t="array" ref="AZ49">IF(AZ48="","",$B$2&amp;AZ$31&amp;$B$2&amp;$B$1&amp;ROUND(AZ$29/100*_xlfn.XLOOKUP($E49,$E$32:$E$281,_xlfn.XLOOKUP(AZ$31,$S$28:$AB$28,$S$32:$AB$281))*IFERROR(_xlfn.XLOOKUP(BA$30,$S$8:$S$10,_xlfn.XLOOKUP(AZ$31,$U$4:$Z$4,$U$8:$Z$10),1),1),4))</f>
        <v/>
      </c>
      <c r="BA49" s="2" t="str">
        <f t="shared" si="6"/>
        <v>{"Hp":2975.7316,"AntiCri":0.1708}</v>
      </c>
      <c r="BB49" s="2" t="str" cm="1">
        <f t="array" ref="BB49">IF(BB48="","",$B$2&amp;BB$31&amp;$B$2&amp;$B$1&amp;ROUND(BB$29/100*_xlfn.XLOOKUP($E49,$E$32:$E$281,_xlfn.XLOOKUP(BB$31,$S$28:$AB$28,$S$32:$AB$281))*IFERROR(_xlfn.XLOOKUP(BE$30,$S$8:$S$10,_xlfn.XLOOKUP(BB$31,$U$4:$Z$4,$U$8:$Z$10),1),1),4))</f>
        <v>"PhysDef":104.7458</v>
      </c>
      <c r="BC49" s="2" t="str" cm="1">
        <f t="array" ref="BC49">IF(BC48="","",$B$2&amp;BC$31&amp;$B$2&amp;$B$1&amp;ROUND(BC$29/100*_xlfn.XLOOKUP($E49,$E$32:$E$281,_xlfn.XLOOKUP(BC$31,$S$28:$AB$28,$S$32:$AB$281))*IFERROR(_xlfn.XLOOKUP(BF$30,$S$8:$S$10,_xlfn.XLOOKUP(BC$31,$U$4:$Z$4,$U$8:$Z$10),1),1),4))</f>
        <v>"OnHealInc":0.0287</v>
      </c>
      <c r="BD49" s="2" t="str" cm="1">
        <f t="array" ref="BD49">IF(BD48="","",$B$2&amp;BD$31&amp;$B$2&amp;$B$1&amp;ROUND(BD$29/100*_xlfn.XLOOKUP($E49,$E$32:$E$281,_xlfn.XLOOKUP(BD$31,$S$28:$AB$28,$S$32:$AB$281))*IFERROR(_xlfn.XLOOKUP(BE$30,$S$8:$S$10,_xlfn.XLOOKUP(BD$31,$U$4:$Z$4,$U$8:$Z$10),1),1),4))</f>
        <v/>
      </c>
      <c r="BE49" s="2" t="str">
        <f t="shared" si="7"/>
        <v>{"PhysDef":104.7458,"OnHealInc":0.0287}</v>
      </c>
      <c r="BF49" s="2" t="str" cm="1">
        <f t="array" ref="BF49">IF(BF48="","",$B$2&amp;BF$31&amp;$B$2&amp;$B$1&amp;ROUND(BF$29/100*_xlfn.XLOOKUP($E49,$E$32:$E$281,_xlfn.XLOOKUP(BF$31,$S$28:$AB$28,$S$32:$AB$281))*IFERROR(_xlfn.XLOOKUP(BI$30,$S$8:$S$10,_xlfn.XLOOKUP(BF$31,$U$4:$Z$4,$U$8:$Z$10),1),1),4))</f>
        <v>"MagicDef":104.7458</v>
      </c>
      <c r="BG49" s="2" t="str" cm="1">
        <f t="array" ref="BG49">IF(BG48="","",$B$2&amp;BG$31&amp;$B$2&amp;$B$1&amp;ROUND(BG$29/100*_xlfn.XLOOKUP($E49,$E$32:$E$281,_xlfn.XLOOKUP(BG$31,$S$28:$AB$28,$S$32:$AB$281))*IFERROR(_xlfn.XLOOKUP(BJ$30,$S$8:$S$10,_xlfn.XLOOKUP(BG$31,$U$4:$Z$4,$U$8:$Z$10),1),1),4))</f>
        <v>"AtkSpeed":0.0392</v>
      </c>
      <c r="BH49" s="2" t="str" cm="1">
        <f t="array" ref="BH49">IF(BH48="","",$B$2&amp;BH$31&amp;$B$2&amp;$B$1&amp;ROUND(BH$29/100*_xlfn.XLOOKUP($E49,$E$32:$E$281,_xlfn.XLOOKUP(BH$31,$S$28:$AB$28,$S$32:$AB$281))*IFERROR(_xlfn.XLOOKUP(BI$30,$S$8:$S$10,_xlfn.XLOOKUP(BH$31,$U$4:$Z$4,$U$8:$Z$10),1),1),4))</f>
        <v>"OnHealInc":0.0287</v>
      </c>
      <c r="BI49" s="2" t="str">
        <f t="shared" si="8"/>
        <v>{"MagicDef":104.7458,"AtkSpeed":0.0392,"OnHealInc":0.0287}</v>
      </c>
      <c r="BJ49" s="2" t="str" cm="1">
        <f t="array" ref="BJ49">IF(BJ48="","",$B$2&amp;BJ$31&amp;$B$2&amp;$B$1&amp;ROUND(BJ$29/100*_xlfn.XLOOKUP($E49,$E$32:$E$281,_xlfn.XLOOKUP(BJ$31,$S$28:$AB$28,$S$32:$AB$281))*IFERROR(_xlfn.XLOOKUP(BM$30,$S$8:$S$10,_xlfn.XLOOKUP(BJ$31,$U$4:$Z$4,$U$8:$Z$10),1),1),4))</f>
        <v>"Atk":261.8644</v>
      </c>
      <c r="BK49" s="2" t="str" cm="1">
        <f t="array" ref="BK49">IF(BK48="","",$B$2&amp;BK$31&amp;$B$2&amp;$B$1&amp;ROUND(BK$29/100*_xlfn.XLOOKUP($E49,$E$32:$E$281,_xlfn.XLOOKUP(BK$31,$S$28:$AB$28,$S$32:$AB$281))*IFERROR(_xlfn.XLOOKUP(BN$30,$S$8:$S$10,_xlfn.XLOOKUP(BK$31,$U$4:$Z$4,$U$8:$Z$10),1),1),4))</f>
        <v>"Cri":0.1708</v>
      </c>
      <c r="BL49" s="2" t="str" cm="1">
        <f t="array" ref="BL49">IF(BL48="","",$B$2&amp;BL$31&amp;$B$2&amp;$B$1&amp;ROUND(BL$29/100*_xlfn.XLOOKUP($E49,$E$32:$E$281,_xlfn.XLOOKUP(BL$31,$S$28:$AB$28,$S$32:$AB$281))*IFERROR(_xlfn.XLOOKUP(BM$30,$S$8:$S$10,_xlfn.XLOOKUP(BL$31,$U$4:$Z$4,$U$8:$Z$10),1),1),4))</f>
        <v/>
      </c>
      <c r="BM49" s="2" t="str">
        <f t="shared" si="9"/>
        <v>{"Atk":261.8644,"Cri":0.1708}</v>
      </c>
      <c r="BN49" s="2" t="str" cm="1">
        <f t="array" ref="BN49">IF(BN48="","",$B$2&amp;BN$31&amp;$B$2&amp;$B$1&amp;ROUND(BN$29/100*_xlfn.XLOOKUP($E49,$E$32:$E$281,_xlfn.XLOOKUP(BN$31,$S$28:$AB$28,$S$32:$AB$281))*IFERROR(_xlfn.XLOOKUP(BQ$30,$S$8:$S$10,_xlfn.XLOOKUP(BN$31,$U$4:$Z$4,$U$8:$Z$10),1),1),4))</f>
        <v>"Hp":2499.6145</v>
      </c>
      <c r="BO49" s="2" t="str" cm="1">
        <f t="array" ref="BO49">IF(BO48="","",$B$2&amp;BO$31&amp;$B$2&amp;$B$1&amp;ROUND(BO$29/100*_xlfn.XLOOKUP($E49,$E$32:$E$281,_xlfn.XLOOKUP(BO$31,$S$28:$AB$28,$S$32:$AB$281))*IFERROR(_xlfn.XLOOKUP(BR$30,$S$8:$S$10,_xlfn.XLOOKUP(BO$31,$U$4:$Z$4,$U$8:$Z$10),1),1),4))</f>
        <v>"AntiCri":0.1708</v>
      </c>
      <c r="BP49" s="2" t="str" cm="1">
        <f t="array" ref="BP49">IF(BP48="","",$B$2&amp;BP$31&amp;$B$2&amp;$B$1&amp;ROUND(BP$29/100*_xlfn.XLOOKUP($E49,$E$32:$E$281,_xlfn.XLOOKUP(BP$31,$S$28:$AB$28,$S$32:$AB$281))*IFERROR(_xlfn.XLOOKUP(BQ$30,$S$8:$S$10,_xlfn.XLOOKUP(BP$31,$U$4:$Z$4,$U$8:$Z$10),1),1),4))</f>
        <v/>
      </c>
      <c r="BQ49" s="2" t="str">
        <f t="shared" si="10"/>
        <v>{"Hp":2499.6145,"AntiCri":0.1708}</v>
      </c>
      <c r="BR49" s="2" t="str" cm="1">
        <f t="array" ref="BR49">IF(BR48="","",$B$2&amp;BR$31&amp;$B$2&amp;$B$1&amp;ROUND(BR$29/100*_xlfn.XLOOKUP($E49,$E$32:$E$281,_xlfn.XLOOKUP(BR$31,$S$28:$AB$28,$S$32:$AB$281))*IFERROR(_xlfn.XLOOKUP(BU$30,$S$8:$S$10,_xlfn.XLOOKUP(BR$31,$U$4:$Z$4,$U$8:$Z$10),1),1),4))</f>
        <v>"PhysDef":92.3667</v>
      </c>
      <c r="BS49" s="2" t="str" cm="1">
        <f t="array" ref="BS49">IF(BS48="","",$B$2&amp;BS$31&amp;$B$2&amp;$B$1&amp;ROUND(BS$29/100*_xlfn.XLOOKUP($E49,$E$32:$E$281,_xlfn.XLOOKUP(BS$31,$S$28:$AB$28,$S$32:$AB$281))*IFERROR(_xlfn.XLOOKUP(BV$30,$S$8:$S$10,_xlfn.XLOOKUP(BS$31,$U$4:$Z$4,$U$8:$Z$10),1),1),4))</f>
        <v>"HealInc":0.0287</v>
      </c>
      <c r="BT49" s="2" t="str" cm="1">
        <f t="array" ref="BT49">IF(BT48="","",$B$2&amp;BT$31&amp;$B$2&amp;$B$1&amp;ROUND(BT$29/100*_xlfn.XLOOKUP($E49,$E$32:$E$281,_xlfn.XLOOKUP(BT$31,$S$28:$AB$28,$S$32:$AB$281))*IFERROR(_xlfn.XLOOKUP(BU$30,$S$8:$S$10,_xlfn.XLOOKUP(BT$31,$U$4:$Z$4,$U$8:$Z$10),1),1),4))</f>
        <v/>
      </c>
      <c r="BU49" s="2" t="str">
        <f t="shared" si="11"/>
        <v>{"PhysDef":92.3667,"HealInc":0.0287}</v>
      </c>
      <c r="BV49" s="2" t="str" cm="1">
        <f t="array" ref="BV49">IF(BV48="","",$B$2&amp;BV$31&amp;$B$2&amp;$B$1&amp;ROUND(BV$29/100*_xlfn.XLOOKUP($E49,$E$32:$E$281,_xlfn.XLOOKUP(BV$31,$S$28:$AB$28,$S$32:$AB$281))*IFERROR(_xlfn.XLOOKUP(BY$30,$S$8:$S$10,_xlfn.XLOOKUP(BV$31,$U$4:$Z$4,$U$8:$Z$10),1),1),4))</f>
        <v>"MagicDef":94.2712</v>
      </c>
      <c r="BW49" s="2" t="str" cm="1">
        <f t="array" ref="BW49">IF(BW48="","",$B$2&amp;BW$31&amp;$B$2&amp;$B$1&amp;ROUND(BW$29/100*_xlfn.XLOOKUP($E49,$E$32:$E$281,_xlfn.XLOOKUP(BW$31,$S$28:$AB$28,$S$32:$AB$281))*IFERROR(_xlfn.XLOOKUP(BZ$30,$S$8:$S$10,_xlfn.XLOOKUP(BW$31,$U$4:$Z$4,$U$8:$Z$10),1),1),4))</f>
        <v>"AtkSpeed":0.0392</v>
      </c>
      <c r="BX49" s="2" t="str" cm="1">
        <f t="array" ref="BX49">IF(BX48="","",$B$2&amp;BX$31&amp;$B$2&amp;$B$1&amp;ROUND(BX$29/100*_xlfn.XLOOKUP($E49,$E$32:$E$281,_xlfn.XLOOKUP(BX$31,$S$28:$AB$28,$S$32:$AB$281))*IFERROR(_xlfn.XLOOKUP(BY$30,$S$8:$S$10,_xlfn.XLOOKUP(BX$31,$U$4:$Z$4,$U$8:$Z$10),1),1),4))</f>
        <v>"HealInc":0.0287</v>
      </c>
      <c r="BY49" s="2" t="str">
        <f t="shared" si="12"/>
        <v>{"MagicDef":94.2712,"AtkSpeed":0.0392,"HealInc":0.0287}</v>
      </c>
    </row>
    <row r="50" spans="4:77" ht="16.5" x14ac:dyDescent="0.15">
      <c r="D50" s="38">
        <v>47</v>
      </c>
      <c r="E50" s="43">
        <v>19</v>
      </c>
      <c r="F50" s="38">
        <v>235.22123627791586</v>
      </c>
      <c r="G50" s="38">
        <v>40</v>
      </c>
      <c r="H50" s="38">
        <v>30</v>
      </c>
      <c r="I50" s="48">
        <v>235.22123627791586</v>
      </c>
      <c r="J50" s="48">
        <v>23.522123627791586</v>
      </c>
      <c r="K50" s="48">
        <v>9.4088494511166356</v>
      </c>
      <c r="L50" s="48">
        <v>9.4088494511166356</v>
      </c>
      <c r="M50" s="48">
        <v>56</v>
      </c>
      <c r="N50" s="48">
        <v>56</v>
      </c>
      <c r="O50" s="48">
        <v>13.5</v>
      </c>
      <c r="P50" s="48">
        <v>10.5</v>
      </c>
      <c r="Q50" s="48">
        <v>9.9</v>
      </c>
      <c r="R50" s="48">
        <v>9.9</v>
      </c>
      <c r="S50" s="48">
        <f>SUM(I$32:I50)</f>
        <v>2615.806509971761</v>
      </c>
      <c r="T50" s="48">
        <f>SUM(J$32:J50)</f>
        <v>261.58065099717606</v>
      </c>
      <c r="U50" s="48">
        <f>SUM(K$32:K50)</f>
        <v>104.63226039887046</v>
      </c>
      <c r="V50" s="48">
        <f>SUM(L$32:L50)</f>
        <v>104.63226039887046</v>
      </c>
      <c r="W50" s="62">
        <f>SUM(M$32:M50)/10000</f>
        <v>0.1764</v>
      </c>
      <c r="X50" s="62">
        <f>SUM(N$32:N50)/10000</f>
        <v>0.1764</v>
      </c>
      <c r="Y50" s="62">
        <f>SUM(O$32:O50)/10000</f>
        <v>4.0500000000000001E-2</v>
      </c>
      <c r="Z50" s="62">
        <f>SUM(P$32:P50)/10000</f>
        <v>3.15E-2</v>
      </c>
      <c r="AA50" s="62">
        <f>SUM(Q$32:Q50)/10000</f>
        <v>2.9700000000000001E-2</v>
      </c>
      <c r="AB50" s="62">
        <f>SUM(R$32:R50)/10000</f>
        <v>2.9700000000000001E-2</v>
      </c>
      <c r="AD50" s="2" t="str" cm="1">
        <f t="array" ref="AD50">IF(AD49="","",$B$2&amp;AD$31&amp;$B$2&amp;$B$1&amp;ROUND(AD$29/100*_xlfn.XLOOKUP($E50,$E$32:$E$281,_xlfn.XLOOKUP(AD$31,$S$28:$AB$28,$S$32:$AB$281))*_xlfn.XLOOKUP(AG$30,$S$8:$S$10,_xlfn.XLOOKUP(AD$31,$U$4:$Z$4,$U$8:$Z$10),1),4))</f>
        <v>"Atk":319.1284</v>
      </c>
      <c r="AE50" s="2" t="str" cm="1">
        <f t="array" ref="AE50">IF(AE49="","",$B$2&amp;AE$31&amp;$B$2&amp;$B$1&amp;ROUND(AE$29/100*_xlfn.XLOOKUP($E50,$E$32:$E$281,_xlfn.XLOOKUP(AE$31,$S$28:$AB$28,$S$32:$AB$281))*_xlfn.XLOOKUP(AG$30,$S$8:$S$10,_xlfn.XLOOKUP(AE$31,$U$4:$Z$4,$U$8:$Z$10),1),4))</f>
        <v>"Cri":0.2558</v>
      </c>
      <c r="AF50" s="2" t="str" cm="1">
        <f t="array" ref="AF50">IF(AF49="","",$B$2&amp;AF$31&amp;$B$2&amp;$B$1&amp;ROUND(AF$29/100*_xlfn.XLOOKUP($E50,$E$32:$E$281,_xlfn.XLOOKUP(AF$31,$S$28:$AB$28,$S$32:$AB$281))*_xlfn.XLOOKUP(AI$30,$S$8:$S$10,_xlfn.XLOOKUP(AF$31,$U$4:$Z$4,$U$8:$Z$10),1),4))</f>
        <v/>
      </c>
      <c r="AG50" s="2" t="str">
        <f t="shared" si="1"/>
        <v>{"Atk":319.1284,"Cri":0.2558}</v>
      </c>
      <c r="AH50" s="2" t="str" cm="1">
        <f t="array" ref="AH50">IF(AH49="","",$B$2&amp;AH$31&amp;$B$2&amp;$B$1&amp;ROUND(AH$29/100*_xlfn.XLOOKUP($E50,$E$32:$E$281,_xlfn.XLOOKUP(AH$31,$S$28:$AB$28,$S$32:$AB$281))*_xlfn.XLOOKUP(AK$30,$S$8:$S$10,_xlfn.XLOOKUP(AH$31,$U$4:$Z$4,$U$8:$Z$10),1),4))</f>
        <v>"Hp":2301.9097</v>
      </c>
      <c r="AI50" s="2" t="str" cm="1">
        <f t="array" ref="AI50">IF(AI49="","",$B$2&amp;AI$31&amp;$B$2&amp;$B$1&amp;ROUND(AI$29/100*_xlfn.XLOOKUP($E50,$E$32:$E$281,_xlfn.XLOOKUP(AI$31,$S$28:$AB$28,$S$32:$AB$281))*_xlfn.XLOOKUP(AK$30,$S$8:$S$10,_xlfn.XLOOKUP(AI$31,$U$4:$Z$4,$U$8:$Z$10),1),4))</f>
        <v>"AntiCri":0.1411</v>
      </c>
      <c r="AJ50" s="2" t="str" cm="1">
        <f t="array" ref="AJ50">IF(AJ49="","",$B$2&amp;AJ$31&amp;$B$2&amp;$B$1&amp;ROUND(AJ$29/100*_xlfn.XLOOKUP($E50,$E$32:$E$281,_xlfn.XLOOKUP(AJ$31,$S$28:$AB$28,$S$32:$AB$281))*_xlfn.XLOOKUP(AK$30,$S$8:$S$10,_xlfn.XLOOKUP(AJ$31,$U$4:$Z$4,$U$8:$Z$10),1),4))</f>
        <v/>
      </c>
      <c r="AK50" s="2" t="str">
        <f t="shared" si="2"/>
        <v>{"Hp":2301.9097,"AntiCri":0.1411}</v>
      </c>
      <c r="AL50" s="2" t="str" cm="1">
        <f t="array" ref="AL50">IF(AL49="","",$B$2&amp;AL$31&amp;$B$2&amp;$B$1&amp;ROUND(AL$29/100*_xlfn.XLOOKUP($E50,$E$32:$E$281,_xlfn.XLOOKUP(AL$31,$S$28:$AB$28,$S$32:$AB$281))*IFERROR(_xlfn.XLOOKUP(AO$30,$S$8:$S$10,_xlfn.XLOOKUP(AL$31,$U$4:$Z$4,$U$8:$Z$10),1),1),4))</f>
        <v>"PhysDef":99.4006</v>
      </c>
      <c r="AM50" s="2" t="str" cm="1">
        <f t="array" ref="AM50">IF(AM49="","",$B$2&amp;AM$31&amp;$B$2&amp;$B$1&amp;ROUND(AM$29/100*_xlfn.XLOOKUP($E50,$E$32:$E$281,_xlfn.XLOOKUP(AM$31,$S$28:$AB$28,$S$32:$AB$281))*IFERROR(_xlfn.XLOOKUP(AP$30,$S$8:$S$10,_xlfn.XLOOKUP(AM$31,$U$4:$Z$4,$U$8:$Z$10),1),1),4))</f>
        <v>"SkillSpeed":0.0315</v>
      </c>
      <c r="AN50" s="2" t="str" cm="1">
        <f t="array" ref="AN50">IF(AN49="","",$B$2&amp;AN$31&amp;$B$2&amp;$B$1&amp;ROUND(AN$29/100*_xlfn.XLOOKUP($E50,$E$32:$E$281,_xlfn.XLOOKUP(AN$31,$S$28:$AB$28,$S$32:$AB$281))*IFERROR(_xlfn.XLOOKUP(AO$30,$S$8:$S$10,_xlfn.XLOOKUP(AN$31,$U$4:$Z$4,$U$8:$Z$10),1),1),4))</f>
        <v/>
      </c>
      <c r="AO50" s="2" t="str">
        <f t="shared" si="3"/>
        <v>{"PhysDef":99.4006,"SkillSpeed":0.0315}</v>
      </c>
      <c r="AP50" s="2" t="str" cm="1">
        <f t="array" ref="AP50">IF(AP49="","",$B$2&amp;AP$31&amp;$B$2&amp;$B$1&amp;ROUND(AP$29/100*_xlfn.XLOOKUP($E50,$E$32:$E$281,_xlfn.XLOOKUP(AP$31,$S$28:$AB$28,$S$32:$AB$281))*IFERROR(_xlfn.XLOOKUP(AS$30,$S$8:$S$10,_xlfn.XLOOKUP(AP$31,$U$4:$Z$4,$U$8:$Z$10),1),1),4))</f>
        <v>"MagicDef":99.4006</v>
      </c>
      <c r="AQ50" s="2" t="str" cm="1">
        <f t="array" ref="AQ50">IF(AQ49="","",$B$2&amp;AQ$31&amp;$B$2&amp;$B$1&amp;ROUND(AQ$29/100*_xlfn.XLOOKUP($E50,$E$32:$E$281,_xlfn.XLOOKUP(AQ$31,$S$28:$AB$28,$S$32:$AB$281))*IFERROR(_xlfn.XLOOKUP(AT$30,$S$8:$S$10,_xlfn.XLOOKUP(AQ$31,$U$4:$Z$4,$U$8:$Z$10),1),1),4))</f>
        <v>"AtkSpeed":0.0405</v>
      </c>
      <c r="AR50" s="2" t="str" cm="1">
        <f t="array" ref="AR50">IF(AR49="","",$B$2&amp;AR$31&amp;$B$2&amp;$B$1&amp;ROUND(AR$29/100*_xlfn.XLOOKUP($E50,$E$32:$E$281,_xlfn.XLOOKUP(AR$31,$S$28:$AB$28,$S$32:$AB$281))*IFERROR(_xlfn.XLOOKUP(AS$30,$S$8:$S$10,_xlfn.XLOOKUP(AR$31,$U$4:$Z$4,$U$8:$Z$10),1),1),4))</f>
        <v>"SkillSpeed":0.0315</v>
      </c>
      <c r="AS50" s="2" t="str">
        <f t="shared" si="4"/>
        <v>{"MagicDef":99.4006,"AtkSpeed":0.0405,"SkillSpeed":0.0315}</v>
      </c>
      <c r="AT50" s="2" t="str" cm="1">
        <f t="array" ref="AT50">IF(AT49="","",$B$2&amp;AT$31&amp;$B$2&amp;$B$1&amp;ROUND(AT$29/100*_xlfn.XLOOKUP($E50,$E$32:$E$281,_xlfn.XLOOKUP(AT$31,$S$28:$AB$28,$S$32:$AB$281))*IFERROR(_xlfn.XLOOKUP(AW$30,$S$8:$S$10,_xlfn.XLOOKUP(AT$31,$U$4:$Z$4,$U$8:$Z$10),1),1),4))</f>
        <v>"Atk":224.9594</v>
      </c>
      <c r="AU50" s="2" t="str" cm="1">
        <f t="array" ref="AU50">IF(AU49="","",$B$2&amp;AU$31&amp;$B$2&amp;$B$1&amp;ROUND(AU$29/100*_xlfn.XLOOKUP($E50,$E$32:$E$281,_xlfn.XLOOKUP(AU$31,$S$28:$AB$28,$S$32:$AB$281))*IFERROR(_xlfn.XLOOKUP(AX$30,$S$8:$S$10,_xlfn.XLOOKUP(AU$31,$U$4:$Z$4,$U$8:$Z$10),1),1),4))</f>
        <v>"Cri":0.1764</v>
      </c>
      <c r="AV50" s="2" t="str" cm="1">
        <f t="array" ref="AV50">IF(AV49="","",$B$2&amp;AV$31&amp;$B$2&amp;$B$1&amp;ROUND(AV$29/100*_xlfn.XLOOKUP($E50,$E$32:$E$281,_xlfn.XLOOKUP(AV$31,$S$28:$AB$28,$S$32:$AB$281))*IFERROR(_xlfn.XLOOKUP(AW$30,$S$8:$S$10,_xlfn.XLOOKUP(AV$31,$U$4:$Z$4,$U$8:$Z$10),1),1),4))</f>
        <v/>
      </c>
      <c r="AW50" s="2" t="str">
        <f t="shared" si="5"/>
        <v>{"Atk":224.9594,"Cri":0.1764}</v>
      </c>
      <c r="AX50" s="2" t="str" cm="1">
        <f t="array" ref="AX50">IF(AX49="","",$B$2&amp;AX$31&amp;$B$2&amp;$B$1&amp;ROUND(AX$29/100*_xlfn.XLOOKUP($E50,$E$32:$E$281,_xlfn.XLOOKUP(AX$31,$S$28:$AB$28,$S$32:$AB$281))*IFERROR(_xlfn.XLOOKUP(BA$30,$S$8:$S$10,_xlfn.XLOOKUP(AX$31,$U$4:$Z$4,$U$8:$Z$10),1),1),4))</f>
        <v>"Hp":3269.7581</v>
      </c>
      <c r="AY50" s="2" t="str" cm="1">
        <f t="array" ref="AY50">IF(AY49="","",$B$2&amp;AY$31&amp;$B$2&amp;$B$1&amp;ROUND(AY$29/100*_xlfn.XLOOKUP($E50,$E$32:$E$281,_xlfn.XLOOKUP(AY$31,$S$28:$AB$28,$S$32:$AB$281))*IFERROR(_xlfn.XLOOKUP(BB$30,$S$8:$S$10,_xlfn.XLOOKUP(AY$31,$U$4:$Z$4,$U$8:$Z$10),1),1),4))</f>
        <v>"AntiCri":0.1764</v>
      </c>
      <c r="AZ50" s="2" t="str" cm="1">
        <f t="array" ref="AZ50">IF(AZ49="","",$B$2&amp;AZ$31&amp;$B$2&amp;$B$1&amp;ROUND(AZ$29/100*_xlfn.XLOOKUP($E50,$E$32:$E$281,_xlfn.XLOOKUP(AZ$31,$S$28:$AB$28,$S$32:$AB$281))*IFERROR(_xlfn.XLOOKUP(BA$30,$S$8:$S$10,_xlfn.XLOOKUP(AZ$31,$U$4:$Z$4,$U$8:$Z$10),1),1),4))</f>
        <v/>
      </c>
      <c r="BA50" s="2" t="str">
        <f t="shared" si="6"/>
        <v>{"Hp":3269.7581,"AntiCri":0.1764}</v>
      </c>
      <c r="BB50" s="2" t="str" cm="1">
        <f t="array" ref="BB50">IF(BB49="","",$B$2&amp;BB$31&amp;$B$2&amp;$B$1&amp;ROUND(BB$29/100*_xlfn.XLOOKUP($E50,$E$32:$E$281,_xlfn.XLOOKUP(BB$31,$S$28:$AB$28,$S$32:$AB$281))*IFERROR(_xlfn.XLOOKUP(BE$30,$S$8:$S$10,_xlfn.XLOOKUP(BB$31,$U$4:$Z$4,$U$8:$Z$10),1),1),4))</f>
        <v>"PhysDef":115.0955</v>
      </c>
      <c r="BC50" s="2" t="str" cm="1">
        <f t="array" ref="BC50">IF(BC49="","",$B$2&amp;BC$31&amp;$B$2&amp;$B$1&amp;ROUND(BC$29/100*_xlfn.XLOOKUP($E50,$E$32:$E$281,_xlfn.XLOOKUP(BC$31,$S$28:$AB$28,$S$32:$AB$281))*IFERROR(_xlfn.XLOOKUP(BF$30,$S$8:$S$10,_xlfn.XLOOKUP(BC$31,$U$4:$Z$4,$U$8:$Z$10),1),1),4))</f>
        <v>"OnHealInc":0.0297</v>
      </c>
      <c r="BD50" s="2" t="str" cm="1">
        <f t="array" ref="BD50">IF(BD49="","",$B$2&amp;BD$31&amp;$B$2&amp;$B$1&amp;ROUND(BD$29/100*_xlfn.XLOOKUP($E50,$E$32:$E$281,_xlfn.XLOOKUP(BD$31,$S$28:$AB$28,$S$32:$AB$281))*IFERROR(_xlfn.XLOOKUP(BE$30,$S$8:$S$10,_xlfn.XLOOKUP(BD$31,$U$4:$Z$4,$U$8:$Z$10),1),1),4))</f>
        <v/>
      </c>
      <c r="BE50" s="2" t="str">
        <f t="shared" si="7"/>
        <v>{"PhysDef":115.0955,"OnHealInc":0.0297}</v>
      </c>
      <c r="BF50" s="2" t="str" cm="1">
        <f t="array" ref="BF50">IF(BF49="","",$B$2&amp;BF$31&amp;$B$2&amp;$B$1&amp;ROUND(BF$29/100*_xlfn.XLOOKUP($E50,$E$32:$E$281,_xlfn.XLOOKUP(BF$31,$S$28:$AB$28,$S$32:$AB$281))*IFERROR(_xlfn.XLOOKUP(BI$30,$S$8:$S$10,_xlfn.XLOOKUP(BF$31,$U$4:$Z$4,$U$8:$Z$10),1),1),4))</f>
        <v>"MagicDef":115.0955</v>
      </c>
      <c r="BG50" s="2" t="str" cm="1">
        <f t="array" ref="BG50">IF(BG49="","",$B$2&amp;BG$31&amp;$B$2&amp;$B$1&amp;ROUND(BG$29/100*_xlfn.XLOOKUP($E50,$E$32:$E$281,_xlfn.XLOOKUP(BG$31,$S$28:$AB$28,$S$32:$AB$281))*IFERROR(_xlfn.XLOOKUP(BJ$30,$S$8:$S$10,_xlfn.XLOOKUP(BG$31,$U$4:$Z$4,$U$8:$Z$10),1),1),4))</f>
        <v>"AtkSpeed":0.0405</v>
      </c>
      <c r="BH50" s="2" t="str" cm="1">
        <f t="array" ref="BH50">IF(BH49="","",$B$2&amp;BH$31&amp;$B$2&amp;$B$1&amp;ROUND(BH$29/100*_xlfn.XLOOKUP($E50,$E$32:$E$281,_xlfn.XLOOKUP(BH$31,$S$28:$AB$28,$S$32:$AB$281))*IFERROR(_xlfn.XLOOKUP(BI$30,$S$8:$S$10,_xlfn.XLOOKUP(BH$31,$U$4:$Z$4,$U$8:$Z$10),1),1),4))</f>
        <v>"OnHealInc":0.0297</v>
      </c>
      <c r="BI50" s="2" t="str">
        <f t="shared" si="8"/>
        <v>{"MagicDef":115.0955,"AtkSpeed":0.0405,"OnHealInc":0.0297}</v>
      </c>
      <c r="BJ50" s="2" t="str" cm="1">
        <f t="array" ref="BJ50">IF(BJ49="","",$B$2&amp;BJ$31&amp;$B$2&amp;$B$1&amp;ROUND(BJ$29/100*_xlfn.XLOOKUP($E50,$E$32:$E$281,_xlfn.XLOOKUP(BJ$31,$S$28:$AB$28,$S$32:$AB$281))*IFERROR(_xlfn.XLOOKUP(BM$30,$S$8:$S$10,_xlfn.XLOOKUP(BJ$31,$U$4:$Z$4,$U$8:$Z$10),1),1),4))</f>
        <v>"Atk":287.7387</v>
      </c>
      <c r="BK50" s="2" t="str" cm="1">
        <f t="array" ref="BK50">IF(BK49="","",$B$2&amp;BK$31&amp;$B$2&amp;$B$1&amp;ROUND(BK$29/100*_xlfn.XLOOKUP($E50,$E$32:$E$281,_xlfn.XLOOKUP(BK$31,$S$28:$AB$28,$S$32:$AB$281))*IFERROR(_xlfn.XLOOKUP(BN$30,$S$8:$S$10,_xlfn.XLOOKUP(BK$31,$U$4:$Z$4,$U$8:$Z$10),1),1),4))</f>
        <v>"Cri":0.1764</v>
      </c>
      <c r="BL50" s="2" t="str" cm="1">
        <f t="array" ref="BL50">IF(BL49="","",$B$2&amp;BL$31&amp;$B$2&amp;$B$1&amp;ROUND(BL$29/100*_xlfn.XLOOKUP($E50,$E$32:$E$281,_xlfn.XLOOKUP(BL$31,$S$28:$AB$28,$S$32:$AB$281))*IFERROR(_xlfn.XLOOKUP(BM$30,$S$8:$S$10,_xlfn.XLOOKUP(BL$31,$U$4:$Z$4,$U$8:$Z$10),1),1),4))</f>
        <v/>
      </c>
      <c r="BM50" s="2" t="str">
        <f t="shared" si="9"/>
        <v>{"Atk":287.7387,"Cri":0.1764}</v>
      </c>
      <c r="BN50" s="2" t="str" cm="1">
        <f t="array" ref="BN50">IF(BN49="","",$B$2&amp;BN$31&amp;$B$2&amp;$B$1&amp;ROUND(BN$29/100*_xlfn.XLOOKUP($E50,$E$32:$E$281,_xlfn.XLOOKUP(BN$31,$S$28:$AB$28,$S$32:$AB$281))*IFERROR(_xlfn.XLOOKUP(BQ$30,$S$8:$S$10,_xlfn.XLOOKUP(BN$31,$U$4:$Z$4,$U$8:$Z$10),1),1),4))</f>
        <v>"Hp":2746.5968</v>
      </c>
      <c r="BO50" s="2" t="str" cm="1">
        <f t="array" ref="BO50">IF(BO49="","",$B$2&amp;BO$31&amp;$B$2&amp;$B$1&amp;ROUND(BO$29/100*_xlfn.XLOOKUP($E50,$E$32:$E$281,_xlfn.XLOOKUP(BO$31,$S$28:$AB$28,$S$32:$AB$281))*IFERROR(_xlfn.XLOOKUP(BR$30,$S$8:$S$10,_xlfn.XLOOKUP(BO$31,$U$4:$Z$4,$U$8:$Z$10),1),1),4))</f>
        <v>"AntiCri":0.1764</v>
      </c>
      <c r="BP50" s="2" t="str" cm="1">
        <f t="array" ref="BP50">IF(BP49="","",$B$2&amp;BP$31&amp;$B$2&amp;$B$1&amp;ROUND(BP$29/100*_xlfn.XLOOKUP($E50,$E$32:$E$281,_xlfn.XLOOKUP(BP$31,$S$28:$AB$28,$S$32:$AB$281))*IFERROR(_xlfn.XLOOKUP(BQ$30,$S$8:$S$10,_xlfn.XLOOKUP(BP$31,$U$4:$Z$4,$U$8:$Z$10),1),1),4))</f>
        <v/>
      </c>
      <c r="BQ50" s="2" t="str">
        <f t="shared" si="10"/>
        <v>{"Hp":2746.5968,"AntiCri":0.1764}</v>
      </c>
      <c r="BR50" s="2" t="str" cm="1">
        <f t="array" ref="BR50">IF(BR49="","",$B$2&amp;BR$31&amp;$B$2&amp;$B$1&amp;ROUND(BR$29/100*_xlfn.XLOOKUP($E50,$E$32:$E$281,_xlfn.XLOOKUP(BR$31,$S$28:$AB$28,$S$32:$AB$281))*IFERROR(_xlfn.XLOOKUP(BU$30,$S$8:$S$10,_xlfn.XLOOKUP(BR$31,$U$4:$Z$4,$U$8:$Z$10),1),1),4))</f>
        <v>"PhysDef":101.4933</v>
      </c>
      <c r="BS50" s="2" t="str" cm="1">
        <f t="array" ref="BS50">IF(BS49="","",$B$2&amp;BS$31&amp;$B$2&amp;$B$1&amp;ROUND(BS$29/100*_xlfn.XLOOKUP($E50,$E$32:$E$281,_xlfn.XLOOKUP(BS$31,$S$28:$AB$28,$S$32:$AB$281))*IFERROR(_xlfn.XLOOKUP(BV$30,$S$8:$S$10,_xlfn.XLOOKUP(BS$31,$U$4:$Z$4,$U$8:$Z$10),1),1),4))</f>
        <v>"HealInc":0.0297</v>
      </c>
      <c r="BT50" s="2" t="str" cm="1">
        <f t="array" ref="BT50">IF(BT49="","",$B$2&amp;BT$31&amp;$B$2&amp;$B$1&amp;ROUND(BT$29/100*_xlfn.XLOOKUP($E50,$E$32:$E$281,_xlfn.XLOOKUP(BT$31,$S$28:$AB$28,$S$32:$AB$281))*IFERROR(_xlfn.XLOOKUP(BU$30,$S$8:$S$10,_xlfn.XLOOKUP(BT$31,$U$4:$Z$4,$U$8:$Z$10),1),1),4))</f>
        <v/>
      </c>
      <c r="BU50" s="2" t="str">
        <f t="shared" si="11"/>
        <v>{"PhysDef":101.4933,"HealInc":0.0297}</v>
      </c>
      <c r="BV50" s="2" t="str" cm="1">
        <f t="array" ref="BV50">IF(BV49="","",$B$2&amp;BV$31&amp;$B$2&amp;$B$1&amp;ROUND(BV$29/100*_xlfn.XLOOKUP($E50,$E$32:$E$281,_xlfn.XLOOKUP(BV$31,$S$28:$AB$28,$S$32:$AB$281))*IFERROR(_xlfn.XLOOKUP(BY$30,$S$8:$S$10,_xlfn.XLOOKUP(BV$31,$U$4:$Z$4,$U$8:$Z$10),1),1),4))</f>
        <v>"MagicDef":103.5859</v>
      </c>
      <c r="BW50" s="2" t="str" cm="1">
        <f t="array" ref="BW50">IF(BW49="","",$B$2&amp;BW$31&amp;$B$2&amp;$B$1&amp;ROUND(BW$29/100*_xlfn.XLOOKUP($E50,$E$32:$E$281,_xlfn.XLOOKUP(BW$31,$S$28:$AB$28,$S$32:$AB$281))*IFERROR(_xlfn.XLOOKUP(BZ$30,$S$8:$S$10,_xlfn.XLOOKUP(BW$31,$U$4:$Z$4,$U$8:$Z$10),1),1),4))</f>
        <v>"AtkSpeed":0.0405</v>
      </c>
      <c r="BX50" s="2" t="str" cm="1">
        <f t="array" ref="BX50">IF(BX49="","",$B$2&amp;BX$31&amp;$B$2&amp;$B$1&amp;ROUND(BX$29/100*_xlfn.XLOOKUP($E50,$E$32:$E$281,_xlfn.XLOOKUP(BX$31,$S$28:$AB$28,$S$32:$AB$281))*IFERROR(_xlfn.XLOOKUP(BY$30,$S$8:$S$10,_xlfn.XLOOKUP(BX$31,$U$4:$Z$4,$U$8:$Z$10),1),1),4))</f>
        <v>"HealInc":0.0297</v>
      </c>
      <c r="BY50" s="2" t="str">
        <f t="shared" si="12"/>
        <v>{"MagicDef":103.5859,"AtkSpeed":0.0405,"HealInc":0.0297}</v>
      </c>
    </row>
    <row r="51" spans="4:77" ht="16.5" x14ac:dyDescent="0.15">
      <c r="D51" s="38">
        <v>49</v>
      </c>
      <c r="E51" s="43">
        <v>20</v>
      </c>
      <c r="F51" s="38">
        <v>261.35542644829644</v>
      </c>
      <c r="G51" s="38">
        <v>40</v>
      </c>
      <c r="H51" s="38">
        <v>30</v>
      </c>
      <c r="I51" s="48">
        <v>261.35542644829644</v>
      </c>
      <c r="J51" s="48">
        <v>26.135542644829645</v>
      </c>
      <c r="K51" s="48">
        <v>10.454217057931858</v>
      </c>
      <c r="L51" s="48">
        <v>10.454217057931858</v>
      </c>
      <c r="M51" s="48">
        <v>56</v>
      </c>
      <c r="N51" s="48">
        <v>56</v>
      </c>
      <c r="O51" s="48">
        <v>13.5</v>
      </c>
      <c r="P51" s="48">
        <v>10.5</v>
      </c>
      <c r="Q51" s="48">
        <v>9.9</v>
      </c>
      <c r="R51" s="48">
        <v>9.9</v>
      </c>
      <c r="S51" s="48">
        <f>SUM(I$32:I51)</f>
        <v>2877.1619364200574</v>
      </c>
      <c r="T51" s="48">
        <f>SUM(J$32:J51)</f>
        <v>287.71619364200569</v>
      </c>
      <c r="U51" s="48">
        <f>SUM(K$32:K51)</f>
        <v>115.08647745680231</v>
      </c>
      <c r="V51" s="48">
        <f>SUM(L$32:L51)</f>
        <v>115.08647745680231</v>
      </c>
      <c r="W51" s="62">
        <f>SUM(M$32:M51)/10000</f>
        <v>0.182</v>
      </c>
      <c r="X51" s="62">
        <f>SUM(N$32:N51)/10000</f>
        <v>0.182</v>
      </c>
      <c r="Y51" s="62">
        <f>SUM(O$32:O51)/10000</f>
        <v>4.1849999999999998E-2</v>
      </c>
      <c r="Z51" s="62">
        <f>SUM(P$32:P51)/10000</f>
        <v>3.2550000000000003E-2</v>
      </c>
      <c r="AA51" s="62">
        <f>SUM(Q$32:Q51)/10000</f>
        <v>3.0689999999999999E-2</v>
      </c>
      <c r="AB51" s="62">
        <f>SUM(R$32:R51)/10000</f>
        <v>3.0689999999999999E-2</v>
      </c>
      <c r="AD51" s="2" t="str" cm="1">
        <f t="array" ref="AD51">IF(AD50="","",$B$2&amp;AD$31&amp;$B$2&amp;$B$1&amp;ROUND(AD$29/100*_xlfn.XLOOKUP($E51,$E$32:$E$281,_xlfn.XLOOKUP(AD$31,$S$28:$AB$28,$S$32:$AB$281))*_xlfn.XLOOKUP(AG$30,$S$8:$S$10,_xlfn.XLOOKUP(AD$31,$U$4:$Z$4,$U$8:$Z$10),1),4))</f>
        <v>"Atk":351.0138</v>
      </c>
      <c r="AE51" s="2" t="str" cm="1">
        <f t="array" ref="AE51">IF(AE50="","",$B$2&amp;AE$31&amp;$B$2&amp;$B$1&amp;ROUND(AE$29/100*_xlfn.XLOOKUP($E51,$E$32:$E$281,_xlfn.XLOOKUP(AE$31,$S$28:$AB$28,$S$32:$AB$281))*_xlfn.XLOOKUP(AG$30,$S$8:$S$10,_xlfn.XLOOKUP(AE$31,$U$4:$Z$4,$U$8:$Z$10),1),4))</f>
        <v>"Cri":0.2639</v>
      </c>
      <c r="AF51" s="2" t="str" cm="1">
        <f t="array" ref="AF51">IF(AF50="","",$B$2&amp;AF$31&amp;$B$2&amp;$B$1&amp;ROUND(AF$29/100*_xlfn.XLOOKUP($E51,$E$32:$E$281,_xlfn.XLOOKUP(AF$31,$S$28:$AB$28,$S$32:$AB$281))*_xlfn.XLOOKUP(AI$30,$S$8:$S$10,_xlfn.XLOOKUP(AF$31,$U$4:$Z$4,$U$8:$Z$10),1),4))</f>
        <v/>
      </c>
      <c r="AG51" s="2" t="str">
        <f t="shared" si="1"/>
        <v>{"Atk":351.0138,"Cri":0.2639}</v>
      </c>
      <c r="AH51" s="2" t="str" cm="1">
        <f t="array" ref="AH51">IF(AH50="","",$B$2&amp;AH$31&amp;$B$2&amp;$B$1&amp;ROUND(AH$29/100*_xlfn.XLOOKUP($E51,$E$32:$E$281,_xlfn.XLOOKUP(AH$31,$S$28:$AB$28,$S$32:$AB$281))*_xlfn.XLOOKUP(AK$30,$S$8:$S$10,_xlfn.XLOOKUP(AH$31,$U$4:$Z$4,$U$8:$Z$10),1),4))</f>
        <v>"Hp":2531.9025</v>
      </c>
      <c r="AI51" s="2" t="str" cm="1">
        <f t="array" ref="AI51">IF(AI50="","",$B$2&amp;AI$31&amp;$B$2&amp;$B$1&amp;ROUND(AI$29/100*_xlfn.XLOOKUP($E51,$E$32:$E$281,_xlfn.XLOOKUP(AI$31,$S$28:$AB$28,$S$32:$AB$281))*_xlfn.XLOOKUP(AK$30,$S$8:$S$10,_xlfn.XLOOKUP(AI$31,$U$4:$Z$4,$U$8:$Z$10),1),4))</f>
        <v>"AntiCri":0.1456</v>
      </c>
      <c r="AJ51" s="2" t="str" cm="1">
        <f t="array" ref="AJ51">IF(AJ50="","",$B$2&amp;AJ$31&amp;$B$2&amp;$B$1&amp;ROUND(AJ$29/100*_xlfn.XLOOKUP($E51,$E$32:$E$281,_xlfn.XLOOKUP(AJ$31,$S$28:$AB$28,$S$32:$AB$281))*_xlfn.XLOOKUP(AK$30,$S$8:$S$10,_xlfn.XLOOKUP(AJ$31,$U$4:$Z$4,$U$8:$Z$10),1),4))</f>
        <v/>
      </c>
      <c r="AK51" s="2" t="str">
        <f t="shared" si="2"/>
        <v>{"Hp":2531.9025,"AntiCri":0.1456}</v>
      </c>
      <c r="AL51" s="2" t="str" cm="1">
        <f t="array" ref="AL51">IF(AL50="","",$B$2&amp;AL$31&amp;$B$2&amp;$B$1&amp;ROUND(AL$29/100*_xlfn.XLOOKUP($E51,$E$32:$E$281,_xlfn.XLOOKUP(AL$31,$S$28:$AB$28,$S$32:$AB$281))*IFERROR(_xlfn.XLOOKUP(AO$30,$S$8:$S$10,_xlfn.XLOOKUP(AL$31,$U$4:$Z$4,$U$8:$Z$10),1),1),4))</f>
        <v>"PhysDef":109.3322</v>
      </c>
      <c r="AM51" s="2" t="str" cm="1">
        <f t="array" ref="AM51">IF(AM50="","",$B$2&amp;AM$31&amp;$B$2&amp;$B$1&amp;ROUND(AM$29/100*_xlfn.XLOOKUP($E51,$E$32:$E$281,_xlfn.XLOOKUP(AM$31,$S$28:$AB$28,$S$32:$AB$281))*IFERROR(_xlfn.XLOOKUP(AP$30,$S$8:$S$10,_xlfn.XLOOKUP(AM$31,$U$4:$Z$4,$U$8:$Z$10),1),1),4))</f>
        <v>"SkillSpeed":0.0326</v>
      </c>
      <c r="AN51" s="2" t="str" cm="1">
        <f t="array" ref="AN51">IF(AN50="","",$B$2&amp;AN$31&amp;$B$2&amp;$B$1&amp;ROUND(AN$29/100*_xlfn.XLOOKUP($E51,$E$32:$E$281,_xlfn.XLOOKUP(AN$31,$S$28:$AB$28,$S$32:$AB$281))*IFERROR(_xlfn.XLOOKUP(AO$30,$S$8:$S$10,_xlfn.XLOOKUP(AN$31,$U$4:$Z$4,$U$8:$Z$10),1),1),4))</f>
        <v/>
      </c>
      <c r="AO51" s="2" t="str">
        <f t="shared" si="3"/>
        <v>{"PhysDef":109.3322,"SkillSpeed":0.0326}</v>
      </c>
      <c r="AP51" s="2" t="str" cm="1">
        <f t="array" ref="AP51">IF(AP50="","",$B$2&amp;AP$31&amp;$B$2&amp;$B$1&amp;ROUND(AP$29/100*_xlfn.XLOOKUP($E51,$E$32:$E$281,_xlfn.XLOOKUP(AP$31,$S$28:$AB$28,$S$32:$AB$281))*IFERROR(_xlfn.XLOOKUP(AS$30,$S$8:$S$10,_xlfn.XLOOKUP(AP$31,$U$4:$Z$4,$U$8:$Z$10),1),1),4))</f>
        <v>"MagicDef":109.3322</v>
      </c>
      <c r="AQ51" s="2" t="str" cm="1">
        <f t="array" ref="AQ51">IF(AQ50="","",$B$2&amp;AQ$31&amp;$B$2&amp;$B$1&amp;ROUND(AQ$29/100*_xlfn.XLOOKUP($E51,$E$32:$E$281,_xlfn.XLOOKUP(AQ$31,$S$28:$AB$28,$S$32:$AB$281))*IFERROR(_xlfn.XLOOKUP(AT$30,$S$8:$S$10,_xlfn.XLOOKUP(AQ$31,$U$4:$Z$4,$U$8:$Z$10),1),1),4))</f>
        <v>"AtkSpeed":0.0419</v>
      </c>
      <c r="AR51" s="2" t="str" cm="1">
        <f t="array" ref="AR51">IF(AR50="","",$B$2&amp;AR$31&amp;$B$2&amp;$B$1&amp;ROUND(AR$29/100*_xlfn.XLOOKUP($E51,$E$32:$E$281,_xlfn.XLOOKUP(AR$31,$S$28:$AB$28,$S$32:$AB$281))*IFERROR(_xlfn.XLOOKUP(AS$30,$S$8:$S$10,_xlfn.XLOOKUP(AR$31,$U$4:$Z$4,$U$8:$Z$10),1),1),4))</f>
        <v>"SkillSpeed":0.0326</v>
      </c>
      <c r="AS51" s="2" t="str">
        <f t="shared" si="4"/>
        <v>{"MagicDef":109.3322,"AtkSpeed":0.0419,"SkillSpeed":0.0326}</v>
      </c>
      <c r="AT51" s="2" t="str" cm="1">
        <f t="array" ref="AT51">IF(AT50="","",$B$2&amp;AT$31&amp;$B$2&amp;$B$1&amp;ROUND(AT$29/100*_xlfn.XLOOKUP($E51,$E$32:$E$281,_xlfn.XLOOKUP(AT$31,$S$28:$AB$28,$S$32:$AB$281))*IFERROR(_xlfn.XLOOKUP(AW$30,$S$8:$S$10,_xlfn.XLOOKUP(AT$31,$U$4:$Z$4,$U$8:$Z$10),1),1),4))</f>
        <v>"Atk":247.4359</v>
      </c>
      <c r="AU51" s="2" t="str" cm="1">
        <f t="array" ref="AU51">IF(AU50="","",$B$2&amp;AU$31&amp;$B$2&amp;$B$1&amp;ROUND(AU$29/100*_xlfn.XLOOKUP($E51,$E$32:$E$281,_xlfn.XLOOKUP(AU$31,$S$28:$AB$28,$S$32:$AB$281))*IFERROR(_xlfn.XLOOKUP(AX$30,$S$8:$S$10,_xlfn.XLOOKUP(AU$31,$U$4:$Z$4,$U$8:$Z$10),1),1),4))</f>
        <v>"Cri":0.182</v>
      </c>
      <c r="AV51" s="2" t="str" cm="1">
        <f t="array" ref="AV51">IF(AV50="","",$B$2&amp;AV$31&amp;$B$2&amp;$B$1&amp;ROUND(AV$29/100*_xlfn.XLOOKUP($E51,$E$32:$E$281,_xlfn.XLOOKUP(AV$31,$S$28:$AB$28,$S$32:$AB$281))*IFERROR(_xlfn.XLOOKUP(AW$30,$S$8:$S$10,_xlfn.XLOOKUP(AV$31,$U$4:$Z$4,$U$8:$Z$10),1),1),4))</f>
        <v/>
      </c>
      <c r="AW51" s="2" t="str">
        <f t="shared" si="5"/>
        <v>{"Atk":247.4359,"Cri":0.182}</v>
      </c>
      <c r="AX51" s="2" t="str" cm="1">
        <f t="array" ref="AX51">IF(AX50="","",$B$2&amp;AX$31&amp;$B$2&amp;$B$1&amp;ROUND(AX$29/100*_xlfn.XLOOKUP($E51,$E$32:$E$281,_xlfn.XLOOKUP(AX$31,$S$28:$AB$28,$S$32:$AB$281))*IFERROR(_xlfn.XLOOKUP(BA$30,$S$8:$S$10,_xlfn.XLOOKUP(AX$31,$U$4:$Z$4,$U$8:$Z$10),1),1),4))</f>
        <v>"Hp":3596.4524</v>
      </c>
      <c r="AY51" s="2" t="str" cm="1">
        <f t="array" ref="AY51">IF(AY50="","",$B$2&amp;AY$31&amp;$B$2&amp;$B$1&amp;ROUND(AY$29/100*_xlfn.XLOOKUP($E51,$E$32:$E$281,_xlfn.XLOOKUP(AY$31,$S$28:$AB$28,$S$32:$AB$281))*IFERROR(_xlfn.XLOOKUP(BB$30,$S$8:$S$10,_xlfn.XLOOKUP(AY$31,$U$4:$Z$4,$U$8:$Z$10),1),1),4))</f>
        <v>"AntiCri":0.182</v>
      </c>
      <c r="AZ51" s="2" t="str" cm="1">
        <f t="array" ref="AZ51">IF(AZ50="","",$B$2&amp;AZ$31&amp;$B$2&amp;$B$1&amp;ROUND(AZ$29/100*_xlfn.XLOOKUP($E51,$E$32:$E$281,_xlfn.XLOOKUP(AZ$31,$S$28:$AB$28,$S$32:$AB$281))*IFERROR(_xlfn.XLOOKUP(BA$30,$S$8:$S$10,_xlfn.XLOOKUP(AZ$31,$U$4:$Z$4,$U$8:$Z$10),1),1),4))</f>
        <v/>
      </c>
      <c r="BA51" s="2" t="str">
        <f t="shared" si="6"/>
        <v>{"Hp":3596.4524,"AntiCri":0.182}</v>
      </c>
      <c r="BB51" s="2" t="str" cm="1">
        <f t="array" ref="BB51">IF(BB50="","",$B$2&amp;BB$31&amp;$B$2&amp;$B$1&amp;ROUND(BB$29/100*_xlfn.XLOOKUP($E51,$E$32:$E$281,_xlfn.XLOOKUP(BB$31,$S$28:$AB$28,$S$32:$AB$281))*IFERROR(_xlfn.XLOOKUP(BE$30,$S$8:$S$10,_xlfn.XLOOKUP(BB$31,$U$4:$Z$4,$U$8:$Z$10),1),1),4))</f>
        <v>"PhysDef":126.5951</v>
      </c>
      <c r="BC51" s="2" t="str" cm="1">
        <f t="array" ref="BC51">IF(BC50="","",$B$2&amp;BC$31&amp;$B$2&amp;$B$1&amp;ROUND(BC$29/100*_xlfn.XLOOKUP($E51,$E$32:$E$281,_xlfn.XLOOKUP(BC$31,$S$28:$AB$28,$S$32:$AB$281))*IFERROR(_xlfn.XLOOKUP(BF$30,$S$8:$S$10,_xlfn.XLOOKUP(BC$31,$U$4:$Z$4,$U$8:$Z$10),1),1),4))</f>
        <v>"OnHealInc":0.0307</v>
      </c>
      <c r="BD51" s="2" t="str" cm="1">
        <f t="array" ref="BD51">IF(BD50="","",$B$2&amp;BD$31&amp;$B$2&amp;$B$1&amp;ROUND(BD$29/100*_xlfn.XLOOKUP($E51,$E$32:$E$281,_xlfn.XLOOKUP(BD$31,$S$28:$AB$28,$S$32:$AB$281))*IFERROR(_xlfn.XLOOKUP(BE$30,$S$8:$S$10,_xlfn.XLOOKUP(BD$31,$U$4:$Z$4,$U$8:$Z$10),1),1),4))</f>
        <v/>
      </c>
      <c r="BE51" s="2" t="str">
        <f t="shared" si="7"/>
        <v>{"PhysDef":126.5951,"OnHealInc":0.0307}</v>
      </c>
      <c r="BF51" s="2" t="str" cm="1">
        <f t="array" ref="BF51">IF(BF50="","",$B$2&amp;BF$31&amp;$B$2&amp;$B$1&amp;ROUND(BF$29/100*_xlfn.XLOOKUP($E51,$E$32:$E$281,_xlfn.XLOOKUP(BF$31,$S$28:$AB$28,$S$32:$AB$281))*IFERROR(_xlfn.XLOOKUP(BI$30,$S$8:$S$10,_xlfn.XLOOKUP(BF$31,$U$4:$Z$4,$U$8:$Z$10),1),1),4))</f>
        <v>"MagicDef":126.5951</v>
      </c>
      <c r="BG51" s="2" t="str" cm="1">
        <f t="array" ref="BG51">IF(BG50="","",$B$2&amp;BG$31&amp;$B$2&amp;$B$1&amp;ROUND(BG$29/100*_xlfn.XLOOKUP($E51,$E$32:$E$281,_xlfn.XLOOKUP(BG$31,$S$28:$AB$28,$S$32:$AB$281))*IFERROR(_xlfn.XLOOKUP(BJ$30,$S$8:$S$10,_xlfn.XLOOKUP(BG$31,$U$4:$Z$4,$U$8:$Z$10),1),1),4))</f>
        <v>"AtkSpeed":0.0419</v>
      </c>
      <c r="BH51" s="2" t="str" cm="1">
        <f t="array" ref="BH51">IF(BH50="","",$B$2&amp;BH$31&amp;$B$2&amp;$B$1&amp;ROUND(BH$29/100*_xlfn.XLOOKUP($E51,$E$32:$E$281,_xlfn.XLOOKUP(BH$31,$S$28:$AB$28,$S$32:$AB$281))*IFERROR(_xlfn.XLOOKUP(BI$30,$S$8:$S$10,_xlfn.XLOOKUP(BH$31,$U$4:$Z$4,$U$8:$Z$10),1),1),4))</f>
        <v>"OnHealInc":0.0307</v>
      </c>
      <c r="BI51" s="2" t="str">
        <f t="shared" si="8"/>
        <v>{"MagicDef":126.5951,"AtkSpeed":0.0419,"OnHealInc":0.0307}</v>
      </c>
      <c r="BJ51" s="2" t="str" cm="1">
        <f t="array" ref="BJ51">IF(BJ50="","",$B$2&amp;BJ$31&amp;$B$2&amp;$B$1&amp;ROUND(BJ$29/100*_xlfn.XLOOKUP($E51,$E$32:$E$281,_xlfn.XLOOKUP(BJ$31,$S$28:$AB$28,$S$32:$AB$281))*IFERROR(_xlfn.XLOOKUP(BM$30,$S$8:$S$10,_xlfn.XLOOKUP(BJ$31,$U$4:$Z$4,$U$8:$Z$10),1),1),4))</f>
        <v>"Atk":316.4878</v>
      </c>
      <c r="BK51" s="2" t="str" cm="1">
        <f t="array" ref="BK51">IF(BK50="","",$B$2&amp;BK$31&amp;$B$2&amp;$B$1&amp;ROUND(BK$29/100*_xlfn.XLOOKUP($E51,$E$32:$E$281,_xlfn.XLOOKUP(BK$31,$S$28:$AB$28,$S$32:$AB$281))*IFERROR(_xlfn.XLOOKUP(BN$30,$S$8:$S$10,_xlfn.XLOOKUP(BK$31,$U$4:$Z$4,$U$8:$Z$10),1),1),4))</f>
        <v>"Cri":0.182</v>
      </c>
      <c r="BL51" s="2" t="str" cm="1">
        <f t="array" ref="BL51">IF(BL50="","",$B$2&amp;BL$31&amp;$B$2&amp;$B$1&amp;ROUND(BL$29/100*_xlfn.XLOOKUP($E51,$E$32:$E$281,_xlfn.XLOOKUP(BL$31,$S$28:$AB$28,$S$32:$AB$281))*IFERROR(_xlfn.XLOOKUP(BM$30,$S$8:$S$10,_xlfn.XLOOKUP(BL$31,$U$4:$Z$4,$U$8:$Z$10),1),1),4))</f>
        <v/>
      </c>
      <c r="BM51" s="2" t="str">
        <f t="shared" si="9"/>
        <v>{"Atk":316.4878,"Cri":0.182}</v>
      </c>
      <c r="BN51" s="2" t="str" cm="1">
        <f t="array" ref="BN51">IF(BN50="","",$B$2&amp;BN$31&amp;$B$2&amp;$B$1&amp;ROUND(BN$29/100*_xlfn.XLOOKUP($E51,$E$32:$E$281,_xlfn.XLOOKUP(BN$31,$S$28:$AB$28,$S$32:$AB$281))*IFERROR(_xlfn.XLOOKUP(BQ$30,$S$8:$S$10,_xlfn.XLOOKUP(BN$31,$U$4:$Z$4,$U$8:$Z$10),1),1),4))</f>
        <v>"Hp":3021.02</v>
      </c>
      <c r="BO51" s="2" t="str" cm="1">
        <f t="array" ref="BO51">IF(BO50="","",$B$2&amp;BO$31&amp;$B$2&amp;$B$1&amp;ROUND(BO$29/100*_xlfn.XLOOKUP($E51,$E$32:$E$281,_xlfn.XLOOKUP(BO$31,$S$28:$AB$28,$S$32:$AB$281))*IFERROR(_xlfn.XLOOKUP(BR$30,$S$8:$S$10,_xlfn.XLOOKUP(BO$31,$U$4:$Z$4,$U$8:$Z$10),1),1),4))</f>
        <v>"AntiCri":0.182</v>
      </c>
      <c r="BP51" s="2" t="str" cm="1">
        <f t="array" ref="BP51">IF(BP50="","",$B$2&amp;BP$31&amp;$B$2&amp;$B$1&amp;ROUND(BP$29/100*_xlfn.XLOOKUP($E51,$E$32:$E$281,_xlfn.XLOOKUP(BP$31,$S$28:$AB$28,$S$32:$AB$281))*IFERROR(_xlfn.XLOOKUP(BQ$30,$S$8:$S$10,_xlfn.XLOOKUP(BP$31,$U$4:$Z$4,$U$8:$Z$10),1),1),4))</f>
        <v/>
      </c>
      <c r="BQ51" s="2" t="str">
        <f t="shared" si="10"/>
        <v>{"Hp":3021.02,"AntiCri":0.182}</v>
      </c>
      <c r="BR51" s="2" t="str" cm="1">
        <f t="array" ref="BR51">IF(BR50="","",$B$2&amp;BR$31&amp;$B$2&amp;$B$1&amp;ROUND(BR$29/100*_xlfn.XLOOKUP($E51,$E$32:$E$281,_xlfn.XLOOKUP(BR$31,$S$28:$AB$28,$S$32:$AB$281))*IFERROR(_xlfn.XLOOKUP(BU$30,$S$8:$S$10,_xlfn.XLOOKUP(BR$31,$U$4:$Z$4,$U$8:$Z$10),1),1),4))</f>
        <v>"PhysDef":111.6339</v>
      </c>
      <c r="BS51" s="2" t="str" cm="1">
        <f t="array" ref="BS51">IF(BS50="","",$B$2&amp;BS$31&amp;$B$2&amp;$B$1&amp;ROUND(BS$29/100*_xlfn.XLOOKUP($E51,$E$32:$E$281,_xlfn.XLOOKUP(BS$31,$S$28:$AB$28,$S$32:$AB$281))*IFERROR(_xlfn.XLOOKUP(BV$30,$S$8:$S$10,_xlfn.XLOOKUP(BS$31,$U$4:$Z$4,$U$8:$Z$10),1),1),4))</f>
        <v>"HealInc":0.0307</v>
      </c>
      <c r="BT51" s="2" t="str" cm="1">
        <f t="array" ref="BT51">IF(BT50="","",$B$2&amp;BT$31&amp;$B$2&amp;$B$1&amp;ROUND(BT$29/100*_xlfn.XLOOKUP($E51,$E$32:$E$281,_xlfn.XLOOKUP(BT$31,$S$28:$AB$28,$S$32:$AB$281))*IFERROR(_xlfn.XLOOKUP(BU$30,$S$8:$S$10,_xlfn.XLOOKUP(BT$31,$U$4:$Z$4,$U$8:$Z$10),1),1),4))</f>
        <v/>
      </c>
      <c r="BU51" s="2" t="str">
        <f t="shared" si="11"/>
        <v>{"PhysDef":111.6339,"HealInc":0.0307}</v>
      </c>
      <c r="BV51" s="2" t="str" cm="1">
        <f t="array" ref="BV51">IF(BV50="","",$B$2&amp;BV$31&amp;$B$2&amp;$B$1&amp;ROUND(BV$29/100*_xlfn.XLOOKUP($E51,$E$32:$E$281,_xlfn.XLOOKUP(BV$31,$S$28:$AB$28,$S$32:$AB$281))*IFERROR(_xlfn.XLOOKUP(BY$30,$S$8:$S$10,_xlfn.XLOOKUP(BV$31,$U$4:$Z$4,$U$8:$Z$10),1),1),4))</f>
        <v>"MagicDef":113.9356</v>
      </c>
      <c r="BW51" s="2" t="str" cm="1">
        <f t="array" ref="BW51">IF(BW50="","",$B$2&amp;BW$31&amp;$B$2&amp;$B$1&amp;ROUND(BW$29/100*_xlfn.XLOOKUP($E51,$E$32:$E$281,_xlfn.XLOOKUP(BW$31,$S$28:$AB$28,$S$32:$AB$281))*IFERROR(_xlfn.XLOOKUP(BZ$30,$S$8:$S$10,_xlfn.XLOOKUP(BW$31,$U$4:$Z$4,$U$8:$Z$10),1),1),4))</f>
        <v>"AtkSpeed":0.0419</v>
      </c>
      <c r="BX51" s="2" t="str" cm="1">
        <f t="array" ref="BX51">IF(BX50="","",$B$2&amp;BX$31&amp;$B$2&amp;$B$1&amp;ROUND(BX$29/100*_xlfn.XLOOKUP($E51,$E$32:$E$281,_xlfn.XLOOKUP(BX$31,$S$28:$AB$28,$S$32:$AB$281))*IFERROR(_xlfn.XLOOKUP(BY$30,$S$8:$S$10,_xlfn.XLOOKUP(BX$31,$U$4:$Z$4,$U$8:$Z$10),1),1),4))</f>
        <v>"HealInc":0.0307</v>
      </c>
      <c r="BY51" s="2" t="str">
        <f t="shared" si="12"/>
        <v>{"MagicDef":113.9356,"AtkSpeed":0.0419,"HealInc":0.0307}</v>
      </c>
    </row>
    <row r="52" spans="4:77" ht="16.5" x14ac:dyDescent="0.15">
      <c r="D52" s="38">
        <v>51</v>
      </c>
      <c r="E52" s="42">
        <v>21</v>
      </c>
      <c r="F52" s="38">
        <v>1169.9288006990798</v>
      </c>
      <c r="G52" s="38">
        <v>40</v>
      </c>
      <c r="H52" s="38">
        <v>30</v>
      </c>
      <c r="I52" s="48">
        <v>1169.9288006990798</v>
      </c>
      <c r="J52" s="48">
        <v>116.99288006990798</v>
      </c>
      <c r="K52" s="48">
        <v>46.797152027963193</v>
      </c>
      <c r="L52" s="48">
        <v>46.797152027963193</v>
      </c>
      <c r="M52" s="48">
        <v>56</v>
      </c>
      <c r="N52" s="48">
        <v>56</v>
      </c>
      <c r="O52" s="48">
        <v>13.5</v>
      </c>
      <c r="P52" s="48">
        <v>10.5</v>
      </c>
      <c r="Q52" s="48">
        <v>9.9</v>
      </c>
      <c r="R52" s="48">
        <v>9.9</v>
      </c>
      <c r="S52" s="48">
        <f>SUM(I$32:I52)</f>
        <v>4047.090737119137</v>
      </c>
      <c r="T52" s="48">
        <f>SUM(J$32:J52)</f>
        <v>404.70907371191367</v>
      </c>
      <c r="U52" s="48">
        <f>SUM(K$32:K52)</f>
        <v>161.88362948476549</v>
      </c>
      <c r="V52" s="48">
        <f>SUM(L$32:L52)</f>
        <v>161.88362948476549</v>
      </c>
      <c r="W52" s="62">
        <f>SUM(M$32:M52)/10000</f>
        <v>0.18759999999999999</v>
      </c>
      <c r="X52" s="62">
        <f>SUM(N$32:N52)/10000</f>
        <v>0.18759999999999999</v>
      </c>
      <c r="Y52" s="62">
        <f>SUM(O$32:O52)/10000</f>
        <v>4.3200000000000002E-2</v>
      </c>
      <c r="Z52" s="62">
        <f>SUM(P$32:P52)/10000</f>
        <v>3.3599999999999998E-2</v>
      </c>
      <c r="AA52" s="62">
        <f>SUM(Q$32:Q52)/10000</f>
        <v>3.1679999999999993E-2</v>
      </c>
      <c r="AB52" s="62">
        <f>SUM(R$32:R52)/10000</f>
        <v>3.1679999999999993E-2</v>
      </c>
      <c r="AD52" s="2" t="str" cm="1">
        <f t="array" ref="AD52">IF(AD51="","",$B$2&amp;AD$31&amp;$B$2&amp;$B$1&amp;ROUND(AD$29/100*_xlfn.XLOOKUP($E52,$E$32:$E$281,_xlfn.XLOOKUP(AD$31,$S$28:$AB$28,$S$32:$AB$281))*_xlfn.XLOOKUP(AG$30,$S$8:$S$10,_xlfn.XLOOKUP(AD$31,$U$4:$Z$4,$U$8:$Z$10),1),4))</f>
        <v>"Atk":493.7451</v>
      </c>
      <c r="AE52" s="2" t="str" cm="1">
        <f t="array" ref="AE52">IF(AE51="","",$B$2&amp;AE$31&amp;$B$2&amp;$B$1&amp;ROUND(AE$29/100*_xlfn.XLOOKUP($E52,$E$32:$E$281,_xlfn.XLOOKUP(AE$31,$S$28:$AB$28,$S$32:$AB$281))*_xlfn.XLOOKUP(AG$30,$S$8:$S$10,_xlfn.XLOOKUP(AE$31,$U$4:$Z$4,$U$8:$Z$10),1),4))</f>
        <v>"Cri":0.272</v>
      </c>
      <c r="AF52" s="2" t="str" cm="1">
        <f t="array" ref="AF52">IF(AF51="","",$B$2&amp;AF$31&amp;$B$2&amp;$B$1&amp;ROUND(AF$29/100*_xlfn.XLOOKUP($E52,$E$32:$E$281,_xlfn.XLOOKUP(AF$31,$S$28:$AB$28,$S$32:$AB$281))*_xlfn.XLOOKUP(AI$30,$S$8:$S$10,_xlfn.XLOOKUP(AF$31,$U$4:$Z$4,$U$8:$Z$10),1),4))</f>
        <v/>
      </c>
      <c r="AG52" s="2" t="str">
        <f t="shared" si="1"/>
        <v>{"Atk":493.7451,"Cri":0.272}</v>
      </c>
      <c r="AH52" s="2" t="str" cm="1">
        <f t="array" ref="AH52">IF(AH51="","",$B$2&amp;AH$31&amp;$B$2&amp;$B$1&amp;ROUND(AH$29/100*_xlfn.XLOOKUP($E52,$E$32:$E$281,_xlfn.XLOOKUP(AH$31,$S$28:$AB$28,$S$32:$AB$281))*_xlfn.XLOOKUP(AK$30,$S$8:$S$10,_xlfn.XLOOKUP(AH$31,$U$4:$Z$4,$U$8:$Z$10),1),4))</f>
        <v>"Hp":3561.4398</v>
      </c>
      <c r="AI52" s="2" t="str" cm="1">
        <f t="array" ref="AI52">IF(AI51="","",$B$2&amp;AI$31&amp;$B$2&amp;$B$1&amp;ROUND(AI$29/100*_xlfn.XLOOKUP($E52,$E$32:$E$281,_xlfn.XLOOKUP(AI$31,$S$28:$AB$28,$S$32:$AB$281))*_xlfn.XLOOKUP(AK$30,$S$8:$S$10,_xlfn.XLOOKUP(AI$31,$U$4:$Z$4,$U$8:$Z$10),1),4))</f>
        <v>"AntiCri":0.1501</v>
      </c>
      <c r="AJ52" s="2" t="str" cm="1">
        <f t="array" ref="AJ52">IF(AJ51="","",$B$2&amp;AJ$31&amp;$B$2&amp;$B$1&amp;ROUND(AJ$29/100*_xlfn.XLOOKUP($E52,$E$32:$E$281,_xlfn.XLOOKUP(AJ$31,$S$28:$AB$28,$S$32:$AB$281))*_xlfn.XLOOKUP(AK$30,$S$8:$S$10,_xlfn.XLOOKUP(AJ$31,$U$4:$Z$4,$U$8:$Z$10),1),4))</f>
        <v/>
      </c>
      <c r="AK52" s="2" t="str">
        <f t="shared" si="2"/>
        <v>{"Hp":3561.4398,"AntiCri":0.1501}</v>
      </c>
      <c r="AL52" s="2" t="str" cm="1">
        <f t="array" ref="AL52">IF(AL51="","",$B$2&amp;AL$31&amp;$B$2&amp;$B$1&amp;ROUND(AL$29/100*_xlfn.XLOOKUP($E52,$E$32:$E$281,_xlfn.XLOOKUP(AL$31,$S$28:$AB$28,$S$32:$AB$281))*IFERROR(_xlfn.XLOOKUP(AO$30,$S$8:$S$10,_xlfn.XLOOKUP(AL$31,$U$4:$Z$4,$U$8:$Z$10),1),1),4))</f>
        <v>"PhysDef":153.7894</v>
      </c>
      <c r="AM52" s="2" t="str" cm="1">
        <f t="array" ref="AM52">IF(AM51="","",$B$2&amp;AM$31&amp;$B$2&amp;$B$1&amp;ROUND(AM$29/100*_xlfn.XLOOKUP($E52,$E$32:$E$281,_xlfn.XLOOKUP(AM$31,$S$28:$AB$28,$S$32:$AB$281))*IFERROR(_xlfn.XLOOKUP(AP$30,$S$8:$S$10,_xlfn.XLOOKUP(AM$31,$U$4:$Z$4,$U$8:$Z$10),1),1),4))</f>
        <v>"SkillSpeed":0.0336</v>
      </c>
      <c r="AN52" s="2" t="str" cm="1">
        <f t="array" ref="AN52">IF(AN51="","",$B$2&amp;AN$31&amp;$B$2&amp;$B$1&amp;ROUND(AN$29/100*_xlfn.XLOOKUP($E52,$E$32:$E$281,_xlfn.XLOOKUP(AN$31,$S$28:$AB$28,$S$32:$AB$281))*IFERROR(_xlfn.XLOOKUP(AO$30,$S$8:$S$10,_xlfn.XLOOKUP(AN$31,$U$4:$Z$4,$U$8:$Z$10),1),1),4))</f>
        <v/>
      </c>
      <c r="AO52" s="2" t="str">
        <f t="shared" si="3"/>
        <v>{"PhysDef":153.7894,"SkillSpeed":0.0336}</v>
      </c>
      <c r="AP52" s="2" t="str" cm="1">
        <f t="array" ref="AP52">IF(AP51="","",$B$2&amp;AP$31&amp;$B$2&amp;$B$1&amp;ROUND(AP$29/100*_xlfn.XLOOKUP($E52,$E$32:$E$281,_xlfn.XLOOKUP(AP$31,$S$28:$AB$28,$S$32:$AB$281))*IFERROR(_xlfn.XLOOKUP(AS$30,$S$8:$S$10,_xlfn.XLOOKUP(AP$31,$U$4:$Z$4,$U$8:$Z$10),1),1),4))</f>
        <v>"MagicDef":153.7894</v>
      </c>
      <c r="AQ52" s="2" t="str" cm="1">
        <f t="array" ref="AQ52">IF(AQ51="","",$B$2&amp;AQ$31&amp;$B$2&amp;$B$1&amp;ROUND(AQ$29/100*_xlfn.XLOOKUP($E52,$E$32:$E$281,_xlfn.XLOOKUP(AQ$31,$S$28:$AB$28,$S$32:$AB$281))*IFERROR(_xlfn.XLOOKUP(AT$30,$S$8:$S$10,_xlfn.XLOOKUP(AQ$31,$U$4:$Z$4,$U$8:$Z$10),1),1),4))</f>
        <v>"AtkSpeed":0.0432</v>
      </c>
      <c r="AR52" s="2" t="str" cm="1">
        <f t="array" ref="AR52">IF(AR51="","",$B$2&amp;AR$31&amp;$B$2&amp;$B$1&amp;ROUND(AR$29/100*_xlfn.XLOOKUP($E52,$E$32:$E$281,_xlfn.XLOOKUP(AR$31,$S$28:$AB$28,$S$32:$AB$281))*IFERROR(_xlfn.XLOOKUP(AS$30,$S$8:$S$10,_xlfn.XLOOKUP(AR$31,$U$4:$Z$4,$U$8:$Z$10),1),1),4))</f>
        <v>"SkillSpeed":0.0336</v>
      </c>
      <c r="AS52" s="2" t="str">
        <f t="shared" si="4"/>
        <v>{"MagicDef":153.7894,"AtkSpeed":0.0432,"SkillSpeed":0.0336}</v>
      </c>
      <c r="AT52" s="2" t="str" cm="1">
        <f t="array" ref="AT52">IF(AT51="","",$B$2&amp;AT$31&amp;$B$2&amp;$B$1&amp;ROUND(AT$29/100*_xlfn.XLOOKUP($E52,$E$32:$E$281,_xlfn.XLOOKUP(AT$31,$S$28:$AB$28,$S$32:$AB$281))*IFERROR(_xlfn.XLOOKUP(AW$30,$S$8:$S$10,_xlfn.XLOOKUP(AT$31,$U$4:$Z$4,$U$8:$Z$10),1),1),4))</f>
        <v>"Atk":348.0498</v>
      </c>
      <c r="AU52" s="2" t="str" cm="1">
        <f t="array" ref="AU52">IF(AU51="","",$B$2&amp;AU$31&amp;$B$2&amp;$B$1&amp;ROUND(AU$29/100*_xlfn.XLOOKUP($E52,$E$32:$E$281,_xlfn.XLOOKUP(AU$31,$S$28:$AB$28,$S$32:$AB$281))*IFERROR(_xlfn.XLOOKUP(AX$30,$S$8:$S$10,_xlfn.XLOOKUP(AU$31,$U$4:$Z$4,$U$8:$Z$10),1),1),4))</f>
        <v>"Cri":0.1876</v>
      </c>
      <c r="AV52" s="2" t="str" cm="1">
        <f t="array" ref="AV52">IF(AV51="","",$B$2&amp;AV$31&amp;$B$2&amp;$B$1&amp;ROUND(AV$29/100*_xlfn.XLOOKUP($E52,$E$32:$E$281,_xlfn.XLOOKUP(AV$31,$S$28:$AB$28,$S$32:$AB$281))*IFERROR(_xlfn.XLOOKUP(AW$30,$S$8:$S$10,_xlfn.XLOOKUP(AV$31,$U$4:$Z$4,$U$8:$Z$10),1),1),4))</f>
        <v/>
      </c>
      <c r="AW52" s="2" t="str">
        <f t="shared" si="5"/>
        <v>{"Atk":348.0498,"Cri":0.1876}</v>
      </c>
      <c r="AX52" s="2" t="str" cm="1">
        <f t="array" ref="AX52">IF(AX51="","",$B$2&amp;AX$31&amp;$B$2&amp;$B$1&amp;ROUND(AX$29/100*_xlfn.XLOOKUP($E52,$E$32:$E$281,_xlfn.XLOOKUP(AX$31,$S$28:$AB$28,$S$32:$AB$281))*IFERROR(_xlfn.XLOOKUP(BA$30,$S$8:$S$10,_xlfn.XLOOKUP(AX$31,$U$4:$Z$4,$U$8:$Z$10),1),1),4))</f>
        <v>"Hp":5058.8634</v>
      </c>
      <c r="AY52" s="2" t="str" cm="1">
        <f t="array" ref="AY52">IF(AY51="","",$B$2&amp;AY$31&amp;$B$2&amp;$B$1&amp;ROUND(AY$29/100*_xlfn.XLOOKUP($E52,$E$32:$E$281,_xlfn.XLOOKUP(AY$31,$S$28:$AB$28,$S$32:$AB$281))*IFERROR(_xlfn.XLOOKUP(BB$30,$S$8:$S$10,_xlfn.XLOOKUP(AY$31,$U$4:$Z$4,$U$8:$Z$10),1),1),4))</f>
        <v>"AntiCri":0.1876</v>
      </c>
      <c r="AZ52" s="2" t="str" cm="1">
        <f t="array" ref="AZ52">IF(AZ51="","",$B$2&amp;AZ$31&amp;$B$2&amp;$B$1&amp;ROUND(AZ$29/100*_xlfn.XLOOKUP($E52,$E$32:$E$281,_xlfn.XLOOKUP(AZ$31,$S$28:$AB$28,$S$32:$AB$281))*IFERROR(_xlfn.XLOOKUP(BA$30,$S$8:$S$10,_xlfn.XLOOKUP(AZ$31,$U$4:$Z$4,$U$8:$Z$10),1),1),4))</f>
        <v/>
      </c>
      <c r="BA52" s="2" t="str">
        <f t="shared" si="6"/>
        <v>{"Hp":5058.8634,"AntiCri":0.1876}</v>
      </c>
      <c r="BB52" s="2" t="str" cm="1">
        <f t="array" ref="BB52">IF(BB51="","",$B$2&amp;BB$31&amp;$B$2&amp;$B$1&amp;ROUND(BB$29/100*_xlfn.XLOOKUP($E52,$E$32:$E$281,_xlfn.XLOOKUP(BB$31,$S$28:$AB$28,$S$32:$AB$281))*IFERROR(_xlfn.XLOOKUP(BE$30,$S$8:$S$10,_xlfn.XLOOKUP(BB$31,$U$4:$Z$4,$U$8:$Z$10),1),1),4))</f>
        <v>"PhysDef":178.072</v>
      </c>
      <c r="BC52" s="2" t="str" cm="1">
        <f t="array" ref="BC52">IF(BC51="","",$B$2&amp;BC$31&amp;$B$2&amp;$B$1&amp;ROUND(BC$29/100*_xlfn.XLOOKUP($E52,$E$32:$E$281,_xlfn.XLOOKUP(BC$31,$S$28:$AB$28,$S$32:$AB$281))*IFERROR(_xlfn.XLOOKUP(BF$30,$S$8:$S$10,_xlfn.XLOOKUP(BC$31,$U$4:$Z$4,$U$8:$Z$10),1),1),4))</f>
        <v>"OnHealInc":0.0317</v>
      </c>
      <c r="BD52" s="2" t="str" cm="1">
        <f t="array" ref="BD52">IF(BD51="","",$B$2&amp;BD$31&amp;$B$2&amp;$B$1&amp;ROUND(BD$29/100*_xlfn.XLOOKUP($E52,$E$32:$E$281,_xlfn.XLOOKUP(BD$31,$S$28:$AB$28,$S$32:$AB$281))*IFERROR(_xlfn.XLOOKUP(BE$30,$S$8:$S$10,_xlfn.XLOOKUP(BD$31,$U$4:$Z$4,$U$8:$Z$10),1),1),4))</f>
        <v/>
      </c>
      <c r="BE52" s="2" t="str">
        <f t="shared" si="7"/>
        <v>{"PhysDef":178.072,"OnHealInc":0.0317}</v>
      </c>
      <c r="BF52" s="2" t="str" cm="1">
        <f t="array" ref="BF52">IF(BF51="","",$B$2&amp;BF$31&amp;$B$2&amp;$B$1&amp;ROUND(BF$29/100*_xlfn.XLOOKUP($E52,$E$32:$E$281,_xlfn.XLOOKUP(BF$31,$S$28:$AB$28,$S$32:$AB$281))*IFERROR(_xlfn.XLOOKUP(BI$30,$S$8:$S$10,_xlfn.XLOOKUP(BF$31,$U$4:$Z$4,$U$8:$Z$10),1),1),4))</f>
        <v>"MagicDef":178.072</v>
      </c>
      <c r="BG52" s="2" t="str" cm="1">
        <f t="array" ref="BG52">IF(BG51="","",$B$2&amp;BG$31&amp;$B$2&amp;$B$1&amp;ROUND(BG$29/100*_xlfn.XLOOKUP($E52,$E$32:$E$281,_xlfn.XLOOKUP(BG$31,$S$28:$AB$28,$S$32:$AB$281))*IFERROR(_xlfn.XLOOKUP(BJ$30,$S$8:$S$10,_xlfn.XLOOKUP(BG$31,$U$4:$Z$4,$U$8:$Z$10),1),1),4))</f>
        <v>"AtkSpeed":0.0432</v>
      </c>
      <c r="BH52" s="2" t="str" cm="1">
        <f t="array" ref="BH52">IF(BH51="","",$B$2&amp;BH$31&amp;$B$2&amp;$B$1&amp;ROUND(BH$29/100*_xlfn.XLOOKUP($E52,$E$32:$E$281,_xlfn.XLOOKUP(BH$31,$S$28:$AB$28,$S$32:$AB$281))*IFERROR(_xlfn.XLOOKUP(BI$30,$S$8:$S$10,_xlfn.XLOOKUP(BH$31,$U$4:$Z$4,$U$8:$Z$10),1),1),4))</f>
        <v>"OnHealInc":0.0317</v>
      </c>
      <c r="BI52" s="2" t="str">
        <f t="shared" si="8"/>
        <v>{"MagicDef":178.072,"AtkSpeed":0.0432,"OnHealInc":0.0317}</v>
      </c>
      <c r="BJ52" s="2" t="str" cm="1">
        <f t="array" ref="BJ52">IF(BJ51="","",$B$2&amp;BJ$31&amp;$B$2&amp;$B$1&amp;ROUND(BJ$29/100*_xlfn.XLOOKUP($E52,$E$32:$E$281,_xlfn.XLOOKUP(BJ$31,$S$28:$AB$28,$S$32:$AB$281))*IFERROR(_xlfn.XLOOKUP(BM$30,$S$8:$S$10,_xlfn.XLOOKUP(BJ$31,$U$4:$Z$4,$U$8:$Z$10),1),1),4))</f>
        <v>"Atk":445.18</v>
      </c>
      <c r="BK52" s="2" t="str" cm="1">
        <f t="array" ref="BK52">IF(BK51="","",$B$2&amp;BK$31&amp;$B$2&amp;$B$1&amp;ROUND(BK$29/100*_xlfn.XLOOKUP($E52,$E$32:$E$281,_xlfn.XLOOKUP(BK$31,$S$28:$AB$28,$S$32:$AB$281))*IFERROR(_xlfn.XLOOKUP(BN$30,$S$8:$S$10,_xlfn.XLOOKUP(BK$31,$U$4:$Z$4,$U$8:$Z$10),1),1),4))</f>
        <v>"Cri":0.1876</v>
      </c>
      <c r="BL52" s="2" t="str" cm="1">
        <f t="array" ref="BL52">IF(BL51="","",$B$2&amp;BL$31&amp;$B$2&amp;$B$1&amp;ROUND(BL$29/100*_xlfn.XLOOKUP($E52,$E$32:$E$281,_xlfn.XLOOKUP(BL$31,$S$28:$AB$28,$S$32:$AB$281))*IFERROR(_xlfn.XLOOKUP(BM$30,$S$8:$S$10,_xlfn.XLOOKUP(BL$31,$U$4:$Z$4,$U$8:$Z$10),1),1),4))</f>
        <v/>
      </c>
      <c r="BM52" s="2" t="str">
        <f t="shared" si="9"/>
        <v>{"Atk":445.18,"Cri":0.1876}</v>
      </c>
      <c r="BN52" s="2" t="str" cm="1">
        <f t="array" ref="BN52">IF(BN51="","",$B$2&amp;BN$31&amp;$B$2&amp;$B$1&amp;ROUND(BN$29/100*_xlfn.XLOOKUP($E52,$E$32:$E$281,_xlfn.XLOOKUP(BN$31,$S$28:$AB$28,$S$32:$AB$281))*IFERROR(_xlfn.XLOOKUP(BQ$30,$S$8:$S$10,_xlfn.XLOOKUP(BN$31,$U$4:$Z$4,$U$8:$Z$10),1),1),4))</f>
        <v>"Hp":4249.4453</v>
      </c>
      <c r="BO52" s="2" t="str" cm="1">
        <f t="array" ref="BO52">IF(BO51="","",$B$2&amp;BO$31&amp;$B$2&amp;$B$1&amp;ROUND(BO$29/100*_xlfn.XLOOKUP($E52,$E$32:$E$281,_xlfn.XLOOKUP(BO$31,$S$28:$AB$28,$S$32:$AB$281))*IFERROR(_xlfn.XLOOKUP(BR$30,$S$8:$S$10,_xlfn.XLOOKUP(BO$31,$U$4:$Z$4,$U$8:$Z$10),1),1),4))</f>
        <v>"AntiCri":0.1876</v>
      </c>
      <c r="BP52" s="2" t="str" cm="1">
        <f t="array" ref="BP52">IF(BP51="","",$B$2&amp;BP$31&amp;$B$2&amp;$B$1&amp;ROUND(BP$29/100*_xlfn.XLOOKUP($E52,$E$32:$E$281,_xlfn.XLOOKUP(BP$31,$S$28:$AB$28,$S$32:$AB$281))*IFERROR(_xlfn.XLOOKUP(BQ$30,$S$8:$S$10,_xlfn.XLOOKUP(BP$31,$U$4:$Z$4,$U$8:$Z$10),1),1),4))</f>
        <v/>
      </c>
      <c r="BQ52" s="2" t="str">
        <f t="shared" si="10"/>
        <v>{"Hp":4249.4453,"AntiCri":0.1876}</v>
      </c>
      <c r="BR52" s="2" t="str" cm="1">
        <f t="array" ref="BR52">IF(BR51="","",$B$2&amp;BR$31&amp;$B$2&amp;$B$1&amp;ROUND(BR$29/100*_xlfn.XLOOKUP($E52,$E$32:$E$281,_xlfn.XLOOKUP(BR$31,$S$28:$AB$28,$S$32:$AB$281))*IFERROR(_xlfn.XLOOKUP(BU$30,$S$8:$S$10,_xlfn.XLOOKUP(BR$31,$U$4:$Z$4,$U$8:$Z$10),1),1),4))</f>
        <v>"PhysDef":157.0271</v>
      </c>
      <c r="BS52" s="2" t="str" cm="1">
        <f t="array" ref="BS52">IF(BS51="","",$B$2&amp;BS$31&amp;$B$2&amp;$B$1&amp;ROUND(BS$29/100*_xlfn.XLOOKUP($E52,$E$32:$E$281,_xlfn.XLOOKUP(BS$31,$S$28:$AB$28,$S$32:$AB$281))*IFERROR(_xlfn.XLOOKUP(BV$30,$S$8:$S$10,_xlfn.XLOOKUP(BS$31,$U$4:$Z$4,$U$8:$Z$10),1),1),4))</f>
        <v>"HealInc":0.0317</v>
      </c>
      <c r="BT52" s="2" t="str" cm="1">
        <f t="array" ref="BT52">IF(BT51="","",$B$2&amp;BT$31&amp;$B$2&amp;$B$1&amp;ROUND(BT$29/100*_xlfn.XLOOKUP($E52,$E$32:$E$281,_xlfn.XLOOKUP(BT$31,$S$28:$AB$28,$S$32:$AB$281))*IFERROR(_xlfn.XLOOKUP(BU$30,$S$8:$S$10,_xlfn.XLOOKUP(BT$31,$U$4:$Z$4,$U$8:$Z$10),1),1),4))</f>
        <v/>
      </c>
      <c r="BU52" s="2" t="str">
        <f t="shared" si="11"/>
        <v>{"PhysDef":157.0271,"HealInc":0.0317}</v>
      </c>
      <c r="BV52" s="2" t="str" cm="1">
        <f t="array" ref="BV52">IF(BV51="","",$B$2&amp;BV$31&amp;$B$2&amp;$B$1&amp;ROUND(BV$29/100*_xlfn.XLOOKUP($E52,$E$32:$E$281,_xlfn.XLOOKUP(BV$31,$S$28:$AB$28,$S$32:$AB$281))*IFERROR(_xlfn.XLOOKUP(BY$30,$S$8:$S$10,_xlfn.XLOOKUP(BV$31,$U$4:$Z$4,$U$8:$Z$10),1),1),4))</f>
        <v>"MagicDef":160.2648</v>
      </c>
      <c r="BW52" s="2" t="str" cm="1">
        <f t="array" ref="BW52">IF(BW51="","",$B$2&amp;BW$31&amp;$B$2&amp;$B$1&amp;ROUND(BW$29/100*_xlfn.XLOOKUP($E52,$E$32:$E$281,_xlfn.XLOOKUP(BW$31,$S$28:$AB$28,$S$32:$AB$281))*IFERROR(_xlfn.XLOOKUP(BZ$30,$S$8:$S$10,_xlfn.XLOOKUP(BW$31,$U$4:$Z$4,$U$8:$Z$10),1),1),4))</f>
        <v>"AtkSpeed":0.0432</v>
      </c>
      <c r="BX52" s="2" t="str" cm="1">
        <f t="array" ref="BX52">IF(BX51="","",$B$2&amp;BX$31&amp;$B$2&amp;$B$1&amp;ROUND(BX$29/100*_xlfn.XLOOKUP($E52,$E$32:$E$281,_xlfn.XLOOKUP(BX$31,$S$28:$AB$28,$S$32:$AB$281))*IFERROR(_xlfn.XLOOKUP(BY$30,$S$8:$S$10,_xlfn.XLOOKUP(BX$31,$U$4:$Z$4,$U$8:$Z$10),1),1),4))</f>
        <v>"HealInc":0.0317</v>
      </c>
      <c r="BY52" s="2" t="str">
        <f t="shared" si="12"/>
        <v>{"MagicDef":160.2648,"AtkSpeed":0.0432,"HealInc":0.0317}</v>
      </c>
    </row>
    <row r="53" spans="4:77" ht="16.5" x14ac:dyDescent="0.15">
      <c r="D53" s="38">
        <v>53</v>
      </c>
      <c r="E53" s="43">
        <v>22</v>
      </c>
      <c r="F53" s="38">
        <v>319.28329838291171</v>
      </c>
      <c r="G53" s="38">
        <v>40</v>
      </c>
      <c r="H53" s="38">
        <v>30</v>
      </c>
      <c r="I53" s="48">
        <v>319.28329838291171</v>
      </c>
      <c r="J53" s="48">
        <v>31.928329838291173</v>
      </c>
      <c r="K53" s="48">
        <v>12.77133193531647</v>
      </c>
      <c r="L53" s="48">
        <v>12.77133193531647</v>
      </c>
      <c r="M53" s="48">
        <v>56</v>
      </c>
      <c r="N53" s="48">
        <v>56</v>
      </c>
      <c r="O53" s="48">
        <v>13.5</v>
      </c>
      <c r="P53" s="48">
        <v>10.5</v>
      </c>
      <c r="Q53" s="48">
        <v>9.9</v>
      </c>
      <c r="R53" s="48">
        <v>9.9</v>
      </c>
      <c r="S53" s="48">
        <f>SUM(I$32:I53)</f>
        <v>4366.3740355020491</v>
      </c>
      <c r="T53" s="48">
        <f>SUM(J$32:J53)</f>
        <v>436.63740355020485</v>
      </c>
      <c r="U53" s="48">
        <f>SUM(K$32:K53)</f>
        <v>174.65496142008197</v>
      </c>
      <c r="V53" s="48">
        <f>SUM(L$32:L53)</f>
        <v>174.65496142008197</v>
      </c>
      <c r="W53" s="62">
        <f>SUM(M$32:M53)/10000</f>
        <v>0.19320000000000001</v>
      </c>
      <c r="X53" s="62">
        <f>SUM(N$32:N53)/10000</f>
        <v>0.19320000000000001</v>
      </c>
      <c r="Y53" s="62">
        <f>SUM(O$32:O53)/10000</f>
        <v>4.4549999999999999E-2</v>
      </c>
      <c r="Z53" s="62">
        <f>SUM(P$32:P53)/10000</f>
        <v>3.465E-2</v>
      </c>
      <c r="AA53" s="62">
        <f>SUM(Q$32:Q53)/10000</f>
        <v>3.2669999999999991E-2</v>
      </c>
      <c r="AB53" s="62">
        <f>SUM(R$32:R53)/10000</f>
        <v>3.2669999999999991E-2</v>
      </c>
      <c r="AD53" s="2" t="str" cm="1">
        <f t="array" ref="AD53">IF(AD52="","",$B$2&amp;AD$31&amp;$B$2&amp;$B$1&amp;ROUND(AD$29/100*_xlfn.XLOOKUP($E53,$E$32:$E$281,_xlfn.XLOOKUP(AD$31,$S$28:$AB$28,$S$32:$AB$281))*_xlfn.XLOOKUP(AG$30,$S$8:$S$10,_xlfn.XLOOKUP(AD$31,$U$4:$Z$4,$U$8:$Z$10),1),4))</f>
        <v>"Atk":532.6976</v>
      </c>
      <c r="AE53" s="2" t="str" cm="1">
        <f t="array" ref="AE53">IF(AE52="","",$B$2&amp;AE$31&amp;$B$2&amp;$B$1&amp;ROUND(AE$29/100*_xlfn.XLOOKUP($E53,$E$32:$E$281,_xlfn.XLOOKUP(AE$31,$S$28:$AB$28,$S$32:$AB$281))*_xlfn.XLOOKUP(AG$30,$S$8:$S$10,_xlfn.XLOOKUP(AE$31,$U$4:$Z$4,$U$8:$Z$10),1),4))</f>
        <v>"Cri":0.2801</v>
      </c>
      <c r="AF53" s="2" t="str" cm="1">
        <f t="array" ref="AF53">IF(AF52="","",$B$2&amp;AF$31&amp;$B$2&amp;$B$1&amp;ROUND(AF$29/100*_xlfn.XLOOKUP($E53,$E$32:$E$281,_xlfn.XLOOKUP(AF$31,$S$28:$AB$28,$S$32:$AB$281))*_xlfn.XLOOKUP(AI$30,$S$8:$S$10,_xlfn.XLOOKUP(AF$31,$U$4:$Z$4,$U$8:$Z$10),1),4))</f>
        <v/>
      </c>
      <c r="AG53" s="2" t="str">
        <f t="shared" si="1"/>
        <v>{"Atk":532.6976,"Cri":0.2801}</v>
      </c>
      <c r="AH53" s="2" t="str" cm="1">
        <f t="array" ref="AH53">IF(AH52="","",$B$2&amp;AH$31&amp;$B$2&amp;$B$1&amp;ROUND(AH$29/100*_xlfn.XLOOKUP($E53,$E$32:$E$281,_xlfn.XLOOKUP(AH$31,$S$28:$AB$28,$S$32:$AB$281))*_xlfn.XLOOKUP(AK$30,$S$8:$S$10,_xlfn.XLOOKUP(AH$31,$U$4:$Z$4,$U$8:$Z$10),1),4))</f>
        <v>"Hp":3842.4092</v>
      </c>
      <c r="AI53" s="2" t="str" cm="1">
        <f t="array" ref="AI53">IF(AI52="","",$B$2&amp;AI$31&amp;$B$2&amp;$B$1&amp;ROUND(AI$29/100*_xlfn.XLOOKUP($E53,$E$32:$E$281,_xlfn.XLOOKUP(AI$31,$S$28:$AB$28,$S$32:$AB$281))*_xlfn.XLOOKUP(AK$30,$S$8:$S$10,_xlfn.XLOOKUP(AI$31,$U$4:$Z$4,$U$8:$Z$10),1),4))</f>
        <v>"AntiCri":0.1546</v>
      </c>
      <c r="AJ53" s="2" t="str" cm="1">
        <f t="array" ref="AJ53">IF(AJ52="","",$B$2&amp;AJ$31&amp;$B$2&amp;$B$1&amp;ROUND(AJ$29/100*_xlfn.XLOOKUP($E53,$E$32:$E$281,_xlfn.XLOOKUP(AJ$31,$S$28:$AB$28,$S$32:$AB$281))*_xlfn.XLOOKUP(AK$30,$S$8:$S$10,_xlfn.XLOOKUP(AJ$31,$U$4:$Z$4,$U$8:$Z$10),1),4))</f>
        <v/>
      </c>
      <c r="AK53" s="2" t="str">
        <f t="shared" si="2"/>
        <v>{"Hp":3842.4092,"AntiCri":0.1546}</v>
      </c>
      <c r="AL53" s="2" t="str" cm="1">
        <f t="array" ref="AL53">IF(AL52="","",$B$2&amp;AL$31&amp;$B$2&amp;$B$1&amp;ROUND(AL$29/100*_xlfn.XLOOKUP($E53,$E$32:$E$281,_xlfn.XLOOKUP(AL$31,$S$28:$AB$28,$S$32:$AB$281))*IFERROR(_xlfn.XLOOKUP(AO$30,$S$8:$S$10,_xlfn.XLOOKUP(AL$31,$U$4:$Z$4,$U$8:$Z$10),1),1),4))</f>
        <v>"PhysDef":165.9222</v>
      </c>
      <c r="AM53" s="2" t="str" cm="1">
        <f t="array" ref="AM53">IF(AM52="","",$B$2&amp;AM$31&amp;$B$2&amp;$B$1&amp;ROUND(AM$29/100*_xlfn.XLOOKUP($E53,$E$32:$E$281,_xlfn.XLOOKUP(AM$31,$S$28:$AB$28,$S$32:$AB$281))*IFERROR(_xlfn.XLOOKUP(AP$30,$S$8:$S$10,_xlfn.XLOOKUP(AM$31,$U$4:$Z$4,$U$8:$Z$10),1),1),4))</f>
        <v>"SkillSpeed":0.0347</v>
      </c>
      <c r="AN53" s="2" t="str" cm="1">
        <f t="array" ref="AN53">IF(AN52="","",$B$2&amp;AN$31&amp;$B$2&amp;$B$1&amp;ROUND(AN$29/100*_xlfn.XLOOKUP($E53,$E$32:$E$281,_xlfn.XLOOKUP(AN$31,$S$28:$AB$28,$S$32:$AB$281))*IFERROR(_xlfn.XLOOKUP(AO$30,$S$8:$S$10,_xlfn.XLOOKUP(AN$31,$U$4:$Z$4,$U$8:$Z$10),1),1),4))</f>
        <v/>
      </c>
      <c r="AO53" s="2" t="str">
        <f t="shared" si="3"/>
        <v>{"PhysDef":165.9222,"SkillSpeed":0.0347}</v>
      </c>
      <c r="AP53" s="2" t="str" cm="1">
        <f t="array" ref="AP53">IF(AP52="","",$B$2&amp;AP$31&amp;$B$2&amp;$B$1&amp;ROUND(AP$29/100*_xlfn.XLOOKUP($E53,$E$32:$E$281,_xlfn.XLOOKUP(AP$31,$S$28:$AB$28,$S$32:$AB$281))*IFERROR(_xlfn.XLOOKUP(AS$30,$S$8:$S$10,_xlfn.XLOOKUP(AP$31,$U$4:$Z$4,$U$8:$Z$10),1),1),4))</f>
        <v>"MagicDef":165.9222</v>
      </c>
      <c r="AQ53" s="2" t="str" cm="1">
        <f t="array" ref="AQ53">IF(AQ52="","",$B$2&amp;AQ$31&amp;$B$2&amp;$B$1&amp;ROUND(AQ$29/100*_xlfn.XLOOKUP($E53,$E$32:$E$281,_xlfn.XLOOKUP(AQ$31,$S$28:$AB$28,$S$32:$AB$281))*IFERROR(_xlfn.XLOOKUP(AT$30,$S$8:$S$10,_xlfn.XLOOKUP(AQ$31,$U$4:$Z$4,$U$8:$Z$10),1),1),4))</f>
        <v>"AtkSpeed":0.0446</v>
      </c>
      <c r="AR53" s="2" t="str" cm="1">
        <f t="array" ref="AR53">IF(AR52="","",$B$2&amp;AR$31&amp;$B$2&amp;$B$1&amp;ROUND(AR$29/100*_xlfn.XLOOKUP($E53,$E$32:$E$281,_xlfn.XLOOKUP(AR$31,$S$28:$AB$28,$S$32:$AB$281))*IFERROR(_xlfn.XLOOKUP(AS$30,$S$8:$S$10,_xlfn.XLOOKUP(AR$31,$U$4:$Z$4,$U$8:$Z$10),1),1),4))</f>
        <v>"SkillSpeed":0.0347</v>
      </c>
      <c r="AS53" s="2" t="str">
        <f t="shared" si="4"/>
        <v>{"MagicDef":165.9222,"AtkSpeed":0.0446,"SkillSpeed":0.0347}</v>
      </c>
      <c r="AT53" s="2" t="str" cm="1">
        <f t="array" ref="AT53">IF(AT52="","",$B$2&amp;AT$31&amp;$B$2&amp;$B$1&amp;ROUND(AT$29/100*_xlfn.XLOOKUP($E53,$E$32:$E$281,_xlfn.XLOOKUP(AT$31,$S$28:$AB$28,$S$32:$AB$281))*IFERROR(_xlfn.XLOOKUP(AW$30,$S$8:$S$10,_xlfn.XLOOKUP(AT$31,$U$4:$Z$4,$U$8:$Z$10),1),1),4))</f>
        <v>"Atk":375.5082</v>
      </c>
      <c r="AU53" s="2" t="str" cm="1">
        <f t="array" ref="AU53">IF(AU52="","",$B$2&amp;AU$31&amp;$B$2&amp;$B$1&amp;ROUND(AU$29/100*_xlfn.XLOOKUP($E53,$E$32:$E$281,_xlfn.XLOOKUP(AU$31,$S$28:$AB$28,$S$32:$AB$281))*IFERROR(_xlfn.XLOOKUP(AX$30,$S$8:$S$10,_xlfn.XLOOKUP(AU$31,$U$4:$Z$4,$U$8:$Z$10),1),1),4))</f>
        <v>"Cri":0.1932</v>
      </c>
      <c r="AV53" s="2" t="str" cm="1">
        <f t="array" ref="AV53">IF(AV52="","",$B$2&amp;AV$31&amp;$B$2&amp;$B$1&amp;ROUND(AV$29/100*_xlfn.XLOOKUP($E53,$E$32:$E$281,_xlfn.XLOOKUP(AV$31,$S$28:$AB$28,$S$32:$AB$281))*IFERROR(_xlfn.XLOOKUP(AW$30,$S$8:$S$10,_xlfn.XLOOKUP(AV$31,$U$4:$Z$4,$U$8:$Z$10),1),1),4))</f>
        <v/>
      </c>
      <c r="AW53" s="2" t="str">
        <f t="shared" si="5"/>
        <v>{"Atk":375.5082,"Cri":0.1932}</v>
      </c>
      <c r="AX53" s="2" t="str" cm="1">
        <f t="array" ref="AX53">IF(AX52="","",$B$2&amp;AX$31&amp;$B$2&amp;$B$1&amp;ROUND(AX$29/100*_xlfn.XLOOKUP($E53,$E$32:$E$281,_xlfn.XLOOKUP(AX$31,$S$28:$AB$28,$S$32:$AB$281))*IFERROR(_xlfn.XLOOKUP(BA$30,$S$8:$S$10,_xlfn.XLOOKUP(AX$31,$U$4:$Z$4,$U$8:$Z$10),1),1),4))</f>
        <v>"Hp":5457.9675</v>
      </c>
      <c r="AY53" s="2" t="str" cm="1">
        <f t="array" ref="AY53">IF(AY52="","",$B$2&amp;AY$31&amp;$B$2&amp;$B$1&amp;ROUND(AY$29/100*_xlfn.XLOOKUP($E53,$E$32:$E$281,_xlfn.XLOOKUP(AY$31,$S$28:$AB$28,$S$32:$AB$281))*IFERROR(_xlfn.XLOOKUP(BB$30,$S$8:$S$10,_xlfn.XLOOKUP(AY$31,$U$4:$Z$4,$U$8:$Z$10),1),1),4))</f>
        <v>"AntiCri":0.1932</v>
      </c>
      <c r="AZ53" s="2" t="str" cm="1">
        <f t="array" ref="AZ53">IF(AZ52="","",$B$2&amp;AZ$31&amp;$B$2&amp;$B$1&amp;ROUND(AZ$29/100*_xlfn.XLOOKUP($E53,$E$32:$E$281,_xlfn.XLOOKUP(AZ$31,$S$28:$AB$28,$S$32:$AB$281))*IFERROR(_xlfn.XLOOKUP(BA$30,$S$8:$S$10,_xlfn.XLOOKUP(AZ$31,$U$4:$Z$4,$U$8:$Z$10),1),1),4))</f>
        <v/>
      </c>
      <c r="BA53" s="2" t="str">
        <f t="shared" si="6"/>
        <v>{"Hp":5457.9675,"AntiCri":0.1932}</v>
      </c>
      <c r="BB53" s="2" t="str" cm="1">
        <f t="array" ref="BB53">IF(BB52="","",$B$2&amp;BB$31&amp;$B$2&amp;$B$1&amp;ROUND(BB$29/100*_xlfn.XLOOKUP($E53,$E$32:$E$281,_xlfn.XLOOKUP(BB$31,$S$28:$AB$28,$S$32:$AB$281))*IFERROR(_xlfn.XLOOKUP(BE$30,$S$8:$S$10,_xlfn.XLOOKUP(BB$31,$U$4:$Z$4,$U$8:$Z$10),1),1),4))</f>
        <v>"PhysDef":192.1205</v>
      </c>
      <c r="BC53" s="2" t="str" cm="1">
        <f t="array" ref="BC53">IF(BC52="","",$B$2&amp;BC$31&amp;$B$2&amp;$B$1&amp;ROUND(BC$29/100*_xlfn.XLOOKUP($E53,$E$32:$E$281,_xlfn.XLOOKUP(BC$31,$S$28:$AB$28,$S$32:$AB$281))*IFERROR(_xlfn.XLOOKUP(BF$30,$S$8:$S$10,_xlfn.XLOOKUP(BC$31,$U$4:$Z$4,$U$8:$Z$10),1),1),4))</f>
        <v>"OnHealInc":0.0327</v>
      </c>
      <c r="BD53" s="2" t="str" cm="1">
        <f t="array" ref="BD53">IF(BD52="","",$B$2&amp;BD$31&amp;$B$2&amp;$B$1&amp;ROUND(BD$29/100*_xlfn.XLOOKUP($E53,$E$32:$E$281,_xlfn.XLOOKUP(BD$31,$S$28:$AB$28,$S$32:$AB$281))*IFERROR(_xlfn.XLOOKUP(BE$30,$S$8:$S$10,_xlfn.XLOOKUP(BD$31,$U$4:$Z$4,$U$8:$Z$10),1),1),4))</f>
        <v/>
      </c>
      <c r="BE53" s="2" t="str">
        <f t="shared" si="7"/>
        <v>{"PhysDef":192.1205,"OnHealInc":0.0327}</v>
      </c>
      <c r="BF53" s="2" t="str" cm="1">
        <f t="array" ref="BF53">IF(BF52="","",$B$2&amp;BF$31&amp;$B$2&amp;$B$1&amp;ROUND(BF$29/100*_xlfn.XLOOKUP($E53,$E$32:$E$281,_xlfn.XLOOKUP(BF$31,$S$28:$AB$28,$S$32:$AB$281))*IFERROR(_xlfn.XLOOKUP(BI$30,$S$8:$S$10,_xlfn.XLOOKUP(BF$31,$U$4:$Z$4,$U$8:$Z$10),1),1),4))</f>
        <v>"MagicDef":192.1205</v>
      </c>
      <c r="BG53" s="2" t="str" cm="1">
        <f t="array" ref="BG53">IF(BG52="","",$B$2&amp;BG$31&amp;$B$2&amp;$B$1&amp;ROUND(BG$29/100*_xlfn.XLOOKUP($E53,$E$32:$E$281,_xlfn.XLOOKUP(BG$31,$S$28:$AB$28,$S$32:$AB$281))*IFERROR(_xlfn.XLOOKUP(BJ$30,$S$8:$S$10,_xlfn.XLOOKUP(BG$31,$U$4:$Z$4,$U$8:$Z$10),1),1),4))</f>
        <v>"AtkSpeed":0.0446</v>
      </c>
      <c r="BH53" s="2" t="str" cm="1">
        <f t="array" ref="BH53">IF(BH52="","",$B$2&amp;BH$31&amp;$B$2&amp;$B$1&amp;ROUND(BH$29/100*_xlfn.XLOOKUP($E53,$E$32:$E$281,_xlfn.XLOOKUP(BH$31,$S$28:$AB$28,$S$32:$AB$281))*IFERROR(_xlfn.XLOOKUP(BI$30,$S$8:$S$10,_xlfn.XLOOKUP(BH$31,$U$4:$Z$4,$U$8:$Z$10),1),1),4))</f>
        <v>"OnHealInc":0.0327</v>
      </c>
      <c r="BI53" s="2" t="str">
        <f t="shared" si="8"/>
        <v>{"MagicDef":192.1205,"AtkSpeed":0.0446,"OnHealInc":0.0327}</v>
      </c>
      <c r="BJ53" s="2" t="str" cm="1">
        <f t="array" ref="BJ53">IF(BJ52="","",$B$2&amp;BJ$31&amp;$B$2&amp;$B$1&amp;ROUND(BJ$29/100*_xlfn.XLOOKUP($E53,$E$32:$E$281,_xlfn.XLOOKUP(BJ$31,$S$28:$AB$28,$S$32:$AB$281))*IFERROR(_xlfn.XLOOKUP(BM$30,$S$8:$S$10,_xlfn.XLOOKUP(BJ$31,$U$4:$Z$4,$U$8:$Z$10),1),1),4))</f>
        <v>"Atk":480.3011</v>
      </c>
      <c r="BK53" s="2" t="str" cm="1">
        <f t="array" ref="BK53">IF(BK52="","",$B$2&amp;BK$31&amp;$B$2&amp;$B$1&amp;ROUND(BK$29/100*_xlfn.XLOOKUP($E53,$E$32:$E$281,_xlfn.XLOOKUP(BK$31,$S$28:$AB$28,$S$32:$AB$281))*IFERROR(_xlfn.XLOOKUP(BN$30,$S$8:$S$10,_xlfn.XLOOKUP(BK$31,$U$4:$Z$4,$U$8:$Z$10),1),1),4))</f>
        <v>"Cri":0.1932</v>
      </c>
      <c r="BL53" s="2" t="str" cm="1">
        <f t="array" ref="BL53">IF(BL52="","",$B$2&amp;BL$31&amp;$B$2&amp;$B$1&amp;ROUND(BL$29/100*_xlfn.XLOOKUP($E53,$E$32:$E$281,_xlfn.XLOOKUP(BL$31,$S$28:$AB$28,$S$32:$AB$281))*IFERROR(_xlfn.XLOOKUP(BM$30,$S$8:$S$10,_xlfn.XLOOKUP(BL$31,$U$4:$Z$4,$U$8:$Z$10),1),1),4))</f>
        <v/>
      </c>
      <c r="BM53" s="2" t="str">
        <f t="shared" si="9"/>
        <v>{"Atk":480.3011,"Cri":0.1932}</v>
      </c>
      <c r="BN53" s="2" t="str" cm="1">
        <f t="array" ref="BN53">IF(BN52="","",$B$2&amp;BN$31&amp;$B$2&amp;$B$1&amp;ROUND(BN$29/100*_xlfn.XLOOKUP($E53,$E$32:$E$281,_xlfn.XLOOKUP(BN$31,$S$28:$AB$28,$S$32:$AB$281))*IFERROR(_xlfn.XLOOKUP(BQ$30,$S$8:$S$10,_xlfn.XLOOKUP(BN$31,$U$4:$Z$4,$U$8:$Z$10),1),1),4))</f>
        <v>"Hp":4584.6927</v>
      </c>
      <c r="BO53" s="2" t="str" cm="1">
        <f t="array" ref="BO53">IF(BO52="","",$B$2&amp;BO$31&amp;$B$2&amp;$B$1&amp;ROUND(BO$29/100*_xlfn.XLOOKUP($E53,$E$32:$E$281,_xlfn.XLOOKUP(BO$31,$S$28:$AB$28,$S$32:$AB$281))*IFERROR(_xlfn.XLOOKUP(BR$30,$S$8:$S$10,_xlfn.XLOOKUP(BO$31,$U$4:$Z$4,$U$8:$Z$10),1),1),4))</f>
        <v>"AntiCri":0.1932</v>
      </c>
      <c r="BP53" s="2" t="str" cm="1">
        <f t="array" ref="BP53">IF(BP52="","",$B$2&amp;BP$31&amp;$B$2&amp;$B$1&amp;ROUND(BP$29/100*_xlfn.XLOOKUP($E53,$E$32:$E$281,_xlfn.XLOOKUP(BP$31,$S$28:$AB$28,$S$32:$AB$281))*IFERROR(_xlfn.XLOOKUP(BQ$30,$S$8:$S$10,_xlfn.XLOOKUP(BP$31,$U$4:$Z$4,$U$8:$Z$10),1),1),4))</f>
        <v/>
      </c>
      <c r="BQ53" s="2" t="str">
        <f t="shared" si="10"/>
        <v>{"Hp":4584.6927,"AntiCri":0.1932}</v>
      </c>
      <c r="BR53" s="2" t="str" cm="1">
        <f t="array" ref="BR53">IF(BR52="","",$B$2&amp;BR$31&amp;$B$2&amp;$B$1&amp;ROUND(BR$29/100*_xlfn.XLOOKUP($E53,$E$32:$E$281,_xlfn.XLOOKUP(BR$31,$S$28:$AB$28,$S$32:$AB$281))*IFERROR(_xlfn.XLOOKUP(BU$30,$S$8:$S$10,_xlfn.XLOOKUP(BR$31,$U$4:$Z$4,$U$8:$Z$10),1),1),4))</f>
        <v>"PhysDef":169.4153</v>
      </c>
      <c r="BS53" s="2" t="str" cm="1">
        <f t="array" ref="BS53">IF(BS52="","",$B$2&amp;BS$31&amp;$B$2&amp;$B$1&amp;ROUND(BS$29/100*_xlfn.XLOOKUP($E53,$E$32:$E$281,_xlfn.XLOOKUP(BS$31,$S$28:$AB$28,$S$32:$AB$281))*IFERROR(_xlfn.XLOOKUP(BV$30,$S$8:$S$10,_xlfn.XLOOKUP(BS$31,$U$4:$Z$4,$U$8:$Z$10),1),1),4))</f>
        <v>"HealInc":0.0327</v>
      </c>
      <c r="BT53" s="2" t="str" cm="1">
        <f t="array" ref="BT53">IF(BT52="","",$B$2&amp;BT$31&amp;$B$2&amp;$B$1&amp;ROUND(BT$29/100*_xlfn.XLOOKUP($E53,$E$32:$E$281,_xlfn.XLOOKUP(BT$31,$S$28:$AB$28,$S$32:$AB$281))*IFERROR(_xlfn.XLOOKUP(BU$30,$S$8:$S$10,_xlfn.XLOOKUP(BT$31,$U$4:$Z$4,$U$8:$Z$10),1),1),4))</f>
        <v/>
      </c>
      <c r="BU53" s="2" t="str">
        <f t="shared" si="11"/>
        <v>{"PhysDef":169.4153,"HealInc":0.0327}</v>
      </c>
      <c r="BV53" s="2" t="str" cm="1">
        <f t="array" ref="BV53">IF(BV52="","",$B$2&amp;BV$31&amp;$B$2&amp;$B$1&amp;ROUND(BV$29/100*_xlfn.XLOOKUP($E53,$E$32:$E$281,_xlfn.XLOOKUP(BV$31,$S$28:$AB$28,$S$32:$AB$281))*IFERROR(_xlfn.XLOOKUP(BY$30,$S$8:$S$10,_xlfn.XLOOKUP(BV$31,$U$4:$Z$4,$U$8:$Z$10),1),1),4))</f>
        <v>"MagicDef":172.9084</v>
      </c>
      <c r="BW53" s="2" t="str" cm="1">
        <f t="array" ref="BW53">IF(BW52="","",$B$2&amp;BW$31&amp;$B$2&amp;$B$1&amp;ROUND(BW$29/100*_xlfn.XLOOKUP($E53,$E$32:$E$281,_xlfn.XLOOKUP(BW$31,$S$28:$AB$28,$S$32:$AB$281))*IFERROR(_xlfn.XLOOKUP(BZ$30,$S$8:$S$10,_xlfn.XLOOKUP(BW$31,$U$4:$Z$4,$U$8:$Z$10),1),1),4))</f>
        <v>"AtkSpeed":0.0446</v>
      </c>
      <c r="BX53" s="2" t="str" cm="1">
        <f t="array" ref="BX53">IF(BX52="","",$B$2&amp;BX$31&amp;$B$2&amp;$B$1&amp;ROUND(BX$29/100*_xlfn.XLOOKUP($E53,$E$32:$E$281,_xlfn.XLOOKUP(BX$31,$S$28:$AB$28,$S$32:$AB$281))*IFERROR(_xlfn.XLOOKUP(BY$30,$S$8:$S$10,_xlfn.XLOOKUP(BX$31,$U$4:$Z$4,$U$8:$Z$10),1),1),4))</f>
        <v>"HealInc":0.0327</v>
      </c>
      <c r="BY53" s="2" t="str">
        <f t="shared" si="12"/>
        <v>{"MagicDef":172.9084,"AtkSpeed":0.0446,"HealInc":0.0327}</v>
      </c>
    </row>
    <row r="54" spans="4:77" ht="16.5" x14ac:dyDescent="0.15">
      <c r="D54" s="38">
        <v>55</v>
      </c>
      <c r="E54" s="43">
        <v>23</v>
      </c>
      <c r="F54" s="38">
        <v>351.20051252277483</v>
      </c>
      <c r="G54" s="38">
        <v>40</v>
      </c>
      <c r="H54" s="38">
        <v>30</v>
      </c>
      <c r="I54" s="48">
        <v>351.20051252277483</v>
      </c>
      <c r="J54" s="48">
        <v>35.120051252277484</v>
      </c>
      <c r="K54" s="48">
        <v>14.048020500910994</v>
      </c>
      <c r="L54" s="48">
        <v>14.048020500910994</v>
      </c>
      <c r="M54" s="48">
        <v>56</v>
      </c>
      <c r="N54" s="48">
        <v>56</v>
      </c>
      <c r="O54" s="48">
        <v>13.5</v>
      </c>
      <c r="P54" s="48">
        <v>10.5</v>
      </c>
      <c r="Q54" s="48">
        <v>9.9</v>
      </c>
      <c r="R54" s="48">
        <v>9.9</v>
      </c>
      <c r="S54" s="48">
        <f>SUM(I$32:I54)</f>
        <v>4717.5745480248243</v>
      </c>
      <c r="T54" s="48">
        <f>SUM(J$32:J54)</f>
        <v>471.75745480248236</v>
      </c>
      <c r="U54" s="48">
        <f>SUM(K$32:K54)</f>
        <v>188.70298192099295</v>
      </c>
      <c r="V54" s="48">
        <f>SUM(L$32:L54)</f>
        <v>188.70298192099295</v>
      </c>
      <c r="W54" s="62">
        <f>SUM(M$32:M54)/10000</f>
        <v>0.1988</v>
      </c>
      <c r="X54" s="62">
        <f>SUM(N$32:N54)/10000</f>
        <v>0.1988</v>
      </c>
      <c r="Y54" s="62">
        <f>SUM(O$32:O54)/10000</f>
        <v>4.5900000000000003E-2</v>
      </c>
      <c r="Z54" s="62">
        <f>SUM(P$32:P54)/10000</f>
        <v>3.5700000000000003E-2</v>
      </c>
      <c r="AA54" s="62">
        <f>SUM(Q$32:Q54)/10000</f>
        <v>3.3659999999999989E-2</v>
      </c>
      <c r="AB54" s="62">
        <f>SUM(R$32:R54)/10000</f>
        <v>3.3659999999999989E-2</v>
      </c>
      <c r="AD54" s="2" t="str" cm="1">
        <f t="array" ref="AD54">IF(AD53="","",$B$2&amp;AD$31&amp;$B$2&amp;$B$1&amp;ROUND(AD$29/100*_xlfn.XLOOKUP($E54,$E$32:$E$281,_xlfn.XLOOKUP(AD$31,$S$28:$AB$28,$S$32:$AB$281))*_xlfn.XLOOKUP(AG$30,$S$8:$S$10,_xlfn.XLOOKUP(AD$31,$U$4:$Z$4,$U$8:$Z$10),1),4))</f>
        <v>"Atk":575.5441</v>
      </c>
      <c r="AE54" s="2" t="str" cm="1">
        <f t="array" ref="AE54">IF(AE53="","",$B$2&amp;AE$31&amp;$B$2&amp;$B$1&amp;ROUND(AE$29/100*_xlfn.XLOOKUP($E54,$E$32:$E$281,_xlfn.XLOOKUP(AE$31,$S$28:$AB$28,$S$32:$AB$281))*_xlfn.XLOOKUP(AG$30,$S$8:$S$10,_xlfn.XLOOKUP(AE$31,$U$4:$Z$4,$U$8:$Z$10),1),4))</f>
        <v>"Cri":0.2883</v>
      </c>
      <c r="AF54" s="2" t="str" cm="1">
        <f t="array" ref="AF54">IF(AF53="","",$B$2&amp;AF$31&amp;$B$2&amp;$B$1&amp;ROUND(AF$29/100*_xlfn.XLOOKUP($E54,$E$32:$E$281,_xlfn.XLOOKUP(AF$31,$S$28:$AB$28,$S$32:$AB$281))*_xlfn.XLOOKUP(AI$30,$S$8:$S$10,_xlfn.XLOOKUP(AF$31,$U$4:$Z$4,$U$8:$Z$10),1),4))</f>
        <v/>
      </c>
      <c r="AG54" s="2" t="str">
        <f t="shared" si="1"/>
        <v>{"Atk":575.5441,"Cri":0.2883}</v>
      </c>
      <c r="AH54" s="2" t="str" cm="1">
        <f t="array" ref="AH54">IF(AH53="","",$B$2&amp;AH$31&amp;$B$2&amp;$B$1&amp;ROUND(AH$29/100*_xlfn.XLOOKUP($E54,$E$32:$E$281,_xlfn.XLOOKUP(AH$31,$S$28:$AB$28,$S$32:$AB$281))*_xlfn.XLOOKUP(AK$30,$S$8:$S$10,_xlfn.XLOOKUP(AH$31,$U$4:$Z$4,$U$8:$Z$10),1),4))</f>
        <v>"Hp":4151.4656</v>
      </c>
      <c r="AI54" s="2" t="str" cm="1">
        <f t="array" ref="AI54">IF(AI53="","",$B$2&amp;AI$31&amp;$B$2&amp;$B$1&amp;ROUND(AI$29/100*_xlfn.XLOOKUP($E54,$E$32:$E$281,_xlfn.XLOOKUP(AI$31,$S$28:$AB$28,$S$32:$AB$281))*_xlfn.XLOOKUP(AK$30,$S$8:$S$10,_xlfn.XLOOKUP(AI$31,$U$4:$Z$4,$U$8:$Z$10),1),4))</f>
        <v>"AntiCri":0.159</v>
      </c>
      <c r="AJ54" s="2" t="str" cm="1">
        <f t="array" ref="AJ54">IF(AJ53="","",$B$2&amp;AJ$31&amp;$B$2&amp;$B$1&amp;ROUND(AJ$29/100*_xlfn.XLOOKUP($E54,$E$32:$E$281,_xlfn.XLOOKUP(AJ$31,$S$28:$AB$28,$S$32:$AB$281))*_xlfn.XLOOKUP(AK$30,$S$8:$S$10,_xlfn.XLOOKUP(AJ$31,$U$4:$Z$4,$U$8:$Z$10),1),4))</f>
        <v/>
      </c>
      <c r="AK54" s="2" t="str">
        <f t="shared" si="2"/>
        <v>{"Hp":4151.4656,"AntiCri":0.159}</v>
      </c>
      <c r="AL54" s="2" t="str" cm="1">
        <f t="array" ref="AL54">IF(AL53="","",$B$2&amp;AL$31&amp;$B$2&amp;$B$1&amp;ROUND(AL$29/100*_xlfn.XLOOKUP($E54,$E$32:$E$281,_xlfn.XLOOKUP(AL$31,$S$28:$AB$28,$S$32:$AB$281))*IFERROR(_xlfn.XLOOKUP(AO$30,$S$8:$S$10,_xlfn.XLOOKUP(AL$31,$U$4:$Z$4,$U$8:$Z$10),1),1),4))</f>
        <v>"PhysDef":179.2678</v>
      </c>
      <c r="AM54" s="2" t="str" cm="1">
        <f t="array" ref="AM54">IF(AM53="","",$B$2&amp;AM$31&amp;$B$2&amp;$B$1&amp;ROUND(AM$29/100*_xlfn.XLOOKUP($E54,$E$32:$E$281,_xlfn.XLOOKUP(AM$31,$S$28:$AB$28,$S$32:$AB$281))*IFERROR(_xlfn.XLOOKUP(AP$30,$S$8:$S$10,_xlfn.XLOOKUP(AM$31,$U$4:$Z$4,$U$8:$Z$10),1),1),4))</f>
        <v>"SkillSpeed":0.0357</v>
      </c>
      <c r="AN54" s="2" t="str" cm="1">
        <f t="array" ref="AN54">IF(AN53="","",$B$2&amp;AN$31&amp;$B$2&amp;$B$1&amp;ROUND(AN$29/100*_xlfn.XLOOKUP($E54,$E$32:$E$281,_xlfn.XLOOKUP(AN$31,$S$28:$AB$28,$S$32:$AB$281))*IFERROR(_xlfn.XLOOKUP(AO$30,$S$8:$S$10,_xlfn.XLOOKUP(AN$31,$U$4:$Z$4,$U$8:$Z$10),1),1),4))</f>
        <v/>
      </c>
      <c r="AO54" s="2" t="str">
        <f t="shared" si="3"/>
        <v>{"PhysDef":179.2678,"SkillSpeed":0.0357}</v>
      </c>
      <c r="AP54" s="2" t="str" cm="1">
        <f t="array" ref="AP54">IF(AP53="","",$B$2&amp;AP$31&amp;$B$2&amp;$B$1&amp;ROUND(AP$29/100*_xlfn.XLOOKUP($E54,$E$32:$E$281,_xlfn.XLOOKUP(AP$31,$S$28:$AB$28,$S$32:$AB$281))*IFERROR(_xlfn.XLOOKUP(AS$30,$S$8:$S$10,_xlfn.XLOOKUP(AP$31,$U$4:$Z$4,$U$8:$Z$10),1),1),4))</f>
        <v>"MagicDef":179.2678</v>
      </c>
      <c r="AQ54" s="2" t="str" cm="1">
        <f t="array" ref="AQ54">IF(AQ53="","",$B$2&amp;AQ$31&amp;$B$2&amp;$B$1&amp;ROUND(AQ$29/100*_xlfn.XLOOKUP($E54,$E$32:$E$281,_xlfn.XLOOKUP(AQ$31,$S$28:$AB$28,$S$32:$AB$281))*IFERROR(_xlfn.XLOOKUP(AT$30,$S$8:$S$10,_xlfn.XLOOKUP(AQ$31,$U$4:$Z$4,$U$8:$Z$10),1),1),4))</f>
        <v>"AtkSpeed":0.0459</v>
      </c>
      <c r="AR54" s="2" t="str" cm="1">
        <f t="array" ref="AR54">IF(AR53="","",$B$2&amp;AR$31&amp;$B$2&amp;$B$1&amp;ROUND(AR$29/100*_xlfn.XLOOKUP($E54,$E$32:$E$281,_xlfn.XLOOKUP(AR$31,$S$28:$AB$28,$S$32:$AB$281))*IFERROR(_xlfn.XLOOKUP(AS$30,$S$8:$S$10,_xlfn.XLOOKUP(AR$31,$U$4:$Z$4,$U$8:$Z$10),1),1),4))</f>
        <v>"SkillSpeed":0.0357</v>
      </c>
      <c r="AS54" s="2" t="str">
        <f t="shared" si="4"/>
        <v>{"MagicDef":179.2678,"AtkSpeed":0.0459,"SkillSpeed":0.0357}</v>
      </c>
      <c r="AT54" s="2" t="str" cm="1">
        <f t="array" ref="AT54">IF(AT53="","",$B$2&amp;AT$31&amp;$B$2&amp;$B$1&amp;ROUND(AT$29/100*_xlfn.XLOOKUP($E54,$E$32:$E$281,_xlfn.XLOOKUP(AT$31,$S$28:$AB$28,$S$32:$AB$281))*IFERROR(_xlfn.XLOOKUP(AW$30,$S$8:$S$10,_xlfn.XLOOKUP(AT$31,$U$4:$Z$4,$U$8:$Z$10),1),1),4))</f>
        <v>"Atk":405.7114</v>
      </c>
      <c r="AU54" s="2" t="str" cm="1">
        <f t="array" ref="AU54">IF(AU53="","",$B$2&amp;AU$31&amp;$B$2&amp;$B$1&amp;ROUND(AU$29/100*_xlfn.XLOOKUP($E54,$E$32:$E$281,_xlfn.XLOOKUP(AU$31,$S$28:$AB$28,$S$32:$AB$281))*IFERROR(_xlfn.XLOOKUP(AX$30,$S$8:$S$10,_xlfn.XLOOKUP(AU$31,$U$4:$Z$4,$U$8:$Z$10),1),1),4))</f>
        <v>"Cri":0.1988</v>
      </c>
      <c r="AV54" s="2" t="str" cm="1">
        <f t="array" ref="AV54">IF(AV53="","",$B$2&amp;AV$31&amp;$B$2&amp;$B$1&amp;ROUND(AV$29/100*_xlfn.XLOOKUP($E54,$E$32:$E$281,_xlfn.XLOOKUP(AV$31,$S$28:$AB$28,$S$32:$AB$281))*IFERROR(_xlfn.XLOOKUP(AW$30,$S$8:$S$10,_xlfn.XLOOKUP(AV$31,$U$4:$Z$4,$U$8:$Z$10),1),1),4))</f>
        <v/>
      </c>
      <c r="AW54" s="2" t="str">
        <f t="shared" si="5"/>
        <v>{"Atk":405.7114,"Cri":0.1988}</v>
      </c>
      <c r="AX54" s="2" t="str" cm="1">
        <f t="array" ref="AX54">IF(AX53="","",$B$2&amp;AX$31&amp;$B$2&amp;$B$1&amp;ROUND(AX$29/100*_xlfn.XLOOKUP($E54,$E$32:$E$281,_xlfn.XLOOKUP(AX$31,$S$28:$AB$28,$S$32:$AB$281))*IFERROR(_xlfn.XLOOKUP(BA$30,$S$8:$S$10,_xlfn.XLOOKUP(AX$31,$U$4:$Z$4,$U$8:$Z$10),1),1),4))</f>
        <v>"Hp":5896.9682</v>
      </c>
      <c r="AY54" s="2" t="str" cm="1">
        <f t="array" ref="AY54">IF(AY53="","",$B$2&amp;AY$31&amp;$B$2&amp;$B$1&amp;ROUND(AY$29/100*_xlfn.XLOOKUP($E54,$E$32:$E$281,_xlfn.XLOOKUP(AY$31,$S$28:$AB$28,$S$32:$AB$281))*IFERROR(_xlfn.XLOOKUP(BB$30,$S$8:$S$10,_xlfn.XLOOKUP(AY$31,$U$4:$Z$4,$U$8:$Z$10),1),1),4))</f>
        <v>"AntiCri":0.1988</v>
      </c>
      <c r="AZ54" s="2" t="str" cm="1">
        <f t="array" ref="AZ54">IF(AZ53="","",$B$2&amp;AZ$31&amp;$B$2&amp;$B$1&amp;ROUND(AZ$29/100*_xlfn.XLOOKUP($E54,$E$32:$E$281,_xlfn.XLOOKUP(AZ$31,$S$28:$AB$28,$S$32:$AB$281))*IFERROR(_xlfn.XLOOKUP(BA$30,$S$8:$S$10,_xlfn.XLOOKUP(AZ$31,$U$4:$Z$4,$U$8:$Z$10),1),1),4))</f>
        <v/>
      </c>
      <c r="BA54" s="2" t="str">
        <f t="shared" si="6"/>
        <v>{"Hp":5896.9682,"AntiCri":0.1988}</v>
      </c>
      <c r="BB54" s="2" t="str" cm="1">
        <f t="array" ref="BB54">IF(BB53="","",$B$2&amp;BB$31&amp;$B$2&amp;$B$1&amp;ROUND(BB$29/100*_xlfn.XLOOKUP($E54,$E$32:$E$281,_xlfn.XLOOKUP(BB$31,$S$28:$AB$28,$S$32:$AB$281))*IFERROR(_xlfn.XLOOKUP(BE$30,$S$8:$S$10,_xlfn.XLOOKUP(BB$31,$U$4:$Z$4,$U$8:$Z$10),1),1),4))</f>
        <v>"PhysDef":207.5733</v>
      </c>
      <c r="BC54" s="2" t="str" cm="1">
        <f t="array" ref="BC54">IF(BC53="","",$B$2&amp;BC$31&amp;$B$2&amp;$B$1&amp;ROUND(BC$29/100*_xlfn.XLOOKUP($E54,$E$32:$E$281,_xlfn.XLOOKUP(BC$31,$S$28:$AB$28,$S$32:$AB$281))*IFERROR(_xlfn.XLOOKUP(BF$30,$S$8:$S$10,_xlfn.XLOOKUP(BC$31,$U$4:$Z$4,$U$8:$Z$10),1),1),4))</f>
        <v>"OnHealInc":0.0337</v>
      </c>
      <c r="BD54" s="2" t="str" cm="1">
        <f t="array" ref="BD54">IF(BD53="","",$B$2&amp;BD$31&amp;$B$2&amp;$B$1&amp;ROUND(BD$29/100*_xlfn.XLOOKUP($E54,$E$32:$E$281,_xlfn.XLOOKUP(BD$31,$S$28:$AB$28,$S$32:$AB$281))*IFERROR(_xlfn.XLOOKUP(BE$30,$S$8:$S$10,_xlfn.XLOOKUP(BD$31,$U$4:$Z$4,$U$8:$Z$10),1),1),4))</f>
        <v/>
      </c>
      <c r="BE54" s="2" t="str">
        <f t="shared" si="7"/>
        <v>{"PhysDef":207.5733,"OnHealInc":0.0337}</v>
      </c>
      <c r="BF54" s="2" t="str" cm="1">
        <f t="array" ref="BF54">IF(BF53="","",$B$2&amp;BF$31&amp;$B$2&amp;$B$1&amp;ROUND(BF$29/100*_xlfn.XLOOKUP($E54,$E$32:$E$281,_xlfn.XLOOKUP(BF$31,$S$28:$AB$28,$S$32:$AB$281))*IFERROR(_xlfn.XLOOKUP(BI$30,$S$8:$S$10,_xlfn.XLOOKUP(BF$31,$U$4:$Z$4,$U$8:$Z$10),1),1),4))</f>
        <v>"MagicDef":207.5733</v>
      </c>
      <c r="BG54" s="2" t="str" cm="1">
        <f t="array" ref="BG54">IF(BG53="","",$B$2&amp;BG$31&amp;$B$2&amp;$B$1&amp;ROUND(BG$29/100*_xlfn.XLOOKUP($E54,$E$32:$E$281,_xlfn.XLOOKUP(BG$31,$S$28:$AB$28,$S$32:$AB$281))*IFERROR(_xlfn.XLOOKUP(BJ$30,$S$8:$S$10,_xlfn.XLOOKUP(BG$31,$U$4:$Z$4,$U$8:$Z$10),1),1),4))</f>
        <v>"AtkSpeed":0.0459</v>
      </c>
      <c r="BH54" s="2" t="str" cm="1">
        <f t="array" ref="BH54">IF(BH53="","",$B$2&amp;BH$31&amp;$B$2&amp;$B$1&amp;ROUND(BH$29/100*_xlfn.XLOOKUP($E54,$E$32:$E$281,_xlfn.XLOOKUP(BH$31,$S$28:$AB$28,$S$32:$AB$281))*IFERROR(_xlfn.XLOOKUP(BI$30,$S$8:$S$10,_xlfn.XLOOKUP(BH$31,$U$4:$Z$4,$U$8:$Z$10),1),1),4))</f>
        <v>"OnHealInc":0.0337</v>
      </c>
      <c r="BI54" s="2" t="str">
        <f t="shared" si="8"/>
        <v>{"MagicDef":207.5733,"AtkSpeed":0.0459,"OnHealInc":0.0337}</v>
      </c>
      <c r="BJ54" s="2" t="str" cm="1">
        <f t="array" ref="BJ54">IF(BJ53="","",$B$2&amp;BJ$31&amp;$B$2&amp;$B$1&amp;ROUND(BJ$29/100*_xlfn.XLOOKUP($E54,$E$32:$E$281,_xlfn.XLOOKUP(BJ$31,$S$28:$AB$28,$S$32:$AB$281))*IFERROR(_xlfn.XLOOKUP(BM$30,$S$8:$S$10,_xlfn.XLOOKUP(BJ$31,$U$4:$Z$4,$U$8:$Z$10),1),1),4))</f>
        <v>"Atk":518.9332</v>
      </c>
      <c r="BK54" s="2" t="str" cm="1">
        <f t="array" ref="BK54">IF(BK53="","",$B$2&amp;BK$31&amp;$B$2&amp;$B$1&amp;ROUND(BK$29/100*_xlfn.XLOOKUP($E54,$E$32:$E$281,_xlfn.XLOOKUP(BK$31,$S$28:$AB$28,$S$32:$AB$281))*IFERROR(_xlfn.XLOOKUP(BN$30,$S$8:$S$10,_xlfn.XLOOKUP(BK$31,$U$4:$Z$4,$U$8:$Z$10),1),1),4))</f>
        <v>"Cri":0.1988</v>
      </c>
      <c r="BL54" s="2" t="str" cm="1">
        <f t="array" ref="BL54">IF(BL53="","",$B$2&amp;BL$31&amp;$B$2&amp;$B$1&amp;ROUND(BL$29/100*_xlfn.XLOOKUP($E54,$E$32:$E$281,_xlfn.XLOOKUP(BL$31,$S$28:$AB$28,$S$32:$AB$281))*IFERROR(_xlfn.XLOOKUP(BM$30,$S$8:$S$10,_xlfn.XLOOKUP(BL$31,$U$4:$Z$4,$U$8:$Z$10),1),1),4))</f>
        <v/>
      </c>
      <c r="BM54" s="2" t="str">
        <f t="shared" si="9"/>
        <v>{"Atk":518.9332,"Cri":0.1988}</v>
      </c>
      <c r="BN54" s="2" t="str" cm="1">
        <f t="array" ref="BN54">IF(BN53="","",$B$2&amp;BN$31&amp;$B$2&amp;$B$1&amp;ROUND(BN$29/100*_xlfn.XLOOKUP($E54,$E$32:$E$281,_xlfn.XLOOKUP(BN$31,$S$28:$AB$28,$S$32:$AB$281))*IFERROR(_xlfn.XLOOKUP(BQ$30,$S$8:$S$10,_xlfn.XLOOKUP(BN$31,$U$4:$Z$4,$U$8:$Z$10),1),1),4))</f>
        <v>"Hp":4953.4533</v>
      </c>
      <c r="BO54" s="2" t="str" cm="1">
        <f t="array" ref="BO54">IF(BO53="","",$B$2&amp;BO$31&amp;$B$2&amp;$B$1&amp;ROUND(BO$29/100*_xlfn.XLOOKUP($E54,$E$32:$E$281,_xlfn.XLOOKUP(BO$31,$S$28:$AB$28,$S$32:$AB$281))*IFERROR(_xlfn.XLOOKUP(BR$30,$S$8:$S$10,_xlfn.XLOOKUP(BO$31,$U$4:$Z$4,$U$8:$Z$10),1),1),4))</f>
        <v>"AntiCri":0.1988</v>
      </c>
      <c r="BP54" s="2" t="str" cm="1">
        <f t="array" ref="BP54">IF(BP53="","",$B$2&amp;BP$31&amp;$B$2&amp;$B$1&amp;ROUND(BP$29/100*_xlfn.XLOOKUP($E54,$E$32:$E$281,_xlfn.XLOOKUP(BP$31,$S$28:$AB$28,$S$32:$AB$281))*IFERROR(_xlfn.XLOOKUP(BQ$30,$S$8:$S$10,_xlfn.XLOOKUP(BP$31,$U$4:$Z$4,$U$8:$Z$10),1),1),4))</f>
        <v/>
      </c>
      <c r="BQ54" s="2" t="str">
        <f t="shared" si="10"/>
        <v>{"Hp":4953.4533,"AntiCri":0.1988}</v>
      </c>
      <c r="BR54" s="2" t="str" cm="1">
        <f t="array" ref="BR54">IF(BR53="","",$B$2&amp;BR$31&amp;$B$2&amp;$B$1&amp;ROUND(BR$29/100*_xlfn.XLOOKUP($E54,$E$32:$E$281,_xlfn.XLOOKUP(BR$31,$S$28:$AB$28,$S$32:$AB$281))*IFERROR(_xlfn.XLOOKUP(BU$30,$S$8:$S$10,_xlfn.XLOOKUP(BR$31,$U$4:$Z$4,$U$8:$Z$10),1),1),4))</f>
        <v>"PhysDef":183.0419</v>
      </c>
      <c r="BS54" s="2" t="str" cm="1">
        <f t="array" ref="BS54">IF(BS53="","",$B$2&amp;BS$31&amp;$B$2&amp;$B$1&amp;ROUND(BS$29/100*_xlfn.XLOOKUP($E54,$E$32:$E$281,_xlfn.XLOOKUP(BS$31,$S$28:$AB$28,$S$32:$AB$281))*IFERROR(_xlfn.XLOOKUP(BV$30,$S$8:$S$10,_xlfn.XLOOKUP(BS$31,$U$4:$Z$4,$U$8:$Z$10),1),1),4))</f>
        <v>"HealInc":0.0337</v>
      </c>
      <c r="BT54" s="2" t="str" cm="1">
        <f t="array" ref="BT54">IF(BT53="","",$B$2&amp;BT$31&amp;$B$2&amp;$B$1&amp;ROUND(BT$29/100*_xlfn.XLOOKUP($E54,$E$32:$E$281,_xlfn.XLOOKUP(BT$31,$S$28:$AB$28,$S$32:$AB$281))*IFERROR(_xlfn.XLOOKUP(BU$30,$S$8:$S$10,_xlfn.XLOOKUP(BT$31,$U$4:$Z$4,$U$8:$Z$10),1),1),4))</f>
        <v/>
      </c>
      <c r="BU54" s="2" t="str">
        <f t="shared" si="11"/>
        <v>{"PhysDef":183.0419,"HealInc":0.0337}</v>
      </c>
      <c r="BV54" s="2" t="str" cm="1">
        <f t="array" ref="BV54">IF(BV53="","",$B$2&amp;BV$31&amp;$B$2&amp;$B$1&amp;ROUND(BV$29/100*_xlfn.XLOOKUP($E54,$E$32:$E$281,_xlfn.XLOOKUP(BV$31,$S$28:$AB$28,$S$32:$AB$281))*IFERROR(_xlfn.XLOOKUP(BY$30,$S$8:$S$10,_xlfn.XLOOKUP(BV$31,$U$4:$Z$4,$U$8:$Z$10),1),1),4))</f>
        <v>"MagicDef":186.816</v>
      </c>
      <c r="BW54" s="2" t="str" cm="1">
        <f t="array" ref="BW54">IF(BW53="","",$B$2&amp;BW$31&amp;$B$2&amp;$B$1&amp;ROUND(BW$29/100*_xlfn.XLOOKUP($E54,$E$32:$E$281,_xlfn.XLOOKUP(BW$31,$S$28:$AB$28,$S$32:$AB$281))*IFERROR(_xlfn.XLOOKUP(BZ$30,$S$8:$S$10,_xlfn.XLOOKUP(BW$31,$U$4:$Z$4,$U$8:$Z$10),1),1),4))</f>
        <v>"AtkSpeed":0.0459</v>
      </c>
      <c r="BX54" s="2" t="str" cm="1">
        <f t="array" ref="BX54">IF(BX53="","",$B$2&amp;BX$31&amp;$B$2&amp;$B$1&amp;ROUND(BX$29/100*_xlfn.XLOOKUP($E54,$E$32:$E$281,_xlfn.XLOOKUP(BX$31,$S$28:$AB$28,$S$32:$AB$281))*IFERROR(_xlfn.XLOOKUP(BY$30,$S$8:$S$10,_xlfn.XLOOKUP(BX$31,$U$4:$Z$4,$U$8:$Z$10),1),1),4))</f>
        <v>"HealInc":0.0337</v>
      </c>
      <c r="BY54" s="2" t="str">
        <f t="shared" si="12"/>
        <v>{"MagicDef":186.816,"AtkSpeed":0.0459,"HealInc":0.0337}</v>
      </c>
    </row>
    <row r="55" spans="4:77" ht="16.5" x14ac:dyDescent="0.15">
      <c r="D55" s="38">
        <v>57</v>
      </c>
      <c r="E55" s="43">
        <v>24</v>
      </c>
      <c r="F55" s="38">
        <v>385.16816944138378</v>
      </c>
      <c r="G55" s="38">
        <v>40</v>
      </c>
      <c r="H55" s="38">
        <v>30</v>
      </c>
      <c r="I55" s="48">
        <v>385.16816944138378</v>
      </c>
      <c r="J55" s="48">
        <v>38.516816944138384</v>
      </c>
      <c r="K55" s="48">
        <v>15.406726777655354</v>
      </c>
      <c r="L55" s="48">
        <v>15.406726777655354</v>
      </c>
      <c r="M55" s="48">
        <v>56</v>
      </c>
      <c r="N55" s="48">
        <v>56</v>
      </c>
      <c r="O55" s="48">
        <v>13.5</v>
      </c>
      <c r="P55" s="48">
        <v>10.5</v>
      </c>
      <c r="Q55" s="48">
        <v>9.9</v>
      </c>
      <c r="R55" s="48">
        <v>9.9</v>
      </c>
      <c r="S55" s="48">
        <f>SUM(I$32:I55)</f>
        <v>5102.742717466208</v>
      </c>
      <c r="T55" s="48">
        <f>SUM(J$32:J55)</f>
        <v>510.27427174662074</v>
      </c>
      <c r="U55" s="48">
        <f>SUM(K$32:K55)</f>
        <v>204.10970869864832</v>
      </c>
      <c r="V55" s="48">
        <f>SUM(L$32:L55)</f>
        <v>204.10970869864832</v>
      </c>
      <c r="W55" s="62">
        <f>SUM(M$32:M55)/10000</f>
        <v>0.2044</v>
      </c>
      <c r="X55" s="62">
        <f>SUM(N$32:N55)/10000</f>
        <v>0.2044</v>
      </c>
      <c r="Y55" s="62">
        <f>SUM(O$32:O55)/10000</f>
        <v>4.725E-2</v>
      </c>
      <c r="Z55" s="62">
        <f>SUM(P$32:P55)/10000</f>
        <v>3.6749999999999998E-2</v>
      </c>
      <c r="AA55" s="62">
        <f>SUM(Q$32:Q55)/10000</f>
        <v>3.4649999999999986E-2</v>
      </c>
      <c r="AB55" s="62">
        <f>SUM(R$32:R55)/10000</f>
        <v>3.4649999999999986E-2</v>
      </c>
      <c r="AD55" s="2" t="str" cm="1">
        <f t="array" ref="AD55">IF(AD54="","",$B$2&amp;AD$31&amp;$B$2&amp;$B$1&amp;ROUND(AD$29/100*_xlfn.XLOOKUP($E55,$E$32:$E$281,_xlfn.XLOOKUP(AD$31,$S$28:$AB$28,$S$32:$AB$281))*_xlfn.XLOOKUP(AG$30,$S$8:$S$10,_xlfn.XLOOKUP(AD$31,$U$4:$Z$4,$U$8:$Z$10),1),4))</f>
        <v>"Atk":622.5346</v>
      </c>
      <c r="AE55" s="2" t="str" cm="1">
        <f t="array" ref="AE55">IF(AE54="","",$B$2&amp;AE$31&amp;$B$2&amp;$B$1&amp;ROUND(AE$29/100*_xlfn.XLOOKUP($E55,$E$32:$E$281,_xlfn.XLOOKUP(AE$31,$S$28:$AB$28,$S$32:$AB$281))*_xlfn.XLOOKUP(AG$30,$S$8:$S$10,_xlfn.XLOOKUP(AE$31,$U$4:$Z$4,$U$8:$Z$10),1),4))</f>
        <v>"Cri":0.2964</v>
      </c>
      <c r="AF55" s="2" t="str" cm="1">
        <f t="array" ref="AF55">IF(AF54="","",$B$2&amp;AF$31&amp;$B$2&amp;$B$1&amp;ROUND(AF$29/100*_xlfn.XLOOKUP($E55,$E$32:$E$281,_xlfn.XLOOKUP(AF$31,$S$28:$AB$28,$S$32:$AB$281))*_xlfn.XLOOKUP(AI$30,$S$8:$S$10,_xlfn.XLOOKUP(AF$31,$U$4:$Z$4,$U$8:$Z$10),1),4))</f>
        <v/>
      </c>
      <c r="AG55" s="2" t="str">
        <f t="shared" si="1"/>
        <v>{"Atk":622.5346,"Cri":0.2964}</v>
      </c>
      <c r="AH55" s="2" t="str" cm="1">
        <f t="array" ref="AH55">IF(AH54="","",$B$2&amp;AH$31&amp;$B$2&amp;$B$1&amp;ROUND(AH$29/100*_xlfn.XLOOKUP($E55,$E$32:$E$281,_xlfn.XLOOKUP(AH$31,$S$28:$AB$28,$S$32:$AB$281))*_xlfn.XLOOKUP(AK$30,$S$8:$S$10,_xlfn.XLOOKUP(AH$31,$U$4:$Z$4,$U$8:$Z$10),1),4))</f>
        <v>"Hp":4490.4136</v>
      </c>
      <c r="AI55" s="2" t="str" cm="1">
        <f t="array" ref="AI55">IF(AI54="","",$B$2&amp;AI$31&amp;$B$2&amp;$B$1&amp;ROUND(AI$29/100*_xlfn.XLOOKUP($E55,$E$32:$E$281,_xlfn.XLOOKUP(AI$31,$S$28:$AB$28,$S$32:$AB$281))*_xlfn.XLOOKUP(AK$30,$S$8:$S$10,_xlfn.XLOOKUP(AI$31,$U$4:$Z$4,$U$8:$Z$10),1),4))</f>
        <v>"AntiCri":0.1635</v>
      </c>
      <c r="AJ55" s="2" t="str" cm="1">
        <f t="array" ref="AJ55">IF(AJ54="","",$B$2&amp;AJ$31&amp;$B$2&amp;$B$1&amp;ROUND(AJ$29/100*_xlfn.XLOOKUP($E55,$E$32:$E$281,_xlfn.XLOOKUP(AJ$31,$S$28:$AB$28,$S$32:$AB$281))*_xlfn.XLOOKUP(AK$30,$S$8:$S$10,_xlfn.XLOOKUP(AJ$31,$U$4:$Z$4,$U$8:$Z$10),1),4))</f>
        <v/>
      </c>
      <c r="AK55" s="2" t="str">
        <f t="shared" si="2"/>
        <v>{"Hp":4490.4136,"AntiCri":0.1635}</v>
      </c>
      <c r="AL55" s="2" t="str" cm="1">
        <f t="array" ref="AL55">IF(AL54="","",$B$2&amp;AL$31&amp;$B$2&amp;$B$1&amp;ROUND(AL$29/100*_xlfn.XLOOKUP($E55,$E$32:$E$281,_xlfn.XLOOKUP(AL$31,$S$28:$AB$28,$S$32:$AB$281))*IFERROR(_xlfn.XLOOKUP(AO$30,$S$8:$S$10,_xlfn.XLOOKUP(AL$31,$U$4:$Z$4,$U$8:$Z$10),1),1),4))</f>
        <v>"PhysDef":193.9042</v>
      </c>
      <c r="AM55" s="2" t="str" cm="1">
        <f t="array" ref="AM55">IF(AM54="","",$B$2&amp;AM$31&amp;$B$2&amp;$B$1&amp;ROUND(AM$29/100*_xlfn.XLOOKUP($E55,$E$32:$E$281,_xlfn.XLOOKUP(AM$31,$S$28:$AB$28,$S$32:$AB$281))*IFERROR(_xlfn.XLOOKUP(AP$30,$S$8:$S$10,_xlfn.XLOOKUP(AM$31,$U$4:$Z$4,$U$8:$Z$10),1),1),4))</f>
        <v>"SkillSpeed":0.0368</v>
      </c>
      <c r="AN55" s="2" t="str" cm="1">
        <f t="array" ref="AN55">IF(AN54="","",$B$2&amp;AN$31&amp;$B$2&amp;$B$1&amp;ROUND(AN$29/100*_xlfn.XLOOKUP($E55,$E$32:$E$281,_xlfn.XLOOKUP(AN$31,$S$28:$AB$28,$S$32:$AB$281))*IFERROR(_xlfn.XLOOKUP(AO$30,$S$8:$S$10,_xlfn.XLOOKUP(AN$31,$U$4:$Z$4,$U$8:$Z$10),1),1),4))</f>
        <v/>
      </c>
      <c r="AO55" s="2" t="str">
        <f t="shared" si="3"/>
        <v>{"PhysDef":193.9042,"SkillSpeed":0.0368}</v>
      </c>
      <c r="AP55" s="2" t="str" cm="1">
        <f t="array" ref="AP55">IF(AP54="","",$B$2&amp;AP$31&amp;$B$2&amp;$B$1&amp;ROUND(AP$29/100*_xlfn.XLOOKUP($E55,$E$32:$E$281,_xlfn.XLOOKUP(AP$31,$S$28:$AB$28,$S$32:$AB$281))*IFERROR(_xlfn.XLOOKUP(AS$30,$S$8:$S$10,_xlfn.XLOOKUP(AP$31,$U$4:$Z$4,$U$8:$Z$10),1),1),4))</f>
        <v>"MagicDef":193.9042</v>
      </c>
      <c r="AQ55" s="2" t="str" cm="1">
        <f t="array" ref="AQ55">IF(AQ54="","",$B$2&amp;AQ$31&amp;$B$2&amp;$B$1&amp;ROUND(AQ$29/100*_xlfn.XLOOKUP($E55,$E$32:$E$281,_xlfn.XLOOKUP(AQ$31,$S$28:$AB$28,$S$32:$AB$281))*IFERROR(_xlfn.XLOOKUP(AT$30,$S$8:$S$10,_xlfn.XLOOKUP(AQ$31,$U$4:$Z$4,$U$8:$Z$10),1),1),4))</f>
        <v>"AtkSpeed":0.0473</v>
      </c>
      <c r="AR55" s="2" t="str" cm="1">
        <f t="array" ref="AR55">IF(AR54="","",$B$2&amp;AR$31&amp;$B$2&amp;$B$1&amp;ROUND(AR$29/100*_xlfn.XLOOKUP($E55,$E$32:$E$281,_xlfn.XLOOKUP(AR$31,$S$28:$AB$28,$S$32:$AB$281))*IFERROR(_xlfn.XLOOKUP(AS$30,$S$8:$S$10,_xlfn.XLOOKUP(AR$31,$U$4:$Z$4,$U$8:$Z$10),1),1),4))</f>
        <v>"SkillSpeed":0.0368</v>
      </c>
      <c r="AS55" s="2" t="str">
        <f t="shared" si="4"/>
        <v>{"MagicDef":193.9042,"AtkSpeed":0.0473,"SkillSpeed":0.0368}</v>
      </c>
      <c r="AT55" s="2" t="str" cm="1">
        <f t="array" ref="AT55">IF(AT54="","",$B$2&amp;AT$31&amp;$B$2&amp;$B$1&amp;ROUND(AT$29/100*_xlfn.XLOOKUP($E55,$E$32:$E$281,_xlfn.XLOOKUP(AT$31,$S$28:$AB$28,$S$32:$AB$281))*IFERROR(_xlfn.XLOOKUP(AW$30,$S$8:$S$10,_xlfn.XLOOKUP(AT$31,$U$4:$Z$4,$U$8:$Z$10),1),1),4))</f>
        <v>"Atk":438.8359</v>
      </c>
      <c r="AU55" s="2" t="str" cm="1">
        <f t="array" ref="AU55">IF(AU54="","",$B$2&amp;AU$31&amp;$B$2&amp;$B$1&amp;ROUND(AU$29/100*_xlfn.XLOOKUP($E55,$E$32:$E$281,_xlfn.XLOOKUP(AU$31,$S$28:$AB$28,$S$32:$AB$281))*IFERROR(_xlfn.XLOOKUP(AX$30,$S$8:$S$10,_xlfn.XLOOKUP(AU$31,$U$4:$Z$4,$U$8:$Z$10),1),1),4))</f>
        <v>"Cri":0.2044</v>
      </c>
      <c r="AV55" s="2" t="str" cm="1">
        <f t="array" ref="AV55">IF(AV54="","",$B$2&amp;AV$31&amp;$B$2&amp;$B$1&amp;ROUND(AV$29/100*_xlfn.XLOOKUP($E55,$E$32:$E$281,_xlfn.XLOOKUP(AV$31,$S$28:$AB$28,$S$32:$AB$281))*IFERROR(_xlfn.XLOOKUP(AW$30,$S$8:$S$10,_xlfn.XLOOKUP(AV$31,$U$4:$Z$4,$U$8:$Z$10),1),1),4))</f>
        <v/>
      </c>
      <c r="AW55" s="2" t="str">
        <f t="shared" si="5"/>
        <v>{"Atk":438.8359,"Cri":0.2044}</v>
      </c>
      <c r="AX55" s="2" t="str" cm="1">
        <f t="array" ref="AX55">IF(AX54="","",$B$2&amp;AX$31&amp;$B$2&amp;$B$1&amp;ROUND(AX$29/100*_xlfn.XLOOKUP($E55,$E$32:$E$281,_xlfn.XLOOKUP(AX$31,$S$28:$AB$28,$S$32:$AB$281))*IFERROR(_xlfn.XLOOKUP(BA$30,$S$8:$S$10,_xlfn.XLOOKUP(AX$31,$U$4:$Z$4,$U$8:$Z$10),1),1),4))</f>
        <v>"Hp":6378.4284</v>
      </c>
      <c r="AY55" s="2" t="str" cm="1">
        <f t="array" ref="AY55">IF(AY54="","",$B$2&amp;AY$31&amp;$B$2&amp;$B$1&amp;ROUND(AY$29/100*_xlfn.XLOOKUP($E55,$E$32:$E$281,_xlfn.XLOOKUP(AY$31,$S$28:$AB$28,$S$32:$AB$281))*IFERROR(_xlfn.XLOOKUP(BB$30,$S$8:$S$10,_xlfn.XLOOKUP(AY$31,$U$4:$Z$4,$U$8:$Z$10),1),1),4))</f>
        <v>"AntiCri":0.2044</v>
      </c>
      <c r="AZ55" s="2" t="str" cm="1">
        <f t="array" ref="AZ55">IF(AZ54="","",$B$2&amp;AZ$31&amp;$B$2&amp;$B$1&amp;ROUND(AZ$29/100*_xlfn.XLOOKUP($E55,$E$32:$E$281,_xlfn.XLOOKUP(AZ$31,$S$28:$AB$28,$S$32:$AB$281))*IFERROR(_xlfn.XLOOKUP(BA$30,$S$8:$S$10,_xlfn.XLOOKUP(AZ$31,$U$4:$Z$4,$U$8:$Z$10),1),1),4))</f>
        <v/>
      </c>
      <c r="BA55" s="2" t="str">
        <f t="shared" si="6"/>
        <v>{"Hp":6378.4284,"AntiCri":0.2044}</v>
      </c>
      <c r="BB55" s="2" t="str" cm="1">
        <f t="array" ref="BB55">IF(BB54="","",$B$2&amp;BB$31&amp;$B$2&amp;$B$1&amp;ROUND(BB$29/100*_xlfn.XLOOKUP($E55,$E$32:$E$281,_xlfn.XLOOKUP(BB$31,$S$28:$AB$28,$S$32:$AB$281))*IFERROR(_xlfn.XLOOKUP(BE$30,$S$8:$S$10,_xlfn.XLOOKUP(BB$31,$U$4:$Z$4,$U$8:$Z$10),1),1),4))</f>
        <v>"PhysDef":224.5207</v>
      </c>
      <c r="BC55" s="2" t="str" cm="1">
        <f t="array" ref="BC55">IF(BC54="","",$B$2&amp;BC$31&amp;$B$2&amp;$B$1&amp;ROUND(BC$29/100*_xlfn.XLOOKUP($E55,$E$32:$E$281,_xlfn.XLOOKUP(BC$31,$S$28:$AB$28,$S$32:$AB$281))*IFERROR(_xlfn.XLOOKUP(BF$30,$S$8:$S$10,_xlfn.XLOOKUP(BC$31,$U$4:$Z$4,$U$8:$Z$10),1),1),4))</f>
        <v>"OnHealInc":0.0347</v>
      </c>
      <c r="BD55" s="2" t="str" cm="1">
        <f t="array" ref="BD55">IF(BD54="","",$B$2&amp;BD$31&amp;$B$2&amp;$B$1&amp;ROUND(BD$29/100*_xlfn.XLOOKUP($E55,$E$32:$E$281,_xlfn.XLOOKUP(BD$31,$S$28:$AB$28,$S$32:$AB$281))*IFERROR(_xlfn.XLOOKUP(BE$30,$S$8:$S$10,_xlfn.XLOOKUP(BD$31,$U$4:$Z$4,$U$8:$Z$10),1),1),4))</f>
        <v/>
      </c>
      <c r="BE55" s="2" t="str">
        <f t="shared" si="7"/>
        <v>{"PhysDef":224.5207,"OnHealInc":0.0347}</v>
      </c>
      <c r="BF55" s="2" t="str" cm="1">
        <f t="array" ref="BF55">IF(BF54="","",$B$2&amp;BF$31&amp;$B$2&amp;$B$1&amp;ROUND(BF$29/100*_xlfn.XLOOKUP($E55,$E$32:$E$281,_xlfn.XLOOKUP(BF$31,$S$28:$AB$28,$S$32:$AB$281))*IFERROR(_xlfn.XLOOKUP(BI$30,$S$8:$S$10,_xlfn.XLOOKUP(BF$31,$U$4:$Z$4,$U$8:$Z$10),1),1),4))</f>
        <v>"MagicDef":224.5207</v>
      </c>
      <c r="BG55" s="2" t="str" cm="1">
        <f t="array" ref="BG55">IF(BG54="","",$B$2&amp;BG$31&amp;$B$2&amp;$B$1&amp;ROUND(BG$29/100*_xlfn.XLOOKUP($E55,$E$32:$E$281,_xlfn.XLOOKUP(BG$31,$S$28:$AB$28,$S$32:$AB$281))*IFERROR(_xlfn.XLOOKUP(BJ$30,$S$8:$S$10,_xlfn.XLOOKUP(BG$31,$U$4:$Z$4,$U$8:$Z$10),1),1),4))</f>
        <v>"AtkSpeed":0.0473</v>
      </c>
      <c r="BH55" s="2" t="str" cm="1">
        <f t="array" ref="BH55">IF(BH54="","",$B$2&amp;BH$31&amp;$B$2&amp;$B$1&amp;ROUND(BH$29/100*_xlfn.XLOOKUP($E55,$E$32:$E$281,_xlfn.XLOOKUP(BH$31,$S$28:$AB$28,$S$32:$AB$281))*IFERROR(_xlfn.XLOOKUP(BI$30,$S$8:$S$10,_xlfn.XLOOKUP(BH$31,$U$4:$Z$4,$U$8:$Z$10),1),1),4))</f>
        <v>"OnHealInc":0.0347</v>
      </c>
      <c r="BI55" s="2" t="str">
        <f t="shared" si="8"/>
        <v>{"MagicDef":224.5207,"AtkSpeed":0.0473,"OnHealInc":0.0347}</v>
      </c>
      <c r="BJ55" s="2" t="str" cm="1">
        <f t="array" ref="BJ55">IF(BJ54="","",$B$2&amp;BJ$31&amp;$B$2&amp;$B$1&amp;ROUND(BJ$29/100*_xlfn.XLOOKUP($E55,$E$32:$E$281,_xlfn.XLOOKUP(BJ$31,$S$28:$AB$28,$S$32:$AB$281))*IFERROR(_xlfn.XLOOKUP(BM$30,$S$8:$S$10,_xlfn.XLOOKUP(BJ$31,$U$4:$Z$4,$U$8:$Z$10),1),1),4))</f>
        <v>"Atk":561.3017</v>
      </c>
      <c r="BK55" s="2" t="str" cm="1">
        <f t="array" ref="BK55">IF(BK54="","",$B$2&amp;BK$31&amp;$B$2&amp;$B$1&amp;ROUND(BK$29/100*_xlfn.XLOOKUP($E55,$E$32:$E$281,_xlfn.XLOOKUP(BK$31,$S$28:$AB$28,$S$32:$AB$281))*IFERROR(_xlfn.XLOOKUP(BN$30,$S$8:$S$10,_xlfn.XLOOKUP(BK$31,$U$4:$Z$4,$U$8:$Z$10),1),1),4))</f>
        <v>"Cri":0.2044</v>
      </c>
      <c r="BL55" s="2" t="str" cm="1">
        <f t="array" ref="BL55">IF(BL54="","",$B$2&amp;BL$31&amp;$B$2&amp;$B$1&amp;ROUND(BL$29/100*_xlfn.XLOOKUP($E55,$E$32:$E$281,_xlfn.XLOOKUP(BL$31,$S$28:$AB$28,$S$32:$AB$281))*IFERROR(_xlfn.XLOOKUP(BM$30,$S$8:$S$10,_xlfn.XLOOKUP(BL$31,$U$4:$Z$4,$U$8:$Z$10),1),1),4))</f>
        <v/>
      </c>
      <c r="BM55" s="2" t="str">
        <f t="shared" si="9"/>
        <v>{"Atk":561.3017,"Cri":0.2044}</v>
      </c>
      <c r="BN55" s="2" t="str" cm="1">
        <f t="array" ref="BN55">IF(BN54="","",$B$2&amp;BN$31&amp;$B$2&amp;$B$1&amp;ROUND(BN$29/100*_xlfn.XLOOKUP($E55,$E$32:$E$281,_xlfn.XLOOKUP(BN$31,$S$28:$AB$28,$S$32:$AB$281))*IFERROR(_xlfn.XLOOKUP(BQ$30,$S$8:$S$10,_xlfn.XLOOKUP(BN$31,$U$4:$Z$4,$U$8:$Z$10),1),1),4))</f>
        <v>"Hp":5357.8799</v>
      </c>
      <c r="BO55" s="2" t="str" cm="1">
        <f t="array" ref="BO55">IF(BO54="","",$B$2&amp;BO$31&amp;$B$2&amp;$B$1&amp;ROUND(BO$29/100*_xlfn.XLOOKUP($E55,$E$32:$E$281,_xlfn.XLOOKUP(BO$31,$S$28:$AB$28,$S$32:$AB$281))*IFERROR(_xlfn.XLOOKUP(BR$30,$S$8:$S$10,_xlfn.XLOOKUP(BO$31,$U$4:$Z$4,$U$8:$Z$10),1),1),4))</f>
        <v>"AntiCri":0.2044</v>
      </c>
      <c r="BP55" s="2" t="str" cm="1">
        <f t="array" ref="BP55">IF(BP54="","",$B$2&amp;BP$31&amp;$B$2&amp;$B$1&amp;ROUND(BP$29/100*_xlfn.XLOOKUP($E55,$E$32:$E$281,_xlfn.XLOOKUP(BP$31,$S$28:$AB$28,$S$32:$AB$281))*IFERROR(_xlfn.XLOOKUP(BQ$30,$S$8:$S$10,_xlfn.XLOOKUP(BP$31,$U$4:$Z$4,$U$8:$Z$10),1),1),4))</f>
        <v/>
      </c>
      <c r="BQ55" s="2" t="str">
        <f t="shared" si="10"/>
        <v>{"Hp":5357.8799,"AntiCri":0.2044}</v>
      </c>
      <c r="BR55" s="2" t="str" cm="1">
        <f t="array" ref="BR55">IF(BR54="","",$B$2&amp;BR$31&amp;$B$2&amp;$B$1&amp;ROUND(BR$29/100*_xlfn.XLOOKUP($E55,$E$32:$E$281,_xlfn.XLOOKUP(BR$31,$S$28:$AB$28,$S$32:$AB$281))*IFERROR(_xlfn.XLOOKUP(BU$30,$S$8:$S$10,_xlfn.XLOOKUP(BR$31,$U$4:$Z$4,$U$8:$Z$10),1),1),4))</f>
        <v>"PhysDef":197.9864</v>
      </c>
      <c r="BS55" s="2" t="str" cm="1">
        <f t="array" ref="BS55">IF(BS54="","",$B$2&amp;BS$31&amp;$B$2&amp;$B$1&amp;ROUND(BS$29/100*_xlfn.XLOOKUP($E55,$E$32:$E$281,_xlfn.XLOOKUP(BS$31,$S$28:$AB$28,$S$32:$AB$281))*IFERROR(_xlfn.XLOOKUP(BV$30,$S$8:$S$10,_xlfn.XLOOKUP(BS$31,$U$4:$Z$4,$U$8:$Z$10),1),1),4))</f>
        <v>"HealInc":0.0347</v>
      </c>
      <c r="BT55" s="2" t="str" cm="1">
        <f t="array" ref="BT55">IF(BT54="","",$B$2&amp;BT$31&amp;$B$2&amp;$B$1&amp;ROUND(BT$29/100*_xlfn.XLOOKUP($E55,$E$32:$E$281,_xlfn.XLOOKUP(BT$31,$S$28:$AB$28,$S$32:$AB$281))*IFERROR(_xlfn.XLOOKUP(BU$30,$S$8:$S$10,_xlfn.XLOOKUP(BT$31,$U$4:$Z$4,$U$8:$Z$10),1),1),4))</f>
        <v/>
      </c>
      <c r="BU55" s="2" t="str">
        <f t="shared" si="11"/>
        <v>{"PhysDef":197.9864,"HealInc":0.0347}</v>
      </c>
      <c r="BV55" s="2" t="str" cm="1">
        <f t="array" ref="BV55">IF(BV54="","",$B$2&amp;BV$31&amp;$B$2&amp;$B$1&amp;ROUND(BV$29/100*_xlfn.XLOOKUP($E55,$E$32:$E$281,_xlfn.XLOOKUP(BV$31,$S$28:$AB$28,$S$32:$AB$281))*IFERROR(_xlfn.XLOOKUP(BY$30,$S$8:$S$10,_xlfn.XLOOKUP(BV$31,$U$4:$Z$4,$U$8:$Z$10),1),1),4))</f>
        <v>"MagicDef":202.0686</v>
      </c>
      <c r="BW55" s="2" t="str" cm="1">
        <f t="array" ref="BW55">IF(BW54="","",$B$2&amp;BW$31&amp;$B$2&amp;$B$1&amp;ROUND(BW$29/100*_xlfn.XLOOKUP($E55,$E$32:$E$281,_xlfn.XLOOKUP(BW$31,$S$28:$AB$28,$S$32:$AB$281))*IFERROR(_xlfn.XLOOKUP(BZ$30,$S$8:$S$10,_xlfn.XLOOKUP(BW$31,$U$4:$Z$4,$U$8:$Z$10),1),1),4))</f>
        <v>"AtkSpeed":0.0473</v>
      </c>
      <c r="BX55" s="2" t="str" cm="1">
        <f t="array" ref="BX55">IF(BX54="","",$B$2&amp;BX$31&amp;$B$2&amp;$B$1&amp;ROUND(BX$29/100*_xlfn.XLOOKUP($E55,$E$32:$E$281,_xlfn.XLOOKUP(BX$31,$S$28:$AB$28,$S$32:$AB$281))*IFERROR(_xlfn.XLOOKUP(BY$30,$S$8:$S$10,_xlfn.XLOOKUP(BX$31,$U$4:$Z$4,$U$8:$Z$10),1),1),4))</f>
        <v>"HealInc":0.0347</v>
      </c>
      <c r="BY55" s="2" t="str">
        <f t="shared" si="12"/>
        <v>{"MagicDef":202.0686,"AtkSpeed":0.0473,"HealInc":0.0347}</v>
      </c>
    </row>
    <row r="56" spans="4:77" ht="16.5" x14ac:dyDescent="0.15">
      <c r="D56" s="38">
        <v>59</v>
      </c>
      <c r="E56" s="43">
        <v>25</v>
      </c>
      <c r="F56" s="38">
        <v>421.24691709194633</v>
      </c>
      <c r="G56" s="38">
        <v>40</v>
      </c>
      <c r="H56" s="38">
        <v>30</v>
      </c>
      <c r="I56" s="48">
        <v>421.24691709194633</v>
      </c>
      <c r="J56" s="48">
        <v>42.124691709194636</v>
      </c>
      <c r="K56" s="48">
        <v>16.849876683677856</v>
      </c>
      <c r="L56" s="48">
        <v>16.849876683677856</v>
      </c>
      <c r="M56" s="48">
        <v>56</v>
      </c>
      <c r="N56" s="48">
        <v>56</v>
      </c>
      <c r="O56" s="48">
        <v>13.5</v>
      </c>
      <c r="P56" s="48">
        <v>10.5</v>
      </c>
      <c r="Q56" s="48">
        <v>9.9</v>
      </c>
      <c r="R56" s="48">
        <v>9.9</v>
      </c>
      <c r="S56" s="48">
        <f>SUM(I$32:I56)</f>
        <v>5523.9896345581546</v>
      </c>
      <c r="T56" s="48">
        <f>SUM(J$32:J56)</f>
        <v>552.39896345581542</v>
      </c>
      <c r="U56" s="48">
        <f>SUM(K$32:K56)</f>
        <v>220.95958538232617</v>
      </c>
      <c r="V56" s="48">
        <f>SUM(L$32:L56)</f>
        <v>220.95958538232617</v>
      </c>
      <c r="W56" s="62">
        <f>SUM(M$32:M56)/10000</f>
        <v>0.21</v>
      </c>
      <c r="X56" s="62">
        <f>SUM(N$32:N56)/10000</f>
        <v>0.21</v>
      </c>
      <c r="Y56" s="62">
        <f>SUM(O$32:O56)/10000</f>
        <v>4.8599999999999997E-2</v>
      </c>
      <c r="Z56" s="62">
        <f>SUM(P$32:P56)/10000</f>
        <v>3.78E-2</v>
      </c>
      <c r="AA56" s="62">
        <f>SUM(Q$32:Q56)/10000</f>
        <v>3.5639999999999984E-2</v>
      </c>
      <c r="AB56" s="62">
        <f>SUM(R$32:R56)/10000</f>
        <v>3.5639999999999984E-2</v>
      </c>
      <c r="AD56" s="2" t="str" cm="1">
        <f t="array" ref="AD56">IF(AD55="","",$B$2&amp;AD$31&amp;$B$2&amp;$B$1&amp;ROUND(AD$29/100*_xlfn.XLOOKUP($E56,$E$32:$E$281,_xlfn.XLOOKUP(AD$31,$S$28:$AB$28,$S$32:$AB$281))*_xlfn.XLOOKUP(AG$30,$S$8:$S$10,_xlfn.XLOOKUP(AD$31,$U$4:$Z$4,$U$8:$Z$10),1),4))</f>
        <v>"Atk":673.9267</v>
      </c>
      <c r="AE56" s="2" t="str" cm="1">
        <f t="array" ref="AE56">IF(AE55="","",$B$2&amp;AE$31&amp;$B$2&amp;$B$1&amp;ROUND(AE$29/100*_xlfn.XLOOKUP($E56,$E$32:$E$281,_xlfn.XLOOKUP(AE$31,$S$28:$AB$28,$S$32:$AB$281))*_xlfn.XLOOKUP(AG$30,$S$8:$S$10,_xlfn.XLOOKUP(AE$31,$U$4:$Z$4,$U$8:$Z$10),1),4))</f>
        <v>"Cri":0.3045</v>
      </c>
      <c r="AF56" s="2" t="str" cm="1">
        <f t="array" ref="AF56">IF(AF55="","",$B$2&amp;AF$31&amp;$B$2&amp;$B$1&amp;ROUND(AF$29/100*_xlfn.XLOOKUP($E56,$E$32:$E$281,_xlfn.XLOOKUP(AF$31,$S$28:$AB$28,$S$32:$AB$281))*_xlfn.XLOOKUP(AI$30,$S$8:$S$10,_xlfn.XLOOKUP(AF$31,$U$4:$Z$4,$U$8:$Z$10),1),4))</f>
        <v/>
      </c>
      <c r="AG56" s="2" t="str">
        <f t="shared" si="1"/>
        <v>{"Atk":673.9267,"Cri":0.3045}</v>
      </c>
      <c r="AH56" s="2" t="str" cm="1">
        <f t="array" ref="AH56">IF(AH55="","",$B$2&amp;AH$31&amp;$B$2&amp;$B$1&amp;ROUND(AH$29/100*_xlfn.XLOOKUP($E56,$E$32:$E$281,_xlfn.XLOOKUP(AH$31,$S$28:$AB$28,$S$32:$AB$281))*_xlfn.XLOOKUP(AK$30,$S$8:$S$10,_xlfn.XLOOKUP(AH$31,$U$4:$Z$4,$U$8:$Z$10),1),4))</f>
        <v>"Hp":4861.1109</v>
      </c>
      <c r="AI56" s="2" t="str" cm="1">
        <f t="array" ref="AI56">IF(AI55="","",$B$2&amp;AI$31&amp;$B$2&amp;$B$1&amp;ROUND(AI$29/100*_xlfn.XLOOKUP($E56,$E$32:$E$281,_xlfn.XLOOKUP(AI$31,$S$28:$AB$28,$S$32:$AB$281))*_xlfn.XLOOKUP(AK$30,$S$8:$S$10,_xlfn.XLOOKUP(AI$31,$U$4:$Z$4,$U$8:$Z$10),1),4))</f>
        <v>"AntiCri":0.168</v>
      </c>
      <c r="AJ56" s="2" t="str" cm="1">
        <f t="array" ref="AJ56">IF(AJ55="","",$B$2&amp;AJ$31&amp;$B$2&amp;$B$1&amp;ROUND(AJ$29/100*_xlfn.XLOOKUP($E56,$E$32:$E$281,_xlfn.XLOOKUP(AJ$31,$S$28:$AB$28,$S$32:$AB$281))*_xlfn.XLOOKUP(AK$30,$S$8:$S$10,_xlfn.XLOOKUP(AJ$31,$U$4:$Z$4,$U$8:$Z$10),1),4))</f>
        <v/>
      </c>
      <c r="AK56" s="2" t="str">
        <f t="shared" si="2"/>
        <v>{"Hp":4861.1109,"AntiCri":0.168}</v>
      </c>
      <c r="AL56" s="2" t="str" cm="1">
        <f t="array" ref="AL56">IF(AL55="","",$B$2&amp;AL$31&amp;$B$2&amp;$B$1&amp;ROUND(AL$29/100*_xlfn.XLOOKUP($E56,$E$32:$E$281,_xlfn.XLOOKUP(AL$31,$S$28:$AB$28,$S$32:$AB$281))*IFERROR(_xlfn.XLOOKUP(AO$30,$S$8:$S$10,_xlfn.XLOOKUP(AL$31,$U$4:$Z$4,$U$8:$Z$10),1),1),4))</f>
        <v>"PhysDef":209.9116</v>
      </c>
      <c r="AM56" s="2" t="str" cm="1">
        <f t="array" ref="AM56">IF(AM55="","",$B$2&amp;AM$31&amp;$B$2&amp;$B$1&amp;ROUND(AM$29/100*_xlfn.XLOOKUP($E56,$E$32:$E$281,_xlfn.XLOOKUP(AM$31,$S$28:$AB$28,$S$32:$AB$281))*IFERROR(_xlfn.XLOOKUP(AP$30,$S$8:$S$10,_xlfn.XLOOKUP(AM$31,$U$4:$Z$4,$U$8:$Z$10),1),1),4))</f>
        <v>"SkillSpeed":0.0378</v>
      </c>
      <c r="AN56" s="2" t="str" cm="1">
        <f t="array" ref="AN56">IF(AN55="","",$B$2&amp;AN$31&amp;$B$2&amp;$B$1&amp;ROUND(AN$29/100*_xlfn.XLOOKUP($E56,$E$32:$E$281,_xlfn.XLOOKUP(AN$31,$S$28:$AB$28,$S$32:$AB$281))*IFERROR(_xlfn.XLOOKUP(AO$30,$S$8:$S$10,_xlfn.XLOOKUP(AN$31,$U$4:$Z$4,$U$8:$Z$10),1),1),4))</f>
        <v/>
      </c>
      <c r="AO56" s="2" t="str">
        <f t="shared" si="3"/>
        <v>{"PhysDef":209.9116,"SkillSpeed":0.0378}</v>
      </c>
      <c r="AP56" s="2" t="str" cm="1">
        <f t="array" ref="AP56">IF(AP55="","",$B$2&amp;AP$31&amp;$B$2&amp;$B$1&amp;ROUND(AP$29/100*_xlfn.XLOOKUP($E56,$E$32:$E$281,_xlfn.XLOOKUP(AP$31,$S$28:$AB$28,$S$32:$AB$281))*IFERROR(_xlfn.XLOOKUP(AS$30,$S$8:$S$10,_xlfn.XLOOKUP(AP$31,$U$4:$Z$4,$U$8:$Z$10),1),1),4))</f>
        <v>"MagicDef":209.9116</v>
      </c>
      <c r="AQ56" s="2" t="str" cm="1">
        <f t="array" ref="AQ56">IF(AQ55="","",$B$2&amp;AQ$31&amp;$B$2&amp;$B$1&amp;ROUND(AQ$29/100*_xlfn.XLOOKUP($E56,$E$32:$E$281,_xlfn.XLOOKUP(AQ$31,$S$28:$AB$28,$S$32:$AB$281))*IFERROR(_xlfn.XLOOKUP(AT$30,$S$8:$S$10,_xlfn.XLOOKUP(AQ$31,$U$4:$Z$4,$U$8:$Z$10),1),1),4))</f>
        <v>"AtkSpeed":0.0486</v>
      </c>
      <c r="AR56" s="2" t="str" cm="1">
        <f t="array" ref="AR56">IF(AR55="","",$B$2&amp;AR$31&amp;$B$2&amp;$B$1&amp;ROUND(AR$29/100*_xlfn.XLOOKUP($E56,$E$32:$E$281,_xlfn.XLOOKUP(AR$31,$S$28:$AB$28,$S$32:$AB$281))*IFERROR(_xlfn.XLOOKUP(AS$30,$S$8:$S$10,_xlfn.XLOOKUP(AR$31,$U$4:$Z$4,$U$8:$Z$10),1),1),4))</f>
        <v>"SkillSpeed":0.0378</v>
      </c>
      <c r="AS56" s="2" t="str">
        <f t="shared" si="4"/>
        <v>{"MagicDef":209.9116,"AtkSpeed":0.0486,"SkillSpeed":0.0378}</v>
      </c>
      <c r="AT56" s="2" t="str" cm="1">
        <f t="array" ref="AT56">IF(AT55="","",$B$2&amp;AT$31&amp;$B$2&amp;$B$1&amp;ROUND(AT$29/100*_xlfn.XLOOKUP($E56,$E$32:$E$281,_xlfn.XLOOKUP(AT$31,$S$28:$AB$28,$S$32:$AB$281))*IFERROR(_xlfn.XLOOKUP(AW$30,$S$8:$S$10,_xlfn.XLOOKUP(AT$31,$U$4:$Z$4,$U$8:$Z$10),1),1),4))</f>
        <v>"Atk":475.0631</v>
      </c>
      <c r="AU56" s="2" t="str" cm="1">
        <f t="array" ref="AU56">IF(AU55="","",$B$2&amp;AU$31&amp;$B$2&amp;$B$1&amp;ROUND(AU$29/100*_xlfn.XLOOKUP($E56,$E$32:$E$281,_xlfn.XLOOKUP(AU$31,$S$28:$AB$28,$S$32:$AB$281))*IFERROR(_xlfn.XLOOKUP(AX$30,$S$8:$S$10,_xlfn.XLOOKUP(AU$31,$U$4:$Z$4,$U$8:$Z$10),1),1),4))</f>
        <v>"Cri":0.21</v>
      </c>
      <c r="AV56" s="2" t="str" cm="1">
        <f t="array" ref="AV56">IF(AV55="","",$B$2&amp;AV$31&amp;$B$2&amp;$B$1&amp;ROUND(AV$29/100*_xlfn.XLOOKUP($E56,$E$32:$E$281,_xlfn.XLOOKUP(AV$31,$S$28:$AB$28,$S$32:$AB$281))*IFERROR(_xlfn.XLOOKUP(AW$30,$S$8:$S$10,_xlfn.XLOOKUP(AV$31,$U$4:$Z$4,$U$8:$Z$10),1),1),4))</f>
        <v/>
      </c>
      <c r="AW56" s="2" t="str">
        <f t="shared" si="5"/>
        <v>{"Atk":475.0631,"Cri":0.21}</v>
      </c>
      <c r="AX56" s="2" t="str" cm="1">
        <f t="array" ref="AX56">IF(AX55="","",$B$2&amp;AX$31&amp;$B$2&amp;$B$1&amp;ROUND(AX$29/100*_xlfn.XLOOKUP($E56,$E$32:$E$281,_xlfn.XLOOKUP(AX$31,$S$28:$AB$28,$S$32:$AB$281))*IFERROR(_xlfn.XLOOKUP(BA$30,$S$8:$S$10,_xlfn.XLOOKUP(AX$31,$U$4:$Z$4,$U$8:$Z$10),1),1),4))</f>
        <v>"Hp":6904.987</v>
      </c>
      <c r="AY56" s="2" t="str" cm="1">
        <f t="array" ref="AY56">IF(AY55="","",$B$2&amp;AY$31&amp;$B$2&amp;$B$1&amp;ROUND(AY$29/100*_xlfn.XLOOKUP($E56,$E$32:$E$281,_xlfn.XLOOKUP(AY$31,$S$28:$AB$28,$S$32:$AB$281))*IFERROR(_xlfn.XLOOKUP(BB$30,$S$8:$S$10,_xlfn.XLOOKUP(AY$31,$U$4:$Z$4,$U$8:$Z$10),1),1),4))</f>
        <v>"AntiCri":0.21</v>
      </c>
      <c r="AZ56" s="2" t="str" cm="1">
        <f t="array" ref="AZ56">IF(AZ55="","",$B$2&amp;AZ$31&amp;$B$2&amp;$B$1&amp;ROUND(AZ$29/100*_xlfn.XLOOKUP($E56,$E$32:$E$281,_xlfn.XLOOKUP(AZ$31,$S$28:$AB$28,$S$32:$AB$281))*IFERROR(_xlfn.XLOOKUP(BA$30,$S$8:$S$10,_xlfn.XLOOKUP(AZ$31,$U$4:$Z$4,$U$8:$Z$10),1),1),4))</f>
        <v/>
      </c>
      <c r="BA56" s="2" t="str">
        <f t="shared" si="6"/>
        <v>{"Hp":6904.987,"AntiCri":0.21}</v>
      </c>
      <c r="BB56" s="2" t="str" cm="1">
        <f t="array" ref="BB56">IF(BB55="","",$B$2&amp;BB$31&amp;$B$2&amp;$B$1&amp;ROUND(BB$29/100*_xlfn.XLOOKUP($E56,$E$32:$E$281,_xlfn.XLOOKUP(BB$31,$S$28:$AB$28,$S$32:$AB$281))*IFERROR(_xlfn.XLOOKUP(BE$30,$S$8:$S$10,_xlfn.XLOOKUP(BB$31,$U$4:$Z$4,$U$8:$Z$10),1),1),4))</f>
        <v>"PhysDef":243.0555</v>
      </c>
      <c r="BC56" s="2" t="str" cm="1">
        <f t="array" ref="BC56">IF(BC55="","",$B$2&amp;BC$31&amp;$B$2&amp;$B$1&amp;ROUND(BC$29/100*_xlfn.XLOOKUP($E56,$E$32:$E$281,_xlfn.XLOOKUP(BC$31,$S$28:$AB$28,$S$32:$AB$281))*IFERROR(_xlfn.XLOOKUP(BF$30,$S$8:$S$10,_xlfn.XLOOKUP(BC$31,$U$4:$Z$4,$U$8:$Z$10),1),1),4))</f>
        <v>"OnHealInc":0.0356</v>
      </c>
      <c r="BD56" s="2" t="str" cm="1">
        <f t="array" ref="BD56">IF(BD55="","",$B$2&amp;BD$31&amp;$B$2&amp;$B$1&amp;ROUND(BD$29/100*_xlfn.XLOOKUP($E56,$E$32:$E$281,_xlfn.XLOOKUP(BD$31,$S$28:$AB$28,$S$32:$AB$281))*IFERROR(_xlfn.XLOOKUP(BE$30,$S$8:$S$10,_xlfn.XLOOKUP(BD$31,$U$4:$Z$4,$U$8:$Z$10),1),1),4))</f>
        <v/>
      </c>
      <c r="BE56" s="2" t="str">
        <f t="shared" si="7"/>
        <v>{"PhysDef":243.0555,"OnHealInc":0.0356}</v>
      </c>
      <c r="BF56" s="2" t="str" cm="1">
        <f t="array" ref="BF56">IF(BF55="","",$B$2&amp;BF$31&amp;$B$2&amp;$B$1&amp;ROUND(BF$29/100*_xlfn.XLOOKUP($E56,$E$32:$E$281,_xlfn.XLOOKUP(BF$31,$S$28:$AB$28,$S$32:$AB$281))*IFERROR(_xlfn.XLOOKUP(BI$30,$S$8:$S$10,_xlfn.XLOOKUP(BF$31,$U$4:$Z$4,$U$8:$Z$10),1),1),4))</f>
        <v>"MagicDef":243.0555</v>
      </c>
      <c r="BG56" s="2" t="str" cm="1">
        <f t="array" ref="BG56">IF(BG55="","",$B$2&amp;BG$31&amp;$B$2&amp;$B$1&amp;ROUND(BG$29/100*_xlfn.XLOOKUP($E56,$E$32:$E$281,_xlfn.XLOOKUP(BG$31,$S$28:$AB$28,$S$32:$AB$281))*IFERROR(_xlfn.XLOOKUP(BJ$30,$S$8:$S$10,_xlfn.XLOOKUP(BG$31,$U$4:$Z$4,$U$8:$Z$10),1),1),4))</f>
        <v>"AtkSpeed":0.0486</v>
      </c>
      <c r="BH56" s="2" t="str" cm="1">
        <f t="array" ref="BH56">IF(BH55="","",$B$2&amp;BH$31&amp;$B$2&amp;$B$1&amp;ROUND(BH$29/100*_xlfn.XLOOKUP($E56,$E$32:$E$281,_xlfn.XLOOKUP(BH$31,$S$28:$AB$28,$S$32:$AB$281))*IFERROR(_xlfn.XLOOKUP(BI$30,$S$8:$S$10,_xlfn.XLOOKUP(BH$31,$U$4:$Z$4,$U$8:$Z$10),1),1),4))</f>
        <v>"OnHealInc":0.0356</v>
      </c>
      <c r="BI56" s="2" t="str">
        <f t="shared" si="8"/>
        <v>{"MagicDef":243.0555,"AtkSpeed":0.0486,"OnHealInc":0.0356}</v>
      </c>
      <c r="BJ56" s="2" t="str" cm="1">
        <f t="array" ref="BJ56">IF(BJ55="","",$B$2&amp;BJ$31&amp;$B$2&amp;$B$1&amp;ROUND(BJ$29/100*_xlfn.XLOOKUP($E56,$E$32:$E$281,_xlfn.XLOOKUP(BJ$31,$S$28:$AB$28,$S$32:$AB$281))*IFERROR(_xlfn.XLOOKUP(BM$30,$S$8:$S$10,_xlfn.XLOOKUP(BJ$31,$U$4:$Z$4,$U$8:$Z$10),1),1),4))</f>
        <v>"Atk":607.6389</v>
      </c>
      <c r="BK56" s="2" t="str" cm="1">
        <f t="array" ref="BK56">IF(BK55="","",$B$2&amp;BK$31&amp;$B$2&amp;$B$1&amp;ROUND(BK$29/100*_xlfn.XLOOKUP($E56,$E$32:$E$281,_xlfn.XLOOKUP(BK$31,$S$28:$AB$28,$S$32:$AB$281))*IFERROR(_xlfn.XLOOKUP(BN$30,$S$8:$S$10,_xlfn.XLOOKUP(BK$31,$U$4:$Z$4,$U$8:$Z$10),1),1),4))</f>
        <v>"Cri":0.21</v>
      </c>
      <c r="BL56" s="2" t="str" cm="1">
        <f t="array" ref="BL56">IF(BL55="","",$B$2&amp;BL$31&amp;$B$2&amp;$B$1&amp;ROUND(BL$29/100*_xlfn.XLOOKUP($E56,$E$32:$E$281,_xlfn.XLOOKUP(BL$31,$S$28:$AB$28,$S$32:$AB$281))*IFERROR(_xlfn.XLOOKUP(BM$30,$S$8:$S$10,_xlfn.XLOOKUP(BL$31,$U$4:$Z$4,$U$8:$Z$10),1),1),4))</f>
        <v/>
      </c>
      <c r="BM56" s="2" t="str">
        <f t="shared" si="9"/>
        <v>{"Atk":607.6389,"Cri":0.21}</v>
      </c>
      <c r="BN56" s="2" t="str" cm="1">
        <f t="array" ref="BN56">IF(BN55="","",$B$2&amp;BN$31&amp;$B$2&amp;$B$1&amp;ROUND(BN$29/100*_xlfn.XLOOKUP($E56,$E$32:$E$281,_xlfn.XLOOKUP(BN$31,$S$28:$AB$28,$S$32:$AB$281))*IFERROR(_xlfn.XLOOKUP(BQ$30,$S$8:$S$10,_xlfn.XLOOKUP(BN$31,$U$4:$Z$4,$U$8:$Z$10),1),1),4))</f>
        <v>"Hp":5800.1891</v>
      </c>
      <c r="BO56" s="2" t="str" cm="1">
        <f t="array" ref="BO56">IF(BO55="","",$B$2&amp;BO$31&amp;$B$2&amp;$B$1&amp;ROUND(BO$29/100*_xlfn.XLOOKUP($E56,$E$32:$E$281,_xlfn.XLOOKUP(BO$31,$S$28:$AB$28,$S$32:$AB$281))*IFERROR(_xlfn.XLOOKUP(BR$30,$S$8:$S$10,_xlfn.XLOOKUP(BO$31,$U$4:$Z$4,$U$8:$Z$10),1),1),4))</f>
        <v>"AntiCri":0.21</v>
      </c>
      <c r="BP56" s="2" t="str" cm="1">
        <f t="array" ref="BP56">IF(BP55="","",$B$2&amp;BP$31&amp;$B$2&amp;$B$1&amp;ROUND(BP$29/100*_xlfn.XLOOKUP($E56,$E$32:$E$281,_xlfn.XLOOKUP(BP$31,$S$28:$AB$28,$S$32:$AB$281))*IFERROR(_xlfn.XLOOKUP(BQ$30,$S$8:$S$10,_xlfn.XLOOKUP(BP$31,$U$4:$Z$4,$U$8:$Z$10),1),1),4))</f>
        <v/>
      </c>
      <c r="BQ56" s="2" t="str">
        <f t="shared" si="10"/>
        <v>{"Hp":5800.1891,"AntiCri":0.21}</v>
      </c>
      <c r="BR56" s="2" t="str" cm="1">
        <f t="array" ref="BR56">IF(BR55="","",$B$2&amp;BR$31&amp;$B$2&amp;$B$1&amp;ROUND(BR$29/100*_xlfn.XLOOKUP($E56,$E$32:$E$281,_xlfn.XLOOKUP(BR$31,$S$28:$AB$28,$S$32:$AB$281))*IFERROR(_xlfn.XLOOKUP(BU$30,$S$8:$S$10,_xlfn.XLOOKUP(BR$31,$U$4:$Z$4,$U$8:$Z$10),1),1),4))</f>
        <v>"PhysDef":214.3308</v>
      </c>
      <c r="BS56" s="2" t="str" cm="1">
        <f t="array" ref="BS56">IF(BS55="","",$B$2&amp;BS$31&amp;$B$2&amp;$B$1&amp;ROUND(BS$29/100*_xlfn.XLOOKUP($E56,$E$32:$E$281,_xlfn.XLOOKUP(BS$31,$S$28:$AB$28,$S$32:$AB$281))*IFERROR(_xlfn.XLOOKUP(BV$30,$S$8:$S$10,_xlfn.XLOOKUP(BS$31,$U$4:$Z$4,$U$8:$Z$10),1),1),4))</f>
        <v>"HealInc":0.0356</v>
      </c>
      <c r="BT56" s="2" t="str" cm="1">
        <f t="array" ref="BT56">IF(BT55="","",$B$2&amp;BT$31&amp;$B$2&amp;$B$1&amp;ROUND(BT$29/100*_xlfn.XLOOKUP($E56,$E$32:$E$281,_xlfn.XLOOKUP(BT$31,$S$28:$AB$28,$S$32:$AB$281))*IFERROR(_xlfn.XLOOKUP(BU$30,$S$8:$S$10,_xlfn.XLOOKUP(BT$31,$U$4:$Z$4,$U$8:$Z$10),1),1),4))</f>
        <v/>
      </c>
      <c r="BU56" s="2" t="str">
        <f t="shared" si="11"/>
        <v>{"PhysDef":214.3308,"HealInc":0.0356}</v>
      </c>
      <c r="BV56" s="2" t="str" cm="1">
        <f t="array" ref="BV56">IF(BV55="","",$B$2&amp;BV$31&amp;$B$2&amp;$B$1&amp;ROUND(BV$29/100*_xlfn.XLOOKUP($E56,$E$32:$E$281,_xlfn.XLOOKUP(BV$31,$S$28:$AB$28,$S$32:$AB$281))*IFERROR(_xlfn.XLOOKUP(BY$30,$S$8:$S$10,_xlfn.XLOOKUP(BV$31,$U$4:$Z$4,$U$8:$Z$10),1),1),4))</f>
        <v>"MagicDef":218.75</v>
      </c>
      <c r="BW56" s="2" t="str" cm="1">
        <f t="array" ref="BW56">IF(BW55="","",$B$2&amp;BW$31&amp;$B$2&amp;$B$1&amp;ROUND(BW$29/100*_xlfn.XLOOKUP($E56,$E$32:$E$281,_xlfn.XLOOKUP(BW$31,$S$28:$AB$28,$S$32:$AB$281))*IFERROR(_xlfn.XLOOKUP(BZ$30,$S$8:$S$10,_xlfn.XLOOKUP(BW$31,$U$4:$Z$4,$U$8:$Z$10),1),1),4))</f>
        <v>"AtkSpeed":0.0486</v>
      </c>
      <c r="BX56" s="2" t="str" cm="1">
        <f t="array" ref="BX56">IF(BX55="","",$B$2&amp;BX$31&amp;$B$2&amp;$B$1&amp;ROUND(BX$29/100*_xlfn.XLOOKUP($E56,$E$32:$E$281,_xlfn.XLOOKUP(BX$31,$S$28:$AB$28,$S$32:$AB$281))*IFERROR(_xlfn.XLOOKUP(BY$30,$S$8:$S$10,_xlfn.XLOOKUP(BX$31,$U$4:$Z$4,$U$8:$Z$10),1),1),4))</f>
        <v>"HealInc":0.0356</v>
      </c>
      <c r="BY56" s="2" t="str">
        <f t="shared" si="12"/>
        <v>{"MagicDef":218.75,"AtkSpeed":0.0486,"HealInc":0.0356}</v>
      </c>
    </row>
    <row r="57" spans="4:77" ht="16.5" x14ac:dyDescent="0.15">
      <c r="D57" s="38">
        <v>61</v>
      </c>
      <c r="E57" s="42">
        <v>26</v>
      </c>
      <c r="F57" s="38">
        <v>1855.4413644292858</v>
      </c>
      <c r="G57" s="38">
        <v>40</v>
      </c>
      <c r="H57" s="38">
        <v>30</v>
      </c>
      <c r="I57" s="48">
        <v>1855.4413644292858</v>
      </c>
      <c r="J57" s="48">
        <v>185.54413644292859</v>
      </c>
      <c r="K57" s="48">
        <v>74.217654577171444</v>
      </c>
      <c r="L57" s="48">
        <v>74.217654577171444</v>
      </c>
      <c r="M57" s="48">
        <v>56</v>
      </c>
      <c r="N57" s="48">
        <v>56</v>
      </c>
      <c r="O57" s="48">
        <v>13.5</v>
      </c>
      <c r="P57" s="48">
        <v>10.5</v>
      </c>
      <c r="Q57" s="48">
        <v>9.9</v>
      </c>
      <c r="R57" s="48">
        <v>9.9</v>
      </c>
      <c r="S57" s="48">
        <f>SUM(I$32:I57)</f>
        <v>7379.43099898744</v>
      </c>
      <c r="T57" s="48">
        <f>SUM(J$32:J57)</f>
        <v>737.94309989874398</v>
      </c>
      <c r="U57" s="48">
        <f>SUM(K$32:K57)</f>
        <v>295.17723995949763</v>
      </c>
      <c r="V57" s="48">
        <f>SUM(L$32:L57)</f>
        <v>295.17723995949763</v>
      </c>
      <c r="W57" s="62">
        <f>SUM(M$32:M57)/10000</f>
        <v>0.21560000000000001</v>
      </c>
      <c r="X57" s="62">
        <f>SUM(N$32:N57)/10000</f>
        <v>0.21560000000000001</v>
      </c>
      <c r="Y57" s="62">
        <f>SUM(O$32:O57)/10000</f>
        <v>4.9950000000000001E-2</v>
      </c>
      <c r="Z57" s="62">
        <f>SUM(P$32:P57)/10000</f>
        <v>3.8850000000000003E-2</v>
      </c>
      <c r="AA57" s="62">
        <f>SUM(Q$32:Q57)/10000</f>
        <v>3.6629999999999982E-2</v>
      </c>
      <c r="AB57" s="62">
        <f>SUM(R$32:R57)/10000</f>
        <v>3.6629999999999982E-2</v>
      </c>
      <c r="AD57" s="2" t="str" cm="1">
        <f t="array" ref="AD57">IF(AD56="","",$B$2&amp;AD$31&amp;$B$2&amp;$B$1&amp;ROUND(AD$29/100*_xlfn.XLOOKUP($E57,$E$32:$E$281,_xlfn.XLOOKUP(AD$31,$S$28:$AB$28,$S$32:$AB$281))*_xlfn.XLOOKUP(AG$30,$S$8:$S$10,_xlfn.XLOOKUP(AD$31,$U$4:$Z$4,$U$8:$Z$10),1),4))</f>
        <v>"Atk":900.2906</v>
      </c>
      <c r="AE57" s="2" t="str" cm="1">
        <f t="array" ref="AE57">IF(AE56="","",$B$2&amp;AE$31&amp;$B$2&amp;$B$1&amp;ROUND(AE$29/100*_xlfn.XLOOKUP($E57,$E$32:$E$281,_xlfn.XLOOKUP(AE$31,$S$28:$AB$28,$S$32:$AB$281))*_xlfn.XLOOKUP(AG$30,$S$8:$S$10,_xlfn.XLOOKUP(AE$31,$U$4:$Z$4,$U$8:$Z$10),1),4))</f>
        <v>"Cri":0.3126</v>
      </c>
      <c r="AF57" s="2" t="str" cm="1">
        <f t="array" ref="AF57">IF(AF56="","",$B$2&amp;AF$31&amp;$B$2&amp;$B$1&amp;ROUND(AF$29/100*_xlfn.XLOOKUP($E57,$E$32:$E$281,_xlfn.XLOOKUP(AF$31,$S$28:$AB$28,$S$32:$AB$281))*_xlfn.XLOOKUP(AI$30,$S$8:$S$10,_xlfn.XLOOKUP(AF$31,$U$4:$Z$4,$U$8:$Z$10),1),4))</f>
        <v/>
      </c>
      <c r="AG57" s="2" t="str">
        <f t="shared" si="1"/>
        <v>{"Atk":900.2906,"Cri":0.3126}</v>
      </c>
      <c r="AH57" s="2" t="str" cm="1">
        <f t="array" ref="AH57">IF(AH56="","",$B$2&amp;AH$31&amp;$B$2&amp;$B$1&amp;ROUND(AH$29/100*_xlfn.XLOOKUP($E57,$E$32:$E$281,_xlfn.XLOOKUP(AH$31,$S$28:$AB$28,$S$32:$AB$281))*_xlfn.XLOOKUP(AK$30,$S$8:$S$10,_xlfn.XLOOKUP(AH$31,$U$4:$Z$4,$U$8:$Z$10),1),4))</f>
        <v>"Hp":6493.8993</v>
      </c>
      <c r="AI57" s="2" t="str" cm="1">
        <f t="array" ref="AI57">IF(AI56="","",$B$2&amp;AI$31&amp;$B$2&amp;$B$1&amp;ROUND(AI$29/100*_xlfn.XLOOKUP($E57,$E$32:$E$281,_xlfn.XLOOKUP(AI$31,$S$28:$AB$28,$S$32:$AB$281))*_xlfn.XLOOKUP(AK$30,$S$8:$S$10,_xlfn.XLOOKUP(AI$31,$U$4:$Z$4,$U$8:$Z$10),1),4))</f>
        <v>"AntiCri":0.1725</v>
      </c>
      <c r="AJ57" s="2" t="str" cm="1">
        <f t="array" ref="AJ57">IF(AJ56="","",$B$2&amp;AJ$31&amp;$B$2&amp;$B$1&amp;ROUND(AJ$29/100*_xlfn.XLOOKUP($E57,$E$32:$E$281,_xlfn.XLOOKUP(AJ$31,$S$28:$AB$28,$S$32:$AB$281))*_xlfn.XLOOKUP(AK$30,$S$8:$S$10,_xlfn.XLOOKUP(AJ$31,$U$4:$Z$4,$U$8:$Z$10),1),4))</f>
        <v/>
      </c>
      <c r="AK57" s="2" t="str">
        <f t="shared" si="2"/>
        <v>{"Hp":6493.8993,"AntiCri":0.1725}</v>
      </c>
      <c r="AL57" s="2" t="str" cm="1">
        <f t="array" ref="AL57">IF(AL56="","",$B$2&amp;AL$31&amp;$B$2&amp;$B$1&amp;ROUND(AL$29/100*_xlfn.XLOOKUP($E57,$E$32:$E$281,_xlfn.XLOOKUP(AL$31,$S$28:$AB$28,$S$32:$AB$281))*IFERROR(_xlfn.XLOOKUP(AO$30,$S$8:$S$10,_xlfn.XLOOKUP(AL$31,$U$4:$Z$4,$U$8:$Z$10),1),1),4))</f>
        <v>"PhysDef":280.4184</v>
      </c>
      <c r="AM57" s="2" t="str" cm="1">
        <f t="array" ref="AM57">IF(AM56="","",$B$2&amp;AM$31&amp;$B$2&amp;$B$1&amp;ROUND(AM$29/100*_xlfn.XLOOKUP($E57,$E$32:$E$281,_xlfn.XLOOKUP(AM$31,$S$28:$AB$28,$S$32:$AB$281))*IFERROR(_xlfn.XLOOKUP(AP$30,$S$8:$S$10,_xlfn.XLOOKUP(AM$31,$U$4:$Z$4,$U$8:$Z$10),1),1),4))</f>
        <v>"SkillSpeed":0.0389</v>
      </c>
      <c r="AN57" s="2" t="str" cm="1">
        <f t="array" ref="AN57">IF(AN56="","",$B$2&amp;AN$31&amp;$B$2&amp;$B$1&amp;ROUND(AN$29/100*_xlfn.XLOOKUP($E57,$E$32:$E$281,_xlfn.XLOOKUP(AN$31,$S$28:$AB$28,$S$32:$AB$281))*IFERROR(_xlfn.XLOOKUP(AO$30,$S$8:$S$10,_xlfn.XLOOKUP(AN$31,$U$4:$Z$4,$U$8:$Z$10),1),1),4))</f>
        <v/>
      </c>
      <c r="AO57" s="2" t="str">
        <f t="shared" si="3"/>
        <v>{"PhysDef":280.4184,"SkillSpeed":0.0389}</v>
      </c>
      <c r="AP57" s="2" t="str" cm="1">
        <f t="array" ref="AP57">IF(AP56="","",$B$2&amp;AP$31&amp;$B$2&amp;$B$1&amp;ROUND(AP$29/100*_xlfn.XLOOKUP($E57,$E$32:$E$281,_xlfn.XLOOKUP(AP$31,$S$28:$AB$28,$S$32:$AB$281))*IFERROR(_xlfn.XLOOKUP(AS$30,$S$8:$S$10,_xlfn.XLOOKUP(AP$31,$U$4:$Z$4,$U$8:$Z$10),1),1),4))</f>
        <v>"MagicDef":280.4184</v>
      </c>
      <c r="AQ57" s="2" t="str" cm="1">
        <f t="array" ref="AQ57">IF(AQ56="","",$B$2&amp;AQ$31&amp;$B$2&amp;$B$1&amp;ROUND(AQ$29/100*_xlfn.XLOOKUP($E57,$E$32:$E$281,_xlfn.XLOOKUP(AQ$31,$S$28:$AB$28,$S$32:$AB$281))*IFERROR(_xlfn.XLOOKUP(AT$30,$S$8:$S$10,_xlfn.XLOOKUP(AQ$31,$U$4:$Z$4,$U$8:$Z$10),1),1),4))</f>
        <v>"AtkSpeed":0.05</v>
      </c>
      <c r="AR57" s="2" t="str" cm="1">
        <f t="array" ref="AR57">IF(AR56="","",$B$2&amp;AR$31&amp;$B$2&amp;$B$1&amp;ROUND(AR$29/100*_xlfn.XLOOKUP($E57,$E$32:$E$281,_xlfn.XLOOKUP(AR$31,$S$28:$AB$28,$S$32:$AB$281))*IFERROR(_xlfn.XLOOKUP(AS$30,$S$8:$S$10,_xlfn.XLOOKUP(AR$31,$U$4:$Z$4,$U$8:$Z$10),1),1),4))</f>
        <v>"SkillSpeed":0.0389</v>
      </c>
      <c r="AS57" s="2" t="str">
        <f t="shared" si="4"/>
        <v>{"MagicDef":280.4184,"AtkSpeed":0.05,"SkillSpeed":0.0389}</v>
      </c>
      <c r="AT57" s="2" t="str" cm="1">
        <f t="array" ref="AT57">IF(AT56="","",$B$2&amp;AT$31&amp;$B$2&amp;$B$1&amp;ROUND(AT$29/100*_xlfn.XLOOKUP($E57,$E$32:$E$281,_xlfn.XLOOKUP(AT$31,$S$28:$AB$28,$S$32:$AB$281))*IFERROR(_xlfn.XLOOKUP(AW$30,$S$8:$S$10,_xlfn.XLOOKUP(AT$31,$U$4:$Z$4,$U$8:$Z$10),1),1),4))</f>
        <v>"Atk":634.6311</v>
      </c>
      <c r="AU57" s="2" t="str" cm="1">
        <f t="array" ref="AU57">IF(AU56="","",$B$2&amp;AU$31&amp;$B$2&amp;$B$1&amp;ROUND(AU$29/100*_xlfn.XLOOKUP($E57,$E$32:$E$281,_xlfn.XLOOKUP(AU$31,$S$28:$AB$28,$S$32:$AB$281))*IFERROR(_xlfn.XLOOKUP(AX$30,$S$8:$S$10,_xlfn.XLOOKUP(AU$31,$U$4:$Z$4,$U$8:$Z$10),1),1),4))</f>
        <v>"Cri":0.2156</v>
      </c>
      <c r="AV57" s="2" t="str" cm="1">
        <f t="array" ref="AV57">IF(AV56="","",$B$2&amp;AV$31&amp;$B$2&amp;$B$1&amp;ROUND(AV$29/100*_xlfn.XLOOKUP($E57,$E$32:$E$281,_xlfn.XLOOKUP(AV$31,$S$28:$AB$28,$S$32:$AB$281))*IFERROR(_xlfn.XLOOKUP(AW$30,$S$8:$S$10,_xlfn.XLOOKUP(AV$31,$U$4:$Z$4,$U$8:$Z$10),1),1),4))</f>
        <v/>
      </c>
      <c r="AW57" s="2" t="str">
        <f t="shared" si="5"/>
        <v>{"Atk":634.6311,"Cri":0.2156}</v>
      </c>
      <c r="AX57" s="2" t="str" cm="1">
        <f t="array" ref="AX57">IF(AX56="","",$B$2&amp;AX$31&amp;$B$2&amp;$B$1&amp;ROUND(AX$29/100*_xlfn.XLOOKUP($E57,$E$32:$E$281,_xlfn.XLOOKUP(AX$31,$S$28:$AB$28,$S$32:$AB$281))*IFERROR(_xlfn.XLOOKUP(BA$30,$S$8:$S$10,_xlfn.XLOOKUP(AX$31,$U$4:$Z$4,$U$8:$Z$10),1),1),4))</f>
        <v>"Hp":9224.2887</v>
      </c>
      <c r="AY57" s="2" t="str" cm="1">
        <f t="array" ref="AY57">IF(AY56="","",$B$2&amp;AY$31&amp;$B$2&amp;$B$1&amp;ROUND(AY$29/100*_xlfn.XLOOKUP($E57,$E$32:$E$281,_xlfn.XLOOKUP(AY$31,$S$28:$AB$28,$S$32:$AB$281))*IFERROR(_xlfn.XLOOKUP(BB$30,$S$8:$S$10,_xlfn.XLOOKUP(AY$31,$U$4:$Z$4,$U$8:$Z$10),1),1),4))</f>
        <v>"AntiCri":0.2156</v>
      </c>
      <c r="AZ57" s="2" t="str" cm="1">
        <f t="array" ref="AZ57">IF(AZ56="","",$B$2&amp;AZ$31&amp;$B$2&amp;$B$1&amp;ROUND(AZ$29/100*_xlfn.XLOOKUP($E57,$E$32:$E$281,_xlfn.XLOOKUP(AZ$31,$S$28:$AB$28,$S$32:$AB$281))*IFERROR(_xlfn.XLOOKUP(BA$30,$S$8:$S$10,_xlfn.XLOOKUP(AZ$31,$U$4:$Z$4,$U$8:$Z$10),1),1),4))</f>
        <v/>
      </c>
      <c r="BA57" s="2" t="str">
        <f t="shared" si="6"/>
        <v>{"Hp":9224.2887,"AntiCri":0.2156}</v>
      </c>
      <c r="BB57" s="2" t="str" cm="1">
        <f t="array" ref="BB57">IF(BB56="","",$B$2&amp;BB$31&amp;$B$2&amp;$B$1&amp;ROUND(BB$29/100*_xlfn.XLOOKUP($E57,$E$32:$E$281,_xlfn.XLOOKUP(BB$31,$S$28:$AB$28,$S$32:$AB$281))*IFERROR(_xlfn.XLOOKUP(BE$30,$S$8:$S$10,_xlfn.XLOOKUP(BB$31,$U$4:$Z$4,$U$8:$Z$10),1),1),4))</f>
        <v>"PhysDef":324.695</v>
      </c>
      <c r="BC57" s="2" t="str" cm="1">
        <f t="array" ref="BC57">IF(BC56="","",$B$2&amp;BC$31&amp;$B$2&amp;$B$1&amp;ROUND(BC$29/100*_xlfn.XLOOKUP($E57,$E$32:$E$281,_xlfn.XLOOKUP(BC$31,$S$28:$AB$28,$S$32:$AB$281))*IFERROR(_xlfn.XLOOKUP(BF$30,$S$8:$S$10,_xlfn.XLOOKUP(BC$31,$U$4:$Z$4,$U$8:$Z$10),1),1),4))</f>
        <v>"OnHealInc":0.0366</v>
      </c>
      <c r="BD57" s="2" t="str" cm="1">
        <f t="array" ref="BD57">IF(BD56="","",$B$2&amp;BD$31&amp;$B$2&amp;$B$1&amp;ROUND(BD$29/100*_xlfn.XLOOKUP($E57,$E$32:$E$281,_xlfn.XLOOKUP(BD$31,$S$28:$AB$28,$S$32:$AB$281))*IFERROR(_xlfn.XLOOKUP(BE$30,$S$8:$S$10,_xlfn.XLOOKUP(BD$31,$U$4:$Z$4,$U$8:$Z$10),1),1),4))</f>
        <v/>
      </c>
      <c r="BE57" s="2" t="str">
        <f t="shared" si="7"/>
        <v>{"PhysDef":324.695,"OnHealInc":0.0366}</v>
      </c>
      <c r="BF57" s="2" t="str" cm="1">
        <f t="array" ref="BF57">IF(BF56="","",$B$2&amp;BF$31&amp;$B$2&amp;$B$1&amp;ROUND(BF$29/100*_xlfn.XLOOKUP($E57,$E$32:$E$281,_xlfn.XLOOKUP(BF$31,$S$28:$AB$28,$S$32:$AB$281))*IFERROR(_xlfn.XLOOKUP(BI$30,$S$8:$S$10,_xlfn.XLOOKUP(BF$31,$U$4:$Z$4,$U$8:$Z$10),1),1),4))</f>
        <v>"MagicDef":324.695</v>
      </c>
      <c r="BG57" s="2" t="str" cm="1">
        <f t="array" ref="BG57">IF(BG56="","",$B$2&amp;BG$31&amp;$B$2&amp;$B$1&amp;ROUND(BG$29/100*_xlfn.XLOOKUP($E57,$E$32:$E$281,_xlfn.XLOOKUP(BG$31,$S$28:$AB$28,$S$32:$AB$281))*IFERROR(_xlfn.XLOOKUP(BJ$30,$S$8:$S$10,_xlfn.XLOOKUP(BG$31,$U$4:$Z$4,$U$8:$Z$10),1),1),4))</f>
        <v>"AtkSpeed":0.05</v>
      </c>
      <c r="BH57" s="2" t="str" cm="1">
        <f t="array" ref="BH57">IF(BH56="","",$B$2&amp;BH$31&amp;$B$2&amp;$B$1&amp;ROUND(BH$29/100*_xlfn.XLOOKUP($E57,$E$32:$E$281,_xlfn.XLOOKUP(BH$31,$S$28:$AB$28,$S$32:$AB$281))*IFERROR(_xlfn.XLOOKUP(BI$30,$S$8:$S$10,_xlfn.XLOOKUP(BH$31,$U$4:$Z$4,$U$8:$Z$10),1),1),4))</f>
        <v>"OnHealInc":0.0366</v>
      </c>
      <c r="BI57" s="2" t="str">
        <f t="shared" si="8"/>
        <v>{"MagicDef":324.695,"AtkSpeed":0.05,"OnHealInc":0.0366}</v>
      </c>
      <c r="BJ57" s="2" t="str" cm="1">
        <f t="array" ref="BJ57">IF(BJ56="","",$B$2&amp;BJ$31&amp;$B$2&amp;$B$1&amp;ROUND(BJ$29/100*_xlfn.XLOOKUP($E57,$E$32:$E$281,_xlfn.XLOOKUP(BJ$31,$S$28:$AB$28,$S$32:$AB$281))*IFERROR(_xlfn.XLOOKUP(BM$30,$S$8:$S$10,_xlfn.XLOOKUP(BJ$31,$U$4:$Z$4,$U$8:$Z$10),1),1),4))</f>
        <v>"Atk":811.7374</v>
      </c>
      <c r="BK57" s="2" t="str" cm="1">
        <f t="array" ref="BK57">IF(BK56="","",$B$2&amp;BK$31&amp;$B$2&amp;$B$1&amp;ROUND(BK$29/100*_xlfn.XLOOKUP($E57,$E$32:$E$281,_xlfn.XLOOKUP(BK$31,$S$28:$AB$28,$S$32:$AB$281))*IFERROR(_xlfn.XLOOKUP(BN$30,$S$8:$S$10,_xlfn.XLOOKUP(BK$31,$U$4:$Z$4,$U$8:$Z$10),1),1),4))</f>
        <v>"Cri":0.2156</v>
      </c>
      <c r="BL57" s="2" t="str" cm="1">
        <f t="array" ref="BL57">IF(BL56="","",$B$2&amp;BL$31&amp;$B$2&amp;$B$1&amp;ROUND(BL$29/100*_xlfn.XLOOKUP($E57,$E$32:$E$281,_xlfn.XLOOKUP(BL$31,$S$28:$AB$28,$S$32:$AB$281))*IFERROR(_xlfn.XLOOKUP(BM$30,$S$8:$S$10,_xlfn.XLOOKUP(BL$31,$U$4:$Z$4,$U$8:$Z$10),1),1),4))</f>
        <v/>
      </c>
      <c r="BM57" s="2" t="str">
        <f t="shared" si="9"/>
        <v>{"Atk":811.7374,"Cri":0.2156}</v>
      </c>
      <c r="BN57" s="2" t="str" cm="1">
        <f t="array" ref="BN57">IF(BN56="","",$B$2&amp;BN$31&amp;$B$2&amp;$B$1&amp;ROUND(BN$29/100*_xlfn.XLOOKUP($E57,$E$32:$E$281,_xlfn.XLOOKUP(BN$31,$S$28:$AB$28,$S$32:$AB$281))*IFERROR(_xlfn.XLOOKUP(BQ$30,$S$8:$S$10,_xlfn.XLOOKUP(BN$31,$U$4:$Z$4,$U$8:$Z$10),1),1),4))</f>
        <v>"Hp":7748.4025</v>
      </c>
      <c r="BO57" s="2" t="str" cm="1">
        <f t="array" ref="BO57">IF(BO56="","",$B$2&amp;BO$31&amp;$B$2&amp;$B$1&amp;ROUND(BO$29/100*_xlfn.XLOOKUP($E57,$E$32:$E$281,_xlfn.XLOOKUP(BO$31,$S$28:$AB$28,$S$32:$AB$281))*IFERROR(_xlfn.XLOOKUP(BR$30,$S$8:$S$10,_xlfn.XLOOKUP(BO$31,$U$4:$Z$4,$U$8:$Z$10),1),1),4))</f>
        <v>"AntiCri":0.2156</v>
      </c>
      <c r="BP57" s="2" t="str" cm="1">
        <f t="array" ref="BP57">IF(BP56="","",$B$2&amp;BP$31&amp;$B$2&amp;$B$1&amp;ROUND(BP$29/100*_xlfn.XLOOKUP($E57,$E$32:$E$281,_xlfn.XLOOKUP(BP$31,$S$28:$AB$28,$S$32:$AB$281))*IFERROR(_xlfn.XLOOKUP(BQ$30,$S$8:$S$10,_xlfn.XLOOKUP(BP$31,$U$4:$Z$4,$U$8:$Z$10),1),1),4))</f>
        <v/>
      </c>
      <c r="BQ57" s="2" t="str">
        <f t="shared" si="10"/>
        <v>{"Hp":7748.4025,"AntiCri":0.2156}</v>
      </c>
      <c r="BR57" s="2" t="str" cm="1">
        <f t="array" ref="BR57">IF(BR56="","",$B$2&amp;BR$31&amp;$B$2&amp;$B$1&amp;ROUND(BR$29/100*_xlfn.XLOOKUP($E57,$E$32:$E$281,_xlfn.XLOOKUP(BR$31,$S$28:$AB$28,$S$32:$AB$281))*IFERROR(_xlfn.XLOOKUP(BU$30,$S$8:$S$10,_xlfn.XLOOKUP(BR$31,$U$4:$Z$4,$U$8:$Z$10),1),1),4))</f>
        <v>"PhysDef":286.3219</v>
      </c>
      <c r="BS57" s="2" t="str" cm="1">
        <f t="array" ref="BS57">IF(BS56="","",$B$2&amp;BS$31&amp;$B$2&amp;$B$1&amp;ROUND(BS$29/100*_xlfn.XLOOKUP($E57,$E$32:$E$281,_xlfn.XLOOKUP(BS$31,$S$28:$AB$28,$S$32:$AB$281))*IFERROR(_xlfn.XLOOKUP(BV$30,$S$8:$S$10,_xlfn.XLOOKUP(BS$31,$U$4:$Z$4,$U$8:$Z$10),1),1),4))</f>
        <v>"HealInc":0.0366</v>
      </c>
      <c r="BT57" s="2" t="str" cm="1">
        <f t="array" ref="BT57">IF(BT56="","",$B$2&amp;BT$31&amp;$B$2&amp;$B$1&amp;ROUND(BT$29/100*_xlfn.XLOOKUP($E57,$E$32:$E$281,_xlfn.XLOOKUP(BT$31,$S$28:$AB$28,$S$32:$AB$281))*IFERROR(_xlfn.XLOOKUP(BU$30,$S$8:$S$10,_xlfn.XLOOKUP(BT$31,$U$4:$Z$4,$U$8:$Z$10),1),1),4))</f>
        <v/>
      </c>
      <c r="BU57" s="2" t="str">
        <f t="shared" si="11"/>
        <v>{"PhysDef":286.3219,"HealInc":0.0366}</v>
      </c>
      <c r="BV57" s="2" t="str" cm="1">
        <f t="array" ref="BV57">IF(BV56="","",$B$2&amp;BV$31&amp;$B$2&amp;$B$1&amp;ROUND(BV$29/100*_xlfn.XLOOKUP($E57,$E$32:$E$281,_xlfn.XLOOKUP(BV$31,$S$28:$AB$28,$S$32:$AB$281))*IFERROR(_xlfn.XLOOKUP(BY$30,$S$8:$S$10,_xlfn.XLOOKUP(BV$31,$U$4:$Z$4,$U$8:$Z$10),1),1),4))</f>
        <v>"MagicDef":292.2255</v>
      </c>
      <c r="BW57" s="2" t="str" cm="1">
        <f t="array" ref="BW57">IF(BW56="","",$B$2&amp;BW$31&amp;$B$2&amp;$B$1&amp;ROUND(BW$29/100*_xlfn.XLOOKUP($E57,$E$32:$E$281,_xlfn.XLOOKUP(BW$31,$S$28:$AB$28,$S$32:$AB$281))*IFERROR(_xlfn.XLOOKUP(BZ$30,$S$8:$S$10,_xlfn.XLOOKUP(BW$31,$U$4:$Z$4,$U$8:$Z$10),1),1),4))</f>
        <v>"AtkSpeed":0.05</v>
      </c>
      <c r="BX57" s="2" t="str" cm="1">
        <f t="array" ref="BX57">IF(BX56="","",$B$2&amp;BX$31&amp;$B$2&amp;$B$1&amp;ROUND(BX$29/100*_xlfn.XLOOKUP($E57,$E$32:$E$281,_xlfn.XLOOKUP(BX$31,$S$28:$AB$28,$S$32:$AB$281))*IFERROR(_xlfn.XLOOKUP(BY$30,$S$8:$S$10,_xlfn.XLOOKUP(BX$31,$U$4:$Z$4,$U$8:$Z$10),1),1),4))</f>
        <v>"HealInc":0.0366</v>
      </c>
      <c r="BY57" s="2" t="str">
        <f t="shared" si="12"/>
        <v>{"MagicDef":292.2255,"AtkSpeed":0.05,"HealInc":0.0366}</v>
      </c>
    </row>
    <row r="58" spans="4:77" ht="16.5" x14ac:dyDescent="0.15">
      <c r="D58" s="38">
        <v>63</v>
      </c>
      <c r="E58" s="43">
        <v>27</v>
      </c>
      <c r="F58" s="38">
        <v>499.97821568523614</v>
      </c>
      <c r="G58" s="38">
        <v>40</v>
      </c>
      <c r="H58" s="38">
        <v>30</v>
      </c>
      <c r="I58" s="48">
        <v>499.97821568523614</v>
      </c>
      <c r="J58" s="48">
        <v>49.997821568523619</v>
      </c>
      <c r="K58" s="48">
        <v>19.999128627409448</v>
      </c>
      <c r="L58" s="48">
        <v>19.999128627409448</v>
      </c>
      <c r="M58" s="48">
        <v>56</v>
      </c>
      <c r="N58" s="48">
        <v>56</v>
      </c>
      <c r="O58" s="48">
        <v>13.5</v>
      </c>
      <c r="P58" s="48">
        <v>10.5</v>
      </c>
      <c r="Q58" s="48">
        <v>9.9</v>
      </c>
      <c r="R58" s="48">
        <v>9.9</v>
      </c>
      <c r="S58" s="48">
        <f>SUM(I$32:I58)</f>
        <v>7879.4092146726762</v>
      </c>
      <c r="T58" s="48">
        <f>SUM(J$32:J58)</f>
        <v>787.94092146726757</v>
      </c>
      <c r="U58" s="48">
        <f>SUM(K$32:K58)</f>
        <v>315.17636858690707</v>
      </c>
      <c r="V58" s="48">
        <f>SUM(L$32:L58)</f>
        <v>315.17636858690707</v>
      </c>
      <c r="W58" s="62">
        <f>SUM(M$32:M58)/10000</f>
        <v>0.22120000000000001</v>
      </c>
      <c r="X58" s="62">
        <f>SUM(N$32:N58)/10000</f>
        <v>0.22120000000000001</v>
      </c>
      <c r="Y58" s="62">
        <f>SUM(O$32:O58)/10000</f>
        <v>5.1299999999999998E-2</v>
      </c>
      <c r="Z58" s="62">
        <f>SUM(P$32:P58)/10000</f>
        <v>3.9899999999999998E-2</v>
      </c>
      <c r="AA58" s="62">
        <f>SUM(Q$32:Q58)/10000</f>
        <v>3.761999999999998E-2</v>
      </c>
      <c r="AB58" s="62">
        <f>SUM(R$32:R58)/10000</f>
        <v>3.761999999999998E-2</v>
      </c>
      <c r="AD58" s="2" t="str" cm="1">
        <f t="array" ref="AD58">IF(AD57="","",$B$2&amp;AD$31&amp;$B$2&amp;$B$1&amp;ROUND(AD$29/100*_xlfn.XLOOKUP($E58,$E$32:$E$281,_xlfn.XLOOKUP(AD$31,$S$28:$AB$28,$S$32:$AB$281))*_xlfn.XLOOKUP(AG$30,$S$8:$S$10,_xlfn.XLOOKUP(AD$31,$U$4:$Z$4,$U$8:$Z$10),1),4))</f>
        <v>"Atk":961.2879</v>
      </c>
      <c r="AE58" s="2" t="str" cm="1">
        <f t="array" ref="AE58">IF(AE57="","",$B$2&amp;AE$31&amp;$B$2&amp;$B$1&amp;ROUND(AE$29/100*_xlfn.XLOOKUP($E58,$E$32:$E$281,_xlfn.XLOOKUP(AE$31,$S$28:$AB$28,$S$32:$AB$281))*_xlfn.XLOOKUP(AG$30,$S$8:$S$10,_xlfn.XLOOKUP(AE$31,$U$4:$Z$4,$U$8:$Z$10),1),4))</f>
        <v>"Cri":0.3207</v>
      </c>
      <c r="AF58" s="2" t="str" cm="1">
        <f t="array" ref="AF58">IF(AF57="","",$B$2&amp;AF$31&amp;$B$2&amp;$B$1&amp;ROUND(AF$29/100*_xlfn.XLOOKUP($E58,$E$32:$E$281,_xlfn.XLOOKUP(AF$31,$S$28:$AB$28,$S$32:$AB$281))*_xlfn.XLOOKUP(AI$30,$S$8:$S$10,_xlfn.XLOOKUP(AF$31,$U$4:$Z$4,$U$8:$Z$10),1),4))</f>
        <v/>
      </c>
      <c r="AG58" s="2" t="str">
        <f t="shared" si="1"/>
        <v>{"Atk":961.2879,"Cri":0.3207}</v>
      </c>
      <c r="AH58" s="2" t="str" cm="1">
        <f t="array" ref="AH58">IF(AH57="","",$B$2&amp;AH$31&amp;$B$2&amp;$B$1&amp;ROUND(AH$29/100*_xlfn.XLOOKUP($E58,$E$32:$E$281,_xlfn.XLOOKUP(AH$31,$S$28:$AB$28,$S$32:$AB$281))*_xlfn.XLOOKUP(AK$30,$S$8:$S$10,_xlfn.XLOOKUP(AH$31,$U$4:$Z$4,$U$8:$Z$10),1),4))</f>
        <v>"Hp":6933.8801</v>
      </c>
      <c r="AI58" s="2" t="str" cm="1">
        <f t="array" ref="AI58">IF(AI57="","",$B$2&amp;AI$31&amp;$B$2&amp;$B$1&amp;ROUND(AI$29/100*_xlfn.XLOOKUP($E58,$E$32:$E$281,_xlfn.XLOOKUP(AI$31,$S$28:$AB$28,$S$32:$AB$281))*_xlfn.XLOOKUP(AK$30,$S$8:$S$10,_xlfn.XLOOKUP(AI$31,$U$4:$Z$4,$U$8:$Z$10),1),4))</f>
        <v>"AntiCri":0.177</v>
      </c>
      <c r="AJ58" s="2" t="str" cm="1">
        <f t="array" ref="AJ58">IF(AJ57="","",$B$2&amp;AJ$31&amp;$B$2&amp;$B$1&amp;ROUND(AJ$29/100*_xlfn.XLOOKUP($E58,$E$32:$E$281,_xlfn.XLOOKUP(AJ$31,$S$28:$AB$28,$S$32:$AB$281))*_xlfn.XLOOKUP(AK$30,$S$8:$S$10,_xlfn.XLOOKUP(AJ$31,$U$4:$Z$4,$U$8:$Z$10),1),4))</f>
        <v/>
      </c>
      <c r="AK58" s="2" t="str">
        <f t="shared" si="2"/>
        <v>{"Hp":6933.8801,"AntiCri":0.177}</v>
      </c>
      <c r="AL58" s="2" t="str" cm="1">
        <f t="array" ref="AL58">IF(AL57="","",$B$2&amp;AL$31&amp;$B$2&amp;$B$1&amp;ROUND(AL$29/100*_xlfn.XLOOKUP($E58,$E$32:$E$281,_xlfn.XLOOKUP(AL$31,$S$28:$AB$28,$S$32:$AB$281))*IFERROR(_xlfn.XLOOKUP(AO$30,$S$8:$S$10,_xlfn.XLOOKUP(AL$31,$U$4:$Z$4,$U$8:$Z$10),1),1),4))</f>
        <v>"PhysDef":299.4176</v>
      </c>
      <c r="AM58" s="2" t="str" cm="1">
        <f t="array" ref="AM58">IF(AM57="","",$B$2&amp;AM$31&amp;$B$2&amp;$B$1&amp;ROUND(AM$29/100*_xlfn.XLOOKUP($E58,$E$32:$E$281,_xlfn.XLOOKUP(AM$31,$S$28:$AB$28,$S$32:$AB$281))*IFERROR(_xlfn.XLOOKUP(AP$30,$S$8:$S$10,_xlfn.XLOOKUP(AM$31,$U$4:$Z$4,$U$8:$Z$10),1),1),4))</f>
        <v>"SkillSpeed":0.0399</v>
      </c>
      <c r="AN58" s="2" t="str" cm="1">
        <f t="array" ref="AN58">IF(AN57="","",$B$2&amp;AN$31&amp;$B$2&amp;$B$1&amp;ROUND(AN$29/100*_xlfn.XLOOKUP($E58,$E$32:$E$281,_xlfn.XLOOKUP(AN$31,$S$28:$AB$28,$S$32:$AB$281))*IFERROR(_xlfn.XLOOKUP(AO$30,$S$8:$S$10,_xlfn.XLOOKUP(AN$31,$U$4:$Z$4,$U$8:$Z$10),1),1),4))</f>
        <v/>
      </c>
      <c r="AO58" s="2" t="str">
        <f t="shared" si="3"/>
        <v>{"PhysDef":299.4176,"SkillSpeed":0.0399}</v>
      </c>
      <c r="AP58" s="2" t="str" cm="1">
        <f t="array" ref="AP58">IF(AP57="","",$B$2&amp;AP$31&amp;$B$2&amp;$B$1&amp;ROUND(AP$29/100*_xlfn.XLOOKUP($E58,$E$32:$E$281,_xlfn.XLOOKUP(AP$31,$S$28:$AB$28,$S$32:$AB$281))*IFERROR(_xlfn.XLOOKUP(AS$30,$S$8:$S$10,_xlfn.XLOOKUP(AP$31,$U$4:$Z$4,$U$8:$Z$10),1),1),4))</f>
        <v>"MagicDef":299.4176</v>
      </c>
      <c r="AQ58" s="2" t="str" cm="1">
        <f t="array" ref="AQ58">IF(AQ57="","",$B$2&amp;AQ$31&amp;$B$2&amp;$B$1&amp;ROUND(AQ$29/100*_xlfn.XLOOKUP($E58,$E$32:$E$281,_xlfn.XLOOKUP(AQ$31,$S$28:$AB$28,$S$32:$AB$281))*IFERROR(_xlfn.XLOOKUP(AT$30,$S$8:$S$10,_xlfn.XLOOKUP(AQ$31,$U$4:$Z$4,$U$8:$Z$10),1),1),4))</f>
        <v>"AtkSpeed":0.0513</v>
      </c>
      <c r="AR58" s="2" t="str" cm="1">
        <f t="array" ref="AR58">IF(AR57="","",$B$2&amp;AR$31&amp;$B$2&amp;$B$1&amp;ROUND(AR$29/100*_xlfn.XLOOKUP($E58,$E$32:$E$281,_xlfn.XLOOKUP(AR$31,$S$28:$AB$28,$S$32:$AB$281))*IFERROR(_xlfn.XLOOKUP(AS$30,$S$8:$S$10,_xlfn.XLOOKUP(AR$31,$U$4:$Z$4,$U$8:$Z$10),1),1),4))</f>
        <v>"SkillSpeed":0.0399</v>
      </c>
      <c r="AS58" s="2" t="str">
        <f t="shared" si="4"/>
        <v>{"MagicDef":299.4176,"AtkSpeed":0.0513,"SkillSpeed":0.0399}</v>
      </c>
      <c r="AT58" s="2" t="str" cm="1">
        <f t="array" ref="AT58">IF(AT57="","",$B$2&amp;AT$31&amp;$B$2&amp;$B$1&amp;ROUND(AT$29/100*_xlfn.XLOOKUP($E58,$E$32:$E$281,_xlfn.XLOOKUP(AT$31,$S$28:$AB$28,$S$32:$AB$281))*IFERROR(_xlfn.XLOOKUP(AW$30,$S$8:$S$10,_xlfn.XLOOKUP(AT$31,$U$4:$Z$4,$U$8:$Z$10),1),1),4))</f>
        <v>"Atk":677.6292</v>
      </c>
      <c r="AU58" s="2" t="str" cm="1">
        <f t="array" ref="AU58">IF(AU57="","",$B$2&amp;AU$31&amp;$B$2&amp;$B$1&amp;ROUND(AU$29/100*_xlfn.XLOOKUP($E58,$E$32:$E$281,_xlfn.XLOOKUP(AU$31,$S$28:$AB$28,$S$32:$AB$281))*IFERROR(_xlfn.XLOOKUP(AX$30,$S$8:$S$10,_xlfn.XLOOKUP(AU$31,$U$4:$Z$4,$U$8:$Z$10),1),1),4))</f>
        <v>"Cri":0.2212</v>
      </c>
      <c r="AV58" s="2" t="str" cm="1">
        <f t="array" ref="AV58">IF(AV57="","",$B$2&amp;AV$31&amp;$B$2&amp;$B$1&amp;ROUND(AV$29/100*_xlfn.XLOOKUP($E58,$E$32:$E$281,_xlfn.XLOOKUP(AV$31,$S$28:$AB$28,$S$32:$AB$281))*IFERROR(_xlfn.XLOOKUP(AW$30,$S$8:$S$10,_xlfn.XLOOKUP(AV$31,$U$4:$Z$4,$U$8:$Z$10),1),1),4))</f>
        <v/>
      </c>
      <c r="AW58" s="2" t="str">
        <f t="shared" si="5"/>
        <v>{"Atk":677.6292,"Cri":0.2212}</v>
      </c>
      <c r="AX58" s="2" t="str" cm="1">
        <f t="array" ref="AX58">IF(AX57="","",$B$2&amp;AX$31&amp;$B$2&amp;$B$1&amp;ROUND(AX$29/100*_xlfn.XLOOKUP($E58,$E$32:$E$281,_xlfn.XLOOKUP(AX$31,$S$28:$AB$28,$S$32:$AB$281))*IFERROR(_xlfn.XLOOKUP(BA$30,$S$8:$S$10,_xlfn.XLOOKUP(AX$31,$U$4:$Z$4,$U$8:$Z$10),1),1),4))</f>
        <v>"Hp":9849.2615</v>
      </c>
      <c r="AY58" s="2" t="str" cm="1">
        <f t="array" ref="AY58">IF(AY57="","",$B$2&amp;AY$31&amp;$B$2&amp;$B$1&amp;ROUND(AY$29/100*_xlfn.XLOOKUP($E58,$E$32:$E$281,_xlfn.XLOOKUP(AY$31,$S$28:$AB$28,$S$32:$AB$281))*IFERROR(_xlfn.XLOOKUP(BB$30,$S$8:$S$10,_xlfn.XLOOKUP(AY$31,$U$4:$Z$4,$U$8:$Z$10),1),1),4))</f>
        <v>"AntiCri":0.2212</v>
      </c>
      <c r="AZ58" s="2" t="str" cm="1">
        <f t="array" ref="AZ58">IF(AZ57="","",$B$2&amp;AZ$31&amp;$B$2&amp;$B$1&amp;ROUND(AZ$29/100*_xlfn.XLOOKUP($E58,$E$32:$E$281,_xlfn.XLOOKUP(AZ$31,$S$28:$AB$28,$S$32:$AB$281))*IFERROR(_xlfn.XLOOKUP(BA$30,$S$8:$S$10,_xlfn.XLOOKUP(AZ$31,$U$4:$Z$4,$U$8:$Z$10),1),1),4))</f>
        <v/>
      </c>
      <c r="BA58" s="2" t="str">
        <f t="shared" si="6"/>
        <v>{"Hp":9849.2615,"AntiCri":0.2212}</v>
      </c>
      <c r="BB58" s="2" t="str" cm="1">
        <f t="array" ref="BB58">IF(BB57="","",$B$2&amp;BB$31&amp;$B$2&amp;$B$1&amp;ROUND(BB$29/100*_xlfn.XLOOKUP($E58,$E$32:$E$281,_xlfn.XLOOKUP(BB$31,$S$28:$AB$28,$S$32:$AB$281))*IFERROR(_xlfn.XLOOKUP(BE$30,$S$8:$S$10,_xlfn.XLOOKUP(BB$31,$U$4:$Z$4,$U$8:$Z$10),1),1),4))</f>
        <v>"PhysDef":346.694</v>
      </c>
      <c r="BC58" s="2" t="str" cm="1">
        <f t="array" ref="BC58">IF(BC57="","",$B$2&amp;BC$31&amp;$B$2&amp;$B$1&amp;ROUND(BC$29/100*_xlfn.XLOOKUP($E58,$E$32:$E$281,_xlfn.XLOOKUP(BC$31,$S$28:$AB$28,$S$32:$AB$281))*IFERROR(_xlfn.XLOOKUP(BF$30,$S$8:$S$10,_xlfn.XLOOKUP(BC$31,$U$4:$Z$4,$U$8:$Z$10),1),1),4))</f>
        <v>"OnHealInc":0.0376</v>
      </c>
      <c r="BD58" s="2" t="str" cm="1">
        <f t="array" ref="BD58">IF(BD57="","",$B$2&amp;BD$31&amp;$B$2&amp;$B$1&amp;ROUND(BD$29/100*_xlfn.XLOOKUP($E58,$E$32:$E$281,_xlfn.XLOOKUP(BD$31,$S$28:$AB$28,$S$32:$AB$281))*IFERROR(_xlfn.XLOOKUP(BE$30,$S$8:$S$10,_xlfn.XLOOKUP(BD$31,$U$4:$Z$4,$U$8:$Z$10),1),1),4))</f>
        <v/>
      </c>
      <c r="BE58" s="2" t="str">
        <f t="shared" si="7"/>
        <v>{"PhysDef":346.694,"OnHealInc":0.0376}</v>
      </c>
      <c r="BF58" s="2" t="str" cm="1">
        <f t="array" ref="BF58">IF(BF57="","",$B$2&amp;BF$31&amp;$B$2&amp;$B$1&amp;ROUND(BF$29/100*_xlfn.XLOOKUP($E58,$E$32:$E$281,_xlfn.XLOOKUP(BF$31,$S$28:$AB$28,$S$32:$AB$281))*IFERROR(_xlfn.XLOOKUP(BI$30,$S$8:$S$10,_xlfn.XLOOKUP(BF$31,$U$4:$Z$4,$U$8:$Z$10),1),1),4))</f>
        <v>"MagicDef":346.694</v>
      </c>
      <c r="BG58" s="2" t="str" cm="1">
        <f t="array" ref="BG58">IF(BG57="","",$B$2&amp;BG$31&amp;$B$2&amp;$B$1&amp;ROUND(BG$29/100*_xlfn.XLOOKUP($E58,$E$32:$E$281,_xlfn.XLOOKUP(BG$31,$S$28:$AB$28,$S$32:$AB$281))*IFERROR(_xlfn.XLOOKUP(BJ$30,$S$8:$S$10,_xlfn.XLOOKUP(BG$31,$U$4:$Z$4,$U$8:$Z$10),1),1),4))</f>
        <v>"AtkSpeed":0.0513</v>
      </c>
      <c r="BH58" s="2" t="str" cm="1">
        <f t="array" ref="BH58">IF(BH57="","",$B$2&amp;BH$31&amp;$B$2&amp;$B$1&amp;ROUND(BH$29/100*_xlfn.XLOOKUP($E58,$E$32:$E$281,_xlfn.XLOOKUP(BH$31,$S$28:$AB$28,$S$32:$AB$281))*IFERROR(_xlfn.XLOOKUP(BI$30,$S$8:$S$10,_xlfn.XLOOKUP(BH$31,$U$4:$Z$4,$U$8:$Z$10),1),1),4))</f>
        <v>"OnHealInc":0.0376</v>
      </c>
      <c r="BI58" s="2" t="str">
        <f t="shared" si="8"/>
        <v>{"MagicDef":346.694,"AtkSpeed":0.0513,"OnHealInc":0.0376}</v>
      </c>
      <c r="BJ58" s="2" t="str" cm="1">
        <f t="array" ref="BJ58">IF(BJ57="","",$B$2&amp;BJ$31&amp;$B$2&amp;$B$1&amp;ROUND(BJ$29/100*_xlfn.XLOOKUP($E58,$E$32:$E$281,_xlfn.XLOOKUP(BJ$31,$S$28:$AB$28,$S$32:$AB$281))*IFERROR(_xlfn.XLOOKUP(BM$30,$S$8:$S$10,_xlfn.XLOOKUP(BJ$31,$U$4:$Z$4,$U$8:$Z$10),1),1),4))</f>
        <v>"Atk":866.735</v>
      </c>
      <c r="BK58" s="2" t="str" cm="1">
        <f t="array" ref="BK58">IF(BK57="","",$B$2&amp;BK$31&amp;$B$2&amp;$B$1&amp;ROUND(BK$29/100*_xlfn.XLOOKUP($E58,$E$32:$E$281,_xlfn.XLOOKUP(BK$31,$S$28:$AB$28,$S$32:$AB$281))*IFERROR(_xlfn.XLOOKUP(BN$30,$S$8:$S$10,_xlfn.XLOOKUP(BK$31,$U$4:$Z$4,$U$8:$Z$10),1),1),4))</f>
        <v>"Cri":0.2212</v>
      </c>
      <c r="BL58" s="2" t="str" cm="1">
        <f t="array" ref="BL58">IF(BL57="","",$B$2&amp;BL$31&amp;$B$2&amp;$B$1&amp;ROUND(BL$29/100*_xlfn.XLOOKUP($E58,$E$32:$E$281,_xlfn.XLOOKUP(BL$31,$S$28:$AB$28,$S$32:$AB$281))*IFERROR(_xlfn.XLOOKUP(BM$30,$S$8:$S$10,_xlfn.XLOOKUP(BL$31,$U$4:$Z$4,$U$8:$Z$10),1),1),4))</f>
        <v/>
      </c>
      <c r="BM58" s="2" t="str">
        <f t="shared" si="9"/>
        <v>{"Atk":866.735,"Cri":0.2212}</v>
      </c>
      <c r="BN58" s="2" t="str" cm="1">
        <f t="array" ref="BN58">IF(BN57="","",$B$2&amp;BN$31&amp;$B$2&amp;$B$1&amp;ROUND(BN$29/100*_xlfn.XLOOKUP($E58,$E$32:$E$281,_xlfn.XLOOKUP(BN$31,$S$28:$AB$28,$S$32:$AB$281))*IFERROR(_xlfn.XLOOKUP(BQ$30,$S$8:$S$10,_xlfn.XLOOKUP(BN$31,$U$4:$Z$4,$U$8:$Z$10),1),1),4))</f>
        <v>"Hp":8273.3797</v>
      </c>
      <c r="BO58" s="2" t="str" cm="1">
        <f t="array" ref="BO58">IF(BO57="","",$B$2&amp;BO$31&amp;$B$2&amp;$B$1&amp;ROUND(BO$29/100*_xlfn.XLOOKUP($E58,$E$32:$E$281,_xlfn.XLOOKUP(BO$31,$S$28:$AB$28,$S$32:$AB$281))*IFERROR(_xlfn.XLOOKUP(BR$30,$S$8:$S$10,_xlfn.XLOOKUP(BO$31,$U$4:$Z$4,$U$8:$Z$10),1),1),4))</f>
        <v>"AntiCri":0.2212</v>
      </c>
      <c r="BP58" s="2" t="str" cm="1">
        <f t="array" ref="BP58">IF(BP57="","",$B$2&amp;BP$31&amp;$B$2&amp;$B$1&amp;ROUND(BP$29/100*_xlfn.XLOOKUP($E58,$E$32:$E$281,_xlfn.XLOOKUP(BP$31,$S$28:$AB$28,$S$32:$AB$281))*IFERROR(_xlfn.XLOOKUP(BQ$30,$S$8:$S$10,_xlfn.XLOOKUP(BP$31,$U$4:$Z$4,$U$8:$Z$10),1),1),4))</f>
        <v/>
      </c>
      <c r="BQ58" s="2" t="str">
        <f t="shared" si="10"/>
        <v>{"Hp":8273.3797,"AntiCri":0.2212}</v>
      </c>
      <c r="BR58" s="2" t="str" cm="1">
        <f t="array" ref="BR58">IF(BR57="","",$B$2&amp;BR$31&amp;$B$2&amp;$B$1&amp;ROUND(BR$29/100*_xlfn.XLOOKUP($E58,$E$32:$E$281,_xlfn.XLOOKUP(BR$31,$S$28:$AB$28,$S$32:$AB$281))*IFERROR(_xlfn.XLOOKUP(BU$30,$S$8:$S$10,_xlfn.XLOOKUP(BR$31,$U$4:$Z$4,$U$8:$Z$10),1),1),4))</f>
        <v>"PhysDef":305.7211</v>
      </c>
      <c r="BS58" s="2" t="str" cm="1">
        <f t="array" ref="BS58">IF(BS57="","",$B$2&amp;BS$31&amp;$B$2&amp;$B$1&amp;ROUND(BS$29/100*_xlfn.XLOOKUP($E58,$E$32:$E$281,_xlfn.XLOOKUP(BS$31,$S$28:$AB$28,$S$32:$AB$281))*IFERROR(_xlfn.XLOOKUP(BV$30,$S$8:$S$10,_xlfn.XLOOKUP(BS$31,$U$4:$Z$4,$U$8:$Z$10),1),1),4))</f>
        <v>"HealInc":0.0376</v>
      </c>
      <c r="BT58" s="2" t="str" cm="1">
        <f t="array" ref="BT58">IF(BT57="","",$B$2&amp;BT$31&amp;$B$2&amp;$B$1&amp;ROUND(BT$29/100*_xlfn.XLOOKUP($E58,$E$32:$E$281,_xlfn.XLOOKUP(BT$31,$S$28:$AB$28,$S$32:$AB$281))*IFERROR(_xlfn.XLOOKUP(BU$30,$S$8:$S$10,_xlfn.XLOOKUP(BT$31,$U$4:$Z$4,$U$8:$Z$10),1),1),4))</f>
        <v/>
      </c>
      <c r="BU58" s="2" t="str">
        <f t="shared" si="11"/>
        <v>{"PhysDef":305.7211,"HealInc":0.0376}</v>
      </c>
      <c r="BV58" s="2" t="str" cm="1">
        <f t="array" ref="BV58">IF(BV57="","",$B$2&amp;BV$31&amp;$B$2&amp;$B$1&amp;ROUND(BV$29/100*_xlfn.XLOOKUP($E58,$E$32:$E$281,_xlfn.XLOOKUP(BV$31,$S$28:$AB$28,$S$32:$AB$281))*IFERROR(_xlfn.XLOOKUP(BY$30,$S$8:$S$10,_xlfn.XLOOKUP(BV$31,$U$4:$Z$4,$U$8:$Z$10),1),1),4))</f>
        <v>"MagicDef":312.0246</v>
      </c>
      <c r="BW58" s="2" t="str" cm="1">
        <f t="array" ref="BW58">IF(BW57="","",$B$2&amp;BW$31&amp;$B$2&amp;$B$1&amp;ROUND(BW$29/100*_xlfn.XLOOKUP($E58,$E$32:$E$281,_xlfn.XLOOKUP(BW$31,$S$28:$AB$28,$S$32:$AB$281))*IFERROR(_xlfn.XLOOKUP(BZ$30,$S$8:$S$10,_xlfn.XLOOKUP(BW$31,$U$4:$Z$4,$U$8:$Z$10),1),1),4))</f>
        <v>"AtkSpeed":0.0513</v>
      </c>
      <c r="BX58" s="2" t="str" cm="1">
        <f t="array" ref="BX58">IF(BX57="","",$B$2&amp;BX$31&amp;$B$2&amp;$B$1&amp;ROUND(BX$29/100*_xlfn.XLOOKUP($E58,$E$32:$E$281,_xlfn.XLOOKUP(BX$31,$S$28:$AB$28,$S$32:$AB$281))*IFERROR(_xlfn.XLOOKUP(BY$30,$S$8:$S$10,_xlfn.XLOOKUP(BX$31,$U$4:$Z$4,$U$8:$Z$10),1),1),4))</f>
        <v>"HealInc":0.0376</v>
      </c>
      <c r="BY58" s="2" t="str">
        <f t="shared" si="12"/>
        <v>{"MagicDef":312.0246,"AtkSpeed":0.0513,"HealInc":0.0376}</v>
      </c>
    </row>
    <row r="59" spans="4:77" ht="16.5" x14ac:dyDescent="0.15">
      <c r="D59" s="38">
        <v>65</v>
      </c>
      <c r="E59" s="43">
        <v>28</v>
      </c>
      <c r="F59" s="38">
        <v>542.75004850623031</v>
      </c>
      <c r="G59" s="38">
        <v>40</v>
      </c>
      <c r="H59" s="38">
        <v>30</v>
      </c>
      <c r="I59" s="48">
        <v>542.75004850623031</v>
      </c>
      <c r="J59" s="48">
        <v>54.275004850623034</v>
      </c>
      <c r="K59" s="48">
        <v>21.710001940249214</v>
      </c>
      <c r="L59" s="48">
        <v>21.710001940249214</v>
      </c>
      <c r="M59" s="48">
        <v>56</v>
      </c>
      <c r="N59" s="48">
        <v>56</v>
      </c>
      <c r="O59" s="48">
        <v>13.5</v>
      </c>
      <c r="P59" s="48">
        <v>10.5</v>
      </c>
      <c r="Q59" s="48">
        <v>9.9</v>
      </c>
      <c r="R59" s="48">
        <v>9.9</v>
      </c>
      <c r="S59" s="48">
        <f>SUM(I$32:I59)</f>
        <v>8422.1592631789063</v>
      </c>
      <c r="T59" s="48">
        <f>SUM(J$32:J59)</f>
        <v>842.21592631789065</v>
      </c>
      <c r="U59" s="48">
        <f>SUM(K$32:K59)</f>
        <v>336.88637052715626</v>
      </c>
      <c r="V59" s="48">
        <f>SUM(L$32:L59)</f>
        <v>336.88637052715626</v>
      </c>
      <c r="W59" s="62">
        <f>SUM(M$32:M59)/10000</f>
        <v>0.2268</v>
      </c>
      <c r="X59" s="62">
        <f>SUM(N$32:N59)/10000</f>
        <v>0.2268</v>
      </c>
      <c r="Y59" s="62">
        <f>SUM(O$32:O59)/10000</f>
        <v>5.2650000000000002E-2</v>
      </c>
      <c r="Z59" s="62">
        <f>SUM(P$32:P59)/10000</f>
        <v>4.095E-2</v>
      </c>
      <c r="AA59" s="62">
        <f>SUM(Q$32:Q59)/10000</f>
        <v>3.8609999999999978E-2</v>
      </c>
      <c r="AB59" s="62">
        <f>SUM(R$32:R59)/10000</f>
        <v>3.8609999999999978E-2</v>
      </c>
      <c r="AD59" s="2" t="str" cm="1">
        <f t="array" ref="AD59">IF(AD58="","",$B$2&amp;AD$31&amp;$B$2&amp;$B$1&amp;ROUND(AD$29/100*_xlfn.XLOOKUP($E59,$E$32:$E$281,_xlfn.XLOOKUP(AD$31,$S$28:$AB$28,$S$32:$AB$281))*_xlfn.XLOOKUP(AG$30,$S$8:$S$10,_xlfn.XLOOKUP(AD$31,$U$4:$Z$4,$U$8:$Z$10),1),4))</f>
        <v>"Atk":1027.5034</v>
      </c>
      <c r="AE59" s="2" t="str" cm="1">
        <f t="array" ref="AE59">IF(AE58="","",$B$2&amp;AE$31&amp;$B$2&amp;$B$1&amp;ROUND(AE$29/100*_xlfn.XLOOKUP($E59,$E$32:$E$281,_xlfn.XLOOKUP(AE$31,$S$28:$AB$28,$S$32:$AB$281))*_xlfn.XLOOKUP(AG$30,$S$8:$S$10,_xlfn.XLOOKUP(AE$31,$U$4:$Z$4,$U$8:$Z$10),1),4))</f>
        <v>"Cri":0.3289</v>
      </c>
      <c r="AF59" s="2" t="str" cm="1">
        <f t="array" ref="AF59">IF(AF58="","",$B$2&amp;AF$31&amp;$B$2&amp;$B$1&amp;ROUND(AF$29/100*_xlfn.XLOOKUP($E59,$E$32:$E$281,_xlfn.XLOOKUP(AF$31,$S$28:$AB$28,$S$32:$AB$281))*_xlfn.XLOOKUP(AI$30,$S$8:$S$10,_xlfn.XLOOKUP(AF$31,$U$4:$Z$4,$U$8:$Z$10),1),4))</f>
        <v/>
      </c>
      <c r="AG59" s="2" t="str">
        <f t="shared" si="1"/>
        <v>{"Atk":1027.5034,"Cri":0.3289}</v>
      </c>
      <c r="AH59" s="2" t="str" cm="1">
        <f t="array" ref="AH59">IF(AH58="","",$B$2&amp;AH$31&amp;$B$2&amp;$B$1&amp;ROUND(AH$29/100*_xlfn.XLOOKUP($E59,$E$32:$E$281,_xlfn.XLOOKUP(AH$31,$S$28:$AB$28,$S$32:$AB$281))*_xlfn.XLOOKUP(AK$30,$S$8:$S$10,_xlfn.XLOOKUP(AH$31,$U$4:$Z$4,$U$8:$Z$10),1),4))</f>
        <v>"Hp":7411.5002</v>
      </c>
      <c r="AI59" s="2" t="str" cm="1">
        <f t="array" ref="AI59">IF(AI58="","",$B$2&amp;AI$31&amp;$B$2&amp;$B$1&amp;ROUND(AI$29/100*_xlfn.XLOOKUP($E59,$E$32:$E$281,_xlfn.XLOOKUP(AI$31,$S$28:$AB$28,$S$32:$AB$281))*_xlfn.XLOOKUP(AK$30,$S$8:$S$10,_xlfn.XLOOKUP(AI$31,$U$4:$Z$4,$U$8:$Z$10),1),4))</f>
        <v>"AntiCri":0.1814</v>
      </c>
      <c r="AJ59" s="2" t="str" cm="1">
        <f t="array" ref="AJ59">IF(AJ58="","",$B$2&amp;AJ$31&amp;$B$2&amp;$B$1&amp;ROUND(AJ$29/100*_xlfn.XLOOKUP($E59,$E$32:$E$281,_xlfn.XLOOKUP(AJ$31,$S$28:$AB$28,$S$32:$AB$281))*_xlfn.XLOOKUP(AK$30,$S$8:$S$10,_xlfn.XLOOKUP(AJ$31,$U$4:$Z$4,$U$8:$Z$10),1),4))</f>
        <v/>
      </c>
      <c r="AK59" s="2" t="str">
        <f t="shared" si="2"/>
        <v>{"Hp":7411.5002,"AntiCri":0.1814}</v>
      </c>
      <c r="AL59" s="2" t="str" cm="1">
        <f t="array" ref="AL59">IF(AL58="","",$B$2&amp;AL$31&amp;$B$2&amp;$B$1&amp;ROUND(AL$29/100*_xlfn.XLOOKUP($E59,$E$32:$E$281,_xlfn.XLOOKUP(AL$31,$S$28:$AB$28,$S$32:$AB$281))*IFERROR(_xlfn.XLOOKUP(AO$30,$S$8:$S$10,_xlfn.XLOOKUP(AL$31,$U$4:$Z$4,$U$8:$Z$10),1),1),4))</f>
        <v>"PhysDef":320.0421</v>
      </c>
      <c r="AM59" s="2" t="str" cm="1">
        <f t="array" ref="AM59">IF(AM58="","",$B$2&amp;AM$31&amp;$B$2&amp;$B$1&amp;ROUND(AM$29/100*_xlfn.XLOOKUP($E59,$E$32:$E$281,_xlfn.XLOOKUP(AM$31,$S$28:$AB$28,$S$32:$AB$281))*IFERROR(_xlfn.XLOOKUP(AP$30,$S$8:$S$10,_xlfn.XLOOKUP(AM$31,$U$4:$Z$4,$U$8:$Z$10),1),1),4))</f>
        <v>"SkillSpeed":0.041</v>
      </c>
      <c r="AN59" s="2" t="str" cm="1">
        <f t="array" ref="AN59">IF(AN58="","",$B$2&amp;AN$31&amp;$B$2&amp;$B$1&amp;ROUND(AN$29/100*_xlfn.XLOOKUP($E59,$E$32:$E$281,_xlfn.XLOOKUP(AN$31,$S$28:$AB$28,$S$32:$AB$281))*IFERROR(_xlfn.XLOOKUP(AO$30,$S$8:$S$10,_xlfn.XLOOKUP(AN$31,$U$4:$Z$4,$U$8:$Z$10),1),1),4))</f>
        <v/>
      </c>
      <c r="AO59" s="2" t="str">
        <f t="shared" si="3"/>
        <v>{"PhysDef":320.0421,"SkillSpeed":0.041}</v>
      </c>
      <c r="AP59" s="2" t="str" cm="1">
        <f t="array" ref="AP59">IF(AP58="","",$B$2&amp;AP$31&amp;$B$2&amp;$B$1&amp;ROUND(AP$29/100*_xlfn.XLOOKUP($E59,$E$32:$E$281,_xlfn.XLOOKUP(AP$31,$S$28:$AB$28,$S$32:$AB$281))*IFERROR(_xlfn.XLOOKUP(AS$30,$S$8:$S$10,_xlfn.XLOOKUP(AP$31,$U$4:$Z$4,$U$8:$Z$10),1),1),4))</f>
        <v>"MagicDef":320.0421</v>
      </c>
      <c r="AQ59" s="2" t="str" cm="1">
        <f t="array" ref="AQ59">IF(AQ58="","",$B$2&amp;AQ$31&amp;$B$2&amp;$B$1&amp;ROUND(AQ$29/100*_xlfn.XLOOKUP($E59,$E$32:$E$281,_xlfn.XLOOKUP(AQ$31,$S$28:$AB$28,$S$32:$AB$281))*IFERROR(_xlfn.XLOOKUP(AT$30,$S$8:$S$10,_xlfn.XLOOKUP(AQ$31,$U$4:$Z$4,$U$8:$Z$10),1),1),4))</f>
        <v>"AtkSpeed":0.0527</v>
      </c>
      <c r="AR59" s="2" t="str" cm="1">
        <f t="array" ref="AR59">IF(AR58="","",$B$2&amp;AR$31&amp;$B$2&amp;$B$1&amp;ROUND(AR$29/100*_xlfn.XLOOKUP($E59,$E$32:$E$281,_xlfn.XLOOKUP(AR$31,$S$28:$AB$28,$S$32:$AB$281))*IFERROR(_xlfn.XLOOKUP(AS$30,$S$8:$S$10,_xlfn.XLOOKUP(AR$31,$U$4:$Z$4,$U$8:$Z$10),1),1),4))</f>
        <v>"SkillSpeed":0.041</v>
      </c>
      <c r="AS59" s="2" t="str">
        <f t="shared" si="4"/>
        <v>{"MagicDef":320.0421,"AtkSpeed":0.0527,"SkillSpeed":0.041}</v>
      </c>
      <c r="AT59" s="2" t="str" cm="1">
        <f t="array" ref="AT59">IF(AT58="","",$B$2&amp;AT$31&amp;$B$2&amp;$B$1&amp;ROUND(AT$29/100*_xlfn.XLOOKUP($E59,$E$32:$E$281,_xlfn.XLOOKUP(AT$31,$S$28:$AB$28,$S$32:$AB$281))*IFERROR(_xlfn.XLOOKUP(AW$30,$S$8:$S$10,_xlfn.XLOOKUP(AT$31,$U$4:$Z$4,$U$8:$Z$10),1),1),4))</f>
        <v>"Atk":724.3057</v>
      </c>
      <c r="AU59" s="2" t="str" cm="1">
        <f t="array" ref="AU59">IF(AU58="","",$B$2&amp;AU$31&amp;$B$2&amp;$B$1&amp;ROUND(AU$29/100*_xlfn.XLOOKUP($E59,$E$32:$E$281,_xlfn.XLOOKUP(AU$31,$S$28:$AB$28,$S$32:$AB$281))*IFERROR(_xlfn.XLOOKUP(AX$30,$S$8:$S$10,_xlfn.XLOOKUP(AU$31,$U$4:$Z$4,$U$8:$Z$10),1),1),4))</f>
        <v>"Cri":0.2268</v>
      </c>
      <c r="AV59" s="2" t="str" cm="1">
        <f t="array" ref="AV59">IF(AV58="","",$B$2&amp;AV$31&amp;$B$2&amp;$B$1&amp;ROUND(AV$29/100*_xlfn.XLOOKUP($E59,$E$32:$E$281,_xlfn.XLOOKUP(AV$31,$S$28:$AB$28,$S$32:$AB$281))*IFERROR(_xlfn.XLOOKUP(AW$30,$S$8:$S$10,_xlfn.XLOOKUP(AV$31,$U$4:$Z$4,$U$8:$Z$10),1),1),4))</f>
        <v/>
      </c>
      <c r="AW59" s="2" t="str">
        <f t="shared" si="5"/>
        <v>{"Atk":724.3057,"Cri":0.2268}</v>
      </c>
      <c r="AX59" s="2" t="str" cm="1">
        <f t="array" ref="AX59">IF(AX58="","",$B$2&amp;AX$31&amp;$B$2&amp;$B$1&amp;ROUND(AX$29/100*_xlfn.XLOOKUP($E59,$E$32:$E$281,_xlfn.XLOOKUP(AX$31,$S$28:$AB$28,$S$32:$AB$281))*IFERROR(_xlfn.XLOOKUP(BA$30,$S$8:$S$10,_xlfn.XLOOKUP(AX$31,$U$4:$Z$4,$U$8:$Z$10),1),1),4))</f>
        <v>"Hp":10527.6991</v>
      </c>
      <c r="AY59" s="2" t="str" cm="1">
        <f t="array" ref="AY59">IF(AY58="","",$B$2&amp;AY$31&amp;$B$2&amp;$B$1&amp;ROUND(AY$29/100*_xlfn.XLOOKUP($E59,$E$32:$E$281,_xlfn.XLOOKUP(AY$31,$S$28:$AB$28,$S$32:$AB$281))*IFERROR(_xlfn.XLOOKUP(BB$30,$S$8:$S$10,_xlfn.XLOOKUP(AY$31,$U$4:$Z$4,$U$8:$Z$10),1),1),4))</f>
        <v>"AntiCri":0.2268</v>
      </c>
      <c r="AZ59" s="2" t="str" cm="1">
        <f t="array" ref="AZ59">IF(AZ58="","",$B$2&amp;AZ$31&amp;$B$2&amp;$B$1&amp;ROUND(AZ$29/100*_xlfn.XLOOKUP($E59,$E$32:$E$281,_xlfn.XLOOKUP(AZ$31,$S$28:$AB$28,$S$32:$AB$281))*IFERROR(_xlfn.XLOOKUP(BA$30,$S$8:$S$10,_xlfn.XLOOKUP(AZ$31,$U$4:$Z$4,$U$8:$Z$10),1),1),4))</f>
        <v/>
      </c>
      <c r="BA59" s="2" t="str">
        <f t="shared" si="6"/>
        <v>{"Hp":10527.6991,"AntiCri":0.2268}</v>
      </c>
      <c r="BB59" s="2" t="str" cm="1">
        <f t="array" ref="BB59">IF(BB58="","",$B$2&amp;BB$31&amp;$B$2&amp;$B$1&amp;ROUND(BB$29/100*_xlfn.XLOOKUP($E59,$E$32:$E$281,_xlfn.XLOOKUP(BB$31,$S$28:$AB$28,$S$32:$AB$281))*IFERROR(_xlfn.XLOOKUP(BE$30,$S$8:$S$10,_xlfn.XLOOKUP(BB$31,$U$4:$Z$4,$U$8:$Z$10),1),1),4))</f>
        <v>"PhysDef":370.575</v>
      </c>
      <c r="BC59" s="2" t="str" cm="1">
        <f t="array" ref="BC59">IF(BC58="","",$B$2&amp;BC$31&amp;$B$2&amp;$B$1&amp;ROUND(BC$29/100*_xlfn.XLOOKUP($E59,$E$32:$E$281,_xlfn.XLOOKUP(BC$31,$S$28:$AB$28,$S$32:$AB$281))*IFERROR(_xlfn.XLOOKUP(BF$30,$S$8:$S$10,_xlfn.XLOOKUP(BC$31,$U$4:$Z$4,$U$8:$Z$10),1),1),4))</f>
        <v>"OnHealInc":0.0386</v>
      </c>
      <c r="BD59" s="2" t="str" cm="1">
        <f t="array" ref="BD59">IF(BD58="","",$B$2&amp;BD$31&amp;$B$2&amp;$B$1&amp;ROUND(BD$29/100*_xlfn.XLOOKUP($E59,$E$32:$E$281,_xlfn.XLOOKUP(BD$31,$S$28:$AB$28,$S$32:$AB$281))*IFERROR(_xlfn.XLOOKUP(BE$30,$S$8:$S$10,_xlfn.XLOOKUP(BD$31,$U$4:$Z$4,$U$8:$Z$10),1),1),4))</f>
        <v/>
      </c>
      <c r="BE59" s="2" t="str">
        <f t="shared" si="7"/>
        <v>{"PhysDef":370.575,"OnHealInc":0.0386}</v>
      </c>
      <c r="BF59" s="2" t="str" cm="1">
        <f t="array" ref="BF59">IF(BF58="","",$B$2&amp;BF$31&amp;$B$2&amp;$B$1&amp;ROUND(BF$29/100*_xlfn.XLOOKUP($E59,$E$32:$E$281,_xlfn.XLOOKUP(BF$31,$S$28:$AB$28,$S$32:$AB$281))*IFERROR(_xlfn.XLOOKUP(BI$30,$S$8:$S$10,_xlfn.XLOOKUP(BF$31,$U$4:$Z$4,$U$8:$Z$10),1),1),4))</f>
        <v>"MagicDef":370.575</v>
      </c>
      <c r="BG59" s="2" t="str" cm="1">
        <f t="array" ref="BG59">IF(BG58="","",$B$2&amp;BG$31&amp;$B$2&amp;$B$1&amp;ROUND(BG$29/100*_xlfn.XLOOKUP($E59,$E$32:$E$281,_xlfn.XLOOKUP(BG$31,$S$28:$AB$28,$S$32:$AB$281))*IFERROR(_xlfn.XLOOKUP(BJ$30,$S$8:$S$10,_xlfn.XLOOKUP(BG$31,$U$4:$Z$4,$U$8:$Z$10),1),1),4))</f>
        <v>"AtkSpeed":0.0527</v>
      </c>
      <c r="BH59" s="2" t="str" cm="1">
        <f t="array" ref="BH59">IF(BH58="","",$B$2&amp;BH$31&amp;$B$2&amp;$B$1&amp;ROUND(BH$29/100*_xlfn.XLOOKUP($E59,$E$32:$E$281,_xlfn.XLOOKUP(BH$31,$S$28:$AB$28,$S$32:$AB$281))*IFERROR(_xlfn.XLOOKUP(BI$30,$S$8:$S$10,_xlfn.XLOOKUP(BH$31,$U$4:$Z$4,$U$8:$Z$10),1),1),4))</f>
        <v>"OnHealInc":0.0386</v>
      </c>
      <c r="BI59" s="2" t="str">
        <f t="shared" si="8"/>
        <v>{"MagicDef":370.575,"AtkSpeed":0.0527,"OnHealInc":0.0386}</v>
      </c>
      <c r="BJ59" s="2" t="str" cm="1">
        <f t="array" ref="BJ59">IF(BJ58="","",$B$2&amp;BJ$31&amp;$B$2&amp;$B$1&amp;ROUND(BJ$29/100*_xlfn.XLOOKUP($E59,$E$32:$E$281,_xlfn.XLOOKUP(BJ$31,$S$28:$AB$28,$S$32:$AB$281))*IFERROR(_xlfn.XLOOKUP(BM$30,$S$8:$S$10,_xlfn.XLOOKUP(BJ$31,$U$4:$Z$4,$U$8:$Z$10),1),1),4))</f>
        <v>"Atk":926.4375</v>
      </c>
      <c r="BK59" s="2" t="str" cm="1">
        <f t="array" ref="BK59">IF(BK58="","",$B$2&amp;BK$31&amp;$B$2&amp;$B$1&amp;ROUND(BK$29/100*_xlfn.XLOOKUP($E59,$E$32:$E$281,_xlfn.XLOOKUP(BK$31,$S$28:$AB$28,$S$32:$AB$281))*IFERROR(_xlfn.XLOOKUP(BN$30,$S$8:$S$10,_xlfn.XLOOKUP(BK$31,$U$4:$Z$4,$U$8:$Z$10),1),1),4))</f>
        <v>"Cri":0.2268</v>
      </c>
      <c r="BL59" s="2" t="str" cm="1">
        <f t="array" ref="BL59">IF(BL58="","",$B$2&amp;BL$31&amp;$B$2&amp;$B$1&amp;ROUND(BL$29/100*_xlfn.XLOOKUP($E59,$E$32:$E$281,_xlfn.XLOOKUP(BL$31,$S$28:$AB$28,$S$32:$AB$281))*IFERROR(_xlfn.XLOOKUP(BM$30,$S$8:$S$10,_xlfn.XLOOKUP(BL$31,$U$4:$Z$4,$U$8:$Z$10),1),1),4))</f>
        <v/>
      </c>
      <c r="BM59" s="2" t="str">
        <f t="shared" si="9"/>
        <v>{"Atk":926.4375,"Cri":0.2268}</v>
      </c>
      <c r="BN59" s="2" t="str" cm="1">
        <f t="array" ref="BN59">IF(BN58="","",$B$2&amp;BN$31&amp;$B$2&amp;$B$1&amp;ROUND(BN$29/100*_xlfn.XLOOKUP($E59,$E$32:$E$281,_xlfn.XLOOKUP(BN$31,$S$28:$AB$28,$S$32:$AB$281))*IFERROR(_xlfn.XLOOKUP(BQ$30,$S$8:$S$10,_xlfn.XLOOKUP(BN$31,$U$4:$Z$4,$U$8:$Z$10),1),1),4))</f>
        <v>"Hp":8843.2672</v>
      </c>
      <c r="BO59" s="2" t="str" cm="1">
        <f t="array" ref="BO59">IF(BO58="","",$B$2&amp;BO$31&amp;$B$2&amp;$B$1&amp;ROUND(BO$29/100*_xlfn.XLOOKUP($E59,$E$32:$E$281,_xlfn.XLOOKUP(BO$31,$S$28:$AB$28,$S$32:$AB$281))*IFERROR(_xlfn.XLOOKUP(BR$30,$S$8:$S$10,_xlfn.XLOOKUP(BO$31,$U$4:$Z$4,$U$8:$Z$10),1),1),4))</f>
        <v>"AntiCri":0.2268</v>
      </c>
      <c r="BP59" s="2" t="str" cm="1">
        <f t="array" ref="BP59">IF(BP58="","",$B$2&amp;BP$31&amp;$B$2&amp;$B$1&amp;ROUND(BP$29/100*_xlfn.XLOOKUP($E59,$E$32:$E$281,_xlfn.XLOOKUP(BP$31,$S$28:$AB$28,$S$32:$AB$281))*IFERROR(_xlfn.XLOOKUP(BQ$30,$S$8:$S$10,_xlfn.XLOOKUP(BP$31,$U$4:$Z$4,$U$8:$Z$10),1),1),4))</f>
        <v/>
      </c>
      <c r="BQ59" s="2" t="str">
        <f t="shared" si="10"/>
        <v>{"Hp":8843.2672,"AntiCri":0.2268}</v>
      </c>
      <c r="BR59" s="2" t="str" cm="1">
        <f t="array" ref="BR59">IF(BR58="","",$B$2&amp;BR$31&amp;$B$2&amp;$B$1&amp;ROUND(BR$29/100*_xlfn.XLOOKUP($E59,$E$32:$E$281,_xlfn.XLOOKUP(BR$31,$S$28:$AB$28,$S$32:$AB$281))*IFERROR(_xlfn.XLOOKUP(BU$30,$S$8:$S$10,_xlfn.XLOOKUP(BR$31,$U$4:$Z$4,$U$8:$Z$10),1),1),4))</f>
        <v>"PhysDef":326.7798</v>
      </c>
      <c r="BS59" s="2" t="str" cm="1">
        <f t="array" ref="BS59">IF(BS58="","",$B$2&amp;BS$31&amp;$B$2&amp;$B$1&amp;ROUND(BS$29/100*_xlfn.XLOOKUP($E59,$E$32:$E$281,_xlfn.XLOOKUP(BS$31,$S$28:$AB$28,$S$32:$AB$281))*IFERROR(_xlfn.XLOOKUP(BV$30,$S$8:$S$10,_xlfn.XLOOKUP(BS$31,$U$4:$Z$4,$U$8:$Z$10),1),1),4))</f>
        <v>"HealInc":0.0386</v>
      </c>
      <c r="BT59" s="2" t="str" cm="1">
        <f t="array" ref="BT59">IF(BT58="","",$B$2&amp;BT$31&amp;$B$2&amp;$B$1&amp;ROUND(BT$29/100*_xlfn.XLOOKUP($E59,$E$32:$E$281,_xlfn.XLOOKUP(BT$31,$S$28:$AB$28,$S$32:$AB$281))*IFERROR(_xlfn.XLOOKUP(BU$30,$S$8:$S$10,_xlfn.XLOOKUP(BT$31,$U$4:$Z$4,$U$8:$Z$10),1),1),4))</f>
        <v/>
      </c>
      <c r="BU59" s="2" t="str">
        <f t="shared" si="11"/>
        <v>{"PhysDef":326.7798,"HealInc":0.0386}</v>
      </c>
      <c r="BV59" s="2" t="str" cm="1">
        <f t="array" ref="BV59">IF(BV58="","",$B$2&amp;BV$31&amp;$B$2&amp;$B$1&amp;ROUND(BV$29/100*_xlfn.XLOOKUP($E59,$E$32:$E$281,_xlfn.XLOOKUP(BV$31,$S$28:$AB$28,$S$32:$AB$281))*IFERROR(_xlfn.XLOOKUP(BY$30,$S$8:$S$10,_xlfn.XLOOKUP(BV$31,$U$4:$Z$4,$U$8:$Z$10),1),1),4))</f>
        <v>"MagicDef":333.5175</v>
      </c>
      <c r="BW59" s="2" t="str" cm="1">
        <f t="array" ref="BW59">IF(BW58="","",$B$2&amp;BW$31&amp;$B$2&amp;$B$1&amp;ROUND(BW$29/100*_xlfn.XLOOKUP($E59,$E$32:$E$281,_xlfn.XLOOKUP(BW$31,$S$28:$AB$28,$S$32:$AB$281))*IFERROR(_xlfn.XLOOKUP(BZ$30,$S$8:$S$10,_xlfn.XLOOKUP(BW$31,$U$4:$Z$4,$U$8:$Z$10),1),1),4))</f>
        <v>"AtkSpeed":0.0527</v>
      </c>
      <c r="BX59" s="2" t="str" cm="1">
        <f t="array" ref="BX59">IF(BX58="","",$B$2&amp;BX$31&amp;$B$2&amp;$B$1&amp;ROUND(BX$29/100*_xlfn.XLOOKUP($E59,$E$32:$E$281,_xlfn.XLOOKUP(BX$31,$S$28:$AB$28,$S$32:$AB$281))*IFERROR(_xlfn.XLOOKUP(BY$30,$S$8:$S$10,_xlfn.XLOOKUP(BX$31,$U$4:$Z$4,$U$8:$Z$10),1),1),4))</f>
        <v>"HealInc":0.0386</v>
      </c>
      <c r="BY59" s="2" t="str">
        <f t="shared" si="12"/>
        <v>{"MagicDef":333.5175,"AtkSpeed":0.0527,"HealInc":0.0386}</v>
      </c>
    </row>
    <row r="60" spans="4:77" ht="16.5" x14ac:dyDescent="0.15">
      <c r="D60" s="38">
        <v>67</v>
      </c>
      <c r="E60" s="43">
        <v>29</v>
      </c>
      <c r="F60" s="38">
        <v>587.87156460764913</v>
      </c>
      <c r="G60" s="38">
        <v>40</v>
      </c>
      <c r="H60" s="38">
        <v>30</v>
      </c>
      <c r="I60" s="48">
        <v>587.87156460764913</v>
      </c>
      <c r="J60" s="48">
        <v>58.787156460764919</v>
      </c>
      <c r="K60" s="48">
        <v>23.51486258430597</v>
      </c>
      <c r="L60" s="48">
        <v>23.51486258430597</v>
      </c>
      <c r="M60" s="48">
        <v>56</v>
      </c>
      <c r="N60" s="48">
        <v>56</v>
      </c>
      <c r="O60" s="48">
        <v>13.5</v>
      </c>
      <c r="P60" s="48">
        <v>10.5</v>
      </c>
      <c r="Q60" s="48">
        <v>9.9</v>
      </c>
      <c r="R60" s="48">
        <v>9.9</v>
      </c>
      <c r="S60" s="48">
        <f>SUM(I$32:I60)</f>
        <v>9010.0308277865552</v>
      </c>
      <c r="T60" s="48">
        <f>SUM(J$32:J60)</f>
        <v>901.00308277865554</v>
      </c>
      <c r="U60" s="48">
        <f>SUM(K$32:K60)</f>
        <v>360.4012331114622</v>
      </c>
      <c r="V60" s="48">
        <f>SUM(L$32:L60)</f>
        <v>360.4012331114622</v>
      </c>
      <c r="W60" s="62">
        <f>SUM(M$32:M60)/10000</f>
        <v>0.2324</v>
      </c>
      <c r="X60" s="62">
        <f>SUM(N$32:N60)/10000</f>
        <v>0.2324</v>
      </c>
      <c r="Y60" s="62">
        <f>SUM(O$32:O60)/10000</f>
        <v>5.3999999999999999E-2</v>
      </c>
      <c r="Z60" s="62">
        <f>SUM(P$32:P60)/10000</f>
        <v>4.2000000000000003E-2</v>
      </c>
      <c r="AA60" s="62">
        <f>SUM(Q$32:Q60)/10000</f>
        <v>3.9599999999999975E-2</v>
      </c>
      <c r="AB60" s="62">
        <f>SUM(R$32:R60)/10000</f>
        <v>3.9599999999999975E-2</v>
      </c>
      <c r="AD60" s="2" t="str" cm="1">
        <f t="array" ref="AD60">IF(AD59="","",$B$2&amp;AD$31&amp;$B$2&amp;$B$1&amp;ROUND(AD$29/100*_xlfn.XLOOKUP($E60,$E$32:$E$281,_xlfn.XLOOKUP(AD$31,$S$28:$AB$28,$S$32:$AB$281))*_xlfn.XLOOKUP(AG$30,$S$8:$S$10,_xlfn.XLOOKUP(AD$31,$U$4:$Z$4,$U$8:$Z$10),1),4))</f>
        <v>"Atk":1099.2238</v>
      </c>
      <c r="AE60" s="2" t="str" cm="1">
        <f t="array" ref="AE60">IF(AE59="","",$B$2&amp;AE$31&amp;$B$2&amp;$B$1&amp;ROUND(AE$29/100*_xlfn.XLOOKUP($E60,$E$32:$E$281,_xlfn.XLOOKUP(AE$31,$S$28:$AB$28,$S$32:$AB$281))*_xlfn.XLOOKUP(AG$30,$S$8:$S$10,_xlfn.XLOOKUP(AE$31,$U$4:$Z$4,$U$8:$Z$10),1),4))</f>
        <v>"Cri":0.337</v>
      </c>
      <c r="AF60" s="2" t="str" cm="1">
        <f t="array" ref="AF60">IF(AF59="","",$B$2&amp;AF$31&amp;$B$2&amp;$B$1&amp;ROUND(AF$29/100*_xlfn.XLOOKUP($E60,$E$32:$E$281,_xlfn.XLOOKUP(AF$31,$S$28:$AB$28,$S$32:$AB$281))*_xlfn.XLOOKUP(AI$30,$S$8:$S$10,_xlfn.XLOOKUP(AF$31,$U$4:$Z$4,$U$8:$Z$10),1),4))</f>
        <v/>
      </c>
      <c r="AG60" s="2" t="str">
        <f t="shared" si="1"/>
        <v>{"Atk":1099.2238,"Cri":0.337}</v>
      </c>
      <c r="AH60" s="2" t="str" cm="1">
        <f t="array" ref="AH60">IF(AH59="","",$B$2&amp;AH$31&amp;$B$2&amp;$B$1&amp;ROUND(AH$29/100*_xlfn.XLOOKUP($E60,$E$32:$E$281,_xlfn.XLOOKUP(AH$31,$S$28:$AB$28,$S$32:$AB$281))*_xlfn.XLOOKUP(AK$30,$S$8:$S$10,_xlfn.XLOOKUP(AH$31,$U$4:$Z$4,$U$8:$Z$10),1),4))</f>
        <v>"Hp":7928.8271</v>
      </c>
      <c r="AI60" s="2" t="str" cm="1">
        <f t="array" ref="AI60">IF(AI59="","",$B$2&amp;AI$31&amp;$B$2&amp;$B$1&amp;ROUND(AI$29/100*_xlfn.XLOOKUP($E60,$E$32:$E$281,_xlfn.XLOOKUP(AI$31,$S$28:$AB$28,$S$32:$AB$281))*_xlfn.XLOOKUP(AK$30,$S$8:$S$10,_xlfn.XLOOKUP(AI$31,$U$4:$Z$4,$U$8:$Z$10),1),4))</f>
        <v>"AntiCri":0.1859</v>
      </c>
      <c r="AJ60" s="2" t="str" cm="1">
        <f t="array" ref="AJ60">IF(AJ59="","",$B$2&amp;AJ$31&amp;$B$2&amp;$B$1&amp;ROUND(AJ$29/100*_xlfn.XLOOKUP($E60,$E$32:$E$281,_xlfn.XLOOKUP(AJ$31,$S$28:$AB$28,$S$32:$AB$281))*_xlfn.XLOOKUP(AK$30,$S$8:$S$10,_xlfn.XLOOKUP(AJ$31,$U$4:$Z$4,$U$8:$Z$10),1),4))</f>
        <v/>
      </c>
      <c r="AK60" s="2" t="str">
        <f t="shared" si="2"/>
        <v>{"Hp":7928.8271,"AntiCri":0.1859}</v>
      </c>
      <c r="AL60" s="2" t="str" cm="1">
        <f t="array" ref="AL60">IF(AL59="","",$B$2&amp;AL$31&amp;$B$2&amp;$B$1&amp;ROUND(AL$29/100*_xlfn.XLOOKUP($E60,$E$32:$E$281,_xlfn.XLOOKUP(AL$31,$S$28:$AB$28,$S$32:$AB$281))*IFERROR(_xlfn.XLOOKUP(AO$30,$S$8:$S$10,_xlfn.XLOOKUP(AL$31,$U$4:$Z$4,$U$8:$Z$10),1),1),4))</f>
        <v>"PhysDef":342.3812</v>
      </c>
      <c r="AM60" s="2" t="str" cm="1">
        <f t="array" ref="AM60">IF(AM59="","",$B$2&amp;AM$31&amp;$B$2&amp;$B$1&amp;ROUND(AM$29/100*_xlfn.XLOOKUP($E60,$E$32:$E$281,_xlfn.XLOOKUP(AM$31,$S$28:$AB$28,$S$32:$AB$281))*IFERROR(_xlfn.XLOOKUP(AP$30,$S$8:$S$10,_xlfn.XLOOKUP(AM$31,$U$4:$Z$4,$U$8:$Z$10),1),1),4))</f>
        <v>"SkillSpeed":0.042</v>
      </c>
      <c r="AN60" s="2" t="str" cm="1">
        <f t="array" ref="AN60">IF(AN59="","",$B$2&amp;AN$31&amp;$B$2&amp;$B$1&amp;ROUND(AN$29/100*_xlfn.XLOOKUP($E60,$E$32:$E$281,_xlfn.XLOOKUP(AN$31,$S$28:$AB$28,$S$32:$AB$281))*IFERROR(_xlfn.XLOOKUP(AO$30,$S$8:$S$10,_xlfn.XLOOKUP(AN$31,$U$4:$Z$4,$U$8:$Z$10),1),1),4))</f>
        <v/>
      </c>
      <c r="AO60" s="2" t="str">
        <f t="shared" si="3"/>
        <v>{"PhysDef":342.3812,"SkillSpeed":0.042}</v>
      </c>
      <c r="AP60" s="2" t="str" cm="1">
        <f t="array" ref="AP60">IF(AP59="","",$B$2&amp;AP$31&amp;$B$2&amp;$B$1&amp;ROUND(AP$29/100*_xlfn.XLOOKUP($E60,$E$32:$E$281,_xlfn.XLOOKUP(AP$31,$S$28:$AB$28,$S$32:$AB$281))*IFERROR(_xlfn.XLOOKUP(AS$30,$S$8:$S$10,_xlfn.XLOOKUP(AP$31,$U$4:$Z$4,$U$8:$Z$10),1),1),4))</f>
        <v>"MagicDef":342.3812</v>
      </c>
      <c r="AQ60" s="2" t="str" cm="1">
        <f t="array" ref="AQ60">IF(AQ59="","",$B$2&amp;AQ$31&amp;$B$2&amp;$B$1&amp;ROUND(AQ$29/100*_xlfn.XLOOKUP($E60,$E$32:$E$281,_xlfn.XLOOKUP(AQ$31,$S$28:$AB$28,$S$32:$AB$281))*IFERROR(_xlfn.XLOOKUP(AT$30,$S$8:$S$10,_xlfn.XLOOKUP(AQ$31,$U$4:$Z$4,$U$8:$Z$10),1),1),4))</f>
        <v>"AtkSpeed":0.054</v>
      </c>
      <c r="AR60" s="2" t="str" cm="1">
        <f t="array" ref="AR60">IF(AR59="","",$B$2&amp;AR$31&amp;$B$2&amp;$B$1&amp;ROUND(AR$29/100*_xlfn.XLOOKUP($E60,$E$32:$E$281,_xlfn.XLOOKUP(AR$31,$S$28:$AB$28,$S$32:$AB$281))*IFERROR(_xlfn.XLOOKUP(AS$30,$S$8:$S$10,_xlfn.XLOOKUP(AR$31,$U$4:$Z$4,$U$8:$Z$10),1),1),4))</f>
        <v>"SkillSpeed":0.042</v>
      </c>
      <c r="AS60" s="2" t="str">
        <f t="shared" si="4"/>
        <v>{"MagicDef":342.3812,"AtkSpeed":0.054,"SkillSpeed":0.042}</v>
      </c>
      <c r="AT60" s="2" t="str" cm="1">
        <f t="array" ref="AT60">IF(AT59="","",$B$2&amp;AT$31&amp;$B$2&amp;$B$1&amp;ROUND(AT$29/100*_xlfn.XLOOKUP($E60,$E$32:$E$281,_xlfn.XLOOKUP(AT$31,$S$28:$AB$28,$S$32:$AB$281))*IFERROR(_xlfn.XLOOKUP(AW$30,$S$8:$S$10,_xlfn.XLOOKUP(AT$31,$U$4:$Z$4,$U$8:$Z$10),1),1),4))</f>
        <v>"Atk":774.8627</v>
      </c>
      <c r="AU60" s="2" t="str" cm="1">
        <f t="array" ref="AU60">IF(AU59="","",$B$2&amp;AU$31&amp;$B$2&amp;$B$1&amp;ROUND(AU$29/100*_xlfn.XLOOKUP($E60,$E$32:$E$281,_xlfn.XLOOKUP(AU$31,$S$28:$AB$28,$S$32:$AB$281))*IFERROR(_xlfn.XLOOKUP(AX$30,$S$8:$S$10,_xlfn.XLOOKUP(AU$31,$U$4:$Z$4,$U$8:$Z$10),1),1),4))</f>
        <v>"Cri":0.2324</v>
      </c>
      <c r="AV60" s="2" t="str" cm="1">
        <f t="array" ref="AV60">IF(AV59="","",$B$2&amp;AV$31&amp;$B$2&amp;$B$1&amp;ROUND(AV$29/100*_xlfn.XLOOKUP($E60,$E$32:$E$281,_xlfn.XLOOKUP(AV$31,$S$28:$AB$28,$S$32:$AB$281))*IFERROR(_xlfn.XLOOKUP(AW$30,$S$8:$S$10,_xlfn.XLOOKUP(AV$31,$U$4:$Z$4,$U$8:$Z$10),1),1),4))</f>
        <v/>
      </c>
      <c r="AW60" s="2" t="str">
        <f t="shared" si="5"/>
        <v>{"Atk":774.8627,"Cri":0.2324}</v>
      </c>
      <c r="AX60" s="2" t="str" cm="1">
        <f t="array" ref="AX60">IF(AX59="","",$B$2&amp;AX$31&amp;$B$2&amp;$B$1&amp;ROUND(AX$29/100*_xlfn.XLOOKUP($E60,$E$32:$E$281,_xlfn.XLOOKUP(AX$31,$S$28:$AB$28,$S$32:$AB$281))*IFERROR(_xlfn.XLOOKUP(BA$30,$S$8:$S$10,_xlfn.XLOOKUP(AX$31,$U$4:$Z$4,$U$8:$Z$10),1),1),4))</f>
        <v>"Hp":11262.5385</v>
      </c>
      <c r="AY60" s="2" t="str" cm="1">
        <f t="array" ref="AY60">IF(AY59="","",$B$2&amp;AY$31&amp;$B$2&amp;$B$1&amp;ROUND(AY$29/100*_xlfn.XLOOKUP($E60,$E$32:$E$281,_xlfn.XLOOKUP(AY$31,$S$28:$AB$28,$S$32:$AB$281))*IFERROR(_xlfn.XLOOKUP(BB$30,$S$8:$S$10,_xlfn.XLOOKUP(AY$31,$U$4:$Z$4,$U$8:$Z$10),1),1),4))</f>
        <v>"AntiCri":0.2324</v>
      </c>
      <c r="AZ60" s="2" t="str" cm="1">
        <f t="array" ref="AZ60">IF(AZ59="","",$B$2&amp;AZ$31&amp;$B$2&amp;$B$1&amp;ROUND(AZ$29/100*_xlfn.XLOOKUP($E60,$E$32:$E$281,_xlfn.XLOOKUP(AZ$31,$S$28:$AB$28,$S$32:$AB$281))*IFERROR(_xlfn.XLOOKUP(BA$30,$S$8:$S$10,_xlfn.XLOOKUP(AZ$31,$U$4:$Z$4,$U$8:$Z$10),1),1),4))</f>
        <v/>
      </c>
      <c r="BA60" s="2" t="str">
        <f t="shared" si="6"/>
        <v>{"Hp":11262.5385,"AntiCri":0.2324}</v>
      </c>
      <c r="BB60" s="2" t="str" cm="1">
        <f t="array" ref="BB60">IF(BB59="","",$B$2&amp;BB$31&amp;$B$2&amp;$B$1&amp;ROUND(BB$29/100*_xlfn.XLOOKUP($E60,$E$32:$E$281,_xlfn.XLOOKUP(BB$31,$S$28:$AB$28,$S$32:$AB$281))*IFERROR(_xlfn.XLOOKUP(BE$30,$S$8:$S$10,_xlfn.XLOOKUP(BB$31,$U$4:$Z$4,$U$8:$Z$10),1),1),4))</f>
        <v>"PhysDef":396.4414</v>
      </c>
      <c r="BC60" s="2" t="str" cm="1">
        <f t="array" ref="BC60">IF(BC59="","",$B$2&amp;BC$31&amp;$B$2&amp;$B$1&amp;ROUND(BC$29/100*_xlfn.XLOOKUP($E60,$E$32:$E$281,_xlfn.XLOOKUP(BC$31,$S$28:$AB$28,$S$32:$AB$281))*IFERROR(_xlfn.XLOOKUP(BF$30,$S$8:$S$10,_xlfn.XLOOKUP(BC$31,$U$4:$Z$4,$U$8:$Z$10),1),1),4))</f>
        <v>"OnHealInc":0.0396</v>
      </c>
      <c r="BD60" s="2" t="str" cm="1">
        <f t="array" ref="BD60">IF(BD59="","",$B$2&amp;BD$31&amp;$B$2&amp;$B$1&amp;ROUND(BD$29/100*_xlfn.XLOOKUP($E60,$E$32:$E$281,_xlfn.XLOOKUP(BD$31,$S$28:$AB$28,$S$32:$AB$281))*IFERROR(_xlfn.XLOOKUP(BE$30,$S$8:$S$10,_xlfn.XLOOKUP(BD$31,$U$4:$Z$4,$U$8:$Z$10),1),1),4))</f>
        <v/>
      </c>
      <c r="BE60" s="2" t="str">
        <f t="shared" si="7"/>
        <v>{"PhysDef":396.4414,"OnHealInc":0.0396}</v>
      </c>
      <c r="BF60" s="2" t="str" cm="1">
        <f t="array" ref="BF60">IF(BF59="","",$B$2&amp;BF$31&amp;$B$2&amp;$B$1&amp;ROUND(BF$29/100*_xlfn.XLOOKUP($E60,$E$32:$E$281,_xlfn.XLOOKUP(BF$31,$S$28:$AB$28,$S$32:$AB$281))*IFERROR(_xlfn.XLOOKUP(BI$30,$S$8:$S$10,_xlfn.XLOOKUP(BF$31,$U$4:$Z$4,$U$8:$Z$10),1),1),4))</f>
        <v>"MagicDef":396.4414</v>
      </c>
      <c r="BG60" s="2" t="str" cm="1">
        <f t="array" ref="BG60">IF(BG59="","",$B$2&amp;BG$31&amp;$B$2&amp;$B$1&amp;ROUND(BG$29/100*_xlfn.XLOOKUP($E60,$E$32:$E$281,_xlfn.XLOOKUP(BG$31,$S$28:$AB$28,$S$32:$AB$281))*IFERROR(_xlfn.XLOOKUP(BJ$30,$S$8:$S$10,_xlfn.XLOOKUP(BG$31,$U$4:$Z$4,$U$8:$Z$10),1),1),4))</f>
        <v>"AtkSpeed":0.054</v>
      </c>
      <c r="BH60" s="2" t="str" cm="1">
        <f t="array" ref="BH60">IF(BH59="","",$B$2&amp;BH$31&amp;$B$2&amp;$B$1&amp;ROUND(BH$29/100*_xlfn.XLOOKUP($E60,$E$32:$E$281,_xlfn.XLOOKUP(BH$31,$S$28:$AB$28,$S$32:$AB$281))*IFERROR(_xlfn.XLOOKUP(BI$30,$S$8:$S$10,_xlfn.XLOOKUP(BH$31,$U$4:$Z$4,$U$8:$Z$10),1),1),4))</f>
        <v>"OnHealInc":0.0396</v>
      </c>
      <c r="BI60" s="2" t="str">
        <f t="shared" si="8"/>
        <v>{"MagicDef":396.4414,"AtkSpeed":0.054,"OnHealInc":0.0396}</v>
      </c>
      <c r="BJ60" s="2" t="str" cm="1">
        <f t="array" ref="BJ60">IF(BJ59="","",$B$2&amp;BJ$31&amp;$B$2&amp;$B$1&amp;ROUND(BJ$29/100*_xlfn.XLOOKUP($E60,$E$32:$E$281,_xlfn.XLOOKUP(BJ$31,$S$28:$AB$28,$S$32:$AB$281))*IFERROR(_xlfn.XLOOKUP(BM$30,$S$8:$S$10,_xlfn.XLOOKUP(BJ$31,$U$4:$Z$4,$U$8:$Z$10),1),1),4))</f>
        <v>"Atk":991.1034</v>
      </c>
      <c r="BK60" s="2" t="str" cm="1">
        <f t="array" ref="BK60">IF(BK59="","",$B$2&amp;BK$31&amp;$B$2&amp;$B$1&amp;ROUND(BK$29/100*_xlfn.XLOOKUP($E60,$E$32:$E$281,_xlfn.XLOOKUP(BK$31,$S$28:$AB$28,$S$32:$AB$281))*IFERROR(_xlfn.XLOOKUP(BN$30,$S$8:$S$10,_xlfn.XLOOKUP(BK$31,$U$4:$Z$4,$U$8:$Z$10),1),1),4))</f>
        <v>"Cri":0.2324</v>
      </c>
      <c r="BL60" s="2" t="str" cm="1">
        <f t="array" ref="BL60">IF(BL59="","",$B$2&amp;BL$31&amp;$B$2&amp;$B$1&amp;ROUND(BL$29/100*_xlfn.XLOOKUP($E60,$E$32:$E$281,_xlfn.XLOOKUP(BL$31,$S$28:$AB$28,$S$32:$AB$281))*IFERROR(_xlfn.XLOOKUP(BM$30,$S$8:$S$10,_xlfn.XLOOKUP(BL$31,$U$4:$Z$4,$U$8:$Z$10),1),1),4))</f>
        <v/>
      </c>
      <c r="BM60" s="2" t="str">
        <f t="shared" si="9"/>
        <v>{"Atk":991.1034,"Cri":0.2324}</v>
      </c>
      <c r="BN60" s="2" t="str" cm="1">
        <f t="array" ref="BN60">IF(BN59="","",$B$2&amp;BN$31&amp;$B$2&amp;$B$1&amp;ROUND(BN$29/100*_xlfn.XLOOKUP($E60,$E$32:$E$281,_xlfn.XLOOKUP(BN$31,$S$28:$AB$28,$S$32:$AB$281))*IFERROR(_xlfn.XLOOKUP(BQ$30,$S$8:$S$10,_xlfn.XLOOKUP(BN$31,$U$4:$Z$4,$U$8:$Z$10),1),1),4))</f>
        <v>"Hp":9460.5324</v>
      </c>
      <c r="BO60" s="2" t="str" cm="1">
        <f t="array" ref="BO60">IF(BO59="","",$B$2&amp;BO$31&amp;$B$2&amp;$B$1&amp;ROUND(BO$29/100*_xlfn.XLOOKUP($E60,$E$32:$E$281,_xlfn.XLOOKUP(BO$31,$S$28:$AB$28,$S$32:$AB$281))*IFERROR(_xlfn.XLOOKUP(BR$30,$S$8:$S$10,_xlfn.XLOOKUP(BO$31,$U$4:$Z$4,$U$8:$Z$10),1),1),4))</f>
        <v>"AntiCri":0.2324</v>
      </c>
      <c r="BP60" s="2" t="str" cm="1">
        <f t="array" ref="BP60">IF(BP59="","",$B$2&amp;BP$31&amp;$B$2&amp;$B$1&amp;ROUND(BP$29/100*_xlfn.XLOOKUP($E60,$E$32:$E$281,_xlfn.XLOOKUP(BP$31,$S$28:$AB$28,$S$32:$AB$281))*IFERROR(_xlfn.XLOOKUP(BQ$30,$S$8:$S$10,_xlfn.XLOOKUP(BP$31,$U$4:$Z$4,$U$8:$Z$10),1),1),4))</f>
        <v/>
      </c>
      <c r="BQ60" s="2" t="str">
        <f t="shared" si="10"/>
        <v>{"Hp":9460.5324,"AntiCri":0.2324}</v>
      </c>
      <c r="BR60" s="2" t="str" cm="1">
        <f t="array" ref="BR60">IF(BR59="","",$B$2&amp;BR$31&amp;$B$2&amp;$B$1&amp;ROUND(BR$29/100*_xlfn.XLOOKUP($E60,$E$32:$E$281,_xlfn.XLOOKUP(BR$31,$S$28:$AB$28,$S$32:$AB$281))*IFERROR(_xlfn.XLOOKUP(BU$30,$S$8:$S$10,_xlfn.XLOOKUP(BR$31,$U$4:$Z$4,$U$8:$Z$10),1),1),4))</f>
        <v>"PhysDef":349.5892</v>
      </c>
      <c r="BS60" s="2" t="str" cm="1">
        <f t="array" ref="BS60">IF(BS59="","",$B$2&amp;BS$31&amp;$B$2&amp;$B$1&amp;ROUND(BS$29/100*_xlfn.XLOOKUP($E60,$E$32:$E$281,_xlfn.XLOOKUP(BS$31,$S$28:$AB$28,$S$32:$AB$281))*IFERROR(_xlfn.XLOOKUP(BV$30,$S$8:$S$10,_xlfn.XLOOKUP(BS$31,$U$4:$Z$4,$U$8:$Z$10),1),1),4))</f>
        <v>"HealInc":0.0396</v>
      </c>
      <c r="BT60" s="2" t="str" cm="1">
        <f t="array" ref="BT60">IF(BT59="","",$B$2&amp;BT$31&amp;$B$2&amp;$B$1&amp;ROUND(BT$29/100*_xlfn.XLOOKUP($E60,$E$32:$E$281,_xlfn.XLOOKUP(BT$31,$S$28:$AB$28,$S$32:$AB$281))*IFERROR(_xlfn.XLOOKUP(BU$30,$S$8:$S$10,_xlfn.XLOOKUP(BT$31,$U$4:$Z$4,$U$8:$Z$10),1),1),4))</f>
        <v/>
      </c>
      <c r="BU60" s="2" t="str">
        <f t="shared" si="11"/>
        <v>{"PhysDef":349.5892,"HealInc":0.0396}</v>
      </c>
      <c r="BV60" s="2" t="str" cm="1">
        <f t="array" ref="BV60">IF(BV59="","",$B$2&amp;BV$31&amp;$B$2&amp;$B$1&amp;ROUND(BV$29/100*_xlfn.XLOOKUP($E60,$E$32:$E$281,_xlfn.XLOOKUP(BV$31,$S$28:$AB$28,$S$32:$AB$281))*IFERROR(_xlfn.XLOOKUP(BY$30,$S$8:$S$10,_xlfn.XLOOKUP(BV$31,$U$4:$Z$4,$U$8:$Z$10),1),1),4))</f>
        <v>"MagicDef":356.7972</v>
      </c>
      <c r="BW60" s="2" t="str" cm="1">
        <f t="array" ref="BW60">IF(BW59="","",$B$2&amp;BW$31&amp;$B$2&amp;$B$1&amp;ROUND(BW$29/100*_xlfn.XLOOKUP($E60,$E$32:$E$281,_xlfn.XLOOKUP(BW$31,$S$28:$AB$28,$S$32:$AB$281))*IFERROR(_xlfn.XLOOKUP(BZ$30,$S$8:$S$10,_xlfn.XLOOKUP(BW$31,$U$4:$Z$4,$U$8:$Z$10),1),1),4))</f>
        <v>"AtkSpeed":0.054</v>
      </c>
      <c r="BX60" s="2" t="str" cm="1">
        <f t="array" ref="BX60">IF(BX59="","",$B$2&amp;BX$31&amp;$B$2&amp;$B$1&amp;ROUND(BX$29/100*_xlfn.XLOOKUP($E60,$E$32:$E$281,_xlfn.XLOOKUP(BX$31,$S$28:$AB$28,$S$32:$AB$281))*IFERROR(_xlfn.XLOOKUP(BY$30,$S$8:$S$10,_xlfn.XLOOKUP(BX$31,$U$4:$Z$4,$U$8:$Z$10),1),1),4))</f>
        <v>"HealInc":0.0396</v>
      </c>
      <c r="BY60" s="2" t="str">
        <f t="shared" si="12"/>
        <v>{"MagicDef":356.7972,"AtkSpeed":0.054,"HealInc":0.0396}</v>
      </c>
    </row>
    <row r="61" spans="4:77" ht="16.5" x14ac:dyDescent="0.15">
      <c r="D61" s="38">
        <v>69</v>
      </c>
      <c r="E61" s="43">
        <v>30</v>
      </c>
      <c r="F61" s="38">
        <v>635.40148446285809</v>
      </c>
      <c r="G61" s="38">
        <v>40</v>
      </c>
      <c r="H61" s="38">
        <v>30</v>
      </c>
      <c r="I61" s="48">
        <v>635.40148446285809</v>
      </c>
      <c r="J61" s="48">
        <v>63.540148446285812</v>
      </c>
      <c r="K61" s="48">
        <v>25.416059378514326</v>
      </c>
      <c r="L61" s="48">
        <v>25.416059378514326</v>
      </c>
      <c r="M61" s="48">
        <v>56</v>
      </c>
      <c r="N61" s="48">
        <v>56</v>
      </c>
      <c r="O61" s="48">
        <v>13.5</v>
      </c>
      <c r="P61" s="48">
        <v>10.5</v>
      </c>
      <c r="Q61" s="48">
        <v>9.9</v>
      </c>
      <c r="R61" s="48">
        <v>9.9</v>
      </c>
      <c r="S61" s="48">
        <f>SUM(I$32:I61)</f>
        <v>9645.4323122494134</v>
      </c>
      <c r="T61" s="48">
        <f>SUM(J$32:J61)</f>
        <v>964.54323122494134</v>
      </c>
      <c r="U61" s="48">
        <f>SUM(K$32:K61)</f>
        <v>385.81729248997652</v>
      </c>
      <c r="V61" s="48">
        <f>SUM(L$32:L61)</f>
        <v>385.81729248997652</v>
      </c>
      <c r="W61" s="62">
        <f>SUM(M$32:M61)/10000</f>
        <v>0.23799999999999999</v>
      </c>
      <c r="X61" s="62">
        <f>SUM(N$32:N61)/10000</f>
        <v>0.23799999999999999</v>
      </c>
      <c r="Y61" s="62">
        <f>SUM(O$32:O61)/10000</f>
        <v>5.5350000000000003E-2</v>
      </c>
      <c r="Z61" s="62">
        <f>SUM(P$32:P61)/10000</f>
        <v>4.3049999999999998E-2</v>
      </c>
      <c r="AA61" s="62">
        <f>SUM(Q$32:Q61)/10000</f>
        <v>4.0589999999999973E-2</v>
      </c>
      <c r="AB61" s="62">
        <f>SUM(R$32:R61)/10000</f>
        <v>4.0589999999999973E-2</v>
      </c>
      <c r="AD61" s="2" t="str" cm="1">
        <f t="array" ref="AD61">IF(AD60="","",$B$2&amp;AD$31&amp;$B$2&amp;$B$1&amp;ROUND(AD$29/100*_xlfn.XLOOKUP($E61,$E$32:$E$281,_xlfn.XLOOKUP(AD$31,$S$28:$AB$28,$S$32:$AB$281))*_xlfn.XLOOKUP(AG$30,$S$8:$S$10,_xlfn.XLOOKUP(AD$31,$U$4:$Z$4,$U$8:$Z$10),1),4))</f>
        <v>"Atk":1176.7427</v>
      </c>
      <c r="AE61" s="2" t="str" cm="1">
        <f t="array" ref="AE61">IF(AE60="","",$B$2&amp;AE$31&amp;$B$2&amp;$B$1&amp;ROUND(AE$29/100*_xlfn.XLOOKUP($E61,$E$32:$E$281,_xlfn.XLOOKUP(AE$31,$S$28:$AB$28,$S$32:$AB$281))*_xlfn.XLOOKUP(AG$30,$S$8:$S$10,_xlfn.XLOOKUP(AE$31,$U$4:$Z$4,$U$8:$Z$10),1),4))</f>
        <v>"Cri":0.3451</v>
      </c>
      <c r="AF61" s="2" t="str" cm="1">
        <f t="array" ref="AF61">IF(AF60="","",$B$2&amp;AF$31&amp;$B$2&amp;$B$1&amp;ROUND(AF$29/100*_xlfn.XLOOKUP($E61,$E$32:$E$281,_xlfn.XLOOKUP(AF$31,$S$28:$AB$28,$S$32:$AB$281))*_xlfn.XLOOKUP(AI$30,$S$8:$S$10,_xlfn.XLOOKUP(AF$31,$U$4:$Z$4,$U$8:$Z$10),1),4))</f>
        <v/>
      </c>
      <c r="AG61" s="2" t="str">
        <f t="shared" si="1"/>
        <v>{"Atk":1176.7427,"Cri":0.3451}</v>
      </c>
      <c r="AH61" s="2" t="str" cm="1">
        <f t="array" ref="AH61">IF(AH60="","",$B$2&amp;AH$31&amp;$B$2&amp;$B$1&amp;ROUND(AH$29/100*_xlfn.XLOOKUP($E61,$E$32:$E$281,_xlfn.XLOOKUP(AH$31,$S$28:$AB$28,$S$32:$AB$281))*_xlfn.XLOOKUP(AK$30,$S$8:$S$10,_xlfn.XLOOKUP(AH$31,$U$4:$Z$4,$U$8:$Z$10),1),4))</f>
        <v>"Hp":8487.9804</v>
      </c>
      <c r="AI61" s="2" t="str" cm="1">
        <f t="array" ref="AI61">IF(AI60="","",$B$2&amp;AI$31&amp;$B$2&amp;$B$1&amp;ROUND(AI$29/100*_xlfn.XLOOKUP($E61,$E$32:$E$281,_xlfn.XLOOKUP(AI$31,$S$28:$AB$28,$S$32:$AB$281))*_xlfn.XLOOKUP(AK$30,$S$8:$S$10,_xlfn.XLOOKUP(AI$31,$U$4:$Z$4,$U$8:$Z$10),1),4))</f>
        <v>"AntiCri":0.1904</v>
      </c>
      <c r="AJ61" s="2" t="str" cm="1">
        <f t="array" ref="AJ61">IF(AJ60="","",$B$2&amp;AJ$31&amp;$B$2&amp;$B$1&amp;ROUND(AJ$29/100*_xlfn.XLOOKUP($E61,$E$32:$E$281,_xlfn.XLOOKUP(AJ$31,$S$28:$AB$28,$S$32:$AB$281))*_xlfn.XLOOKUP(AK$30,$S$8:$S$10,_xlfn.XLOOKUP(AJ$31,$U$4:$Z$4,$U$8:$Z$10),1),4))</f>
        <v/>
      </c>
      <c r="AK61" s="2" t="str">
        <f t="shared" si="2"/>
        <v>{"Hp":8487.9804,"AntiCri":0.1904}</v>
      </c>
      <c r="AL61" s="2" t="str" cm="1">
        <f t="array" ref="AL61">IF(AL60="","",$B$2&amp;AL$31&amp;$B$2&amp;$B$1&amp;ROUND(AL$29/100*_xlfn.XLOOKUP($E61,$E$32:$E$281,_xlfn.XLOOKUP(AL$31,$S$28:$AB$28,$S$32:$AB$281))*IFERROR(_xlfn.XLOOKUP(AO$30,$S$8:$S$10,_xlfn.XLOOKUP(AL$31,$U$4:$Z$4,$U$8:$Z$10),1),1),4))</f>
        <v>"PhysDef":366.5264</v>
      </c>
      <c r="AM61" s="2" t="str" cm="1">
        <f t="array" ref="AM61">IF(AM60="","",$B$2&amp;AM$31&amp;$B$2&amp;$B$1&amp;ROUND(AM$29/100*_xlfn.XLOOKUP($E61,$E$32:$E$281,_xlfn.XLOOKUP(AM$31,$S$28:$AB$28,$S$32:$AB$281))*IFERROR(_xlfn.XLOOKUP(AP$30,$S$8:$S$10,_xlfn.XLOOKUP(AM$31,$U$4:$Z$4,$U$8:$Z$10),1),1),4))</f>
        <v>"SkillSpeed":0.0431</v>
      </c>
      <c r="AN61" s="2" t="str" cm="1">
        <f t="array" ref="AN61">IF(AN60="","",$B$2&amp;AN$31&amp;$B$2&amp;$B$1&amp;ROUND(AN$29/100*_xlfn.XLOOKUP($E61,$E$32:$E$281,_xlfn.XLOOKUP(AN$31,$S$28:$AB$28,$S$32:$AB$281))*IFERROR(_xlfn.XLOOKUP(AO$30,$S$8:$S$10,_xlfn.XLOOKUP(AN$31,$U$4:$Z$4,$U$8:$Z$10),1),1),4))</f>
        <v/>
      </c>
      <c r="AO61" s="2" t="str">
        <f t="shared" si="3"/>
        <v>{"PhysDef":366.5264,"SkillSpeed":0.0431}</v>
      </c>
      <c r="AP61" s="2" t="str" cm="1">
        <f t="array" ref="AP61">IF(AP60="","",$B$2&amp;AP$31&amp;$B$2&amp;$B$1&amp;ROUND(AP$29/100*_xlfn.XLOOKUP($E61,$E$32:$E$281,_xlfn.XLOOKUP(AP$31,$S$28:$AB$28,$S$32:$AB$281))*IFERROR(_xlfn.XLOOKUP(AS$30,$S$8:$S$10,_xlfn.XLOOKUP(AP$31,$U$4:$Z$4,$U$8:$Z$10),1),1),4))</f>
        <v>"MagicDef":366.5264</v>
      </c>
      <c r="AQ61" s="2" t="str" cm="1">
        <f t="array" ref="AQ61">IF(AQ60="","",$B$2&amp;AQ$31&amp;$B$2&amp;$B$1&amp;ROUND(AQ$29/100*_xlfn.XLOOKUP($E61,$E$32:$E$281,_xlfn.XLOOKUP(AQ$31,$S$28:$AB$28,$S$32:$AB$281))*IFERROR(_xlfn.XLOOKUP(AT$30,$S$8:$S$10,_xlfn.XLOOKUP(AQ$31,$U$4:$Z$4,$U$8:$Z$10),1),1),4))</f>
        <v>"AtkSpeed":0.0554</v>
      </c>
      <c r="AR61" s="2" t="str" cm="1">
        <f t="array" ref="AR61">IF(AR60="","",$B$2&amp;AR$31&amp;$B$2&amp;$B$1&amp;ROUND(AR$29/100*_xlfn.XLOOKUP($E61,$E$32:$E$281,_xlfn.XLOOKUP(AR$31,$S$28:$AB$28,$S$32:$AB$281))*IFERROR(_xlfn.XLOOKUP(AS$30,$S$8:$S$10,_xlfn.XLOOKUP(AR$31,$U$4:$Z$4,$U$8:$Z$10),1),1),4))</f>
        <v>"SkillSpeed":0.0431</v>
      </c>
      <c r="AS61" s="2" t="str">
        <f t="shared" si="4"/>
        <v>{"MagicDef":366.5264,"AtkSpeed":0.0554,"SkillSpeed":0.0431}</v>
      </c>
      <c r="AT61" s="2" t="str" cm="1">
        <f t="array" ref="AT61">IF(AT60="","",$B$2&amp;AT$31&amp;$B$2&amp;$B$1&amp;ROUND(AT$29/100*_xlfn.XLOOKUP($E61,$E$32:$E$281,_xlfn.XLOOKUP(AT$31,$S$28:$AB$28,$S$32:$AB$281))*IFERROR(_xlfn.XLOOKUP(AW$30,$S$8:$S$10,_xlfn.XLOOKUP(AT$31,$U$4:$Z$4,$U$8:$Z$10),1),1),4))</f>
        <v>"Atk":829.5072</v>
      </c>
      <c r="AU61" s="2" t="str" cm="1">
        <f t="array" ref="AU61">IF(AU60="","",$B$2&amp;AU$31&amp;$B$2&amp;$B$1&amp;ROUND(AU$29/100*_xlfn.XLOOKUP($E61,$E$32:$E$281,_xlfn.XLOOKUP(AU$31,$S$28:$AB$28,$S$32:$AB$281))*IFERROR(_xlfn.XLOOKUP(AX$30,$S$8:$S$10,_xlfn.XLOOKUP(AU$31,$U$4:$Z$4,$U$8:$Z$10),1),1),4))</f>
        <v>"Cri":0.238</v>
      </c>
      <c r="AV61" s="2" t="str" cm="1">
        <f t="array" ref="AV61">IF(AV60="","",$B$2&amp;AV$31&amp;$B$2&amp;$B$1&amp;ROUND(AV$29/100*_xlfn.XLOOKUP($E61,$E$32:$E$281,_xlfn.XLOOKUP(AV$31,$S$28:$AB$28,$S$32:$AB$281))*IFERROR(_xlfn.XLOOKUP(AW$30,$S$8:$S$10,_xlfn.XLOOKUP(AV$31,$U$4:$Z$4,$U$8:$Z$10),1),1),4))</f>
        <v/>
      </c>
      <c r="AW61" s="2" t="str">
        <f t="shared" si="5"/>
        <v>{"Atk":829.5072,"Cri":0.238}</v>
      </c>
      <c r="AX61" s="2" t="str" cm="1">
        <f t="array" ref="AX61">IF(AX60="","",$B$2&amp;AX$31&amp;$B$2&amp;$B$1&amp;ROUND(AX$29/100*_xlfn.XLOOKUP($E61,$E$32:$E$281,_xlfn.XLOOKUP(AX$31,$S$28:$AB$28,$S$32:$AB$281))*IFERROR(_xlfn.XLOOKUP(BA$30,$S$8:$S$10,_xlfn.XLOOKUP(AX$31,$U$4:$Z$4,$U$8:$Z$10),1),1),4))</f>
        <v>"Hp":12056.7904</v>
      </c>
      <c r="AY61" s="2" t="str" cm="1">
        <f t="array" ref="AY61">IF(AY60="","",$B$2&amp;AY$31&amp;$B$2&amp;$B$1&amp;ROUND(AY$29/100*_xlfn.XLOOKUP($E61,$E$32:$E$281,_xlfn.XLOOKUP(AY$31,$S$28:$AB$28,$S$32:$AB$281))*IFERROR(_xlfn.XLOOKUP(BB$30,$S$8:$S$10,_xlfn.XLOOKUP(AY$31,$U$4:$Z$4,$U$8:$Z$10),1),1),4))</f>
        <v>"AntiCri":0.238</v>
      </c>
      <c r="AZ61" s="2" t="str" cm="1">
        <f t="array" ref="AZ61">IF(AZ60="","",$B$2&amp;AZ$31&amp;$B$2&amp;$B$1&amp;ROUND(AZ$29/100*_xlfn.XLOOKUP($E61,$E$32:$E$281,_xlfn.XLOOKUP(AZ$31,$S$28:$AB$28,$S$32:$AB$281))*IFERROR(_xlfn.XLOOKUP(BA$30,$S$8:$S$10,_xlfn.XLOOKUP(AZ$31,$U$4:$Z$4,$U$8:$Z$10),1),1),4))</f>
        <v/>
      </c>
      <c r="BA61" s="2" t="str">
        <f t="shared" si="6"/>
        <v>{"Hp":12056.7904,"AntiCri":0.238}</v>
      </c>
      <c r="BB61" s="2" t="str" cm="1">
        <f t="array" ref="BB61">IF(BB60="","",$B$2&amp;BB$31&amp;$B$2&amp;$B$1&amp;ROUND(BB$29/100*_xlfn.XLOOKUP($E61,$E$32:$E$281,_xlfn.XLOOKUP(BB$31,$S$28:$AB$28,$S$32:$AB$281))*IFERROR(_xlfn.XLOOKUP(BE$30,$S$8:$S$10,_xlfn.XLOOKUP(BB$31,$U$4:$Z$4,$U$8:$Z$10),1),1),4))</f>
        <v>"PhysDef":424.399</v>
      </c>
      <c r="BC61" s="2" t="str" cm="1">
        <f t="array" ref="BC61">IF(BC60="","",$B$2&amp;BC$31&amp;$B$2&amp;$B$1&amp;ROUND(BC$29/100*_xlfn.XLOOKUP($E61,$E$32:$E$281,_xlfn.XLOOKUP(BC$31,$S$28:$AB$28,$S$32:$AB$281))*IFERROR(_xlfn.XLOOKUP(BF$30,$S$8:$S$10,_xlfn.XLOOKUP(BC$31,$U$4:$Z$4,$U$8:$Z$10),1),1),4))</f>
        <v>"OnHealInc":0.0406</v>
      </c>
      <c r="BD61" s="2" t="str" cm="1">
        <f t="array" ref="BD61">IF(BD60="","",$B$2&amp;BD$31&amp;$B$2&amp;$B$1&amp;ROUND(BD$29/100*_xlfn.XLOOKUP($E61,$E$32:$E$281,_xlfn.XLOOKUP(BD$31,$S$28:$AB$28,$S$32:$AB$281))*IFERROR(_xlfn.XLOOKUP(BE$30,$S$8:$S$10,_xlfn.XLOOKUP(BD$31,$U$4:$Z$4,$U$8:$Z$10),1),1),4))</f>
        <v/>
      </c>
      <c r="BE61" s="2" t="str">
        <f t="shared" si="7"/>
        <v>{"PhysDef":424.399,"OnHealInc":0.0406}</v>
      </c>
      <c r="BF61" s="2" t="str" cm="1">
        <f t="array" ref="BF61">IF(BF60="","",$B$2&amp;BF$31&amp;$B$2&amp;$B$1&amp;ROUND(BF$29/100*_xlfn.XLOOKUP($E61,$E$32:$E$281,_xlfn.XLOOKUP(BF$31,$S$28:$AB$28,$S$32:$AB$281))*IFERROR(_xlfn.XLOOKUP(BI$30,$S$8:$S$10,_xlfn.XLOOKUP(BF$31,$U$4:$Z$4,$U$8:$Z$10),1),1),4))</f>
        <v>"MagicDef":424.399</v>
      </c>
      <c r="BG61" s="2" t="str" cm="1">
        <f t="array" ref="BG61">IF(BG60="","",$B$2&amp;BG$31&amp;$B$2&amp;$B$1&amp;ROUND(BG$29/100*_xlfn.XLOOKUP($E61,$E$32:$E$281,_xlfn.XLOOKUP(BG$31,$S$28:$AB$28,$S$32:$AB$281))*IFERROR(_xlfn.XLOOKUP(BJ$30,$S$8:$S$10,_xlfn.XLOOKUP(BG$31,$U$4:$Z$4,$U$8:$Z$10),1),1),4))</f>
        <v>"AtkSpeed":0.0554</v>
      </c>
      <c r="BH61" s="2" t="str" cm="1">
        <f t="array" ref="BH61">IF(BH60="","",$B$2&amp;BH$31&amp;$B$2&amp;$B$1&amp;ROUND(BH$29/100*_xlfn.XLOOKUP($E61,$E$32:$E$281,_xlfn.XLOOKUP(BH$31,$S$28:$AB$28,$S$32:$AB$281))*IFERROR(_xlfn.XLOOKUP(BI$30,$S$8:$S$10,_xlfn.XLOOKUP(BH$31,$U$4:$Z$4,$U$8:$Z$10),1),1),4))</f>
        <v>"OnHealInc":0.0406</v>
      </c>
      <c r="BI61" s="2" t="str">
        <f t="shared" si="8"/>
        <v>{"MagicDef":424.399,"AtkSpeed":0.0554,"OnHealInc":0.0406}</v>
      </c>
      <c r="BJ61" s="2" t="str" cm="1">
        <f t="array" ref="BJ61">IF(BJ60="","",$B$2&amp;BJ$31&amp;$B$2&amp;$B$1&amp;ROUND(BJ$29/100*_xlfn.XLOOKUP($E61,$E$32:$E$281,_xlfn.XLOOKUP(BJ$31,$S$28:$AB$28,$S$32:$AB$281))*IFERROR(_xlfn.XLOOKUP(BM$30,$S$8:$S$10,_xlfn.XLOOKUP(BJ$31,$U$4:$Z$4,$U$8:$Z$10),1),1),4))</f>
        <v>"Atk":1060.9976</v>
      </c>
      <c r="BK61" s="2" t="str" cm="1">
        <f t="array" ref="BK61">IF(BK60="","",$B$2&amp;BK$31&amp;$B$2&amp;$B$1&amp;ROUND(BK$29/100*_xlfn.XLOOKUP($E61,$E$32:$E$281,_xlfn.XLOOKUP(BK$31,$S$28:$AB$28,$S$32:$AB$281))*IFERROR(_xlfn.XLOOKUP(BN$30,$S$8:$S$10,_xlfn.XLOOKUP(BK$31,$U$4:$Z$4,$U$8:$Z$10),1),1),4))</f>
        <v>"Cri":0.238</v>
      </c>
      <c r="BL61" s="2" t="str" cm="1">
        <f t="array" ref="BL61">IF(BL60="","",$B$2&amp;BL$31&amp;$B$2&amp;$B$1&amp;ROUND(BL$29/100*_xlfn.XLOOKUP($E61,$E$32:$E$281,_xlfn.XLOOKUP(BL$31,$S$28:$AB$28,$S$32:$AB$281))*IFERROR(_xlfn.XLOOKUP(BM$30,$S$8:$S$10,_xlfn.XLOOKUP(BL$31,$U$4:$Z$4,$U$8:$Z$10),1),1),4))</f>
        <v/>
      </c>
      <c r="BM61" s="2" t="str">
        <f t="shared" si="9"/>
        <v>{"Atk":1060.9976,"Cri":0.238}</v>
      </c>
      <c r="BN61" s="2" t="str" cm="1">
        <f t="array" ref="BN61">IF(BN60="","",$B$2&amp;BN$31&amp;$B$2&amp;$B$1&amp;ROUND(BN$29/100*_xlfn.XLOOKUP($E61,$E$32:$E$281,_xlfn.XLOOKUP(BN$31,$S$28:$AB$28,$S$32:$AB$281))*IFERROR(_xlfn.XLOOKUP(BQ$30,$S$8:$S$10,_xlfn.XLOOKUP(BN$31,$U$4:$Z$4,$U$8:$Z$10),1),1),4))</f>
        <v>"Hp":10127.7039</v>
      </c>
      <c r="BO61" s="2" t="str" cm="1">
        <f t="array" ref="BO61">IF(BO60="","",$B$2&amp;BO$31&amp;$B$2&amp;$B$1&amp;ROUND(BO$29/100*_xlfn.XLOOKUP($E61,$E$32:$E$281,_xlfn.XLOOKUP(BO$31,$S$28:$AB$28,$S$32:$AB$281))*IFERROR(_xlfn.XLOOKUP(BR$30,$S$8:$S$10,_xlfn.XLOOKUP(BO$31,$U$4:$Z$4,$U$8:$Z$10),1),1),4))</f>
        <v>"AntiCri":0.238</v>
      </c>
      <c r="BP61" s="2" t="str" cm="1">
        <f t="array" ref="BP61">IF(BP60="","",$B$2&amp;BP$31&amp;$B$2&amp;$B$1&amp;ROUND(BP$29/100*_xlfn.XLOOKUP($E61,$E$32:$E$281,_xlfn.XLOOKUP(BP$31,$S$28:$AB$28,$S$32:$AB$281))*IFERROR(_xlfn.XLOOKUP(BQ$30,$S$8:$S$10,_xlfn.XLOOKUP(BP$31,$U$4:$Z$4,$U$8:$Z$10),1),1),4))</f>
        <v/>
      </c>
      <c r="BQ61" s="2" t="str">
        <f t="shared" si="10"/>
        <v>{"Hp":10127.7039,"AntiCri":0.238}</v>
      </c>
      <c r="BR61" s="2" t="str" cm="1">
        <f t="array" ref="BR61">IF(BR60="","",$B$2&amp;BR$31&amp;$B$2&amp;$B$1&amp;ROUND(BR$29/100*_xlfn.XLOOKUP($E61,$E$32:$E$281,_xlfn.XLOOKUP(BR$31,$S$28:$AB$28,$S$32:$AB$281))*IFERROR(_xlfn.XLOOKUP(BU$30,$S$8:$S$10,_xlfn.XLOOKUP(BR$31,$U$4:$Z$4,$U$8:$Z$10),1),1),4))</f>
        <v>"PhysDef":374.2428</v>
      </c>
      <c r="BS61" s="2" t="str" cm="1">
        <f t="array" ref="BS61">IF(BS60="","",$B$2&amp;BS$31&amp;$B$2&amp;$B$1&amp;ROUND(BS$29/100*_xlfn.XLOOKUP($E61,$E$32:$E$281,_xlfn.XLOOKUP(BS$31,$S$28:$AB$28,$S$32:$AB$281))*IFERROR(_xlfn.XLOOKUP(BV$30,$S$8:$S$10,_xlfn.XLOOKUP(BS$31,$U$4:$Z$4,$U$8:$Z$10),1),1),4))</f>
        <v>"HealInc":0.0406</v>
      </c>
      <c r="BT61" s="2" t="str" cm="1">
        <f t="array" ref="BT61">IF(BT60="","",$B$2&amp;BT$31&amp;$B$2&amp;$B$1&amp;ROUND(BT$29/100*_xlfn.XLOOKUP($E61,$E$32:$E$281,_xlfn.XLOOKUP(BT$31,$S$28:$AB$28,$S$32:$AB$281))*IFERROR(_xlfn.XLOOKUP(BU$30,$S$8:$S$10,_xlfn.XLOOKUP(BT$31,$U$4:$Z$4,$U$8:$Z$10),1),1),4))</f>
        <v/>
      </c>
      <c r="BU61" s="2" t="str">
        <f t="shared" si="11"/>
        <v>{"PhysDef":374.2428,"HealInc":0.0406}</v>
      </c>
      <c r="BV61" s="2" t="str" cm="1">
        <f t="array" ref="BV61">IF(BV60="","",$B$2&amp;BV$31&amp;$B$2&amp;$B$1&amp;ROUND(BV$29/100*_xlfn.XLOOKUP($E61,$E$32:$E$281,_xlfn.XLOOKUP(BV$31,$S$28:$AB$28,$S$32:$AB$281))*IFERROR(_xlfn.XLOOKUP(BY$30,$S$8:$S$10,_xlfn.XLOOKUP(BV$31,$U$4:$Z$4,$U$8:$Z$10),1),1),4))</f>
        <v>"MagicDef":381.9591</v>
      </c>
      <c r="BW61" s="2" t="str" cm="1">
        <f t="array" ref="BW61">IF(BW60="","",$B$2&amp;BW$31&amp;$B$2&amp;$B$1&amp;ROUND(BW$29/100*_xlfn.XLOOKUP($E61,$E$32:$E$281,_xlfn.XLOOKUP(BW$31,$S$28:$AB$28,$S$32:$AB$281))*IFERROR(_xlfn.XLOOKUP(BZ$30,$S$8:$S$10,_xlfn.XLOOKUP(BW$31,$U$4:$Z$4,$U$8:$Z$10),1),1),4))</f>
        <v>"AtkSpeed":0.0554</v>
      </c>
      <c r="BX61" s="2" t="str" cm="1">
        <f t="array" ref="BX61">IF(BX60="","",$B$2&amp;BX$31&amp;$B$2&amp;$B$1&amp;ROUND(BX$29/100*_xlfn.XLOOKUP($E61,$E$32:$E$281,_xlfn.XLOOKUP(BX$31,$S$28:$AB$28,$S$32:$AB$281))*IFERROR(_xlfn.XLOOKUP(BY$30,$S$8:$S$10,_xlfn.XLOOKUP(BX$31,$U$4:$Z$4,$U$8:$Z$10),1),1),4))</f>
        <v>"HealInc":0.0406</v>
      </c>
      <c r="BY61" s="2" t="str">
        <f t="shared" si="12"/>
        <v>{"MagicDef":381.9591,"AtkSpeed":0.0554,"HealInc":0.0406}</v>
      </c>
    </row>
    <row r="62" spans="4:77" ht="16.5" x14ac:dyDescent="0.15">
      <c r="D62" s="38">
        <v>71</v>
      </c>
      <c r="E62" s="42">
        <v>31</v>
      </c>
      <c r="F62" s="38">
        <v>2764.7160378944468</v>
      </c>
      <c r="G62" s="38">
        <v>40</v>
      </c>
      <c r="H62" s="38">
        <v>30</v>
      </c>
      <c r="I62" s="48">
        <v>2764.7160378944468</v>
      </c>
      <c r="J62" s="48">
        <v>276.47160378944471</v>
      </c>
      <c r="K62" s="48">
        <v>110.58864151577789</v>
      </c>
      <c r="L62" s="48">
        <v>110.58864151577789</v>
      </c>
      <c r="M62" s="48">
        <v>56</v>
      </c>
      <c r="N62" s="48">
        <v>56</v>
      </c>
      <c r="O62" s="48">
        <v>13.5</v>
      </c>
      <c r="P62" s="48">
        <v>10.5</v>
      </c>
      <c r="Q62" s="48">
        <v>9.9</v>
      </c>
      <c r="R62" s="48">
        <v>9.9</v>
      </c>
      <c r="S62" s="48">
        <f>SUM(I$32:I62)</f>
        <v>12410.14835014386</v>
      </c>
      <c r="T62" s="48">
        <f>SUM(J$32:J62)</f>
        <v>1241.0148350143861</v>
      </c>
      <c r="U62" s="48">
        <f>SUM(K$32:K62)</f>
        <v>496.40593400575443</v>
      </c>
      <c r="V62" s="48">
        <f>SUM(L$32:L62)</f>
        <v>496.40593400575443</v>
      </c>
      <c r="W62" s="62">
        <f>SUM(M$32:M62)/10000</f>
        <v>0.24360000000000001</v>
      </c>
      <c r="X62" s="62">
        <f>SUM(N$32:N62)/10000</f>
        <v>0.24360000000000001</v>
      </c>
      <c r="Y62" s="62">
        <f>SUM(O$32:O62)/10000</f>
        <v>5.67E-2</v>
      </c>
      <c r="Z62" s="62">
        <f>SUM(P$32:P62)/10000</f>
        <v>4.41E-2</v>
      </c>
      <c r="AA62" s="62">
        <f>SUM(Q$32:Q62)/10000</f>
        <v>4.1579999999999971E-2</v>
      </c>
      <c r="AB62" s="62">
        <f>SUM(R$32:R62)/10000</f>
        <v>4.1579999999999971E-2</v>
      </c>
      <c r="AD62" s="2" t="str" cm="1">
        <f t="array" ref="AD62">IF(AD61="","",$B$2&amp;AD$31&amp;$B$2&amp;$B$1&amp;ROUND(AD$29/100*_xlfn.XLOOKUP($E62,$E$32:$E$281,_xlfn.XLOOKUP(AD$31,$S$28:$AB$28,$S$32:$AB$281))*_xlfn.XLOOKUP(AG$30,$S$8:$S$10,_xlfn.XLOOKUP(AD$31,$U$4:$Z$4,$U$8:$Z$10),1),4))</f>
        <v>"Atk":1514.0381</v>
      </c>
      <c r="AE62" s="2" t="str" cm="1">
        <f t="array" ref="AE62">IF(AE61="","",$B$2&amp;AE$31&amp;$B$2&amp;$B$1&amp;ROUND(AE$29/100*_xlfn.XLOOKUP($E62,$E$32:$E$281,_xlfn.XLOOKUP(AE$31,$S$28:$AB$28,$S$32:$AB$281))*_xlfn.XLOOKUP(AG$30,$S$8:$S$10,_xlfn.XLOOKUP(AE$31,$U$4:$Z$4,$U$8:$Z$10),1),4))</f>
        <v>"Cri":0.3532</v>
      </c>
      <c r="AF62" s="2" t="str" cm="1">
        <f t="array" ref="AF62">IF(AF61="","",$B$2&amp;AF$31&amp;$B$2&amp;$B$1&amp;ROUND(AF$29/100*_xlfn.XLOOKUP($E62,$E$32:$E$281,_xlfn.XLOOKUP(AF$31,$S$28:$AB$28,$S$32:$AB$281))*_xlfn.XLOOKUP(AI$30,$S$8:$S$10,_xlfn.XLOOKUP(AF$31,$U$4:$Z$4,$U$8:$Z$10),1),4))</f>
        <v/>
      </c>
      <c r="AG62" s="2" t="str">
        <f t="shared" si="1"/>
        <v>{"Atk":1514.0381,"Cri":0.3532}</v>
      </c>
      <c r="AH62" s="2" t="str" cm="1">
        <f t="array" ref="AH62">IF(AH61="","",$B$2&amp;AH$31&amp;$B$2&amp;$B$1&amp;ROUND(AH$29/100*_xlfn.XLOOKUP($E62,$E$32:$E$281,_xlfn.XLOOKUP(AH$31,$S$28:$AB$28,$S$32:$AB$281))*_xlfn.XLOOKUP(AK$30,$S$8:$S$10,_xlfn.XLOOKUP(AH$31,$U$4:$Z$4,$U$8:$Z$10),1),4))</f>
        <v>"Hp":10920.9305</v>
      </c>
      <c r="AI62" s="2" t="str" cm="1">
        <f t="array" ref="AI62">IF(AI61="","",$B$2&amp;AI$31&amp;$B$2&amp;$B$1&amp;ROUND(AI$29/100*_xlfn.XLOOKUP($E62,$E$32:$E$281,_xlfn.XLOOKUP(AI$31,$S$28:$AB$28,$S$32:$AB$281))*_xlfn.XLOOKUP(AK$30,$S$8:$S$10,_xlfn.XLOOKUP(AI$31,$U$4:$Z$4,$U$8:$Z$10),1),4))</f>
        <v>"AntiCri":0.1949</v>
      </c>
      <c r="AJ62" s="2" t="str" cm="1">
        <f t="array" ref="AJ62">IF(AJ61="","",$B$2&amp;AJ$31&amp;$B$2&amp;$B$1&amp;ROUND(AJ$29/100*_xlfn.XLOOKUP($E62,$E$32:$E$281,_xlfn.XLOOKUP(AJ$31,$S$28:$AB$28,$S$32:$AB$281))*_xlfn.XLOOKUP(AK$30,$S$8:$S$10,_xlfn.XLOOKUP(AJ$31,$U$4:$Z$4,$U$8:$Z$10),1),4))</f>
        <v/>
      </c>
      <c r="AK62" s="2" t="str">
        <f t="shared" si="2"/>
        <v>{"Hp":10920.9305,"AntiCri":0.1949}</v>
      </c>
      <c r="AL62" s="2" t="str" cm="1">
        <f t="array" ref="AL62">IF(AL61="","",$B$2&amp;AL$31&amp;$B$2&amp;$B$1&amp;ROUND(AL$29/100*_xlfn.XLOOKUP($E62,$E$32:$E$281,_xlfn.XLOOKUP(AL$31,$S$28:$AB$28,$S$32:$AB$281))*IFERROR(_xlfn.XLOOKUP(AO$30,$S$8:$S$10,_xlfn.XLOOKUP(AL$31,$U$4:$Z$4,$U$8:$Z$10),1),1),4))</f>
        <v>"PhysDef":471.5856</v>
      </c>
      <c r="AM62" s="2" t="str" cm="1">
        <f t="array" ref="AM62">IF(AM61="","",$B$2&amp;AM$31&amp;$B$2&amp;$B$1&amp;ROUND(AM$29/100*_xlfn.XLOOKUP($E62,$E$32:$E$281,_xlfn.XLOOKUP(AM$31,$S$28:$AB$28,$S$32:$AB$281))*IFERROR(_xlfn.XLOOKUP(AP$30,$S$8:$S$10,_xlfn.XLOOKUP(AM$31,$U$4:$Z$4,$U$8:$Z$10),1),1),4))</f>
        <v>"SkillSpeed":0.0441</v>
      </c>
      <c r="AN62" s="2" t="str" cm="1">
        <f t="array" ref="AN62">IF(AN61="","",$B$2&amp;AN$31&amp;$B$2&amp;$B$1&amp;ROUND(AN$29/100*_xlfn.XLOOKUP($E62,$E$32:$E$281,_xlfn.XLOOKUP(AN$31,$S$28:$AB$28,$S$32:$AB$281))*IFERROR(_xlfn.XLOOKUP(AO$30,$S$8:$S$10,_xlfn.XLOOKUP(AN$31,$U$4:$Z$4,$U$8:$Z$10),1),1),4))</f>
        <v/>
      </c>
      <c r="AO62" s="2" t="str">
        <f t="shared" si="3"/>
        <v>{"PhysDef":471.5856,"SkillSpeed":0.0441}</v>
      </c>
      <c r="AP62" s="2" t="str" cm="1">
        <f t="array" ref="AP62">IF(AP61="","",$B$2&amp;AP$31&amp;$B$2&amp;$B$1&amp;ROUND(AP$29/100*_xlfn.XLOOKUP($E62,$E$32:$E$281,_xlfn.XLOOKUP(AP$31,$S$28:$AB$28,$S$32:$AB$281))*IFERROR(_xlfn.XLOOKUP(AS$30,$S$8:$S$10,_xlfn.XLOOKUP(AP$31,$U$4:$Z$4,$U$8:$Z$10),1),1),4))</f>
        <v>"MagicDef":471.5856</v>
      </c>
      <c r="AQ62" s="2" t="str" cm="1">
        <f t="array" ref="AQ62">IF(AQ61="","",$B$2&amp;AQ$31&amp;$B$2&amp;$B$1&amp;ROUND(AQ$29/100*_xlfn.XLOOKUP($E62,$E$32:$E$281,_xlfn.XLOOKUP(AQ$31,$S$28:$AB$28,$S$32:$AB$281))*IFERROR(_xlfn.XLOOKUP(AT$30,$S$8:$S$10,_xlfn.XLOOKUP(AQ$31,$U$4:$Z$4,$U$8:$Z$10),1),1),4))</f>
        <v>"AtkSpeed":0.0567</v>
      </c>
      <c r="AR62" s="2" t="str" cm="1">
        <f t="array" ref="AR62">IF(AR61="","",$B$2&amp;AR$31&amp;$B$2&amp;$B$1&amp;ROUND(AR$29/100*_xlfn.XLOOKUP($E62,$E$32:$E$281,_xlfn.XLOOKUP(AR$31,$S$28:$AB$28,$S$32:$AB$281))*IFERROR(_xlfn.XLOOKUP(AS$30,$S$8:$S$10,_xlfn.XLOOKUP(AR$31,$U$4:$Z$4,$U$8:$Z$10),1),1),4))</f>
        <v>"SkillSpeed":0.0441</v>
      </c>
      <c r="AS62" s="2" t="str">
        <f t="shared" si="4"/>
        <v>{"MagicDef":471.5856,"AtkSpeed":0.0567,"SkillSpeed":0.0441}</v>
      </c>
      <c r="AT62" s="2" t="str" cm="1">
        <f t="array" ref="AT62">IF(AT61="","",$B$2&amp;AT$31&amp;$B$2&amp;$B$1&amp;ROUND(AT$29/100*_xlfn.XLOOKUP($E62,$E$32:$E$281,_xlfn.XLOOKUP(AT$31,$S$28:$AB$28,$S$32:$AB$281))*IFERROR(_xlfn.XLOOKUP(AW$30,$S$8:$S$10,_xlfn.XLOOKUP(AT$31,$U$4:$Z$4,$U$8:$Z$10),1),1),4))</f>
        <v>"Atk":1067.2728</v>
      </c>
      <c r="AU62" s="2" t="str" cm="1">
        <f t="array" ref="AU62">IF(AU61="","",$B$2&amp;AU$31&amp;$B$2&amp;$B$1&amp;ROUND(AU$29/100*_xlfn.XLOOKUP($E62,$E$32:$E$281,_xlfn.XLOOKUP(AU$31,$S$28:$AB$28,$S$32:$AB$281))*IFERROR(_xlfn.XLOOKUP(AX$30,$S$8:$S$10,_xlfn.XLOOKUP(AU$31,$U$4:$Z$4,$U$8:$Z$10),1),1),4))</f>
        <v>"Cri":0.2436</v>
      </c>
      <c r="AV62" s="2" t="str" cm="1">
        <f t="array" ref="AV62">IF(AV61="","",$B$2&amp;AV$31&amp;$B$2&amp;$B$1&amp;ROUND(AV$29/100*_xlfn.XLOOKUP($E62,$E$32:$E$281,_xlfn.XLOOKUP(AV$31,$S$28:$AB$28,$S$32:$AB$281))*IFERROR(_xlfn.XLOOKUP(AW$30,$S$8:$S$10,_xlfn.XLOOKUP(AV$31,$U$4:$Z$4,$U$8:$Z$10),1),1),4))</f>
        <v/>
      </c>
      <c r="AW62" s="2" t="str">
        <f t="shared" si="5"/>
        <v>{"Atk":1067.2728,"Cri":0.2436}</v>
      </c>
      <c r="AX62" s="2" t="str" cm="1">
        <f t="array" ref="AX62">IF(AX61="","",$B$2&amp;AX$31&amp;$B$2&amp;$B$1&amp;ROUND(AX$29/100*_xlfn.XLOOKUP($E62,$E$32:$E$281,_xlfn.XLOOKUP(AX$31,$S$28:$AB$28,$S$32:$AB$281))*IFERROR(_xlfn.XLOOKUP(BA$30,$S$8:$S$10,_xlfn.XLOOKUP(AX$31,$U$4:$Z$4,$U$8:$Z$10),1),1),4))</f>
        <v>"Hp":15512.6854</v>
      </c>
      <c r="AY62" s="2" t="str" cm="1">
        <f t="array" ref="AY62">IF(AY61="","",$B$2&amp;AY$31&amp;$B$2&amp;$B$1&amp;ROUND(AY$29/100*_xlfn.XLOOKUP($E62,$E$32:$E$281,_xlfn.XLOOKUP(AY$31,$S$28:$AB$28,$S$32:$AB$281))*IFERROR(_xlfn.XLOOKUP(BB$30,$S$8:$S$10,_xlfn.XLOOKUP(AY$31,$U$4:$Z$4,$U$8:$Z$10),1),1),4))</f>
        <v>"AntiCri":0.2436</v>
      </c>
      <c r="AZ62" s="2" t="str" cm="1">
        <f t="array" ref="AZ62">IF(AZ61="","",$B$2&amp;AZ$31&amp;$B$2&amp;$B$1&amp;ROUND(AZ$29/100*_xlfn.XLOOKUP($E62,$E$32:$E$281,_xlfn.XLOOKUP(AZ$31,$S$28:$AB$28,$S$32:$AB$281))*IFERROR(_xlfn.XLOOKUP(BA$30,$S$8:$S$10,_xlfn.XLOOKUP(AZ$31,$U$4:$Z$4,$U$8:$Z$10),1),1),4))</f>
        <v/>
      </c>
      <c r="BA62" s="2" t="str">
        <f t="shared" si="6"/>
        <v>{"Hp":15512.6854,"AntiCri":0.2436}</v>
      </c>
      <c r="BB62" s="2" t="str" cm="1">
        <f t="array" ref="BB62">IF(BB61="","",$B$2&amp;BB$31&amp;$B$2&amp;$B$1&amp;ROUND(BB$29/100*_xlfn.XLOOKUP($E62,$E$32:$E$281,_xlfn.XLOOKUP(BB$31,$S$28:$AB$28,$S$32:$AB$281))*IFERROR(_xlfn.XLOOKUP(BE$30,$S$8:$S$10,_xlfn.XLOOKUP(BB$31,$U$4:$Z$4,$U$8:$Z$10),1),1),4))</f>
        <v>"PhysDef":546.0465</v>
      </c>
      <c r="BC62" s="2" t="str" cm="1">
        <f t="array" ref="BC62">IF(BC61="","",$B$2&amp;BC$31&amp;$B$2&amp;$B$1&amp;ROUND(BC$29/100*_xlfn.XLOOKUP($E62,$E$32:$E$281,_xlfn.XLOOKUP(BC$31,$S$28:$AB$28,$S$32:$AB$281))*IFERROR(_xlfn.XLOOKUP(BF$30,$S$8:$S$10,_xlfn.XLOOKUP(BC$31,$U$4:$Z$4,$U$8:$Z$10),1),1),4))</f>
        <v>"OnHealInc":0.0416</v>
      </c>
      <c r="BD62" s="2" t="str" cm="1">
        <f t="array" ref="BD62">IF(BD61="","",$B$2&amp;BD$31&amp;$B$2&amp;$B$1&amp;ROUND(BD$29/100*_xlfn.XLOOKUP($E62,$E$32:$E$281,_xlfn.XLOOKUP(BD$31,$S$28:$AB$28,$S$32:$AB$281))*IFERROR(_xlfn.XLOOKUP(BE$30,$S$8:$S$10,_xlfn.XLOOKUP(BD$31,$U$4:$Z$4,$U$8:$Z$10),1),1),4))</f>
        <v/>
      </c>
      <c r="BE62" s="2" t="str">
        <f t="shared" si="7"/>
        <v>{"PhysDef":546.0465,"OnHealInc":0.0416}</v>
      </c>
      <c r="BF62" s="2" t="str" cm="1">
        <f t="array" ref="BF62">IF(BF61="","",$B$2&amp;BF$31&amp;$B$2&amp;$B$1&amp;ROUND(BF$29/100*_xlfn.XLOOKUP($E62,$E$32:$E$281,_xlfn.XLOOKUP(BF$31,$S$28:$AB$28,$S$32:$AB$281))*IFERROR(_xlfn.XLOOKUP(BI$30,$S$8:$S$10,_xlfn.XLOOKUP(BF$31,$U$4:$Z$4,$U$8:$Z$10),1),1),4))</f>
        <v>"MagicDef":546.0465</v>
      </c>
      <c r="BG62" s="2" t="str" cm="1">
        <f t="array" ref="BG62">IF(BG61="","",$B$2&amp;BG$31&amp;$B$2&amp;$B$1&amp;ROUND(BG$29/100*_xlfn.XLOOKUP($E62,$E$32:$E$281,_xlfn.XLOOKUP(BG$31,$S$28:$AB$28,$S$32:$AB$281))*IFERROR(_xlfn.XLOOKUP(BJ$30,$S$8:$S$10,_xlfn.XLOOKUP(BG$31,$U$4:$Z$4,$U$8:$Z$10),1),1),4))</f>
        <v>"AtkSpeed":0.0567</v>
      </c>
      <c r="BH62" s="2" t="str" cm="1">
        <f t="array" ref="BH62">IF(BH61="","",$B$2&amp;BH$31&amp;$B$2&amp;$B$1&amp;ROUND(BH$29/100*_xlfn.XLOOKUP($E62,$E$32:$E$281,_xlfn.XLOOKUP(BH$31,$S$28:$AB$28,$S$32:$AB$281))*IFERROR(_xlfn.XLOOKUP(BI$30,$S$8:$S$10,_xlfn.XLOOKUP(BH$31,$U$4:$Z$4,$U$8:$Z$10),1),1),4))</f>
        <v>"OnHealInc":0.0416</v>
      </c>
      <c r="BI62" s="2" t="str">
        <f t="shared" si="8"/>
        <v>{"MagicDef":546.0465,"AtkSpeed":0.0567,"OnHealInc":0.0416}</v>
      </c>
      <c r="BJ62" s="2" t="str" cm="1">
        <f t="array" ref="BJ62">IF(BJ61="","",$B$2&amp;BJ$31&amp;$B$2&amp;$B$1&amp;ROUND(BJ$29/100*_xlfn.XLOOKUP($E62,$E$32:$E$281,_xlfn.XLOOKUP(BJ$31,$S$28:$AB$28,$S$32:$AB$281))*IFERROR(_xlfn.XLOOKUP(BM$30,$S$8:$S$10,_xlfn.XLOOKUP(BJ$31,$U$4:$Z$4,$U$8:$Z$10),1),1),4))</f>
        <v>"Atk":1365.1163</v>
      </c>
      <c r="BK62" s="2" t="str" cm="1">
        <f t="array" ref="BK62">IF(BK61="","",$B$2&amp;BK$31&amp;$B$2&amp;$B$1&amp;ROUND(BK$29/100*_xlfn.XLOOKUP($E62,$E$32:$E$281,_xlfn.XLOOKUP(BK$31,$S$28:$AB$28,$S$32:$AB$281))*IFERROR(_xlfn.XLOOKUP(BN$30,$S$8:$S$10,_xlfn.XLOOKUP(BK$31,$U$4:$Z$4,$U$8:$Z$10),1),1),4))</f>
        <v>"Cri":0.2436</v>
      </c>
      <c r="BL62" s="2" t="str" cm="1">
        <f t="array" ref="BL62">IF(BL61="","",$B$2&amp;BL$31&amp;$B$2&amp;$B$1&amp;ROUND(BL$29/100*_xlfn.XLOOKUP($E62,$E$32:$E$281,_xlfn.XLOOKUP(BL$31,$S$28:$AB$28,$S$32:$AB$281))*IFERROR(_xlfn.XLOOKUP(BM$30,$S$8:$S$10,_xlfn.XLOOKUP(BL$31,$U$4:$Z$4,$U$8:$Z$10),1),1),4))</f>
        <v/>
      </c>
      <c r="BM62" s="2" t="str">
        <f t="shared" si="9"/>
        <v>{"Atk":1365.1163,"Cri":0.2436}</v>
      </c>
      <c r="BN62" s="2" t="str" cm="1">
        <f t="array" ref="BN62">IF(BN61="","",$B$2&amp;BN$31&amp;$B$2&amp;$B$1&amp;ROUND(BN$29/100*_xlfn.XLOOKUP($E62,$E$32:$E$281,_xlfn.XLOOKUP(BN$31,$S$28:$AB$28,$S$32:$AB$281))*IFERROR(_xlfn.XLOOKUP(BQ$30,$S$8:$S$10,_xlfn.XLOOKUP(BN$31,$U$4:$Z$4,$U$8:$Z$10),1),1),4))</f>
        <v>"Hp":13030.6558</v>
      </c>
      <c r="BO62" s="2" t="str" cm="1">
        <f t="array" ref="BO62">IF(BO61="","",$B$2&amp;BO$31&amp;$B$2&amp;$B$1&amp;ROUND(BO$29/100*_xlfn.XLOOKUP($E62,$E$32:$E$281,_xlfn.XLOOKUP(BO$31,$S$28:$AB$28,$S$32:$AB$281))*IFERROR(_xlfn.XLOOKUP(BR$30,$S$8:$S$10,_xlfn.XLOOKUP(BO$31,$U$4:$Z$4,$U$8:$Z$10),1),1),4))</f>
        <v>"AntiCri":0.2436</v>
      </c>
      <c r="BP62" s="2" t="str" cm="1">
        <f t="array" ref="BP62">IF(BP61="","",$B$2&amp;BP$31&amp;$B$2&amp;$B$1&amp;ROUND(BP$29/100*_xlfn.XLOOKUP($E62,$E$32:$E$281,_xlfn.XLOOKUP(BP$31,$S$28:$AB$28,$S$32:$AB$281))*IFERROR(_xlfn.XLOOKUP(BQ$30,$S$8:$S$10,_xlfn.XLOOKUP(BP$31,$U$4:$Z$4,$U$8:$Z$10),1),1),4))</f>
        <v/>
      </c>
      <c r="BQ62" s="2" t="str">
        <f t="shared" si="10"/>
        <v>{"Hp":13030.6558,"AntiCri":0.2436}</v>
      </c>
      <c r="BR62" s="2" t="str" cm="1">
        <f t="array" ref="BR62">IF(BR61="","",$B$2&amp;BR$31&amp;$B$2&amp;$B$1&amp;ROUND(BR$29/100*_xlfn.XLOOKUP($E62,$E$32:$E$281,_xlfn.XLOOKUP(BR$31,$S$28:$AB$28,$S$32:$AB$281))*IFERROR(_xlfn.XLOOKUP(BU$30,$S$8:$S$10,_xlfn.XLOOKUP(BR$31,$U$4:$Z$4,$U$8:$Z$10),1),1),4))</f>
        <v>"PhysDef":481.5138</v>
      </c>
      <c r="BS62" s="2" t="str" cm="1">
        <f t="array" ref="BS62">IF(BS61="","",$B$2&amp;BS$31&amp;$B$2&amp;$B$1&amp;ROUND(BS$29/100*_xlfn.XLOOKUP($E62,$E$32:$E$281,_xlfn.XLOOKUP(BS$31,$S$28:$AB$28,$S$32:$AB$281))*IFERROR(_xlfn.XLOOKUP(BV$30,$S$8:$S$10,_xlfn.XLOOKUP(BS$31,$U$4:$Z$4,$U$8:$Z$10),1),1),4))</f>
        <v>"HealInc":0.0416</v>
      </c>
      <c r="BT62" s="2" t="str" cm="1">
        <f t="array" ref="BT62">IF(BT61="","",$B$2&amp;BT$31&amp;$B$2&amp;$B$1&amp;ROUND(BT$29/100*_xlfn.XLOOKUP($E62,$E$32:$E$281,_xlfn.XLOOKUP(BT$31,$S$28:$AB$28,$S$32:$AB$281))*IFERROR(_xlfn.XLOOKUP(BU$30,$S$8:$S$10,_xlfn.XLOOKUP(BT$31,$U$4:$Z$4,$U$8:$Z$10),1),1),4))</f>
        <v/>
      </c>
      <c r="BU62" s="2" t="str">
        <f t="shared" si="11"/>
        <v>{"PhysDef":481.5138,"HealInc":0.0416}</v>
      </c>
      <c r="BV62" s="2" t="str" cm="1">
        <f t="array" ref="BV62">IF(BV61="","",$B$2&amp;BV$31&amp;$B$2&amp;$B$1&amp;ROUND(BV$29/100*_xlfn.XLOOKUP($E62,$E$32:$E$281,_xlfn.XLOOKUP(BV$31,$S$28:$AB$28,$S$32:$AB$281))*IFERROR(_xlfn.XLOOKUP(BY$30,$S$8:$S$10,_xlfn.XLOOKUP(BV$31,$U$4:$Z$4,$U$8:$Z$10),1),1),4))</f>
        <v>"MagicDef":491.4419</v>
      </c>
      <c r="BW62" s="2" t="str" cm="1">
        <f t="array" ref="BW62">IF(BW61="","",$B$2&amp;BW$31&amp;$B$2&amp;$B$1&amp;ROUND(BW$29/100*_xlfn.XLOOKUP($E62,$E$32:$E$281,_xlfn.XLOOKUP(BW$31,$S$28:$AB$28,$S$32:$AB$281))*IFERROR(_xlfn.XLOOKUP(BZ$30,$S$8:$S$10,_xlfn.XLOOKUP(BW$31,$U$4:$Z$4,$U$8:$Z$10),1),1),4))</f>
        <v>"AtkSpeed":0.0567</v>
      </c>
      <c r="BX62" s="2" t="str" cm="1">
        <f t="array" ref="BX62">IF(BX61="","",$B$2&amp;BX$31&amp;$B$2&amp;$B$1&amp;ROUND(BX$29/100*_xlfn.XLOOKUP($E62,$E$32:$E$281,_xlfn.XLOOKUP(BX$31,$S$28:$AB$28,$S$32:$AB$281))*IFERROR(_xlfn.XLOOKUP(BY$30,$S$8:$S$10,_xlfn.XLOOKUP(BX$31,$U$4:$Z$4,$U$8:$Z$10),1),1),4))</f>
        <v>"HealInc":0.0416</v>
      </c>
      <c r="BY62" s="2" t="str">
        <f t="shared" si="12"/>
        <v>{"MagicDef":491.4419,"AtkSpeed":0.0567,"HealInc":0.0416}</v>
      </c>
    </row>
    <row r="63" spans="4:77" ht="16.5" x14ac:dyDescent="0.15">
      <c r="D63" s="38">
        <v>73</v>
      </c>
      <c r="E63" s="43">
        <v>32</v>
      </c>
      <c r="F63" s="38">
        <v>737.91970232722235</v>
      </c>
      <c r="G63" s="38">
        <v>40</v>
      </c>
      <c r="H63" s="38">
        <v>30</v>
      </c>
      <c r="I63" s="48">
        <v>737.91970232722235</v>
      </c>
      <c r="J63" s="48">
        <v>73.791970232722235</v>
      </c>
      <c r="K63" s="48">
        <v>29.516788093088895</v>
      </c>
      <c r="L63" s="48">
        <v>29.516788093088895</v>
      </c>
      <c r="M63" s="48">
        <v>56</v>
      </c>
      <c r="N63" s="48">
        <v>56</v>
      </c>
      <c r="O63" s="48">
        <v>13.5</v>
      </c>
      <c r="P63" s="48">
        <v>10.5</v>
      </c>
      <c r="Q63" s="48">
        <v>9.9</v>
      </c>
      <c r="R63" s="48">
        <v>9.9</v>
      </c>
      <c r="S63" s="48">
        <f>SUM(I$32:I63)</f>
        <v>13148.068052471082</v>
      </c>
      <c r="T63" s="48">
        <f>SUM(J$32:J63)</f>
        <v>1314.8068052471083</v>
      </c>
      <c r="U63" s="48">
        <f>SUM(K$32:K63)</f>
        <v>525.92272209884334</v>
      </c>
      <c r="V63" s="48">
        <f>SUM(L$32:L63)</f>
        <v>525.92272209884334</v>
      </c>
      <c r="W63" s="62">
        <f>SUM(M$32:M63)/10000</f>
        <v>0.2492</v>
      </c>
      <c r="X63" s="62">
        <f>SUM(N$32:N63)/10000</f>
        <v>0.2492</v>
      </c>
      <c r="Y63" s="62">
        <f>SUM(O$32:O63)/10000</f>
        <v>5.8049999999999997E-2</v>
      </c>
      <c r="Z63" s="62">
        <f>SUM(P$32:P63)/10000</f>
        <v>4.5150000000000003E-2</v>
      </c>
      <c r="AA63" s="62">
        <f>SUM(Q$32:Q63)/10000</f>
        <v>4.2569999999999969E-2</v>
      </c>
      <c r="AB63" s="62">
        <f>SUM(R$32:R63)/10000</f>
        <v>4.2569999999999969E-2</v>
      </c>
      <c r="AD63" s="2" t="str" cm="1">
        <f t="array" ref="AD63">IF(AD62="","",$B$2&amp;AD$31&amp;$B$2&amp;$B$1&amp;ROUND(AD$29/100*_xlfn.XLOOKUP($E63,$E$32:$E$281,_xlfn.XLOOKUP(AD$31,$S$28:$AB$28,$S$32:$AB$281))*_xlfn.XLOOKUP(AG$30,$S$8:$S$10,_xlfn.XLOOKUP(AD$31,$U$4:$Z$4,$U$8:$Z$10),1),4))</f>
        <v>"Atk":1604.0643</v>
      </c>
      <c r="AE63" s="2" t="str" cm="1">
        <f t="array" ref="AE63">IF(AE62="","",$B$2&amp;AE$31&amp;$B$2&amp;$B$1&amp;ROUND(AE$29/100*_xlfn.XLOOKUP($E63,$E$32:$E$281,_xlfn.XLOOKUP(AE$31,$S$28:$AB$28,$S$32:$AB$281))*_xlfn.XLOOKUP(AG$30,$S$8:$S$10,_xlfn.XLOOKUP(AE$31,$U$4:$Z$4,$U$8:$Z$10),1),4))</f>
        <v>"Cri":0.3613</v>
      </c>
      <c r="AF63" s="2" t="str" cm="1">
        <f t="array" ref="AF63">IF(AF62="","",$B$2&amp;AF$31&amp;$B$2&amp;$B$1&amp;ROUND(AF$29/100*_xlfn.XLOOKUP($E63,$E$32:$E$281,_xlfn.XLOOKUP(AF$31,$S$28:$AB$28,$S$32:$AB$281))*_xlfn.XLOOKUP(AI$30,$S$8:$S$10,_xlfn.XLOOKUP(AF$31,$U$4:$Z$4,$U$8:$Z$10),1),4))</f>
        <v/>
      </c>
      <c r="AG63" s="2" t="str">
        <f t="shared" si="1"/>
        <v>{"Atk":1604.0643,"Cri":0.3613}</v>
      </c>
      <c r="AH63" s="2" t="str" cm="1">
        <f t="array" ref="AH63">IF(AH62="","",$B$2&amp;AH$31&amp;$B$2&amp;$B$1&amp;ROUND(AH$29/100*_xlfn.XLOOKUP($E63,$E$32:$E$281,_xlfn.XLOOKUP(AH$31,$S$28:$AB$28,$S$32:$AB$281))*_xlfn.XLOOKUP(AK$30,$S$8:$S$10,_xlfn.XLOOKUP(AH$31,$U$4:$Z$4,$U$8:$Z$10),1),4))</f>
        <v>"Hp":11570.2999</v>
      </c>
      <c r="AI63" s="2" t="str" cm="1">
        <f t="array" ref="AI63">IF(AI62="","",$B$2&amp;AI$31&amp;$B$2&amp;$B$1&amp;ROUND(AI$29/100*_xlfn.XLOOKUP($E63,$E$32:$E$281,_xlfn.XLOOKUP(AI$31,$S$28:$AB$28,$S$32:$AB$281))*_xlfn.XLOOKUP(AK$30,$S$8:$S$10,_xlfn.XLOOKUP(AI$31,$U$4:$Z$4,$U$8:$Z$10),1),4))</f>
        <v>"AntiCri":0.1994</v>
      </c>
      <c r="AJ63" s="2" t="str" cm="1">
        <f t="array" ref="AJ63">IF(AJ62="","",$B$2&amp;AJ$31&amp;$B$2&amp;$B$1&amp;ROUND(AJ$29/100*_xlfn.XLOOKUP($E63,$E$32:$E$281,_xlfn.XLOOKUP(AJ$31,$S$28:$AB$28,$S$32:$AB$281))*_xlfn.XLOOKUP(AK$30,$S$8:$S$10,_xlfn.XLOOKUP(AJ$31,$U$4:$Z$4,$U$8:$Z$10),1),4))</f>
        <v/>
      </c>
      <c r="AK63" s="2" t="str">
        <f t="shared" si="2"/>
        <v>{"Hp":11570.2999,"AntiCri":0.1994}</v>
      </c>
      <c r="AL63" s="2" t="str" cm="1">
        <f t="array" ref="AL63">IF(AL62="","",$B$2&amp;AL$31&amp;$B$2&amp;$B$1&amp;ROUND(AL$29/100*_xlfn.XLOOKUP($E63,$E$32:$E$281,_xlfn.XLOOKUP(AL$31,$S$28:$AB$28,$S$32:$AB$281))*IFERROR(_xlfn.XLOOKUP(AO$30,$S$8:$S$10,_xlfn.XLOOKUP(AL$31,$U$4:$Z$4,$U$8:$Z$10),1),1),4))</f>
        <v>"PhysDef":499.6266</v>
      </c>
      <c r="AM63" s="2" t="str" cm="1">
        <f t="array" ref="AM63">IF(AM62="","",$B$2&amp;AM$31&amp;$B$2&amp;$B$1&amp;ROUND(AM$29/100*_xlfn.XLOOKUP($E63,$E$32:$E$281,_xlfn.XLOOKUP(AM$31,$S$28:$AB$28,$S$32:$AB$281))*IFERROR(_xlfn.XLOOKUP(AP$30,$S$8:$S$10,_xlfn.XLOOKUP(AM$31,$U$4:$Z$4,$U$8:$Z$10),1),1),4))</f>
        <v>"SkillSpeed":0.0452</v>
      </c>
      <c r="AN63" s="2" t="str" cm="1">
        <f t="array" ref="AN63">IF(AN62="","",$B$2&amp;AN$31&amp;$B$2&amp;$B$1&amp;ROUND(AN$29/100*_xlfn.XLOOKUP($E63,$E$32:$E$281,_xlfn.XLOOKUP(AN$31,$S$28:$AB$28,$S$32:$AB$281))*IFERROR(_xlfn.XLOOKUP(AO$30,$S$8:$S$10,_xlfn.XLOOKUP(AN$31,$U$4:$Z$4,$U$8:$Z$10),1),1),4))</f>
        <v/>
      </c>
      <c r="AO63" s="2" t="str">
        <f t="shared" si="3"/>
        <v>{"PhysDef":499.6266,"SkillSpeed":0.0452}</v>
      </c>
      <c r="AP63" s="2" t="str" cm="1">
        <f t="array" ref="AP63">IF(AP62="","",$B$2&amp;AP$31&amp;$B$2&amp;$B$1&amp;ROUND(AP$29/100*_xlfn.XLOOKUP($E63,$E$32:$E$281,_xlfn.XLOOKUP(AP$31,$S$28:$AB$28,$S$32:$AB$281))*IFERROR(_xlfn.XLOOKUP(AS$30,$S$8:$S$10,_xlfn.XLOOKUP(AP$31,$U$4:$Z$4,$U$8:$Z$10),1),1),4))</f>
        <v>"MagicDef":499.6266</v>
      </c>
      <c r="AQ63" s="2" t="str" cm="1">
        <f t="array" ref="AQ63">IF(AQ62="","",$B$2&amp;AQ$31&amp;$B$2&amp;$B$1&amp;ROUND(AQ$29/100*_xlfn.XLOOKUP($E63,$E$32:$E$281,_xlfn.XLOOKUP(AQ$31,$S$28:$AB$28,$S$32:$AB$281))*IFERROR(_xlfn.XLOOKUP(AT$30,$S$8:$S$10,_xlfn.XLOOKUP(AQ$31,$U$4:$Z$4,$U$8:$Z$10),1),1),4))</f>
        <v>"AtkSpeed":0.0581</v>
      </c>
      <c r="AR63" s="2" t="str" cm="1">
        <f t="array" ref="AR63">IF(AR62="","",$B$2&amp;AR$31&amp;$B$2&amp;$B$1&amp;ROUND(AR$29/100*_xlfn.XLOOKUP($E63,$E$32:$E$281,_xlfn.XLOOKUP(AR$31,$S$28:$AB$28,$S$32:$AB$281))*IFERROR(_xlfn.XLOOKUP(AS$30,$S$8:$S$10,_xlfn.XLOOKUP(AR$31,$U$4:$Z$4,$U$8:$Z$10),1),1),4))</f>
        <v>"SkillSpeed":0.0452</v>
      </c>
      <c r="AS63" s="2" t="str">
        <f t="shared" si="4"/>
        <v>{"MagicDef":499.6266,"AtkSpeed":0.0581,"SkillSpeed":0.0452}</v>
      </c>
      <c r="AT63" s="2" t="str" cm="1">
        <f t="array" ref="AT63">IF(AT62="","",$B$2&amp;AT$31&amp;$B$2&amp;$B$1&amp;ROUND(AT$29/100*_xlfn.XLOOKUP($E63,$E$32:$E$281,_xlfn.XLOOKUP(AT$31,$S$28:$AB$28,$S$32:$AB$281))*IFERROR(_xlfn.XLOOKUP(AW$30,$S$8:$S$10,_xlfn.XLOOKUP(AT$31,$U$4:$Z$4,$U$8:$Z$10),1),1),4))</f>
        <v>"Atk":1130.7339</v>
      </c>
      <c r="AU63" s="2" t="str" cm="1">
        <f t="array" ref="AU63">IF(AU62="","",$B$2&amp;AU$31&amp;$B$2&amp;$B$1&amp;ROUND(AU$29/100*_xlfn.XLOOKUP($E63,$E$32:$E$281,_xlfn.XLOOKUP(AU$31,$S$28:$AB$28,$S$32:$AB$281))*IFERROR(_xlfn.XLOOKUP(AX$30,$S$8:$S$10,_xlfn.XLOOKUP(AU$31,$U$4:$Z$4,$U$8:$Z$10),1),1),4))</f>
        <v>"Cri":0.2492</v>
      </c>
      <c r="AV63" s="2" t="str" cm="1">
        <f t="array" ref="AV63">IF(AV62="","",$B$2&amp;AV$31&amp;$B$2&amp;$B$1&amp;ROUND(AV$29/100*_xlfn.XLOOKUP($E63,$E$32:$E$281,_xlfn.XLOOKUP(AV$31,$S$28:$AB$28,$S$32:$AB$281))*IFERROR(_xlfn.XLOOKUP(AW$30,$S$8:$S$10,_xlfn.XLOOKUP(AV$31,$U$4:$Z$4,$U$8:$Z$10),1),1),4))</f>
        <v/>
      </c>
      <c r="AW63" s="2" t="str">
        <f t="shared" si="5"/>
        <v>{"Atk":1130.7339,"Cri":0.2492}</v>
      </c>
      <c r="AX63" s="2" t="str" cm="1">
        <f t="array" ref="AX63">IF(AX62="","",$B$2&amp;AX$31&amp;$B$2&amp;$B$1&amp;ROUND(AX$29/100*_xlfn.XLOOKUP($E63,$E$32:$E$281,_xlfn.XLOOKUP(AX$31,$S$28:$AB$28,$S$32:$AB$281))*IFERROR(_xlfn.XLOOKUP(BA$30,$S$8:$S$10,_xlfn.XLOOKUP(AX$31,$U$4:$Z$4,$U$8:$Z$10),1),1),4))</f>
        <v>"Hp":16435.0851</v>
      </c>
      <c r="AY63" s="2" t="str" cm="1">
        <f t="array" ref="AY63">IF(AY62="","",$B$2&amp;AY$31&amp;$B$2&amp;$B$1&amp;ROUND(AY$29/100*_xlfn.XLOOKUP($E63,$E$32:$E$281,_xlfn.XLOOKUP(AY$31,$S$28:$AB$28,$S$32:$AB$281))*IFERROR(_xlfn.XLOOKUP(BB$30,$S$8:$S$10,_xlfn.XLOOKUP(AY$31,$U$4:$Z$4,$U$8:$Z$10),1),1),4))</f>
        <v>"AntiCri":0.2492</v>
      </c>
      <c r="AZ63" s="2" t="str" cm="1">
        <f t="array" ref="AZ63">IF(AZ62="","",$B$2&amp;AZ$31&amp;$B$2&amp;$B$1&amp;ROUND(AZ$29/100*_xlfn.XLOOKUP($E63,$E$32:$E$281,_xlfn.XLOOKUP(AZ$31,$S$28:$AB$28,$S$32:$AB$281))*IFERROR(_xlfn.XLOOKUP(BA$30,$S$8:$S$10,_xlfn.XLOOKUP(AZ$31,$U$4:$Z$4,$U$8:$Z$10),1),1),4))</f>
        <v/>
      </c>
      <c r="BA63" s="2" t="str">
        <f t="shared" si="6"/>
        <v>{"Hp":16435.0851,"AntiCri":0.2492}</v>
      </c>
      <c r="BB63" s="2" t="str" cm="1">
        <f t="array" ref="BB63">IF(BB62="","",$B$2&amp;BB$31&amp;$B$2&amp;$B$1&amp;ROUND(BB$29/100*_xlfn.XLOOKUP($E63,$E$32:$E$281,_xlfn.XLOOKUP(BB$31,$S$28:$AB$28,$S$32:$AB$281))*IFERROR(_xlfn.XLOOKUP(BE$30,$S$8:$S$10,_xlfn.XLOOKUP(BB$31,$U$4:$Z$4,$U$8:$Z$10),1),1),4))</f>
        <v>"PhysDef":578.515</v>
      </c>
      <c r="BC63" s="2" t="str" cm="1">
        <f t="array" ref="BC63">IF(BC62="","",$B$2&amp;BC$31&amp;$B$2&amp;$B$1&amp;ROUND(BC$29/100*_xlfn.XLOOKUP($E63,$E$32:$E$281,_xlfn.XLOOKUP(BC$31,$S$28:$AB$28,$S$32:$AB$281))*IFERROR(_xlfn.XLOOKUP(BF$30,$S$8:$S$10,_xlfn.XLOOKUP(BC$31,$U$4:$Z$4,$U$8:$Z$10),1),1),4))</f>
        <v>"OnHealInc":0.0426</v>
      </c>
      <c r="BD63" s="2" t="str" cm="1">
        <f t="array" ref="BD63">IF(BD62="","",$B$2&amp;BD$31&amp;$B$2&amp;$B$1&amp;ROUND(BD$29/100*_xlfn.XLOOKUP($E63,$E$32:$E$281,_xlfn.XLOOKUP(BD$31,$S$28:$AB$28,$S$32:$AB$281))*IFERROR(_xlfn.XLOOKUP(BE$30,$S$8:$S$10,_xlfn.XLOOKUP(BD$31,$U$4:$Z$4,$U$8:$Z$10),1),1),4))</f>
        <v/>
      </c>
      <c r="BE63" s="2" t="str">
        <f t="shared" si="7"/>
        <v>{"PhysDef":578.515,"OnHealInc":0.0426}</v>
      </c>
      <c r="BF63" s="2" t="str" cm="1">
        <f t="array" ref="BF63">IF(BF62="","",$B$2&amp;BF$31&amp;$B$2&amp;$B$1&amp;ROUND(BF$29/100*_xlfn.XLOOKUP($E63,$E$32:$E$281,_xlfn.XLOOKUP(BF$31,$S$28:$AB$28,$S$32:$AB$281))*IFERROR(_xlfn.XLOOKUP(BI$30,$S$8:$S$10,_xlfn.XLOOKUP(BF$31,$U$4:$Z$4,$U$8:$Z$10),1),1),4))</f>
        <v>"MagicDef":578.515</v>
      </c>
      <c r="BG63" s="2" t="str" cm="1">
        <f t="array" ref="BG63">IF(BG62="","",$B$2&amp;BG$31&amp;$B$2&amp;$B$1&amp;ROUND(BG$29/100*_xlfn.XLOOKUP($E63,$E$32:$E$281,_xlfn.XLOOKUP(BG$31,$S$28:$AB$28,$S$32:$AB$281))*IFERROR(_xlfn.XLOOKUP(BJ$30,$S$8:$S$10,_xlfn.XLOOKUP(BG$31,$U$4:$Z$4,$U$8:$Z$10),1),1),4))</f>
        <v>"AtkSpeed":0.0581</v>
      </c>
      <c r="BH63" s="2" t="str" cm="1">
        <f t="array" ref="BH63">IF(BH62="","",$B$2&amp;BH$31&amp;$B$2&amp;$B$1&amp;ROUND(BH$29/100*_xlfn.XLOOKUP($E63,$E$32:$E$281,_xlfn.XLOOKUP(BH$31,$S$28:$AB$28,$S$32:$AB$281))*IFERROR(_xlfn.XLOOKUP(BI$30,$S$8:$S$10,_xlfn.XLOOKUP(BH$31,$U$4:$Z$4,$U$8:$Z$10),1),1),4))</f>
        <v>"OnHealInc":0.0426</v>
      </c>
      <c r="BI63" s="2" t="str">
        <f t="shared" si="8"/>
        <v>{"MagicDef":578.515,"AtkSpeed":0.0581,"OnHealInc":0.0426}</v>
      </c>
      <c r="BJ63" s="2" t="str" cm="1">
        <f t="array" ref="BJ63">IF(BJ62="","",$B$2&amp;BJ$31&amp;$B$2&amp;$B$1&amp;ROUND(BJ$29/100*_xlfn.XLOOKUP($E63,$E$32:$E$281,_xlfn.XLOOKUP(BJ$31,$S$28:$AB$28,$S$32:$AB$281))*IFERROR(_xlfn.XLOOKUP(BM$30,$S$8:$S$10,_xlfn.XLOOKUP(BJ$31,$U$4:$Z$4,$U$8:$Z$10),1),1),4))</f>
        <v>"Atk":1446.2875</v>
      </c>
      <c r="BK63" s="2" t="str" cm="1">
        <f t="array" ref="BK63">IF(BK62="","",$B$2&amp;BK$31&amp;$B$2&amp;$B$1&amp;ROUND(BK$29/100*_xlfn.XLOOKUP($E63,$E$32:$E$281,_xlfn.XLOOKUP(BK$31,$S$28:$AB$28,$S$32:$AB$281))*IFERROR(_xlfn.XLOOKUP(BN$30,$S$8:$S$10,_xlfn.XLOOKUP(BK$31,$U$4:$Z$4,$U$8:$Z$10),1),1),4))</f>
        <v>"Cri":0.2492</v>
      </c>
      <c r="BL63" s="2" t="str" cm="1">
        <f t="array" ref="BL63">IF(BL62="","",$B$2&amp;BL$31&amp;$B$2&amp;$B$1&amp;ROUND(BL$29/100*_xlfn.XLOOKUP($E63,$E$32:$E$281,_xlfn.XLOOKUP(BL$31,$S$28:$AB$28,$S$32:$AB$281))*IFERROR(_xlfn.XLOOKUP(BM$30,$S$8:$S$10,_xlfn.XLOOKUP(BL$31,$U$4:$Z$4,$U$8:$Z$10),1),1),4))</f>
        <v/>
      </c>
      <c r="BM63" s="2" t="str">
        <f t="shared" si="9"/>
        <v>{"Atk":1446.2875,"Cri":0.2492}</v>
      </c>
      <c r="BN63" s="2" t="str" cm="1">
        <f t="array" ref="BN63">IF(BN62="","",$B$2&amp;BN$31&amp;$B$2&amp;$B$1&amp;ROUND(BN$29/100*_xlfn.XLOOKUP($E63,$E$32:$E$281,_xlfn.XLOOKUP(BN$31,$S$28:$AB$28,$S$32:$AB$281))*IFERROR(_xlfn.XLOOKUP(BQ$30,$S$8:$S$10,_xlfn.XLOOKUP(BN$31,$U$4:$Z$4,$U$8:$Z$10),1),1),4))</f>
        <v>"Hp":13805.4715</v>
      </c>
      <c r="BO63" s="2" t="str" cm="1">
        <f t="array" ref="BO63">IF(BO62="","",$B$2&amp;BO$31&amp;$B$2&amp;$B$1&amp;ROUND(BO$29/100*_xlfn.XLOOKUP($E63,$E$32:$E$281,_xlfn.XLOOKUP(BO$31,$S$28:$AB$28,$S$32:$AB$281))*IFERROR(_xlfn.XLOOKUP(BR$30,$S$8:$S$10,_xlfn.XLOOKUP(BO$31,$U$4:$Z$4,$U$8:$Z$10),1),1),4))</f>
        <v>"AntiCri":0.2492</v>
      </c>
      <c r="BP63" s="2" t="str" cm="1">
        <f t="array" ref="BP63">IF(BP62="","",$B$2&amp;BP$31&amp;$B$2&amp;$B$1&amp;ROUND(BP$29/100*_xlfn.XLOOKUP($E63,$E$32:$E$281,_xlfn.XLOOKUP(BP$31,$S$28:$AB$28,$S$32:$AB$281))*IFERROR(_xlfn.XLOOKUP(BQ$30,$S$8:$S$10,_xlfn.XLOOKUP(BP$31,$U$4:$Z$4,$U$8:$Z$10),1),1),4))</f>
        <v/>
      </c>
      <c r="BQ63" s="2" t="str">
        <f t="shared" si="10"/>
        <v>{"Hp":13805.4715,"AntiCri":0.2492}</v>
      </c>
      <c r="BR63" s="2" t="str" cm="1">
        <f t="array" ref="BR63">IF(BR62="","",$B$2&amp;BR$31&amp;$B$2&amp;$B$1&amp;ROUND(BR$29/100*_xlfn.XLOOKUP($E63,$E$32:$E$281,_xlfn.XLOOKUP(BR$31,$S$28:$AB$28,$S$32:$AB$281))*IFERROR(_xlfn.XLOOKUP(BU$30,$S$8:$S$10,_xlfn.XLOOKUP(BR$31,$U$4:$Z$4,$U$8:$Z$10),1),1),4))</f>
        <v>"PhysDef":510.145</v>
      </c>
      <c r="BS63" s="2" t="str" cm="1">
        <f t="array" ref="BS63">IF(BS62="","",$B$2&amp;BS$31&amp;$B$2&amp;$B$1&amp;ROUND(BS$29/100*_xlfn.XLOOKUP($E63,$E$32:$E$281,_xlfn.XLOOKUP(BS$31,$S$28:$AB$28,$S$32:$AB$281))*IFERROR(_xlfn.XLOOKUP(BV$30,$S$8:$S$10,_xlfn.XLOOKUP(BS$31,$U$4:$Z$4,$U$8:$Z$10),1),1),4))</f>
        <v>"HealInc":0.0426</v>
      </c>
      <c r="BT63" s="2" t="str" cm="1">
        <f t="array" ref="BT63">IF(BT62="","",$B$2&amp;BT$31&amp;$B$2&amp;$B$1&amp;ROUND(BT$29/100*_xlfn.XLOOKUP($E63,$E$32:$E$281,_xlfn.XLOOKUP(BT$31,$S$28:$AB$28,$S$32:$AB$281))*IFERROR(_xlfn.XLOOKUP(BU$30,$S$8:$S$10,_xlfn.XLOOKUP(BT$31,$U$4:$Z$4,$U$8:$Z$10),1),1),4))</f>
        <v/>
      </c>
      <c r="BU63" s="2" t="str">
        <f t="shared" si="11"/>
        <v>{"PhysDef":510.145,"HealInc":0.0426}</v>
      </c>
      <c r="BV63" s="2" t="str" cm="1">
        <f t="array" ref="BV63">IF(BV62="","",$B$2&amp;BV$31&amp;$B$2&amp;$B$1&amp;ROUND(BV$29/100*_xlfn.XLOOKUP($E63,$E$32:$E$281,_xlfn.XLOOKUP(BV$31,$S$28:$AB$28,$S$32:$AB$281))*IFERROR(_xlfn.XLOOKUP(BY$30,$S$8:$S$10,_xlfn.XLOOKUP(BV$31,$U$4:$Z$4,$U$8:$Z$10),1),1),4))</f>
        <v>"MagicDef":520.6635</v>
      </c>
      <c r="BW63" s="2" t="str" cm="1">
        <f t="array" ref="BW63">IF(BW62="","",$B$2&amp;BW$31&amp;$B$2&amp;$B$1&amp;ROUND(BW$29/100*_xlfn.XLOOKUP($E63,$E$32:$E$281,_xlfn.XLOOKUP(BW$31,$S$28:$AB$28,$S$32:$AB$281))*IFERROR(_xlfn.XLOOKUP(BZ$30,$S$8:$S$10,_xlfn.XLOOKUP(BW$31,$U$4:$Z$4,$U$8:$Z$10),1),1),4))</f>
        <v>"AtkSpeed":0.0581</v>
      </c>
      <c r="BX63" s="2" t="str" cm="1">
        <f t="array" ref="BX63">IF(BX62="","",$B$2&amp;BX$31&amp;$B$2&amp;$B$1&amp;ROUND(BX$29/100*_xlfn.XLOOKUP($E63,$E$32:$E$281,_xlfn.XLOOKUP(BX$31,$S$28:$AB$28,$S$32:$AB$281))*IFERROR(_xlfn.XLOOKUP(BY$30,$S$8:$S$10,_xlfn.XLOOKUP(BX$31,$U$4:$Z$4,$U$8:$Z$10),1),1),4))</f>
        <v>"HealInc":0.0426</v>
      </c>
      <c r="BY63" s="2" t="str">
        <f t="shared" si="12"/>
        <v>{"MagicDef":520.6635,"AtkSpeed":0.0581,"HealInc":0.0426}</v>
      </c>
    </row>
    <row r="64" spans="4:77" ht="16.5" x14ac:dyDescent="0.15">
      <c r="D64" s="38">
        <v>75</v>
      </c>
      <c r="E64" s="43">
        <v>33</v>
      </c>
      <c r="F64" s="38">
        <v>793.02376021557461</v>
      </c>
      <c r="G64" s="38">
        <v>40</v>
      </c>
      <c r="H64" s="38">
        <v>30</v>
      </c>
      <c r="I64" s="48">
        <v>793.02376021557461</v>
      </c>
      <c r="J64" s="48">
        <v>79.302376021557464</v>
      </c>
      <c r="K64" s="48">
        <v>31.720950408622986</v>
      </c>
      <c r="L64" s="48">
        <v>31.720950408622986</v>
      </c>
      <c r="M64" s="48">
        <v>56</v>
      </c>
      <c r="N64" s="48">
        <v>56</v>
      </c>
      <c r="O64" s="48">
        <v>13.5</v>
      </c>
      <c r="P64" s="48">
        <v>10.5</v>
      </c>
      <c r="Q64" s="48">
        <v>9.9</v>
      </c>
      <c r="R64" s="48">
        <v>9.9</v>
      </c>
      <c r="S64" s="48">
        <f>SUM(I$32:I64)</f>
        <v>13941.091812686656</v>
      </c>
      <c r="T64" s="48">
        <f>SUM(J$32:J64)</f>
        <v>1394.1091812686657</v>
      </c>
      <c r="U64" s="48">
        <f>SUM(K$32:K64)</f>
        <v>557.64367250746636</v>
      </c>
      <c r="V64" s="48">
        <f>SUM(L$32:L64)</f>
        <v>557.64367250746636</v>
      </c>
      <c r="W64" s="62">
        <f>SUM(M$32:M64)/10000</f>
        <v>0.25480000000000003</v>
      </c>
      <c r="X64" s="62">
        <f>SUM(N$32:N64)/10000</f>
        <v>0.25480000000000003</v>
      </c>
      <c r="Y64" s="62">
        <f>SUM(O$32:O64)/10000</f>
        <v>5.9400000000000001E-2</v>
      </c>
      <c r="Z64" s="62">
        <f>SUM(P$32:P64)/10000</f>
        <v>4.6199999999999998E-2</v>
      </c>
      <c r="AA64" s="62">
        <f>SUM(Q$32:Q64)/10000</f>
        <v>4.3559999999999967E-2</v>
      </c>
      <c r="AB64" s="62">
        <f>SUM(R$32:R64)/10000</f>
        <v>4.3559999999999967E-2</v>
      </c>
      <c r="AD64" s="2" t="str" cm="1">
        <f t="array" ref="AD64">IF(AD63="","",$B$2&amp;AD$31&amp;$B$2&amp;$B$1&amp;ROUND(AD$29/100*_xlfn.XLOOKUP($E64,$E$32:$E$281,_xlfn.XLOOKUP(AD$31,$S$28:$AB$28,$S$32:$AB$281))*_xlfn.XLOOKUP(AG$30,$S$8:$S$10,_xlfn.XLOOKUP(AD$31,$U$4:$Z$4,$U$8:$Z$10),1),4))</f>
        <v>"Atk":1700.8132</v>
      </c>
      <c r="AE64" s="2" t="str" cm="1">
        <f t="array" ref="AE64">IF(AE63="","",$B$2&amp;AE$31&amp;$B$2&amp;$B$1&amp;ROUND(AE$29/100*_xlfn.XLOOKUP($E64,$E$32:$E$281,_xlfn.XLOOKUP(AE$31,$S$28:$AB$28,$S$32:$AB$281))*_xlfn.XLOOKUP(AG$30,$S$8:$S$10,_xlfn.XLOOKUP(AE$31,$U$4:$Z$4,$U$8:$Z$10),1),4))</f>
        <v>"Cri":0.3695</v>
      </c>
      <c r="AF64" s="2" t="str" cm="1">
        <f t="array" ref="AF64">IF(AF63="","",$B$2&amp;AF$31&amp;$B$2&amp;$B$1&amp;ROUND(AF$29/100*_xlfn.XLOOKUP($E64,$E$32:$E$281,_xlfn.XLOOKUP(AF$31,$S$28:$AB$28,$S$32:$AB$281))*_xlfn.XLOOKUP(AI$30,$S$8:$S$10,_xlfn.XLOOKUP(AF$31,$U$4:$Z$4,$U$8:$Z$10),1),4))</f>
        <v/>
      </c>
      <c r="AG64" s="2" t="str">
        <f t="shared" si="1"/>
        <v>{"Atk":1700.8132,"Cri":0.3695}</v>
      </c>
      <c r="AH64" s="2" t="str" cm="1">
        <f t="array" ref="AH64">IF(AH63="","",$B$2&amp;AH$31&amp;$B$2&amp;$B$1&amp;ROUND(AH$29/100*_xlfn.XLOOKUP($E64,$E$32:$E$281,_xlfn.XLOOKUP(AH$31,$S$28:$AB$28,$S$32:$AB$281))*_xlfn.XLOOKUP(AK$30,$S$8:$S$10,_xlfn.XLOOKUP(AH$31,$U$4:$Z$4,$U$8:$Z$10),1),4))</f>
        <v>"Hp":12268.1608</v>
      </c>
      <c r="AI64" s="2" t="str" cm="1">
        <f t="array" ref="AI64">IF(AI63="","",$B$2&amp;AI$31&amp;$B$2&amp;$B$1&amp;ROUND(AI$29/100*_xlfn.XLOOKUP($E64,$E$32:$E$281,_xlfn.XLOOKUP(AI$31,$S$28:$AB$28,$S$32:$AB$281))*_xlfn.XLOOKUP(AK$30,$S$8:$S$10,_xlfn.XLOOKUP(AI$31,$U$4:$Z$4,$U$8:$Z$10),1),4))</f>
        <v>"AntiCri":0.2038</v>
      </c>
      <c r="AJ64" s="2" t="str" cm="1">
        <f t="array" ref="AJ64">IF(AJ63="","",$B$2&amp;AJ$31&amp;$B$2&amp;$B$1&amp;ROUND(AJ$29/100*_xlfn.XLOOKUP($E64,$E$32:$E$281,_xlfn.XLOOKUP(AJ$31,$S$28:$AB$28,$S$32:$AB$281))*_xlfn.XLOOKUP(AK$30,$S$8:$S$10,_xlfn.XLOOKUP(AJ$31,$U$4:$Z$4,$U$8:$Z$10),1),4))</f>
        <v/>
      </c>
      <c r="AK64" s="2" t="str">
        <f t="shared" si="2"/>
        <v>{"Hp":12268.1608,"AntiCri":0.2038}</v>
      </c>
      <c r="AL64" s="2" t="str" cm="1">
        <f t="array" ref="AL64">IF(AL63="","",$B$2&amp;AL$31&amp;$B$2&amp;$B$1&amp;ROUND(AL$29/100*_xlfn.XLOOKUP($E64,$E$32:$E$281,_xlfn.XLOOKUP(AL$31,$S$28:$AB$28,$S$32:$AB$281))*IFERROR(_xlfn.XLOOKUP(AO$30,$S$8:$S$10,_xlfn.XLOOKUP(AL$31,$U$4:$Z$4,$U$8:$Z$10),1),1),4))</f>
        <v>"PhysDef":529.7615</v>
      </c>
      <c r="AM64" s="2" t="str" cm="1">
        <f t="array" ref="AM64">IF(AM63="","",$B$2&amp;AM$31&amp;$B$2&amp;$B$1&amp;ROUND(AM$29/100*_xlfn.XLOOKUP($E64,$E$32:$E$281,_xlfn.XLOOKUP(AM$31,$S$28:$AB$28,$S$32:$AB$281))*IFERROR(_xlfn.XLOOKUP(AP$30,$S$8:$S$10,_xlfn.XLOOKUP(AM$31,$U$4:$Z$4,$U$8:$Z$10),1),1),4))</f>
        <v>"SkillSpeed":0.0462</v>
      </c>
      <c r="AN64" s="2" t="str" cm="1">
        <f t="array" ref="AN64">IF(AN63="","",$B$2&amp;AN$31&amp;$B$2&amp;$B$1&amp;ROUND(AN$29/100*_xlfn.XLOOKUP($E64,$E$32:$E$281,_xlfn.XLOOKUP(AN$31,$S$28:$AB$28,$S$32:$AB$281))*IFERROR(_xlfn.XLOOKUP(AO$30,$S$8:$S$10,_xlfn.XLOOKUP(AN$31,$U$4:$Z$4,$U$8:$Z$10),1),1),4))</f>
        <v/>
      </c>
      <c r="AO64" s="2" t="str">
        <f t="shared" si="3"/>
        <v>{"PhysDef":529.7615,"SkillSpeed":0.0462}</v>
      </c>
      <c r="AP64" s="2" t="str" cm="1">
        <f t="array" ref="AP64">IF(AP63="","",$B$2&amp;AP$31&amp;$B$2&amp;$B$1&amp;ROUND(AP$29/100*_xlfn.XLOOKUP($E64,$E$32:$E$281,_xlfn.XLOOKUP(AP$31,$S$28:$AB$28,$S$32:$AB$281))*IFERROR(_xlfn.XLOOKUP(AS$30,$S$8:$S$10,_xlfn.XLOOKUP(AP$31,$U$4:$Z$4,$U$8:$Z$10),1),1),4))</f>
        <v>"MagicDef":529.7615</v>
      </c>
      <c r="AQ64" s="2" t="str" cm="1">
        <f t="array" ref="AQ64">IF(AQ63="","",$B$2&amp;AQ$31&amp;$B$2&amp;$B$1&amp;ROUND(AQ$29/100*_xlfn.XLOOKUP($E64,$E$32:$E$281,_xlfn.XLOOKUP(AQ$31,$S$28:$AB$28,$S$32:$AB$281))*IFERROR(_xlfn.XLOOKUP(AT$30,$S$8:$S$10,_xlfn.XLOOKUP(AQ$31,$U$4:$Z$4,$U$8:$Z$10),1),1),4))</f>
        <v>"AtkSpeed":0.0594</v>
      </c>
      <c r="AR64" s="2" t="str" cm="1">
        <f t="array" ref="AR64">IF(AR63="","",$B$2&amp;AR$31&amp;$B$2&amp;$B$1&amp;ROUND(AR$29/100*_xlfn.XLOOKUP($E64,$E$32:$E$281,_xlfn.XLOOKUP(AR$31,$S$28:$AB$28,$S$32:$AB$281))*IFERROR(_xlfn.XLOOKUP(AS$30,$S$8:$S$10,_xlfn.XLOOKUP(AR$31,$U$4:$Z$4,$U$8:$Z$10),1),1),4))</f>
        <v>"SkillSpeed":0.0462</v>
      </c>
      <c r="AS64" s="2" t="str">
        <f t="shared" si="4"/>
        <v>{"MagicDef":529.7615,"AtkSpeed":0.0594,"SkillSpeed":0.0462}</v>
      </c>
      <c r="AT64" s="2" t="str" cm="1">
        <f t="array" ref="AT64">IF(AT63="","",$B$2&amp;AT$31&amp;$B$2&amp;$B$1&amp;ROUND(AT$29/100*_xlfn.XLOOKUP($E64,$E$32:$E$281,_xlfn.XLOOKUP(AT$31,$S$28:$AB$28,$S$32:$AB$281))*IFERROR(_xlfn.XLOOKUP(AW$30,$S$8:$S$10,_xlfn.XLOOKUP(AT$31,$U$4:$Z$4,$U$8:$Z$10),1),1),4))</f>
        <v>"Atk":1198.9339</v>
      </c>
      <c r="AU64" s="2" t="str" cm="1">
        <f t="array" ref="AU64">IF(AU63="","",$B$2&amp;AU$31&amp;$B$2&amp;$B$1&amp;ROUND(AU$29/100*_xlfn.XLOOKUP($E64,$E$32:$E$281,_xlfn.XLOOKUP(AU$31,$S$28:$AB$28,$S$32:$AB$281))*IFERROR(_xlfn.XLOOKUP(AX$30,$S$8:$S$10,_xlfn.XLOOKUP(AU$31,$U$4:$Z$4,$U$8:$Z$10),1),1),4))</f>
        <v>"Cri":0.2548</v>
      </c>
      <c r="AV64" s="2" t="str" cm="1">
        <f t="array" ref="AV64">IF(AV63="","",$B$2&amp;AV$31&amp;$B$2&amp;$B$1&amp;ROUND(AV$29/100*_xlfn.XLOOKUP($E64,$E$32:$E$281,_xlfn.XLOOKUP(AV$31,$S$28:$AB$28,$S$32:$AB$281))*IFERROR(_xlfn.XLOOKUP(AW$30,$S$8:$S$10,_xlfn.XLOOKUP(AV$31,$U$4:$Z$4,$U$8:$Z$10),1),1),4))</f>
        <v/>
      </c>
      <c r="AW64" s="2" t="str">
        <f t="shared" si="5"/>
        <v>{"Atk":1198.9339,"Cri":0.2548}</v>
      </c>
      <c r="AX64" s="2" t="str" cm="1">
        <f t="array" ref="AX64">IF(AX63="","",$B$2&amp;AX$31&amp;$B$2&amp;$B$1&amp;ROUND(AX$29/100*_xlfn.XLOOKUP($E64,$E$32:$E$281,_xlfn.XLOOKUP(AX$31,$S$28:$AB$28,$S$32:$AB$281))*IFERROR(_xlfn.XLOOKUP(BA$30,$S$8:$S$10,_xlfn.XLOOKUP(AX$31,$U$4:$Z$4,$U$8:$Z$10),1),1),4))</f>
        <v>"Hp":17426.3648</v>
      </c>
      <c r="AY64" s="2" t="str" cm="1">
        <f t="array" ref="AY64">IF(AY63="","",$B$2&amp;AY$31&amp;$B$2&amp;$B$1&amp;ROUND(AY$29/100*_xlfn.XLOOKUP($E64,$E$32:$E$281,_xlfn.XLOOKUP(AY$31,$S$28:$AB$28,$S$32:$AB$281))*IFERROR(_xlfn.XLOOKUP(BB$30,$S$8:$S$10,_xlfn.XLOOKUP(AY$31,$U$4:$Z$4,$U$8:$Z$10),1),1),4))</f>
        <v>"AntiCri":0.2548</v>
      </c>
      <c r="AZ64" s="2" t="str" cm="1">
        <f t="array" ref="AZ64">IF(AZ63="","",$B$2&amp;AZ$31&amp;$B$2&amp;$B$1&amp;ROUND(AZ$29/100*_xlfn.XLOOKUP($E64,$E$32:$E$281,_xlfn.XLOOKUP(AZ$31,$S$28:$AB$28,$S$32:$AB$281))*IFERROR(_xlfn.XLOOKUP(BA$30,$S$8:$S$10,_xlfn.XLOOKUP(AZ$31,$U$4:$Z$4,$U$8:$Z$10),1),1),4))</f>
        <v/>
      </c>
      <c r="BA64" s="2" t="str">
        <f t="shared" si="6"/>
        <v>{"Hp":17426.3648,"AntiCri":0.2548}</v>
      </c>
      <c r="BB64" s="2" t="str" cm="1">
        <f t="array" ref="BB64">IF(BB63="","",$B$2&amp;BB$31&amp;$B$2&amp;$B$1&amp;ROUND(BB$29/100*_xlfn.XLOOKUP($E64,$E$32:$E$281,_xlfn.XLOOKUP(BB$31,$S$28:$AB$28,$S$32:$AB$281))*IFERROR(_xlfn.XLOOKUP(BE$30,$S$8:$S$10,_xlfn.XLOOKUP(BB$31,$U$4:$Z$4,$U$8:$Z$10),1),1),4))</f>
        <v>"PhysDef":613.408</v>
      </c>
      <c r="BC64" s="2" t="str" cm="1">
        <f t="array" ref="BC64">IF(BC63="","",$B$2&amp;BC$31&amp;$B$2&amp;$B$1&amp;ROUND(BC$29/100*_xlfn.XLOOKUP($E64,$E$32:$E$281,_xlfn.XLOOKUP(BC$31,$S$28:$AB$28,$S$32:$AB$281))*IFERROR(_xlfn.XLOOKUP(BF$30,$S$8:$S$10,_xlfn.XLOOKUP(BC$31,$U$4:$Z$4,$U$8:$Z$10),1),1),4))</f>
        <v>"OnHealInc":0.0436</v>
      </c>
      <c r="BD64" s="2" t="str" cm="1">
        <f t="array" ref="BD64">IF(BD63="","",$B$2&amp;BD$31&amp;$B$2&amp;$B$1&amp;ROUND(BD$29/100*_xlfn.XLOOKUP($E64,$E$32:$E$281,_xlfn.XLOOKUP(BD$31,$S$28:$AB$28,$S$32:$AB$281))*IFERROR(_xlfn.XLOOKUP(BE$30,$S$8:$S$10,_xlfn.XLOOKUP(BD$31,$U$4:$Z$4,$U$8:$Z$10),1),1),4))</f>
        <v/>
      </c>
      <c r="BE64" s="2" t="str">
        <f t="shared" si="7"/>
        <v>{"PhysDef":613.408,"OnHealInc":0.0436}</v>
      </c>
      <c r="BF64" s="2" t="str" cm="1">
        <f t="array" ref="BF64">IF(BF63="","",$B$2&amp;BF$31&amp;$B$2&amp;$B$1&amp;ROUND(BF$29/100*_xlfn.XLOOKUP($E64,$E$32:$E$281,_xlfn.XLOOKUP(BF$31,$S$28:$AB$28,$S$32:$AB$281))*IFERROR(_xlfn.XLOOKUP(BI$30,$S$8:$S$10,_xlfn.XLOOKUP(BF$31,$U$4:$Z$4,$U$8:$Z$10),1),1),4))</f>
        <v>"MagicDef":613.408</v>
      </c>
      <c r="BG64" s="2" t="str" cm="1">
        <f t="array" ref="BG64">IF(BG63="","",$B$2&amp;BG$31&amp;$B$2&amp;$B$1&amp;ROUND(BG$29/100*_xlfn.XLOOKUP($E64,$E$32:$E$281,_xlfn.XLOOKUP(BG$31,$S$28:$AB$28,$S$32:$AB$281))*IFERROR(_xlfn.XLOOKUP(BJ$30,$S$8:$S$10,_xlfn.XLOOKUP(BG$31,$U$4:$Z$4,$U$8:$Z$10),1),1),4))</f>
        <v>"AtkSpeed":0.0594</v>
      </c>
      <c r="BH64" s="2" t="str" cm="1">
        <f t="array" ref="BH64">IF(BH63="","",$B$2&amp;BH$31&amp;$B$2&amp;$B$1&amp;ROUND(BH$29/100*_xlfn.XLOOKUP($E64,$E$32:$E$281,_xlfn.XLOOKUP(BH$31,$S$28:$AB$28,$S$32:$AB$281))*IFERROR(_xlfn.XLOOKUP(BI$30,$S$8:$S$10,_xlfn.XLOOKUP(BH$31,$U$4:$Z$4,$U$8:$Z$10),1),1),4))</f>
        <v>"OnHealInc":0.0436</v>
      </c>
      <c r="BI64" s="2" t="str">
        <f t="shared" si="8"/>
        <v>{"MagicDef":613.408,"AtkSpeed":0.0594,"OnHealInc":0.0436}</v>
      </c>
      <c r="BJ64" s="2" t="str" cm="1">
        <f t="array" ref="BJ64">IF(BJ63="","",$B$2&amp;BJ$31&amp;$B$2&amp;$B$1&amp;ROUND(BJ$29/100*_xlfn.XLOOKUP($E64,$E$32:$E$281,_xlfn.XLOOKUP(BJ$31,$S$28:$AB$28,$S$32:$AB$281))*IFERROR(_xlfn.XLOOKUP(BM$30,$S$8:$S$10,_xlfn.XLOOKUP(BJ$31,$U$4:$Z$4,$U$8:$Z$10),1),1),4))</f>
        <v>"Atk":1533.5201</v>
      </c>
      <c r="BK64" s="2" t="str" cm="1">
        <f t="array" ref="BK64">IF(BK63="","",$B$2&amp;BK$31&amp;$B$2&amp;$B$1&amp;ROUND(BK$29/100*_xlfn.XLOOKUP($E64,$E$32:$E$281,_xlfn.XLOOKUP(BK$31,$S$28:$AB$28,$S$32:$AB$281))*IFERROR(_xlfn.XLOOKUP(BN$30,$S$8:$S$10,_xlfn.XLOOKUP(BK$31,$U$4:$Z$4,$U$8:$Z$10),1),1),4))</f>
        <v>"Cri":0.2548</v>
      </c>
      <c r="BL64" s="2" t="str" cm="1">
        <f t="array" ref="BL64">IF(BL63="","",$B$2&amp;BL$31&amp;$B$2&amp;$B$1&amp;ROUND(BL$29/100*_xlfn.XLOOKUP($E64,$E$32:$E$281,_xlfn.XLOOKUP(BL$31,$S$28:$AB$28,$S$32:$AB$281))*IFERROR(_xlfn.XLOOKUP(BM$30,$S$8:$S$10,_xlfn.XLOOKUP(BL$31,$U$4:$Z$4,$U$8:$Z$10),1),1),4))</f>
        <v/>
      </c>
      <c r="BM64" s="2" t="str">
        <f t="shared" si="9"/>
        <v>{"Atk":1533.5201,"Cri":0.2548}</v>
      </c>
      <c r="BN64" s="2" t="str" cm="1">
        <f t="array" ref="BN64">IF(BN63="","",$B$2&amp;BN$31&amp;$B$2&amp;$B$1&amp;ROUND(BN$29/100*_xlfn.XLOOKUP($E64,$E$32:$E$281,_xlfn.XLOOKUP(BN$31,$S$28:$AB$28,$S$32:$AB$281))*IFERROR(_xlfn.XLOOKUP(BQ$30,$S$8:$S$10,_xlfn.XLOOKUP(BN$31,$U$4:$Z$4,$U$8:$Z$10),1),1),4))</f>
        <v>"Hp":14638.1464</v>
      </c>
      <c r="BO64" s="2" t="str" cm="1">
        <f t="array" ref="BO64">IF(BO63="","",$B$2&amp;BO$31&amp;$B$2&amp;$B$1&amp;ROUND(BO$29/100*_xlfn.XLOOKUP($E64,$E$32:$E$281,_xlfn.XLOOKUP(BO$31,$S$28:$AB$28,$S$32:$AB$281))*IFERROR(_xlfn.XLOOKUP(BR$30,$S$8:$S$10,_xlfn.XLOOKUP(BO$31,$U$4:$Z$4,$U$8:$Z$10),1),1),4))</f>
        <v>"AntiCri":0.2548</v>
      </c>
      <c r="BP64" s="2" t="str" cm="1">
        <f t="array" ref="BP64">IF(BP63="","",$B$2&amp;BP$31&amp;$B$2&amp;$B$1&amp;ROUND(BP$29/100*_xlfn.XLOOKUP($E64,$E$32:$E$281,_xlfn.XLOOKUP(BP$31,$S$28:$AB$28,$S$32:$AB$281))*IFERROR(_xlfn.XLOOKUP(BQ$30,$S$8:$S$10,_xlfn.XLOOKUP(BP$31,$U$4:$Z$4,$U$8:$Z$10),1),1),4))</f>
        <v/>
      </c>
      <c r="BQ64" s="2" t="str">
        <f t="shared" si="10"/>
        <v>{"Hp":14638.1464,"AntiCri":0.2548}</v>
      </c>
      <c r="BR64" s="2" t="str" cm="1">
        <f t="array" ref="BR64">IF(BR63="","",$B$2&amp;BR$31&amp;$B$2&amp;$B$1&amp;ROUND(BR$29/100*_xlfn.XLOOKUP($E64,$E$32:$E$281,_xlfn.XLOOKUP(BR$31,$S$28:$AB$28,$S$32:$AB$281))*IFERROR(_xlfn.XLOOKUP(BU$30,$S$8:$S$10,_xlfn.XLOOKUP(BR$31,$U$4:$Z$4,$U$8:$Z$10),1),1),4))</f>
        <v>"PhysDef":540.9144</v>
      </c>
      <c r="BS64" s="2" t="str" cm="1">
        <f t="array" ref="BS64">IF(BS63="","",$B$2&amp;BS$31&amp;$B$2&amp;$B$1&amp;ROUND(BS$29/100*_xlfn.XLOOKUP($E64,$E$32:$E$281,_xlfn.XLOOKUP(BS$31,$S$28:$AB$28,$S$32:$AB$281))*IFERROR(_xlfn.XLOOKUP(BV$30,$S$8:$S$10,_xlfn.XLOOKUP(BS$31,$U$4:$Z$4,$U$8:$Z$10),1),1),4))</f>
        <v>"HealInc":0.0436</v>
      </c>
      <c r="BT64" s="2" t="str" cm="1">
        <f t="array" ref="BT64">IF(BT63="","",$B$2&amp;BT$31&amp;$B$2&amp;$B$1&amp;ROUND(BT$29/100*_xlfn.XLOOKUP($E64,$E$32:$E$281,_xlfn.XLOOKUP(BT$31,$S$28:$AB$28,$S$32:$AB$281))*IFERROR(_xlfn.XLOOKUP(BU$30,$S$8:$S$10,_xlfn.XLOOKUP(BT$31,$U$4:$Z$4,$U$8:$Z$10),1),1),4))</f>
        <v/>
      </c>
      <c r="BU64" s="2" t="str">
        <f t="shared" si="11"/>
        <v>{"PhysDef":540.9144,"HealInc":0.0436}</v>
      </c>
      <c r="BV64" s="2" t="str" cm="1">
        <f t="array" ref="BV64">IF(BV63="","",$B$2&amp;BV$31&amp;$B$2&amp;$B$1&amp;ROUND(BV$29/100*_xlfn.XLOOKUP($E64,$E$32:$E$281,_xlfn.XLOOKUP(BV$31,$S$28:$AB$28,$S$32:$AB$281))*IFERROR(_xlfn.XLOOKUP(BY$30,$S$8:$S$10,_xlfn.XLOOKUP(BV$31,$U$4:$Z$4,$U$8:$Z$10),1),1),4))</f>
        <v>"MagicDef":552.0672</v>
      </c>
      <c r="BW64" s="2" t="str" cm="1">
        <f t="array" ref="BW64">IF(BW63="","",$B$2&amp;BW$31&amp;$B$2&amp;$B$1&amp;ROUND(BW$29/100*_xlfn.XLOOKUP($E64,$E$32:$E$281,_xlfn.XLOOKUP(BW$31,$S$28:$AB$28,$S$32:$AB$281))*IFERROR(_xlfn.XLOOKUP(BZ$30,$S$8:$S$10,_xlfn.XLOOKUP(BW$31,$U$4:$Z$4,$U$8:$Z$10),1),1),4))</f>
        <v>"AtkSpeed":0.0594</v>
      </c>
      <c r="BX64" s="2" t="str" cm="1">
        <f t="array" ref="BX64">IF(BX63="","",$B$2&amp;BX$31&amp;$B$2&amp;$B$1&amp;ROUND(BX$29/100*_xlfn.XLOOKUP($E64,$E$32:$E$281,_xlfn.XLOOKUP(BX$31,$S$28:$AB$28,$S$32:$AB$281))*IFERROR(_xlfn.XLOOKUP(BY$30,$S$8:$S$10,_xlfn.XLOOKUP(BX$31,$U$4:$Z$4,$U$8:$Z$10),1),1),4))</f>
        <v>"HealInc":0.0436</v>
      </c>
      <c r="BY64" s="2" t="str">
        <f t="shared" si="12"/>
        <v>{"MagicDef":552.0672,"AtkSpeed":0.0594,"HealInc":0.0436}</v>
      </c>
    </row>
    <row r="65" spans="4:77" ht="16.5" x14ac:dyDescent="0.15">
      <c r="D65" s="38">
        <v>77</v>
      </c>
      <c r="E65" s="43">
        <v>34</v>
      </c>
      <c r="F65" s="38">
        <v>850.76776273125824</v>
      </c>
      <c r="G65" s="38">
        <v>40</v>
      </c>
      <c r="H65" s="38">
        <v>30</v>
      </c>
      <c r="I65" s="48">
        <v>850.76776273125824</v>
      </c>
      <c r="J65" s="48">
        <v>85.07677627312583</v>
      </c>
      <c r="K65" s="48">
        <v>34.030710509250333</v>
      </c>
      <c r="L65" s="48">
        <v>34.030710509250333</v>
      </c>
      <c r="M65" s="48">
        <v>56</v>
      </c>
      <c r="N65" s="48">
        <v>56</v>
      </c>
      <c r="O65" s="48">
        <v>13.5</v>
      </c>
      <c r="P65" s="48">
        <v>10.5</v>
      </c>
      <c r="Q65" s="48">
        <v>9.9</v>
      </c>
      <c r="R65" s="48">
        <v>9.9</v>
      </c>
      <c r="S65" s="48">
        <f>SUM(I$32:I65)</f>
        <v>14791.859575417915</v>
      </c>
      <c r="T65" s="48">
        <f>SUM(J$32:J65)</f>
        <v>1479.1859575417916</v>
      </c>
      <c r="U65" s="48">
        <f>SUM(K$32:K65)</f>
        <v>591.67438301671666</v>
      </c>
      <c r="V65" s="48">
        <f>SUM(L$32:L65)</f>
        <v>591.67438301671666</v>
      </c>
      <c r="W65" s="62">
        <f>SUM(M$32:M65)/10000</f>
        <v>0.26040000000000002</v>
      </c>
      <c r="X65" s="62">
        <f>SUM(N$32:N65)/10000</f>
        <v>0.26040000000000002</v>
      </c>
      <c r="Y65" s="62">
        <f>SUM(O$32:O65)/10000</f>
        <v>6.0749999999999998E-2</v>
      </c>
      <c r="Z65" s="62">
        <f>SUM(P$32:P65)/10000</f>
        <v>4.725E-2</v>
      </c>
      <c r="AA65" s="62">
        <f>SUM(Q$32:Q65)/10000</f>
        <v>4.4549999999999965E-2</v>
      </c>
      <c r="AB65" s="62">
        <f>SUM(R$32:R65)/10000</f>
        <v>4.4549999999999965E-2</v>
      </c>
      <c r="AD65" s="2" t="str" cm="1">
        <f t="array" ref="AD65">IF(AD64="","",$B$2&amp;AD$31&amp;$B$2&amp;$B$1&amp;ROUND(AD$29/100*_xlfn.XLOOKUP($E65,$E$32:$E$281,_xlfn.XLOOKUP(AD$31,$S$28:$AB$28,$S$32:$AB$281))*_xlfn.XLOOKUP(AG$30,$S$8:$S$10,_xlfn.XLOOKUP(AD$31,$U$4:$Z$4,$U$8:$Z$10),1),4))</f>
        <v>"Atk":1804.6069</v>
      </c>
      <c r="AE65" s="2" t="str" cm="1">
        <f t="array" ref="AE65">IF(AE64="","",$B$2&amp;AE$31&amp;$B$2&amp;$B$1&amp;ROUND(AE$29/100*_xlfn.XLOOKUP($E65,$E$32:$E$281,_xlfn.XLOOKUP(AE$31,$S$28:$AB$28,$S$32:$AB$281))*_xlfn.XLOOKUP(AG$30,$S$8:$S$10,_xlfn.XLOOKUP(AE$31,$U$4:$Z$4,$U$8:$Z$10),1),4))</f>
        <v>"Cri":0.3776</v>
      </c>
      <c r="AF65" s="2" t="str" cm="1">
        <f t="array" ref="AF65">IF(AF64="","",$B$2&amp;AF$31&amp;$B$2&amp;$B$1&amp;ROUND(AF$29/100*_xlfn.XLOOKUP($E65,$E$32:$E$281,_xlfn.XLOOKUP(AF$31,$S$28:$AB$28,$S$32:$AB$281))*_xlfn.XLOOKUP(AI$30,$S$8:$S$10,_xlfn.XLOOKUP(AF$31,$U$4:$Z$4,$U$8:$Z$10),1),4))</f>
        <v/>
      </c>
      <c r="AG65" s="2" t="str">
        <f t="shared" si="1"/>
        <v>{"Atk":1804.6069,"Cri":0.3776}</v>
      </c>
      <c r="AH65" s="2" t="str" cm="1">
        <f t="array" ref="AH65">IF(AH64="","",$B$2&amp;AH$31&amp;$B$2&amp;$B$1&amp;ROUND(AH$29/100*_xlfn.XLOOKUP($E65,$E$32:$E$281,_xlfn.XLOOKUP(AH$31,$S$28:$AB$28,$S$32:$AB$281))*_xlfn.XLOOKUP(AK$30,$S$8:$S$10,_xlfn.XLOOKUP(AH$31,$U$4:$Z$4,$U$8:$Z$10),1),4))</f>
        <v>"Hp":13016.8364</v>
      </c>
      <c r="AI65" s="2" t="str" cm="1">
        <f t="array" ref="AI65">IF(AI64="","",$B$2&amp;AI$31&amp;$B$2&amp;$B$1&amp;ROUND(AI$29/100*_xlfn.XLOOKUP($E65,$E$32:$E$281,_xlfn.XLOOKUP(AI$31,$S$28:$AB$28,$S$32:$AB$281))*_xlfn.XLOOKUP(AK$30,$S$8:$S$10,_xlfn.XLOOKUP(AI$31,$U$4:$Z$4,$U$8:$Z$10),1),4))</f>
        <v>"AntiCri":0.2083</v>
      </c>
      <c r="AJ65" s="2" t="str" cm="1">
        <f t="array" ref="AJ65">IF(AJ64="","",$B$2&amp;AJ$31&amp;$B$2&amp;$B$1&amp;ROUND(AJ$29/100*_xlfn.XLOOKUP($E65,$E$32:$E$281,_xlfn.XLOOKUP(AJ$31,$S$28:$AB$28,$S$32:$AB$281))*_xlfn.XLOOKUP(AK$30,$S$8:$S$10,_xlfn.XLOOKUP(AJ$31,$U$4:$Z$4,$U$8:$Z$10),1),4))</f>
        <v/>
      </c>
      <c r="AK65" s="2" t="str">
        <f t="shared" si="2"/>
        <v>{"Hp":13016.8364,"AntiCri":0.2083}</v>
      </c>
      <c r="AL65" s="2" t="str" cm="1">
        <f t="array" ref="AL65">IF(AL64="","",$B$2&amp;AL$31&amp;$B$2&amp;$B$1&amp;ROUND(AL$29/100*_xlfn.XLOOKUP($E65,$E$32:$E$281,_xlfn.XLOOKUP(AL$31,$S$28:$AB$28,$S$32:$AB$281))*IFERROR(_xlfn.XLOOKUP(AO$30,$S$8:$S$10,_xlfn.XLOOKUP(AL$31,$U$4:$Z$4,$U$8:$Z$10),1),1),4))</f>
        <v>"PhysDef":562.0907</v>
      </c>
      <c r="AM65" s="2" t="str" cm="1">
        <f t="array" ref="AM65">IF(AM64="","",$B$2&amp;AM$31&amp;$B$2&amp;$B$1&amp;ROUND(AM$29/100*_xlfn.XLOOKUP($E65,$E$32:$E$281,_xlfn.XLOOKUP(AM$31,$S$28:$AB$28,$S$32:$AB$281))*IFERROR(_xlfn.XLOOKUP(AP$30,$S$8:$S$10,_xlfn.XLOOKUP(AM$31,$U$4:$Z$4,$U$8:$Z$10),1),1),4))</f>
        <v>"SkillSpeed":0.0473</v>
      </c>
      <c r="AN65" s="2" t="str" cm="1">
        <f t="array" ref="AN65">IF(AN64="","",$B$2&amp;AN$31&amp;$B$2&amp;$B$1&amp;ROUND(AN$29/100*_xlfn.XLOOKUP($E65,$E$32:$E$281,_xlfn.XLOOKUP(AN$31,$S$28:$AB$28,$S$32:$AB$281))*IFERROR(_xlfn.XLOOKUP(AO$30,$S$8:$S$10,_xlfn.XLOOKUP(AN$31,$U$4:$Z$4,$U$8:$Z$10),1),1),4))</f>
        <v/>
      </c>
      <c r="AO65" s="2" t="str">
        <f t="shared" si="3"/>
        <v>{"PhysDef":562.0907,"SkillSpeed":0.0473}</v>
      </c>
      <c r="AP65" s="2" t="str" cm="1">
        <f t="array" ref="AP65">IF(AP64="","",$B$2&amp;AP$31&amp;$B$2&amp;$B$1&amp;ROUND(AP$29/100*_xlfn.XLOOKUP($E65,$E$32:$E$281,_xlfn.XLOOKUP(AP$31,$S$28:$AB$28,$S$32:$AB$281))*IFERROR(_xlfn.XLOOKUP(AS$30,$S$8:$S$10,_xlfn.XLOOKUP(AP$31,$U$4:$Z$4,$U$8:$Z$10),1),1),4))</f>
        <v>"MagicDef":562.0907</v>
      </c>
      <c r="AQ65" s="2" t="str" cm="1">
        <f t="array" ref="AQ65">IF(AQ64="","",$B$2&amp;AQ$31&amp;$B$2&amp;$B$1&amp;ROUND(AQ$29/100*_xlfn.XLOOKUP($E65,$E$32:$E$281,_xlfn.XLOOKUP(AQ$31,$S$28:$AB$28,$S$32:$AB$281))*IFERROR(_xlfn.XLOOKUP(AT$30,$S$8:$S$10,_xlfn.XLOOKUP(AQ$31,$U$4:$Z$4,$U$8:$Z$10),1),1),4))</f>
        <v>"AtkSpeed":0.0608</v>
      </c>
      <c r="AR65" s="2" t="str" cm="1">
        <f t="array" ref="AR65">IF(AR64="","",$B$2&amp;AR$31&amp;$B$2&amp;$B$1&amp;ROUND(AR$29/100*_xlfn.XLOOKUP($E65,$E$32:$E$281,_xlfn.XLOOKUP(AR$31,$S$28:$AB$28,$S$32:$AB$281))*IFERROR(_xlfn.XLOOKUP(AS$30,$S$8:$S$10,_xlfn.XLOOKUP(AR$31,$U$4:$Z$4,$U$8:$Z$10),1),1),4))</f>
        <v>"SkillSpeed":0.0473</v>
      </c>
      <c r="AS65" s="2" t="str">
        <f t="shared" si="4"/>
        <v>{"MagicDef":562.0907,"AtkSpeed":0.0608,"SkillSpeed":0.0473}</v>
      </c>
      <c r="AT65" s="2" t="str" cm="1">
        <f t="array" ref="AT65">IF(AT64="","",$B$2&amp;AT$31&amp;$B$2&amp;$B$1&amp;ROUND(AT$29/100*_xlfn.XLOOKUP($E65,$E$32:$E$281,_xlfn.XLOOKUP(AT$31,$S$28:$AB$28,$S$32:$AB$281))*IFERROR(_xlfn.XLOOKUP(AW$30,$S$8:$S$10,_xlfn.XLOOKUP(AT$31,$U$4:$Z$4,$U$8:$Z$10),1),1),4))</f>
        <v>"Atk":1272.0999</v>
      </c>
      <c r="AU65" s="2" t="str" cm="1">
        <f t="array" ref="AU65">IF(AU64="","",$B$2&amp;AU$31&amp;$B$2&amp;$B$1&amp;ROUND(AU$29/100*_xlfn.XLOOKUP($E65,$E$32:$E$281,_xlfn.XLOOKUP(AU$31,$S$28:$AB$28,$S$32:$AB$281))*IFERROR(_xlfn.XLOOKUP(AX$30,$S$8:$S$10,_xlfn.XLOOKUP(AU$31,$U$4:$Z$4,$U$8:$Z$10),1),1),4))</f>
        <v>"Cri":0.2604</v>
      </c>
      <c r="AV65" s="2" t="str" cm="1">
        <f t="array" ref="AV65">IF(AV64="","",$B$2&amp;AV$31&amp;$B$2&amp;$B$1&amp;ROUND(AV$29/100*_xlfn.XLOOKUP($E65,$E$32:$E$281,_xlfn.XLOOKUP(AV$31,$S$28:$AB$28,$S$32:$AB$281))*IFERROR(_xlfn.XLOOKUP(AW$30,$S$8:$S$10,_xlfn.XLOOKUP(AV$31,$U$4:$Z$4,$U$8:$Z$10),1),1),4))</f>
        <v/>
      </c>
      <c r="AW65" s="2" t="str">
        <f t="shared" si="5"/>
        <v>{"Atk":1272.0999,"Cri":0.2604}</v>
      </c>
      <c r="AX65" s="2" t="str" cm="1">
        <f t="array" ref="AX65">IF(AX64="","",$B$2&amp;AX$31&amp;$B$2&amp;$B$1&amp;ROUND(AX$29/100*_xlfn.XLOOKUP($E65,$E$32:$E$281,_xlfn.XLOOKUP(AX$31,$S$28:$AB$28,$S$32:$AB$281))*IFERROR(_xlfn.XLOOKUP(BA$30,$S$8:$S$10,_xlfn.XLOOKUP(AX$31,$U$4:$Z$4,$U$8:$Z$10),1),1),4))</f>
        <v>"Hp":18489.8245</v>
      </c>
      <c r="AY65" s="2" t="str" cm="1">
        <f t="array" ref="AY65">IF(AY64="","",$B$2&amp;AY$31&amp;$B$2&amp;$B$1&amp;ROUND(AY$29/100*_xlfn.XLOOKUP($E65,$E$32:$E$281,_xlfn.XLOOKUP(AY$31,$S$28:$AB$28,$S$32:$AB$281))*IFERROR(_xlfn.XLOOKUP(BB$30,$S$8:$S$10,_xlfn.XLOOKUP(AY$31,$U$4:$Z$4,$U$8:$Z$10),1),1),4))</f>
        <v>"AntiCri":0.2604</v>
      </c>
      <c r="AZ65" s="2" t="str" cm="1">
        <f t="array" ref="AZ65">IF(AZ64="","",$B$2&amp;AZ$31&amp;$B$2&amp;$B$1&amp;ROUND(AZ$29/100*_xlfn.XLOOKUP($E65,$E$32:$E$281,_xlfn.XLOOKUP(AZ$31,$S$28:$AB$28,$S$32:$AB$281))*IFERROR(_xlfn.XLOOKUP(BA$30,$S$8:$S$10,_xlfn.XLOOKUP(AZ$31,$U$4:$Z$4,$U$8:$Z$10),1),1),4))</f>
        <v/>
      </c>
      <c r="BA65" s="2" t="str">
        <f t="shared" si="6"/>
        <v>{"Hp":18489.8245,"AntiCri":0.2604}</v>
      </c>
      <c r="BB65" s="2" t="str" cm="1">
        <f t="array" ref="BB65">IF(BB64="","",$B$2&amp;BB$31&amp;$B$2&amp;$B$1&amp;ROUND(BB$29/100*_xlfn.XLOOKUP($E65,$E$32:$E$281,_xlfn.XLOOKUP(BB$31,$S$28:$AB$28,$S$32:$AB$281))*IFERROR(_xlfn.XLOOKUP(BE$30,$S$8:$S$10,_xlfn.XLOOKUP(BB$31,$U$4:$Z$4,$U$8:$Z$10),1),1),4))</f>
        <v>"PhysDef":650.8418</v>
      </c>
      <c r="BC65" s="2" t="str" cm="1">
        <f t="array" ref="BC65">IF(BC64="","",$B$2&amp;BC$31&amp;$B$2&amp;$B$1&amp;ROUND(BC$29/100*_xlfn.XLOOKUP($E65,$E$32:$E$281,_xlfn.XLOOKUP(BC$31,$S$28:$AB$28,$S$32:$AB$281))*IFERROR(_xlfn.XLOOKUP(BF$30,$S$8:$S$10,_xlfn.XLOOKUP(BC$31,$U$4:$Z$4,$U$8:$Z$10),1),1),4))</f>
        <v>"OnHealInc":0.0446</v>
      </c>
      <c r="BD65" s="2" t="str" cm="1">
        <f t="array" ref="BD65">IF(BD64="","",$B$2&amp;BD$31&amp;$B$2&amp;$B$1&amp;ROUND(BD$29/100*_xlfn.XLOOKUP($E65,$E$32:$E$281,_xlfn.XLOOKUP(BD$31,$S$28:$AB$28,$S$32:$AB$281))*IFERROR(_xlfn.XLOOKUP(BE$30,$S$8:$S$10,_xlfn.XLOOKUP(BD$31,$U$4:$Z$4,$U$8:$Z$10),1),1),4))</f>
        <v/>
      </c>
      <c r="BE65" s="2" t="str">
        <f t="shared" si="7"/>
        <v>{"PhysDef":650.8418,"OnHealInc":0.0446}</v>
      </c>
      <c r="BF65" s="2" t="str" cm="1">
        <f t="array" ref="BF65">IF(BF64="","",$B$2&amp;BF$31&amp;$B$2&amp;$B$1&amp;ROUND(BF$29/100*_xlfn.XLOOKUP($E65,$E$32:$E$281,_xlfn.XLOOKUP(BF$31,$S$28:$AB$28,$S$32:$AB$281))*IFERROR(_xlfn.XLOOKUP(BI$30,$S$8:$S$10,_xlfn.XLOOKUP(BF$31,$U$4:$Z$4,$U$8:$Z$10),1),1),4))</f>
        <v>"MagicDef":650.8418</v>
      </c>
      <c r="BG65" s="2" t="str" cm="1">
        <f t="array" ref="BG65">IF(BG64="","",$B$2&amp;BG$31&amp;$B$2&amp;$B$1&amp;ROUND(BG$29/100*_xlfn.XLOOKUP($E65,$E$32:$E$281,_xlfn.XLOOKUP(BG$31,$S$28:$AB$28,$S$32:$AB$281))*IFERROR(_xlfn.XLOOKUP(BJ$30,$S$8:$S$10,_xlfn.XLOOKUP(BG$31,$U$4:$Z$4,$U$8:$Z$10),1),1),4))</f>
        <v>"AtkSpeed":0.0608</v>
      </c>
      <c r="BH65" s="2" t="str" cm="1">
        <f t="array" ref="BH65">IF(BH64="","",$B$2&amp;BH$31&amp;$B$2&amp;$B$1&amp;ROUND(BH$29/100*_xlfn.XLOOKUP($E65,$E$32:$E$281,_xlfn.XLOOKUP(BH$31,$S$28:$AB$28,$S$32:$AB$281))*IFERROR(_xlfn.XLOOKUP(BI$30,$S$8:$S$10,_xlfn.XLOOKUP(BH$31,$U$4:$Z$4,$U$8:$Z$10),1),1),4))</f>
        <v>"OnHealInc":0.0446</v>
      </c>
      <c r="BI65" s="2" t="str">
        <f t="shared" si="8"/>
        <v>{"MagicDef":650.8418,"AtkSpeed":0.0608,"OnHealInc":0.0446}</v>
      </c>
      <c r="BJ65" s="2" t="str" cm="1">
        <f t="array" ref="BJ65">IF(BJ64="","",$B$2&amp;BJ$31&amp;$B$2&amp;$B$1&amp;ROUND(BJ$29/100*_xlfn.XLOOKUP($E65,$E$32:$E$281,_xlfn.XLOOKUP(BJ$31,$S$28:$AB$28,$S$32:$AB$281))*IFERROR(_xlfn.XLOOKUP(BM$30,$S$8:$S$10,_xlfn.XLOOKUP(BJ$31,$U$4:$Z$4,$U$8:$Z$10),1),1),4))</f>
        <v>"Atk":1627.1046</v>
      </c>
      <c r="BK65" s="2" t="str" cm="1">
        <f t="array" ref="BK65">IF(BK64="","",$B$2&amp;BK$31&amp;$B$2&amp;$B$1&amp;ROUND(BK$29/100*_xlfn.XLOOKUP($E65,$E$32:$E$281,_xlfn.XLOOKUP(BK$31,$S$28:$AB$28,$S$32:$AB$281))*IFERROR(_xlfn.XLOOKUP(BN$30,$S$8:$S$10,_xlfn.XLOOKUP(BK$31,$U$4:$Z$4,$U$8:$Z$10),1),1),4))</f>
        <v>"Cri":0.2604</v>
      </c>
      <c r="BL65" s="2" t="str" cm="1">
        <f t="array" ref="BL65">IF(BL64="","",$B$2&amp;BL$31&amp;$B$2&amp;$B$1&amp;ROUND(BL$29/100*_xlfn.XLOOKUP($E65,$E$32:$E$281,_xlfn.XLOOKUP(BL$31,$S$28:$AB$28,$S$32:$AB$281))*IFERROR(_xlfn.XLOOKUP(BM$30,$S$8:$S$10,_xlfn.XLOOKUP(BL$31,$U$4:$Z$4,$U$8:$Z$10),1),1),4))</f>
        <v/>
      </c>
      <c r="BM65" s="2" t="str">
        <f t="shared" si="9"/>
        <v>{"Atk":1627.1046,"Cri":0.2604}</v>
      </c>
      <c r="BN65" s="2" t="str" cm="1">
        <f t="array" ref="BN65">IF(BN64="","",$B$2&amp;BN$31&amp;$B$2&amp;$B$1&amp;ROUND(BN$29/100*_xlfn.XLOOKUP($E65,$E$32:$E$281,_xlfn.XLOOKUP(BN$31,$S$28:$AB$28,$S$32:$AB$281))*IFERROR(_xlfn.XLOOKUP(BQ$30,$S$8:$S$10,_xlfn.XLOOKUP(BN$31,$U$4:$Z$4,$U$8:$Z$10),1),1),4))</f>
        <v>"Hp":15531.4526</v>
      </c>
      <c r="BO65" s="2" t="str" cm="1">
        <f t="array" ref="BO65">IF(BO64="","",$B$2&amp;BO$31&amp;$B$2&amp;$B$1&amp;ROUND(BO$29/100*_xlfn.XLOOKUP($E65,$E$32:$E$281,_xlfn.XLOOKUP(BO$31,$S$28:$AB$28,$S$32:$AB$281))*IFERROR(_xlfn.XLOOKUP(BR$30,$S$8:$S$10,_xlfn.XLOOKUP(BO$31,$U$4:$Z$4,$U$8:$Z$10),1),1),4))</f>
        <v>"AntiCri":0.2604</v>
      </c>
      <c r="BP65" s="2" t="str" cm="1">
        <f t="array" ref="BP65">IF(BP64="","",$B$2&amp;BP$31&amp;$B$2&amp;$B$1&amp;ROUND(BP$29/100*_xlfn.XLOOKUP($E65,$E$32:$E$281,_xlfn.XLOOKUP(BP$31,$S$28:$AB$28,$S$32:$AB$281))*IFERROR(_xlfn.XLOOKUP(BQ$30,$S$8:$S$10,_xlfn.XLOOKUP(BP$31,$U$4:$Z$4,$U$8:$Z$10),1),1),4))</f>
        <v/>
      </c>
      <c r="BQ65" s="2" t="str">
        <f t="shared" si="10"/>
        <v>{"Hp":15531.4526,"AntiCri":0.2604}</v>
      </c>
      <c r="BR65" s="2" t="str" cm="1">
        <f t="array" ref="BR65">IF(BR64="","",$B$2&amp;BR$31&amp;$B$2&amp;$B$1&amp;ROUND(BR$29/100*_xlfn.XLOOKUP($E65,$E$32:$E$281,_xlfn.XLOOKUP(BR$31,$S$28:$AB$28,$S$32:$AB$281))*IFERROR(_xlfn.XLOOKUP(BU$30,$S$8:$S$10,_xlfn.XLOOKUP(BR$31,$U$4:$Z$4,$U$8:$Z$10),1),1),4))</f>
        <v>"PhysDef":573.9242</v>
      </c>
      <c r="BS65" s="2" t="str" cm="1">
        <f t="array" ref="BS65">IF(BS64="","",$B$2&amp;BS$31&amp;$B$2&amp;$B$1&amp;ROUND(BS$29/100*_xlfn.XLOOKUP($E65,$E$32:$E$281,_xlfn.XLOOKUP(BS$31,$S$28:$AB$28,$S$32:$AB$281))*IFERROR(_xlfn.XLOOKUP(BV$30,$S$8:$S$10,_xlfn.XLOOKUP(BS$31,$U$4:$Z$4,$U$8:$Z$10),1),1),4))</f>
        <v>"HealInc":0.0446</v>
      </c>
      <c r="BT65" s="2" t="str" cm="1">
        <f t="array" ref="BT65">IF(BT64="","",$B$2&amp;BT$31&amp;$B$2&amp;$B$1&amp;ROUND(BT$29/100*_xlfn.XLOOKUP($E65,$E$32:$E$281,_xlfn.XLOOKUP(BT$31,$S$28:$AB$28,$S$32:$AB$281))*IFERROR(_xlfn.XLOOKUP(BU$30,$S$8:$S$10,_xlfn.XLOOKUP(BT$31,$U$4:$Z$4,$U$8:$Z$10),1),1),4))</f>
        <v/>
      </c>
      <c r="BU65" s="2" t="str">
        <f t="shared" si="11"/>
        <v>{"PhysDef":573.9242,"HealInc":0.0446}</v>
      </c>
      <c r="BV65" s="2" t="str" cm="1">
        <f t="array" ref="BV65">IF(BV64="","",$B$2&amp;BV$31&amp;$B$2&amp;$B$1&amp;ROUND(BV$29/100*_xlfn.XLOOKUP($E65,$E$32:$E$281,_xlfn.XLOOKUP(BV$31,$S$28:$AB$28,$S$32:$AB$281))*IFERROR(_xlfn.XLOOKUP(BY$30,$S$8:$S$10,_xlfn.XLOOKUP(BV$31,$U$4:$Z$4,$U$8:$Z$10),1),1),4))</f>
        <v>"MagicDef":585.7576</v>
      </c>
      <c r="BW65" s="2" t="str" cm="1">
        <f t="array" ref="BW65">IF(BW64="","",$B$2&amp;BW$31&amp;$B$2&amp;$B$1&amp;ROUND(BW$29/100*_xlfn.XLOOKUP($E65,$E$32:$E$281,_xlfn.XLOOKUP(BW$31,$S$28:$AB$28,$S$32:$AB$281))*IFERROR(_xlfn.XLOOKUP(BZ$30,$S$8:$S$10,_xlfn.XLOOKUP(BW$31,$U$4:$Z$4,$U$8:$Z$10),1),1),4))</f>
        <v>"AtkSpeed":0.0608</v>
      </c>
      <c r="BX65" s="2" t="str" cm="1">
        <f t="array" ref="BX65">IF(BX64="","",$B$2&amp;BX$31&amp;$B$2&amp;$B$1&amp;ROUND(BX$29/100*_xlfn.XLOOKUP($E65,$E$32:$E$281,_xlfn.XLOOKUP(BX$31,$S$28:$AB$28,$S$32:$AB$281))*IFERROR(_xlfn.XLOOKUP(BY$30,$S$8:$S$10,_xlfn.XLOOKUP(BX$31,$U$4:$Z$4,$U$8:$Z$10),1),1),4))</f>
        <v>"HealInc":0.0446</v>
      </c>
      <c r="BY65" s="2" t="str">
        <f t="shared" si="12"/>
        <v>{"MagicDef":585.7576,"AtkSpeed":0.0608,"HealInc":0.0446}</v>
      </c>
    </row>
    <row r="66" spans="4:77" ht="16.5" x14ac:dyDescent="0.15">
      <c r="D66" s="38">
        <v>79</v>
      </c>
      <c r="E66" s="43">
        <v>35</v>
      </c>
      <c r="F66" s="38">
        <v>911.20881272678207</v>
      </c>
      <c r="G66" s="38">
        <v>40</v>
      </c>
      <c r="H66" s="38">
        <v>30</v>
      </c>
      <c r="I66" s="48">
        <v>911.20881272678207</v>
      </c>
      <c r="J66" s="48">
        <v>91.120881272678218</v>
      </c>
      <c r="K66" s="48">
        <v>36.448352509071292</v>
      </c>
      <c r="L66" s="48">
        <v>36.448352509071292</v>
      </c>
      <c r="M66" s="48">
        <v>56</v>
      </c>
      <c r="N66" s="48">
        <v>56</v>
      </c>
      <c r="O66" s="48">
        <v>13.5</v>
      </c>
      <c r="P66" s="48">
        <v>10.5</v>
      </c>
      <c r="Q66" s="48">
        <v>9.9</v>
      </c>
      <c r="R66" s="48">
        <v>9.9</v>
      </c>
      <c r="S66" s="48">
        <f>SUM(I$32:I66)</f>
        <v>15703.068388144697</v>
      </c>
      <c r="T66" s="48">
        <f>SUM(J$32:J66)</f>
        <v>1570.3068388144698</v>
      </c>
      <c r="U66" s="48">
        <f>SUM(K$32:K66)</f>
        <v>628.1227355257879</v>
      </c>
      <c r="V66" s="48">
        <f>SUM(L$32:L66)</f>
        <v>628.1227355257879</v>
      </c>
      <c r="W66" s="62">
        <f>SUM(M$32:M66)/10000</f>
        <v>0.26600000000000001</v>
      </c>
      <c r="X66" s="62">
        <f>SUM(N$32:N66)/10000</f>
        <v>0.26600000000000001</v>
      </c>
      <c r="Y66" s="62">
        <f>SUM(O$32:O66)/10000</f>
        <v>6.2100000000000002E-2</v>
      </c>
      <c r="Z66" s="62">
        <f>SUM(P$32:P66)/10000</f>
        <v>4.8300000000000003E-2</v>
      </c>
      <c r="AA66" s="62">
        <f>SUM(Q$32:Q66)/10000</f>
        <v>4.5539999999999962E-2</v>
      </c>
      <c r="AB66" s="62">
        <f>SUM(R$32:R66)/10000</f>
        <v>4.5539999999999962E-2</v>
      </c>
      <c r="AD66" s="2" t="str" cm="1">
        <f t="array" ref="AD66">IF(AD65="","",$B$2&amp;AD$31&amp;$B$2&amp;$B$1&amp;ROUND(AD$29/100*_xlfn.XLOOKUP($E66,$E$32:$E$281,_xlfn.XLOOKUP(AD$31,$S$28:$AB$28,$S$32:$AB$281))*_xlfn.XLOOKUP(AG$30,$S$8:$S$10,_xlfn.XLOOKUP(AD$31,$U$4:$Z$4,$U$8:$Z$10),1),4))</f>
        <v>"Atk":1915.7743</v>
      </c>
      <c r="AE66" s="2" t="str" cm="1">
        <f t="array" ref="AE66">IF(AE65="","",$B$2&amp;AE$31&amp;$B$2&amp;$B$1&amp;ROUND(AE$29/100*_xlfn.XLOOKUP($E66,$E$32:$E$281,_xlfn.XLOOKUP(AE$31,$S$28:$AB$28,$S$32:$AB$281))*_xlfn.XLOOKUP(AG$30,$S$8:$S$10,_xlfn.XLOOKUP(AE$31,$U$4:$Z$4,$U$8:$Z$10),1),4))</f>
        <v>"Cri":0.3857</v>
      </c>
      <c r="AF66" s="2" t="str" cm="1">
        <f t="array" ref="AF66">IF(AF65="","",$B$2&amp;AF$31&amp;$B$2&amp;$B$1&amp;ROUND(AF$29/100*_xlfn.XLOOKUP($E66,$E$32:$E$281,_xlfn.XLOOKUP(AF$31,$S$28:$AB$28,$S$32:$AB$281))*_xlfn.XLOOKUP(AI$30,$S$8:$S$10,_xlfn.XLOOKUP(AF$31,$U$4:$Z$4,$U$8:$Z$10),1),4))</f>
        <v/>
      </c>
      <c r="AG66" s="2" t="str">
        <f t="shared" si="1"/>
        <v>{"Atk":1915.7743,"Cri":0.3857}</v>
      </c>
      <c r="AH66" s="2" t="str" cm="1">
        <f t="array" ref="AH66">IF(AH65="","",$B$2&amp;AH$31&amp;$B$2&amp;$B$1&amp;ROUND(AH$29/100*_xlfn.XLOOKUP($E66,$E$32:$E$281,_xlfn.XLOOKUP(AH$31,$S$28:$AB$28,$S$32:$AB$281))*_xlfn.XLOOKUP(AK$30,$S$8:$S$10,_xlfn.XLOOKUP(AH$31,$U$4:$Z$4,$U$8:$Z$10),1),4))</f>
        <v>"Hp":13818.7002</v>
      </c>
      <c r="AI66" s="2" t="str" cm="1">
        <f t="array" ref="AI66">IF(AI65="","",$B$2&amp;AI$31&amp;$B$2&amp;$B$1&amp;ROUND(AI$29/100*_xlfn.XLOOKUP($E66,$E$32:$E$281,_xlfn.XLOOKUP(AI$31,$S$28:$AB$28,$S$32:$AB$281))*_xlfn.XLOOKUP(AK$30,$S$8:$S$10,_xlfn.XLOOKUP(AI$31,$U$4:$Z$4,$U$8:$Z$10),1),4))</f>
        <v>"AntiCri":0.2128</v>
      </c>
      <c r="AJ66" s="2" t="str" cm="1">
        <f t="array" ref="AJ66">IF(AJ65="","",$B$2&amp;AJ$31&amp;$B$2&amp;$B$1&amp;ROUND(AJ$29/100*_xlfn.XLOOKUP($E66,$E$32:$E$281,_xlfn.XLOOKUP(AJ$31,$S$28:$AB$28,$S$32:$AB$281))*_xlfn.XLOOKUP(AK$30,$S$8:$S$10,_xlfn.XLOOKUP(AJ$31,$U$4:$Z$4,$U$8:$Z$10),1),4))</f>
        <v/>
      </c>
      <c r="AK66" s="2" t="str">
        <f t="shared" si="2"/>
        <v>{"Hp":13818.7002,"AntiCri":0.2128}</v>
      </c>
      <c r="AL66" s="2" t="str" cm="1">
        <f t="array" ref="AL66">IF(AL65="","",$B$2&amp;AL$31&amp;$B$2&amp;$B$1&amp;ROUND(AL$29/100*_xlfn.XLOOKUP($E66,$E$32:$E$281,_xlfn.XLOOKUP(AL$31,$S$28:$AB$28,$S$32:$AB$281))*IFERROR(_xlfn.XLOOKUP(AO$30,$S$8:$S$10,_xlfn.XLOOKUP(AL$31,$U$4:$Z$4,$U$8:$Z$10),1),1),4))</f>
        <v>"PhysDef":596.7166</v>
      </c>
      <c r="AM66" s="2" t="str" cm="1">
        <f t="array" ref="AM66">IF(AM65="","",$B$2&amp;AM$31&amp;$B$2&amp;$B$1&amp;ROUND(AM$29/100*_xlfn.XLOOKUP($E66,$E$32:$E$281,_xlfn.XLOOKUP(AM$31,$S$28:$AB$28,$S$32:$AB$281))*IFERROR(_xlfn.XLOOKUP(AP$30,$S$8:$S$10,_xlfn.XLOOKUP(AM$31,$U$4:$Z$4,$U$8:$Z$10),1),1),4))</f>
        <v>"SkillSpeed":0.0483</v>
      </c>
      <c r="AN66" s="2" t="str" cm="1">
        <f t="array" ref="AN66">IF(AN65="","",$B$2&amp;AN$31&amp;$B$2&amp;$B$1&amp;ROUND(AN$29/100*_xlfn.XLOOKUP($E66,$E$32:$E$281,_xlfn.XLOOKUP(AN$31,$S$28:$AB$28,$S$32:$AB$281))*IFERROR(_xlfn.XLOOKUP(AO$30,$S$8:$S$10,_xlfn.XLOOKUP(AN$31,$U$4:$Z$4,$U$8:$Z$10),1),1),4))</f>
        <v/>
      </c>
      <c r="AO66" s="2" t="str">
        <f t="shared" si="3"/>
        <v>{"PhysDef":596.7166,"SkillSpeed":0.0483}</v>
      </c>
      <c r="AP66" s="2" t="str" cm="1">
        <f t="array" ref="AP66">IF(AP65="","",$B$2&amp;AP$31&amp;$B$2&amp;$B$1&amp;ROUND(AP$29/100*_xlfn.XLOOKUP($E66,$E$32:$E$281,_xlfn.XLOOKUP(AP$31,$S$28:$AB$28,$S$32:$AB$281))*IFERROR(_xlfn.XLOOKUP(AS$30,$S$8:$S$10,_xlfn.XLOOKUP(AP$31,$U$4:$Z$4,$U$8:$Z$10),1),1),4))</f>
        <v>"MagicDef":596.7166</v>
      </c>
      <c r="AQ66" s="2" t="str" cm="1">
        <f t="array" ref="AQ66">IF(AQ65="","",$B$2&amp;AQ$31&amp;$B$2&amp;$B$1&amp;ROUND(AQ$29/100*_xlfn.XLOOKUP($E66,$E$32:$E$281,_xlfn.XLOOKUP(AQ$31,$S$28:$AB$28,$S$32:$AB$281))*IFERROR(_xlfn.XLOOKUP(AT$30,$S$8:$S$10,_xlfn.XLOOKUP(AQ$31,$U$4:$Z$4,$U$8:$Z$10),1),1),4))</f>
        <v>"AtkSpeed":0.0621</v>
      </c>
      <c r="AR66" s="2" t="str" cm="1">
        <f t="array" ref="AR66">IF(AR65="","",$B$2&amp;AR$31&amp;$B$2&amp;$B$1&amp;ROUND(AR$29/100*_xlfn.XLOOKUP($E66,$E$32:$E$281,_xlfn.XLOOKUP(AR$31,$S$28:$AB$28,$S$32:$AB$281))*IFERROR(_xlfn.XLOOKUP(AS$30,$S$8:$S$10,_xlfn.XLOOKUP(AR$31,$U$4:$Z$4,$U$8:$Z$10),1),1),4))</f>
        <v>"SkillSpeed":0.0483</v>
      </c>
      <c r="AS66" s="2" t="str">
        <f t="shared" si="4"/>
        <v>{"MagicDef":596.7166,"AtkSpeed":0.0621,"SkillSpeed":0.0483}</v>
      </c>
      <c r="AT66" s="2" t="str" cm="1">
        <f t="array" ref="AT66">IF(AT65="","",$B$2&amp;AT$31&amp;$B$2&amp;$B$1&amp;ROUND(AT$29/100*_xlfn.XLOOKUP($E66,$E$32:$E$281,_xlfn.XLOOKUP(AT$31,$S$28:$AB$28,$S$32:$AB$281))*IFERROR(_xlfn.XLOOKUP(AW$30,$S$8:$S$10,_xlfn.XLOOKUP(AT$31,$U$4:$Z$4,$U$8:$Z$10),1),1),4))</f>
        <v>"Atk":1350.4639</v>
      </c>
      <c r="AU66" s="2" t="str" cm="1">
        <f t="array" ref="AU66">IF(AU65="","",$B$2&amp;AU$31&amp;$B$2&amp;$B$1&amp;ROUND(AU$29/100*_xlfn.XLOOKUP($E66,$E$32:$E$281,_xlfn.XLOOKUP(AU$31,$S$28:$AB$28,$S$32:$AB$281))*IFERROR(_xlfn.XLOOKUP(AX$30,$S$8:$S$10,_xlfn.XLOOKUP(AU$31,$U$4:$Z$4,$U$8:$Z$10),1),1),4))</f>
        <v>"Cri":0.266</v>
      </c>
      <c r="AV66" s="2" t="str" cm="1">
        <f t="array" ref="AV66">IF(AV65="","",$B$2&amp;AV$31&amp;$B$2&amp;$B$1&amp;ROUND(AV$29/100*_xlfn.XLOOKUP($E66,$E$32:$E$281,_xlfn.XLOOKUP(AV$31,$S$28:$AB$28,$S$32:$AB$281))*IFERROR(_xlfn.XLOOKUP(AW$30,$S$8:$S$10,_xlfn.XLOOKUP(AV$31,$U$4:$Z$4,$U$8:$Z$10),1),1),4))</f>
        <v/>
      </c>
      <c r="AW66" s="2" t="str">
        <f t="shared" si="5"/>
        <v>{"Atk":1350.4639,"Cri":0.266}</v>
      </c>
      <c r="AX66" s="2" t="str" cm="1">
        <f t="array" ref="AX66">IF(AX65="","",$B$2&amp;AX$31&amp;$B$2&amp;$B$1&amp;ROUND(AX$29/100*_xlfn.XLOOKUP($E66,$E$32:$E$281,_xlfn.XLOOKUP(AX$31,$S$28:$AB$28,$S$32:$AB$281))*IFERROR(_xlfn.XLOOKUP(BA$30,$S$8:$S$10,_xlfn.XLOOKUP(AX$31,$U$4:$Z$4,$U$8:$Z$10),1),1),4))</f>
        <v>"Hp":19628.8355</v>
      </c>
      <c r="AY66" s="2" t="str" cm="1">
        <f t="array" ref="AY66">IF(AY65="","",$B$2&amp;AY$31&amp;$B$2&amp;$B$1&amp;ROUND(AY$29/100*_xlfn.XLOOKUP($E66,$E$32:$E$281,_xlfn.XLOOKUP(AY$31,$S$28:$AB$28,$S$32:$AB$281))*IFERROR(_xlfn.XLOOKUP(BB$30,$S$8:$S$10,_xlfn.XLOOKUP(AY$31,$U$4:$Z$4,$U$8:$Z$10),1),1),4))</f>
        <v>"AntiCri":0.266</v>
      </c>
      <c r="AZ66" s="2" t="str" cm="1">
        <f t="array" ref="AZ66">IF(AZ65="","",$B$2&amp;AZ$31&amp;$B$2&amp;$B$1&amp;ROUND(AZ$29/100*_xlfn.XLOOKUP($E66,$E$32:$E$281,_xlfn.XLOOKUP(AZ$31,$S$28:$AB$28,$S$32:$AB$281))*IFERROR(_xlfn.XLOOKUP(BA$30,$S$8:$S$10,_xlfn.XLOOKUP(AZ$31,$U$4:$Z$4,$U$8:$Z$10),1),1),4))</f>
        <v/>
      </c>
      <c r="BA66" s="2" t="str">
        <f t="shared" si="6"/>
        <v>{"Hp":19628.8355,"AntiCri":0.266}</v>
      </c>
      <c r="BB66" s="2" t="str" cm="1">
        <f t="array" ref="BB66">IF(BB65="","",$B$2&amp;BB$31&amp;$B$2&amp;$B$1&amp;ROUND(BB$29/100*_xlfn.XLOOKUP($E66,$E$32:$E$281,_xlfn.XLOOKUP(BB$31,$S$28:$AB$28,$S$32:$AB$281))*IFERROR(_xlfn.XLOOKUP(BE$30,$S$8:$S$10,_xlfn.XLOOKUP(BB$31,$U$4:$Z$4,$U$8:$Z$10),1),1),4))</f>
        <v>"PhysDef":690.935</v>
      </c>
      <c r="BC66" s="2" t="str" cm="1">
        <f t="array" ref="BC66">IF(BC65="","",$B$2&amp;BC$31&amp;$B$2&amp;$B$1&amp;ROUND(BC$29/100*_xlfn.XLOOKUP($E66,$E$32:$E$281,_xlfn.XLOOKUP(BC$31,$S$28:$AB$28,$S$32:$AB$281))*IFERROR(_xlfn.XLOOKUP(BF$30,$S$8:$S$10,_xlfn.XLOOKUP(BC$31,$U$4:$Z$4,$U$8:$Z$10),1),1),4))</f>
        <v>"OnHealInc":0.0455</v>
      </c>
      <c r="BD66" s="2" t="str" cm="1">
        <f t="array" ref="BD66">IF(BD65="","",$B$2&amp;BD$31&amp;$B$2&amp;$B$1&amp;ROUND(BD$29/100*_xlfn.XLOOKUP($E66,$E$32:$E$281,_xlfn.XLOOKUP(BD$31,$S$28:$AB$28,$S$32:$AB$281))*IFERROR(_xlfn.XLOOKUP(BE$30,$S$8:$S$10,_xlfn.XLOOKUP(BD$31,$U$4:$Z$4,$U$8:$Z$10),1),1),4))</f>
        <v/>
      </c>
      <c r="BE66" s="2" t="str">
        <f t="shared" si="7"/>
        <v>{"PhysDef":690.935,"OnHealInc":0.0455}</v>
      </c>
      <c r="BF66" s="2" t="str" cm="1">
        <f t="array" ref="BF66">IF(BF65="","",$B$2&amp;BF$31&amp;$B$2&amp;$B$1&amp;ROUND(BF$29/100*_xlfn.XLOOKUP($E66,$E$32:$E$281,_xlfn.XLOOKUP(BF$31,$S$28:$AB$28,$S$32:$AB$281))*IFERROR(_xlfn.XLOOKUP(BI$30,$S$8:$S$10,_xlfn.XLOOKUP(BF$31,$U$4:$Z$4,$U$8:$Z$10),1),1),4))</f>
        <v>"MagicDef":690.935</v>
      </c>
      <c r="BG66" s="2" t="str" cm="1">
        <f t="array" ref="BG66">IF(BG65="","",$B$2&amp;BG$31&amp;$B$2&amp;$B$1&amp;ROUND(BG$29/100*_xlfn.XLOOKUP($E66,$E$32:$E$281,_xlfn.XLOOKUP(BG$31,$S$28:$AB$28,$S$32:$AB$281))*IFERROR(_xlfn.XLOOKUP(BJ$30,$S$8:$S$10,_xlfn.XLOOKUP(BG$31,$U$4:$Z$4,$U$8:$Z$10),1),1),4))</f>
        <v>"AtkSpeed":0.0621</v>
      </c>
      <c r="BH66" s="2" t="str" cm="1">
        <f t="array" ref="BH66">IF(BH65="","",$B$2&amp;BH$31&amp;$B$2&amp;$B$1&amp;ROUND(BH$29/100*_xlfn.XLOOKUP($E66,$E$32:$E$281,_xlfn.XLOOKUP(BH$31,$S$28:$AB$28,$S$32:$AB$281))*IFERROR(_xlfn.XLOOKUP(BI$30,$S$8:$S$10,_xlfn.XLOOKUP(BH$31,$U$4:$Z$4,$U$8:$Z$10),1),1),4))</f>
        <v>"OnHealInc":0.0455</v>
      </c>
      <c r="BI66" s="2" t="str">
        <f t="shared" si="8"/>
        <v>{"MagicDef":690.935,"AtkSpeed":0.0621,"OnHealInc":0.0455}</v>
      </c>
      <c r="BJ66" s="2" t="str" cm="1">
        <f t="array" ref="BJ66">IF(BJ65="","",$B$2&amp;BJ$31&amp;$B$2&amp;$B$1&amp;ROUND(BJ$29/100*_xlfn.XLOOKUP($E66,$E$32:$E$281,_xlfn.XLOOKUP(BJ$31,$S$28:$AB$28,$S$32:$AB$281))*IFERROR(_xlfn.XLOOKUP(BM$30,$S$8:$S$10,_xlfn.XLOOKUP(BJ$31,$U$4:$Z$4,$U$8:$Z$10),1),1),4))</f>
        <v>"Atk":1727.3375</v>
      </c>
      <c r="BK66" s="2" t="str" cm="1">
        <f t="array" ref="BK66">IF(BK65="","",$B$2&amp;BK$31&amp;$B$2&amp;$B$1&amp;ROUND(BK$29/100*_xlfn.XLOOKUP($E66,$E$32:$E$281,_xlfn.XLOOKUP(BK$31,$S$28:$AB$28,$S$32:$AB$281))*IFERROR(_xlfn.XLOOKUP(BN$30,$S$8:$S$10,_xlfn.XLOOKUP(BK$31,$U$4:$Z$4,$U$8:$Z$10),1),1),4))</f>
        <v>"Cri":0.266</v>
      </c>
      <c r="BL66" s="2" t="str" cm="1">
        <f t="array" ref="BL66">IF(BL65="","",$B$2&amp;BL$31&amp;$B$2&amp;$B$1&amp;ROUND(BL$29/100*_xlfn.XLOOKUP($E66,$E$32:$E$281,_xlfn.XLOOKUP(BL$31,$S$28:$AB$28,$S$32:$AB$281))*IFERROR(_xlfn.XLOOKUP(BM$30,$S$8:$S$10,_xlfn.XLOOKUP(BL$31,$U$4:$Z$4,$U$8:$Z$10),1),1),4))</f>
        <v/>
      </c>
      <c r="BM66" s="2" t="str">
        <f t="shared" si="9"/>
        <v>{"Atk":1727.3375,"Cri":0.266}</v>
      </c>
      <c r="BN66" s="2" t="str" cm="1">
        <f t="array" ref="BN66">IF(BN65="","",$B$2&amp;BN$31&amp;$B$2&amp;$B$1&amp;ROUND(BN$29/100*_xlfn.XLOOKUP($E66,$E$32:$E$281,_xlfn.XLOOKUP(BN$31,$S$28:$AB$28,$S$32:$AB$281))*IFERROR(_xlfn.XLOOKUP(BQ$30,$S$8:$S$10,_xlfn.XLOOKUP(BN$31,$U$4:$Z$4,$U$8:$Z$10),1),1),4))</f>
        <v>"Hp":16488.2218</v>
      </c>
      <c r="BO66" s="2" t="str" cm="1">
        <f t="array" ref="BO66">IF(BO65="","",$B$2&amp;BO$31&amp;$B$2&amp;$B$1&amp;ROUND(BO$29/100*_xlfn.XLOOKUP($E66,$E$32:$E$281,_xlfn.XLOOKUP(BO$31,$S$28:$AB$28,$S$32:$AB$281))*IFERROR(_xlfn.XLOOKUP(BR$30,$S$8:$S$10,_xlfn.XLOOKUP(BO$31,$U$4:$Z$4,$U$8:$Z$10),1),1),4))</f>
        <v>"AntiCri":0.266</v>
      </c>
      <c r="BP66" s="2" t="str" cm="1">
        <f t="array" ref="BP66">IF(BP65="","",$B$2&amp;BP$31&amp;$B$2&amp;$B$1&amp;ROUND(BP$29/100*_xlfn.XLOOKUP($E66,$E$32:$E$281,_xlfn.XLOOKUP(BP$31,$S$28:$AB$28,$S$32:$AB$281))*IFERROR(_xlfn.XLOOKUP(BQ$30,$S$8:$S$10,_xlfn.XLOOKUP(BP$31,$U$4:$Z$4,$U$8:$Z$10),1),1),4))</f>
        <v/>
      </c>
      <c r="BQ66" s="2" t="str">
        <f t="shared" si="10"/>
        <v>{"Hp":16488.2218,"AntiCri":0.266}</v>
      </c>
      <c r="BR66" s="2" t="str" cm="1">
        <f t="array" ref="BR66">IF(BR65="","",$B$2&amp;BR$31&amp;$B$2&amp;$B$1&amp;ROUND(BR$29/100*_xlfn.XLOOKUP($E66,$E$32:$E$281,_xlfn.XLOOKUP(BR$31,$S$28:$AB$28,$S$32:$AB$281))*IFERROR(_xlfn.XLOOKUP(BU$30,$S$8:$S$10,_xlfn.XLOOKUP(BR$31,$U$4:$Z$4,$U$8:$Z$10),1),1),4))</f>
        <v>"PhysDef":609.2791</v>
      </c>
      <c r="BS66" s="2" t="str" cm="1">
        <f t="array" ref="BS66">IF(BS65="","",$B$2&amp;BS$31&amp;$B$2&amp;$B$1&amp;ROUND(BS$29/100*_xlfn.XLOOKUP($E66,$E$32:$E$281,_xlfn.XLOOKUP(BS$31,$S$28:$AB$28,$S$32:$AB$281))*IFERROR(_xlfn.XLOOKUP(BV$30,$S$8:$S$10,_xlfn.XLOOKUP(BS$31,$U$4:$Z$4,$U$8:$Z$10),1),1),4))</f>
        <v>"HealInc":0.0455</v>
      </c>
      <c r="BT66" s="2" t="str" cm="1">
        <f t="array" ref="BT66">IF(BT65="","",$B$2&amp;BT$31&amp;$B$2&amp;$B$1&amp;ROUND(BT$29/100*_xlfn.XLOOKUP($E66,$E$32:$E$281,_xlfn.XLOOKUP(BT$31,$S$28:$AB$28,$S$32:$AB$281))*IFERROR(_xlfn.XLOOKUP(BU$30,$S$8:$S$10,_xlfn.XLOOKUP(BT$31,$U$4:$Z$4,$U$8:$Z$10),1),1),4))</f>
        <v/>
      </c>
      <c r="BU66" s="2" t="str">
        <f t="shared" si="11"/>
        <v>{"PhysDef":609.2791,"HealInc":0.0455}</v>
      </c>
      <c r="BV66" s="2" t="str" cm="1">
        <f t="array" ref="BV66">IF(BV65="","",$B$2&amp;BV$31&amp;$B$2&amp;$B$1&amp;ROUND(BV$29/100*_xlfn.XLOOKUP($E66,$E$32:$E$281,_xlfn.XLOOKUP(BV$31,$S$28:$AB$28,$S$32:$AB$281))*IFERROR(_xlfn.XLOOKUP(BY$30,$S$8:$S$10,_xlfn.XLOOKUP(BV$31,$U$4:$Z$4,$U$8:$Z$10),1),1),4))</f>
        <v>"MagicDef":621.8415</v>
      </c>
      <c r="BW66" s="2" t="str" cm="1">
        <f t="array" ref="BW66">IF(BW65="","",$B$2&amp;BW$31&amp;$B$2&amp;$B$1&amp;ROUND(BW$29/100*_xlfn.XLOOKUP($E66,$E$32:$E$281,_xlfn.XLOOKUP(BW$31,$S$28:$AB$28,$S$32:$AB$281))*IFERROR(_xlfn.XLOOKUP(BZ$30,$S$8:$S$10,_xlfn.XLOOKUP(BW$31,$U$4:$Z$4,$U$8:$Z$10),1),1),4))</f>
        <v>"AtkSpeed":0.0621</v>
      </c>
      <c r="BX66" s="2" t="str" cm="1">
        <f t="array" ref="BX66">IF(BX65="","",$B$2&amp;BX$31&amp;$B$2&amp;$B$1&amp;ROUND(BX$29/100*_xlfn.XLOOKUP($E66,$E$32:$E$281,_xlfn.XLOOKUP(BX$31,$S$28:$AB$28,$S$32:$AB$281))*IFERROR(_xlfn.XLOOKUP(BY$30,$S$8:$S$10,_xlfn.XLOOKUP(BX$31,$U$4:$Z$4,$U$8:$Z$10),1),1),4))</f>
        <v>"HealInc":0.0455</v>
      </c>
      <c r="BY66" s="2" t="str">
        <f t="shared" si="12"/>
        <v>{"MagicDef":621.8415,"AtkSpeed":0.0621,"HealInc":0.0455}</v>
      </c>
    </row>
    <row r="67" spans="4:77" ht="16.5" x14ac:dyDescent="0.15">
      <c r="D67" s="38">
        <v>81</v>
      </c>
      <c r="E67" s="42">
        <v>36</v>
      </c>
      <c r="F67" s="38">
        <v>3927.1093219399286</v>
      </c>
      <c r="G67" s="38">
        <v>40</v>
      </c>
      <c r="H67" s="38">
        <v>30</v>
      </c>
      <c r="I67" s="48">
        <v>3927.1093219399286</v>
      </c>
      <c r="J67" s="48">
        <v>392.7109321939929</v>
      </c>
      <c r="K67" s="48">
        <v>157.08437287759716</v>
      </c>
      <c r="L67" s="48">
        <v>157.08437287759716</v>
      </c>
      <c r="M67" s="48">
        <v>56</v>
      </c>
      <c r="N67" s="48">
        <v>56</v>
      </c>
      <c r="O67" s="48">
        <v>13.5</v>
      </c>
      <c r="P67" s="48">
        <v>10.5</v>
      </c>
      <c r="Q67" s="48">
        <v>9.9</v>
      </c>
      <c r="R67" s="48">
        <v>9.9</v>
      </c>
      <c r="S67" s="48">
        <f>SUM(I$32:I67)</f>
        <v>19630.177710084627</v>
      </c>
      <c r="T67" s="48">
        <f>SUM(J$32:J67)</f>
        <v>1963.0177710084627</v>
      </c>
      <c r="U67" s="48">
        <f>SUM(K$32:K67)</f>
        <v>785.20710840338506</v>
      </c>
      <c r="V67" s="48">
        <f>SUM(L$32:L67)</f>
        <v>785.20710840338506</v>
      </c>
      <c r="W67" s="62">
        <f>SUM(M$32:M67)/10000</f>
        <v>0.27160000000000001</v>
      </c>
      <c r="X67" s="62">
        <f>SUM(N$32:N67)/10000</f>
        <v>0.27160000000000001</v>
      </c>
      <c r="Y67" s="62">
        <f>SUM(O$32:O67)/10000</f>
        <v>6.3450000000000006E-2</v>
      </c>
      <c r="Z67" s="62">
        <f>SUM(P$32:P67)/10000</f>
        <v>4.9349999999999998E-2</v>
      </c>
      <c r="AA67" s="62">
        <f>SUM(Q$32:Q67)/10000</f>
        <v>4.652999999999996E-2</v>
      </c>
      <c r="AB67" s="62">
        <f>SUM(R$32:R67)/10000</f>
        <v>4.652999999999996E-2</v>
      </c>
      <c r="AD67" s="2" t="str" cm="1">
        <f t="array" ref="AD67">IF(AD66="","",$B$2&amp;AD$31&amp;$B$2&amp;$B$1&amp;ROUND(AD$29/100*_xlfn.XLOOKUP($E67,$E$32:$E$281,_xlfn.XLOOKUP(AD$31,$S$28:$AB$28,$S$32:$AB$281))*_xlfn.XLOOKUP(AG$30,$S$8:$S$10,_xlfn.XLOOKUP(AD$31,$U$4:$Z$4,$U$8:$Z$10),1),4))</f>
        <v>"Atk":2394.8817</v>
      </c>
      <c r="AE67" s="2" t="str" cm="1">
        <f t="array" ref="AE67">IF(AE66="","",$B$2&amp;AE$31&amp;$B$2&amp;$B$1&amp;ROUND(AE$29/100*_xlfn.XLOOKUP($E67,$E$32:$E$281,_xlfn.XLOOKUP(AE$31,$S$28:$AB$28,$S$32:$AB$281))*_xlfn.XLOOKUP(AG$30,$S$8:$S$10,_xlfn.XLOOKUP(AE$31,$U$4:$Z$4,$U$8:$Z$10),1),4))</f>
        <v>"Cri":0.3938</v>
      </c>
      <c r="AF67" s="2" t="str" cm="1">
        <f t="array" ref="AF67">IF(AF66="","",$B$2&amp;AF$31&amp;$B$2&amp;$B$1&amp;ROUND(AF$29/100*_xlfn.XLOOKUP($E67,$E$32:$E$281,_xlfn.XLOOKUP(AF$31,$S$28:$AB$28,$S$32:$AB$281))*_xlfn.XLOOKUP(AI$30,$S$8:$S$10,_xlfn.XLOOKUP(AF$31,$U$4:$Z$4,$U$8:$Z$10),1),4))</f>
        <v/>
      </c>
      <c r="AG67" s="2" t="str">
        <f t="shared" si="1"/>
        <v>{"Atk":2394.8817,"Cri":0.3938}</v>
      </c>
      <c r="AH67" s="2" t="str" cm="1">
        <f t="array" ref="AH67">IF(AH66="","",$B$2&amp;AH$31&amp;$B$2&amp;$B$1&amp;ROUND(AH$29/100*_xlfn.XLOOKUP($E67,$E$32:$E$281,_xlfn.XLOOKUP(AH$31,$S$28:$AB$28,$S$32:$AB$281))*_xlfn.XLOOKUP(AK$30,$S$8:$S$10,_xlfn.XLOOKUP(AH$31,$U$4:$Z$4,$U$8:$Z$10),1),4))</f>
        <v>"Hp":17274.5564</v>
      </c>
      <c r="AI67" s="2" t="str" cm="1">
        <f t="array" ref="AI67">IF(AI66="","",$B$2&amp;AI$31&amp;$B$2&amp;$B$1&amp;ROUND(AI$29/100*_xlfn.XLOOKUP($E67,$E$32:$E$281,_xlfn.XLOOKUP(AI$31,$S$28:$AB$28,$S$32:$AB$281))*_xlfn.XLOOKUP(AK$30,$S$8:$S$10,_xlfn.XLOOKUP(AI$31,$U$4:$Z$4,$U$8:$Z$10),1),4))</f>
        <v>"AntiCri":0.2173</v>
      </c>
      <c r="AJ67" s="2" t="str" cm="1">
        <f t="array" ref="AJ67">IF(AJ66="","",$B$2&amp;AJ$31&amp;$B$2&amp;$B$1&amp;ROUND(AJ$29/100*_xlfn.XLOOKUP($E67,$E$32:$E$281,_xlfn.XLOOKUP(AJ$31,$S$28:$AB$28,$S$32:$AB$281))*_xlfn.XLOOKUP(AK$30,$S$8:$S$10,_xlfn.XLOOKUP(AJ$31,$U$4:$Z$4,$U$8:$Z$10),1),4))</f>
        <v/>
      </c>
      <c r="AK67" s="2" t="str">
        <f t="shared" si="2"/>
        <v>{"Hp":17274.5564,"AntiCri":0.2173}</v>
      </c>
      <c r="AL67" s="2" t="str" cm="1">
        <f t="array" ref="AL67">IF(AL66="","",$B$2&amp;AL$31&amp;$B$2&amp;$B$1&amp;ROUND(AL$29/100*_xlfn.XLOOKUP($E67,$E$32:$E$281,_xlfn.XLOOKUP(AL$31,$S$28:$AB$28,$S$32:$AB$281))*IFERROR(_xlfn.XLOOKUP(AO$30,$S$8:$S$10,_xlfn.XLOOKUP(AL$31,$U$4:$Z$4,$U$8:$Z$10),1),1),4))</f>
        <v>"PhysDef":745.9468</v>
      </c>
      <c r="AM67" s="2" t="str" cm="1">
        <f t="array" ref="AM67">IF(AM66="","",$B$2&amp;AM$31&amp;$B$2&amp;$B$1&amp;ROUND(AM$29/100*_xlfn.XLOOKUP($E67,$E$32:$E$281,_xlfn.XLOOKUP(AM$31,$S$28:$AB$28,$S$32:$AB$281))*IFERROR(_xlfn.XLOOKUP(AP$30,$S$8:$S$10,_xlfn.XLOOKUP(AM$31,$U$4:$Z$4,$U$8:$Z$10),1),1),4))</f>
        <v>"SkillSpeed":0.0494</v>
      </c>
      <c r="AN67" s="2" t="str" cm="1">
        <f t="array" ref="AN67">IF(AN66="","",$B$2&amp;AN$31&amp;$B$2&amp;$B$1&amp;ROUND(AN$29/100*_xlfn.XLOOKUP($E67,$E$32:$E$281,_xlfn.XLOOKUP(AN$31,$S$28:$AB$28,$S$32:$AB$281))*IFERROR(_xlfn.XLOOKUP(AO$30,$S$8:$S$10,_xlfn.XLOOKUP(AN$31,$U$4:$Z$4,$U$8:$Z$10),1),1),4))</f>
        <v/>
      </c>
      <c r="AO67" s="2" t="str">
        <f t="shared" si="3"/>
        <v>{"PhysDef":745.9468,"SkillSpeed":0.0494}</v>
      </c>
      <c r="AP67" s="2" t="str" cm="1">
        <f t="array" ref="AP67">IF(AP66="","",$B$2&amp;AP$31&amp;$B$2&amp;$B$1&amp;ROUND(AP$29/100*_xlfn.XLOOKUP($E67,$E$32:$E$281,_xlfn.XLOOKUP(AP$31,$S$28:$AB$28,$S$32:$AB$281))*IFERROR(_xlfn.XLOOKUP(AS$30,$S$8:$S$10,_xlfn.XLOOKUP(AP$31,$U$4:$Z$4,$U$8:$Z$10),1),1),4))</f>
        <v>"MagicDef":745.9468</v>
      </c>
      <c r="AQ67" s="2" t="str" cm="1">
        <f t="array" ref="AQ67">IF(AQ66="","",$B$2&amp;AQ$31&amp;$B$2&amp;$B$1&amp;ROUND(AQ$29/100*_xlfn.XLOOKUP($E67,$E$32:$E$281,_xlfn.XLOOKUP(AQ$31,$S$28:$AB$28,$S$32:$AB$281))*IFERROR(_xlfn.XLOOKUP(AT$30,$S$8:$S$10,_xlfn.XLOOKUP(AQ$31,$U$4:$Z$4,$U$8:$Z$10),1),1),4))</f>
        <v>"AtkSpeed":0.0635</v>
      </c>
      <c r="AR67" s="2" t="str" cm="1">
        <f t="array" ref="AR67">IF(AR66="","",$B$2&amp;AR$31&amp;$B$2&amp;$B$1&amp;ROUND(AR$29/100*_xlfn.XLOOKUP($E67,$E$32:$E$281,_xlfn.XLOOKUP(AR$31,$S$28:$AB$28,$S$32:$AB$281))*IFERROR(_xlfn.XLOOKUP(AS$30,$S$8:$S$10,_xlfn.XLOOKUP(AR$31,$U$4:$Z$4,$U$8:$Z$10),1),1),4))</f>
        <v>"SkillSpeed":0.0494</v>
      </c>
      <c r="AS67" s="2" t="str">
        <f t="shared" si="4"/>
        <v>{"MagicDef":745.9468,"AtkSpeed":0.0635,"SkillSpeed":0.0494}</v>
      </c>
      <c r="AT67" s="2" t="str" cm="1">
        <f t="array" ref="AT67">IF(AT66="","",$B$2&amp;AT$31&amp;$B$2&amp;$B$1&amp;ROUND(AT$29/100*_xlfn.XLOOKUP($E67,$E$32:$E$281,_xlfn.XLOOKUP(AT$31,$S$28:$AB$28,$S$32:$AB$281))*IFERROR(_xlfn.XLOOKUP(AW$30,$S$8:$S$10,_xlfn.XLOOKUP(AT$31,$U$4:$Z$4,$U$8:$Z$10),1),1),4))</f>
        <v>"Atk":1688.1953</v>
      </c>
      <c r="AU67" s="2" t="str" cm="1">
        <f t="array" ref="AU67">IF(AU66="","",$B$2&amp;AU$31&amp;$B$2&amp;$B$1&amp;ROUND(AU$29/100*_xlfn.XLOOKUP($E67,$E$32:$E$281,_xlfn.XLOOKUP(AU$31,$S$28:$AB$28,$S$32:$AB$281))*IFERROR(_xlfn.XLOOKUP(AX$30,$S$8:$S$10,_xlfn.XLOOKUP(AU$31,$U$4:$Z$4,$U$8:$Z$10),1),1),4))</f>
        <v>"Cri":0.2716</v>
      </c>
      <c r="AV67" s="2" t="str" cm="1">
        <f t="array" ref="AV67">IF(AV66="","",$B$2&amp;AV$31&amp;$B$2&amp;$B$1&amp;ROUND(AV$29/100*_xlfn.XLOOKUP($E67,$E$32:$E$281,_xlfn.XLOOKUP(AV$31,$S$28:$AB$28,$S$32:$AB$281))*IFERROR(_xlfn.XLOOKUP(AW$30,$S$8:$S$10,_xlfn.XLOOKUP(AV$31,$U$4:$Z$4,$U$8:$Z$10),1),1),4))</f>
        <v/>
      </c>
      <c r="AW67" s="2" t="str">
        <f t="shared" si="5"/>
        <v>{"Atk":1688.1953,"Cri":0.2716}</v>
      </c>
      <c r="AX67" s="2" t="str" cm="1">
        <f t="array" ref="AX67">IF(AX66="","",$B$2&amp;AX$31&amp;$B$2&amp;$B$1&amp;ROUND(AX$29/100*_xlfn.XLOOKUP($E67,$E$32:$E$281,_xlfn.XLOOKUP(AX$31,$S$28:$AB$28,$S$32:$AB$281))*IFERROR(_xlfn.XLOOKUP(BA$30,$S$8:$S$10,_xlfn.XLOOKUP(AX$31,$U$4:$Z$4,$U$8:$Z$10),1),1),4))</f>
        <v>"Hp":24537.7221</v>
      </c>
      <c r="AY67" s="2" t="str" cm="1">
        <f t="array" ref="AY67">IF(AY66="","",$B$2&amp;AY$31&amp;$B$2&amp;$B$1&amp;ROUND(AY$29/100*_xlfn.XLOOKUP($E67,$E$32:$E$281,_xlfn.XLOOKUP(AY$31,$S$28:$AB$28,$S$32:$AB$281))*IFERROR(_xlfn.XLOOKUP(BB$30,$S$8:$S$10,_xlfn.XLOOKUP(AY$31,$U$4:$Z$4,$U$8:$Z$10),1),1),4))</f>
        <v>"AntiCri":0.2716</v>
      </c>
      <c r="AZ67" s="2" t="str" cm="1">
        <f t="array" ref="AZ67">IF(AZ66="","",$B$2&amp;AZ$31&amp;$B$2&amp;$B$1&amp;ROUND(AZ$29/100*_xlfn.XLOOKUP($E67,$E$32:$E$281,_xlfn.XLOOKUP(AZ$31,$S$28:$AB$28,$S$32:$AB$281))*IFERROR(_xlfn.XLOOKUP(BA$30,$S$8:$S$10,_xlfn.XLOOKUP(AZ$31,$U$4:$Z$4,$U$8:$Z$10),1),1),4))</f>
        <v/>
      </c>
      <c r="BA67" s="2" t="str">
        <f t="shared" si="6"/>
        <v>{"Hp":24537.7221,"AntiCri":0.2716}</v>
      </c>
      <c r="BB67" s="2" t="str" cm="1">
        <f t="array" ref="BB67">IF(BB66="","",$B$2&amp;BB$31&amp;$B$2&amp;$B$1&amp;ROUND(BB$29/100*_xlfn.XLOOKUP($E67,$E$32:$E$281,_xlfn.XLOOKUP(BB$31,$S$28:$AB$28,$S$32:$AB$281))*IFERROR(_xlfn.XLOOKUP(BE$30,$S$8:$S$10,_xlfn.XLOOKUP(BB$31,$U$4:$Z$4,$U$8:$Z$10),1),1),4))</f>
        <v>"PhysDef":863.7278</v>
      </c>
      <c r="BC67" s="2" t="str" cm="1">
        <f t="array" ref="BC67">IF(BC66="","",$B$2&amp;BC$31&amp;$B$2&amp;$B$1&amp;ROUND(BC$29/100*_xlfn.XLOOKUP($E67,$E$32:$E$281,_xlfn.XLOOKUP(BC$31,$S$28:$AB$28,$S$32:$AB$281))*IFERROR(_xlfn.XLOOKUP(BF$30,$S$8:$S$10,_xlfn.XLOOKUP(BC$31,$U$4:$Z$4,$U$8:$Z$10),1),1),4))</f>
        <v>"OnHealInc":0.0465</v>
      </c>
      <c r="BD67" s="2" t="str" cm="1">
        <f t="array" ref="BD67">IF(BD66="","",$B$2&amp;BD$31&amp;$B$2&amp;$B$1&amp;ROUND(BD$29/100*_xlfn.XLOOKUP($E67,$E$32:$E$281,_xlfn.XLOOKUP(BD$31,$S$28:$AB$28,$S$32:$AB$281))*IFERROR(_xlfn.XLOOKUP(BE$30,$S$8:$S$10,_xlfn.XLOOKUP(BD$31,$U$4:$Z$4,$U$8:$Z$10),1),1),4))</f>
        <v/>
      </c>
      <c r="BE67" s="2" t="str">
        <f t="shared" si="7"/>
        <v>{"PhysDef":863.7278,"OnHealInc":0.0465}</v>
      </c>
      <c r="BF67" s="2" t="str" cm="1">
        <f t="array" ref="BF67">IF(BF66="","",$B$2&amp;BF$31&amp;$B$2&amp;$B$1&amp;ROUND(BF$29/100*_xlfn.XLOOKUP($E67,$E$32:$E$281,_xlfn.XLOOKUP(BF$31,$S$28:$AB$28,$S$32:$AB$281))*IFERROR(_xlfn.XLOOKUP(BI$30,$S$8:$S$10,_xlfn.XLOOKUP(BF$31,$U$4:$Z$4,$U$8:$Z$10),1),1),4))</f>
        <v>"MagicDef":863.7278</v>
      </c>
      <c r="BG67" s="2" t="str" cm="1">
        <f t="array" ref="BG67">IF(BG66="","",$B$2&amp;BG$31&amp;$B$2&amp;$B$1&amp;ROUND(BG$29/100*_xlfn.XLOOKUP($E67,$E$32:$E$281,_xlfn.XLOOKUP(BG$31,$S$28:$AB$28,$S$32:$AB$281))*IFERROR(_xlfn.XLOOKUP(BJ$30,$S$8:$S$10,_xlfn.XLOOKUP(BG$31,$U$4:$Z$4,$U$8:$Z$10),1),1),4))</f>
        <v>"AtkSpeed":0.0635</v>
      </c>
      <c r="BH67" s="2" t="str" cm="1">
        <f t="array" ref="BH67">IF(BH66="","",$B$2&amp;BH$31&amp;$B$2&amp;$B$1&amp;ROUND(BH$29/100*_xlfn.XLOOKUP($E67,$E$32:$E$281,_xlfn.XLOOKUP(BH$31,$S$28:$AB$28,$S$32:$AB$281))*IFERROR(_xlfn.XLOOKUP(BI$30,$S$8:$S$10,_xlfn.XLOOKUP(BH$31,$U$4:$Z$4,$U$8:$Z$10),1),1),4))</f>
        <v>"OnHealInc":0.0465</v>
      </c>
      <c r="BI67" s="2" t="str">
        <f t="shared" si="8"/>
        <v>{"MagicDef":863.7278,"AtkSpeed":0.0635,"OnHealInc":0.0465}</v>
      </c>
      <c r="BJ67" s="2" t="str" cm="1">
        <f t="array" ref="BJ67">IF(BJ66="","",$B$2&amp;BJ$31&amp;$B$2&amp;$B$1&amp;ROUND(BJ$29/100*_xlfn.XLOOKUP($E67,$E$32:$E$281,_xlfn.XLOOKUP(BJ$31,$S$28:$AB$28,$S$32:$AB$281))*IFERROR(_xlfn.XLOOKUP(BM$30,$S$8:$S$10,_xlfn.XLOOKUP(BJ$31,$U$4:$Z$4,$U$8:$Z$10),1),1),4))</f>
        <v>"Atk":2159.3195</v>
      </c>
      <c r="BK67" s="2" t="str" cm="1">
        <f t="array" ref="BK67">IF(BK66="","",$B$2&amp;BK$31&amp;$B$2&amp;$B$1&amp;ROUND(BK$29/100*_xlfn.XLOOKUP($E67,$E$32:$E$281,_xlfn.XLOOKUP(BK$31,$S$28:$AB$28,$S$32:$AB$281))*IFERROR(_xlfn.XLOOKUP(BN$30,$S$8:$S$10,_xlfn.XLOOKUP(BK$31,$U$4:$Z$4,$U$8:$Z$10),1),1),4))</f>
        <v>"Cri":0.2716</v>
      </c>
      <c r="BL67" s="2" t="str" cm="1">
        <f t="array" ref="BL67">IF(BL66="","",$B$2&amp;BL$31&amp;$B$2&amp;$B$1&amp;ROUND(BL$29/100*_xlfn.XLOOKUP($E67,$E$32:$E$281,_xlfn.XLOOKUP(BL$31,$S$28:$AB$28,$S$32:$AB$281))*IFERROR(_xlfn.XLOOKUP(BM$30,$S$8:$S$10,_xlfn.XLOOKUP(BL$31,$U$4:$Z$4,$U$8:$Z$10),1),1),4))</f>
        <v/>
      </c>
      <c r="BM67" s="2" t="str">
        <f t="shared" si="9"/>
        <v>{"Atk":2159.3195,"Cri":0.2716}</v>
      </c>
      <c r="BN67" s="2" t="str" cm="1">
        <f t="array" ref="BN67">IF(BN66="","",$B$2&amp;BN$31&amp;$B$2&amp;$B$1&amp;ROUND(BN$29/100*_xlfn.XLOOKUP($E67,$E$32:$E$281,_xlfn.XLOOKUP(BN$31,$S$28:$AB$28,$S$32:$AB$281))*IFERROR(_xlfn.XLOOKUP(BQ$30,$S$8:$S$10,_xlfn.XLOOKUP(BN$31,$U$4:$Z$4,$U$8:$Z$10),1),1),4))</f>
        <v>"Hp":20611.6866</v>
      </c>
      <c r="BO67" s="2" t="str" cm="1">
        <f t="array" ref="BO67">IF(BO66="","",$B$2&amp;BO$31&amp;$B$2&amp;$B$1&amp;ROUND(BO$29/100*_xlfn.XLOOKUP($E67,$E$32:$E$281,_xlfn.XLOOKUP(BO$31,$S$28:$AB$28,$S$32:$AB$281))*IFERROR(_xlfn.XLOOKUP(BR$30,$S$8:$S$10,_xlfn.XLOOKUP(BO$31,$U$4:$Z$4,$U$8:$Z$10),1),1),4))</f>
        <v>"AntiCri":0.2716</v>
      </c>
      <c r="BP67" s="2" t="str" cm="1">
        <f t="array" ref="BP67">IF(BP66="","",$B$2&amp;BP$31&amp;$B$2&amp;$B$1&amp;ROUND(BP$29/100*_xlfn.XLOOKUP($E67,$E$32:$E$281,_xlfn.XLOOKUP(BP$31,$S$28:$AB$28,$S$32:$AB$281))*IFERROR(_xlfn.XLOOKUP(BQ$30,$S$8:$S$10,_xlfn.XLOOKUP(BP$31,$U$4:$Z$4,$U$8:$Z$10),1),1),4))</f>
        <v/>
      </c>
      <c r="BQ67" s="2" t="str">
        <f t="shared" si="10"/>
        <v>{"Hp":20611.6866,"AntiCri":0.2716}</v>
      </c>
      <c r="BR67" s="2" t="str" cm="1">
        <f t="array" ref="BR67">IF(BR66="","",$B$2&amp;BR$31&amp;$B$2&amp;$B$1&amp;ROUND(BR$29/100*_xlfn.XLOOKUP($E67,$E$32:$E$281,_xlfn.XLOOKUP(BR$31,$S$28:$AB$28,$S$32:$AB$281))*IFERROR(_xlfn.XLOOKUP(BU$30,$S$8:$S$10,_xlfn.XLOOKUP(BR$31,$U$4:$Z$4,$U$8:$Z$10),1),1),4))</f>
        <v>"PhysDef":761.6509</v>
      </c>
      <c r="BS67" s="2" t="str" cm="1">
        <f t="array" ref="BS67">IF(BS66="","",$B$2&amp;BS$31&amp;$B$2&amp;$B$1&amp;ROUND(BS$29/100*_xlfn.XLOOKUP($E67,$E$32:$E$281,_xlfn.XLOOKUP(BS$31,$S$28:$AB$28,$S$32:$AB$281))*IFERROR(_xlfn.XLOOKUP(BV$30,$S$8:$S$10,_xlfn.XLOOKUP(BS$31,$U$4:$Z$4,$U$8:$Z$10),1),1),4))</f>
        <v>"HealInc":0.0465</v>
      </c>
      <c r="BT67" s="2" t="str" cm="1">
        <f t="array" ref="BT67">IF(BT66="","",$B$2&amp;BT$31&amp;$B$2&amp;$B$1&amp;ROUND(BT$29/100*_xlfn.XLOOKUP($E67,$E$32:$E$281,_xlfn.XLOOKUP(BT$31,$S$28:$AB$28,$S$32:$AB$281))*IFERROR(_xlfn.XLOOKUP(BU$30,$S$8:$S$10,_xlfn.XLOOKUP(BT$31,$U$4:$Z$4,$U$8:$Z$10),1),1),4))</f>
        <v/>
      </c>
      <c r="BU67" s="2" t="str">
        <f t="shared" si="11"/>
        <v>{"PhysDef":761.6509,"HealInc":0.0465}</v>
      </c>
      <c r="BV67" s="2" t="str" cm="1">
        <f t="array" ref="BV67">IF(BV66="","",$B$2&amp;BV$31&amp;$B$2&amp;$B$1&amp;ROUND(BV$29/100*_xlfn.XLOOKUP($E67,$E$32:$E$281,_xlfn.XLOOKUP(BV$31,$S$28:$AB$28,$S$32:$AB$281))*IFERROR(_xlfn.XLOOKUP(BY$30,$S$8:$S$10,_xlfn.XLOOKUP(BV$31,$U$4:$Z$4,$U$8:$Z$10),1),1),4))</f>
        <v>"MagicDef":777.355</v>
      </c>
      <c r="BW67" s="2" t="str" cm="1">
        <f t="array" ref="BW67">IF(BW66="","",$B$2&amp;BW$31&amp;$B$2&amp;$B$1&amp;ROUND(BW$29/100*_xlfn.XLOOKUP($E67,$E$32:$E$281,_xlfn.XLOOKUP(BW$31,$S$28:$AB$28,$S$32:$AB$281))*IFERROR(_xlfn.XLOOKUP(BZ$30,$S$8:$S$10,_xlfn.XLOOKUP(BW$31,$U$4:$Z$4,$U$8:$Z$10),1),1),4))</f>
        <v>"AtkSpeed":0.0635</v>
      </c>
      <c r="BX67" s="2" t="str" cm="1">
        <f t="array" ref="BX67">IF(BX66="","",$B$2&amp;BX$31&amp;$B$2&amp;$B$1&amp;ROUND(BX$29/100*_xlfn.XLOOKUP($E67,$E$32:$E$281,_xlfn.XLOOKUP(BX$31,$S$28:$AB$28,$S$32:$AB$281))*IFERROR(_xlfn.XLOOKUP(BY$30,$S$8:$S$10,_xlfn.XLOOKUP(BX$31,$U$4:$Z$4,$U$8:$Z$10),1),1),4))</f>
        <v>"HealInc":0.0465</v>
      </c>
      <c r="BY67" s="2" t="str">
        <f t="shared" si="12"/>
        <v>{"MagicDef":777.355,"AtkSpeed":0.0635,"HealInc":0.0465}</v>
      </c>
    </row>
    <row r="68" spans="4:77" ht="16.5" x14ac:dyDescent="0.15">
      <c r="D68" s="38">
        <v>83</v>
      </c>
      <c r="E68" s="43">
        <v>37</v>
      </c>
      <c r="F68" s="38">
        <v>1040.4090061549518</v>
      </c>
      <c r="G68" s="38">
        <v>40</v>
      </c>
      <c r="H68" s="38">
        <v>30</v>
      </c>
      <c r="I68" s="48">
        <v>1040.4090061549518</v>
      </c>
      <c r="J68" s="48">
        <v>104.04090061549519</v>
      </c>
      <c r="K68" s="48">
        <v>41.616360246198077</v>
      </c>
      <c r="L68" s="48">
        <v>41.616360246198077</v>
      </c>
      <c r="M68" s="48">
        <v>56</v>
      </c>
      <c r="N68" s="48">
        <v>56</v>
      </c>
      <c r="O68" s="48">
        <v>13.5</v>
      </c>
      <c r="P68" s="48">
        <v>10.5</v>
      </c>
      <c r="Q68" s="48">
        <v>9.9</v>
      </c>
      <c r="R68" s="48">
        <v>9.9</v>
      </c>
      <c r="S68" s="48">
        <f>SUM(I$32:I68)</f>
        <v>20670.586716239577</v>
      </c>
      <c r="T68" s="48">
        <f>SUM(J$32:J68)</f>
        <v>2067.0586716239577</v>
      </c>
      <c r="U68" s="48">
        <f>SUM(K$32:K68)</f>
        <v>826.82346864958311</v>
      </c>
      <c r="V68" s="48">
        <f>SUM(L$32:L68)</f>
        <v>826.82346864958311</v>
      </c>
      <c r="W68" s="62">
        <f>SUM(M$32:M68)/10000</f>
        <v>0.2772</v>
      </c>
      <c r="X68" s="62">
        <f>SUM(N$32:N68)/10000</f>
        <v>0.2772</v>
      </c>
      <c r="Y68" s="62">
        <f>SUM(O$32:O68)/10000</f>
        <v>6.4799999999999996E-2</v>
      </c>
      <c r="Z68" s="62">
        <f>SUM(P$32:P68)/10000</f>
        <v>5.04E-2</v>
      </c>
      <c r="AA68" s="62">
        <f>SUM(Q$32:Q68)/10000</f>
        <v>4.7519999999999958E-2</v>
      </c>
      <c r="AB68" s="62">
        <f>SUM(R$32:R68)/10000</f>
        <v>4.7519999999999958E-2</v>
      </c>
      <c r="AD68" s="2" t="str" cm="1">
        <f t="array" ref="AD68">IF(AD67="","",$B$2&amp;AD$31&amp;$B$2&amp;$B$1&amp;ROUND(AD$29/100*_xlfn.XLOOKUP($E68,$E$32:$E$281,_xlfn.XLOOKUP(AD$31,$S$28:$AB$28,$S$32:$AB$281))*_xlfn.XLOOKUP(AG$30,$S$8:$S$10,_xlfn.XLOOKUP(AD$31,$U$4:$Z$4,$U$8:$Z$10),1),4))</f>
        <v>"Atk":2521.8116</v>
      </c>
      <c r="AE68" s="2" t="str" cm="1">
        <f t="array" ref="AE68">IF(AE67="","",$B$2&amp;AE$31&amp;$B$2&amp;$B$1&amp;ROUND(AE$29/100*_xlfn.XLOOKUP($E68,$E$32:$E$281,_xlfn.XLOOKUP(AE$31,$S$28:$AB$28,$S$32:$AB$281))*_xlfn.XLOOKUP(AG$30,$S$8:$S$10,_xlfn.XLOOKUP(AE$31,$U$4:$Z$4,$U$8:$Z$10),1),4))</f>
        <v>"Cri":0.4019</v>
      </c>
      <c r="AF68" s="2" t="str" cm="1">
        <f t="array" ref="AF68">IF(AF67="","",$B$2&amp;AF$31&amp;$B$2&amp;$B$1&amp;ROUND(AF$29/100*_xlfn.XLOOKUP($E68,$E$32:$E$281,_xlfn.XLOOKUP(AF$31,$S$28:$AB$28,$S$32:$AB$281))*_xlfn.XLOOKUP(AI$30,$S$8:$S$10,_xlfn.XLOOKUP(AF$31,$U$4:$Z$4,$U$8:$Z$10),1),4))</f>
        <v/>
      </c>
      <c r="AG68" s="2" t="str">
        <f t="shared" si="1"/>
        <v>{"Atk":2521.8116,"Cri":0.4019}</v>
      </c>
      <c r="AH68" s="2" t="str" cm="1">
        <f t="array" ref="AH68">IF(AH67="","",$B$2&amp;AH$31&amp;$B$2&amp;$B$1&amp;ROUND(AH$29/100*_xlfn.XLOOKUP($E68,$E$32:$E$281,_xlfn.XLOOKUP(AH$31,$S$28:$AB$28,$S$32:$AB$281))*_xlfn.XLOOKUP(AK$30,$S$8:$S$10,_xlfn.XLOOKUP(AH$31,$U$4:$Z$4,$U$8:$Z$10),1),4))</f>
        <v>"Hp":18190.1163</v>
      </c>
      <c r="AI68" s="2" t="str" cm="1">
        <f t="array" ref="AI68">IF(AI67="","",$B$2&amp;AI$31&amp;$B$2&amp;$B$1&amp;ROUND(AI$29/100*_xlfn.XLOOKUP($E68,$E$32:$E$281,_xlfn.XLOOKUP(AI$31,$S$28:$AB$28,$S$32:$AB$281))*_xlfn.XLOOKUP(AK$30,$S$8:$S$10,_xlfn.XLOOKUP(AI$31,$U$4:$Z$4,$U$8:$Z$10),1),4))</f>
        <v>"AntiCri":0.2218</v>
      </c>
      <c r="AJ68" s="2" t="str" cm="1">
        <f t="array" ref="AJ68">IF(AJ67="","",$B$2&amp;AJ$31&amp;$B$2&amp;$B$1&amp;ROUND(AJ$29/100*_xlfn.XLOOKUP($E68,$E$32:$E$281,_xlfn.XLOOKUP(AJ$31,$S$28:$AB$28,$S$32:$AB$281))*_xlfn.XLOOKUP(AK$30,$S$8:$S$10,_xlfn.XLOOKUP(AJ$31,$U$4:$Z$4,$U$8:$Z$10),1),4))</f>
        <v/>
      </c>
      <c r="AK68" s="2" t="str">
        <f t="shared" si="2"/>
        <v>{"Hp":18190.1163,"AntiCri":0.2218}</v>
      </c>
      <c r="AL68" s="2" t="str" cm="1">
        <f t="array" ref="AL68">IF(AL67="","",$B$2&amp;AL$31&amp;$B$2&amp;$B$1&amp;ROUND(AL$29/100*_xlfn.XLOOKUP($E68,$E$32:$E$281,_xlfn.XLOOKUP(AL$31,$S$28:$AB$28,$S$32:$AB$281))*IFERROR(_xlfn.XLOOKUP(AO$30,$S$8:$S$10,_xlfn.XLOOKUP(AL$31,$U$4:$Z$4,$U$8:$Z$10),1),1),4))</f>
        <v>"PhysDef":785.4823</v>
      </c>
      <c r="AM68" s="2" t="str" cm="1">
        <f t="array" ref="AM68">IF(AM67="","",$B$2&amp;AM$31&amp;$B$2&amp;$B$1&amp;ROUND(AM$29/100*_xlfn.XLOOKUP($E68,$E$32:$E$281,_xlfn.XLOOKUP(AM$31,$S$28:$AB$28,$S$32:$AB$281))*IFERROR(_xlfn.XLOOKUP(AP$30,$S$8:$S$10,_xlfn.XLOOKUP(AM$31,$U$4:$Z$4,$U$8:$Z$10),1),1),4))</f>
        <v>"SkillSpeed":0.0504</v>
      </c>
      <c r="AN68" s="2" t="str" cm="1">
        <f t="array" ref="AN68">IF(AN67="","",$B$2&amp;AN$31&amp;$B$2&amp;$B$1&amp;ROUND(AN$29/100*_xlfn.XLOOKUP($E68,$E$32:$E$281,_xlfn.XLOOKUP(AN$31,$S$28:$AB$28,$S$32:$AB$281))*IFERROR(_xlfn.XLOOKUP(AO$30,$S$8:$S$10,_xlfn.XLOOKUP(AN$31,$U$4:$Z$4,$U$8:$Z$10),1),1),4))</f>
        <v/>
      </c>
      <c r="AO68" s="2" t="str">
        <f t="shared" si="3"/>
        <v>{"PhysDef":785.4823,"SkillSpeed":0.0504}</v>
      </c>
      <c r="AP68" s="2" t="str" cm="1">
        <f t="array" ref="AP68">IF(AP67="","",$B$2&amp;AP$31&amp;$B$2&amp;$B$1&amp;ROUND(AP$29/100*_xlfn.XLOOKUP($E68,$E$32:$E$281,_xlfn.XLOOKUP(AP$31,$S$28:$AB$28,$S$32:$AB$281))*IFERROR(_xlfn.XLOOKUP(AS$30,$S$8:$S$10,_xlfn.XLOOKUP(AP$31,$U$4:$Z$4,$U$8:$Z$10),1),1),4))</f>
        <v>"MagicDef":785.4823</v>
      </c>
      <c r="AQ68" s="2" t="str" cm="1">
        <f t="array" ref="AQ68">IF(AQ67="","",$B$2&amp;AQ$31&amp;$B$2&amp;$B$1&amp;ROUND(AQ$29/100*_xlfn.XLOOKUP($E68,$E$32:$E$281,_xlfn.XLOOKUP(AQ$31,$S$28:$AB$28,$S$32:$AB$281))*IFERROR(_xlfn.XLOOKUP(AT$30,$S$8:$S$10,_xlfn.XLOOKUP(AQ$31,$U$4:$Z$4,$U$8:$Z$10),1),1),4))</f>
        <v>"AtkSpeed":0.0648</v>
      </c>
      <c r="AR68" s="2" t="str" cm="1">
        <f t="array" ref="AR68">IF(AR67="","",$B$2&amp;AR$31&amp;$B$2&amp;$B$1&amp;ROUND(AR$29/100*_xlfn.XLOOKUP($E68,$E$32:$E$281,_xlfn.XLOOKUP(AR$31,$S$28:$AB$28,$S$32:$AB$281))*IFERROR(_xlfn.XLOOKUP(AS$30,$S$8:$S$10,_xlfn.XLOOKUP(AR$31,$U$4:$Z$4,$U$8:$Z$10),1),1),4))</f>
        <v>"SkillSpeed":0.0504</v>
      </c>
      <c r="AS68" s="2" t="str">
        <f t="shared" si="4"/>
        <v>{"MagicDef":785.4823,"AtkSpeed":0.0648,"SkillSpeed":0.0504}</v>
      </c>
      <c r="AT68" s="2" t="str" cm="1">
        <f t="array" ref="AT68">IF(AT67="","",$B$2&amp;AT$31&amp;$B$2&amp;$B$1&amp;ROUND(AT$29/100*_xlfn.XLOOKUP($E68,$E$32:$E$281,_xlfn.XLOOKUP(AT$31,$S$28:$AB$28,$S$32:$AB$281))*IFERROR(_xlfn.XLOOKUP(AW$30,$S$8:$S$10,_xlfn.XLOOKUP(AT$31,$U$4:$Z$4,$U$8:$Z$10),1),1),4))</f>
        <v>"Atk":1777.6705</v>
      </c>
      <c r="AU68" s="2" t="str" cm="1">
        <f t="array" ref="AU68">IF(AU67="","",$B$2&amp;AU$31&amp;$B$2&amp;$B$1&amp;ROUND(AU$29/100*_xlfn.XLOOKUP($E68,$E$32:$E$281,_xlfn.XLOOKUP(AU$31,$S$28:$AB$28,$S$32:$AB$281))*IFERROR(_xlfn.XLOOKUP(AX$30,$S$8:$S$10,_xlfn.XLOOKUP(AU$31,$U$4:$Z$4,$U$8:$Z$10),1),1),4))</f>
        <v>"Cri":0.2772</v>
      </c>
      <c r="AV68" s="2" t="str" cm="1">
        <f t="array" ref="AV68">IF(AV67="","",$B$2&amp;AV$31&amp;$B$2&amp;$B$1&amp;ROUND(AV$29/100*_xlfn.XLOOKUP($E68,$E$32:$E$281,_xlfn.XLOOKUP(AV$31,$S$28:$AB$28,$S$32:$AB$281))*IFERROR(_xlfn.XLOOKUP(AW$30,$S$8:$S$10,_xlfn.XLOOKUP(AV$31,$U$4:$Z$4,$U$8:$Z$10),1),1),4))</f>
        <v/>
      </c>
      <c r="AW68" s="2" t="str">
        <f t="shared" si="5"/>
        <v>{"Atk":1777.6705,"Cri":0.2772}</v>
      </c>
      <c r="AX68" s="2" t="str" cm="1">
        <f t="array" ref="AX68">IF(AX67="","",$B$2&amp;AX$31&amp;$B$2&amp;$B$1&amp;ROUND(AX$29/100*_xlfn.XLOOKUP($E68,$E$32:$E$281,_xlfn.XLOOKUP(AX$31,$S$28:$AB$28,$S$32:$AB$281))*IFERROR(_xlfn.XLOOKUP(BA$30,$S$8:$S$10,_xlfn.XLOOKUP(AX$31,$U$4:$Z$4,$U$8:$Z$10),1),1),4))</f>
        <v>"Hp":25838.2334</v>
      </c>
      <c r="AY68" s="2" t="str" cm="1">
        <f t="array" ref="AY68">IF(AY67="","",$B$2&amp;AY$31&amp;$B$2&amp;$B$1&amp;ROUND(AY$29/100*_xlfn.XLOOKUP($E68,$E$32:$E$281,_xlfn.XLOOKUP(AY$31,$S$28:$AB$28,$S$32:$AB$281))*IFERROR(_xlfn.XLOOKUP(BB$30,$S$8:$S$10,_xlfn.XLOOKUP(AY$31,$U$4:$Z$4,$U$8:$Z$10),1),1),4))</f>
        <v>"AntiCri":0.2772</v>
      </c>
      <c r="AZ68" s="2" t="str" cm="1">
        <f t="array" ref="AZ68">IF(AZ67="","",$B$2&amp;AZ$31&amp;$B$2&amp;$B$1&amp;ROUND(AZ$29/100*_xlfn.XLOOKUP($E68,$E$32:$E$281,_xlfn.XLOOKUP(AZ$31,$S$28:$AB$28,$S$32:$AB$281))*IFERROR(_xlfn.XLOOKUP(BA$30,$S$8:$S$10,_xlfn.XLOOKUP(AZ$31,$U$4:$Z$4,$U$8:$Z$10),1),1),4))</f>
        <v/>
      </c>
      <c r="BA68" s="2" t="str">
        <f t="shared" si="6"/>
        <v>{"Hp":25838.2334,"AntiCri":0.2772}</v>
      </c>
      <c r="BB68" s="2" t="str" cm="1">
        <f t="array" ref="BB68">IF(BB67="","",$B$2&amp;BB$31&amp;$B$2&amp;$B$1&amp;ROUND(BB$29/100*_xlfn.XLOOKUP($E68,$E$32:$E$281,_xlfn.XLOOKUP(BB$31,$S$28:$AB$28,$S$32:$AB$281))*IFERROR(_xlfn.XLOOKUP(BE$30,$S$8:$S$10,_xlfn.XLOOKUP(BB$31,$U$4:$Z$4,$U$8:$Z$10),1),1),4))</f>
        <v>"PhysDef":909.5058</v>
      </c>
      <c r="BC68" s="2" t="str" cm="1">
        <f t="array" ref="BC68">IF(BC67="","",$B$2&amp;BC$31&amp;$B$2&amp;$B$1&amp;ROUND(BC$29/100*_xlfn.XLOOKUP($E68,$E$32:$E$281,_xlfn.XLOOKUP(BC$31,$S$28:$AB$28,$S$32:$AB$281))*IFERROR(_xlfn.XLOOKUP(BF$30,$S$8:$S$10,_xlfn.XLOOKUP(BC$31,$U$4:$Z$4,$U$8:$Z$10),1),1),4))</f>
        <v>"OnHealInc":0.0475</v>
      </c>
      <c r="BD68" s="2" t="str" cm="1">
        <f t="array" ref="BD68">IF(BD67="","",$B$2&amp;BD$31&amp;$B$2&amp;$B$1&amp;ROUND(BD$29/100*_xlfn.XLOOKUP($E68,$E$32:$E$281,_xlfn.XLOOKUP(BD$31,$S$28:$AB$28,$S$32:$AB$281))*IFERROR(_xlfn.XLOOKUP(BE$30,$S$8:$S$10,_xlfn.XLOOKUP(BD$31,$U$4:$Z$4,$U$8:$Z$10),1),1),4))</f>
        <v/>
      </c>
      <c r="BE68" s="2" t="str">
        <f t="shared" si="7"/>
        <v>{"PhysDef":909.5058,"OnHealInc":0.0475}</v>
      </c>
      <c r="BF68" s="2" t="str" cm="1">
        <f t="array" ref="BF68">IF(BF67="","",$B$2&amp;BF$31&amp;$B$2&amp;$B$1&amp;ROUND(BF$29/100*_xlfn.XLOOKUP($E68,$E$32:$E$281,_xlfn.XLOOKUP(BF$31,$S$28:$AB$28,$S$32:$AB$281))*IFERROR(_xlfn.XLOOKUP(BI$30,$S$8:$S$10,_xlfn.XLOOKUP(BF$31,$U$4:$Z$4,$U$8:$Z$10),1),1),4))</f>
        <v>"MagicDef":909.5058</v>
      </c>
      <c r="BG68" s="2" t="str" cm="1">
        <f t="array" ref="BG68">IF(BG67="","",$B$2&amp;BG$31&amp;$B$2&amp;$B$1&amp;ROUND(BG$29/100*_xlfn.XLOOKUP($E68,$E$32:$E$281,_xlfn.XLOOKUP(BG$31,$S$28:$AB$28,$S$32:$AB$281))*IFERROR(_xlfn.XLOOKUP(BJ$30,$S$8:$S$10,_xlfn.XLOOKUP(BG$31,$U$4:$Z$4,$U$8:$Z$10),1),1),4))</f>
        <v>"AtkSpeed":0.0648</v>
      </c>
      <c r="BH68" s="2" t="str" cm="1">
        <f t="array" ref="BH68">IF(BH67="","",$B$2&amp;BH$31&amp;$B$2&amp;$B$1&amp;ROUND(BH$29/100*_xlfn.XLOOKUP($E68,$E$32:$E$281,_xlfn.XLOOKUP(BH$31,$S$28:$AB$28,$S$32:$AB$281))*IFERROR(_xlfn.XLOOKUP(BI$30,$S$8:$S$10,_xlfn.XLOOKUP(BH$31,$U$4:$Z$4,$U$8:$Z$10),1),1),4))</f>
        <v>"OnHealInc":0.0475</v>
      </c>
      <c r="BI68" s="2" t="str">
        <f t="shared" si="8"/>
        <v>{"MagicDef":909.5058,"AtkSpeed":0.0648,"OnHealInc":0.0475}</v>
      </c>
      <c r="BJ68" s="2" t="str" cm="1">
        <f t="array" ref="BJ68">IF(BJ67="","",$B$2&amp;BJ$31&amp;$B$2&amp;$B$1&amp;ROUND(BJ$29/100*_xlfn.XLOOKUP($E68,$E$32:$E$281,_xlfn.XLOOKUP(BJ$31,$S$28:$AB$28,$S$32:$AB$281))*IFERROR(_xlfn.XLOOKUP(BM$30,$S$8:$S$10,_xlfn.XLOOKUP(BJ$31,$U$4:$Z$4,$U$8:$Z$10),1),1),4))</f>
        <v>"Atk":2273.7645</v>
      </c>
      <c r="BK68" s="2" t="str" cm="1">
        <f t="array" ref="BK68">IF(BK67="","",$B$2&amp;BK$31&amp;$B$2&amp;$B$1&amp;ROUND(BK$29/100*_xlfn.XLOOKUP($E68,$E$32:$E$281,_xlfn.XLOOKUP(BK$31,$S$28:$AB$28,$S$32:$AB$281))*IFERROR(_xlfn.XLOOKUP(BN$30,$S$8:$S$10,_xlfn.XLOOKUP(BK$31,$U$4:$Z$4,$U$8:$Z$10),1),1),4))</f>
        <v>"Cri":0.2772</v>
      </c>
      <c r="BL68" s="2" t="str" cm="1">
        <f t="array" ref="BL68">IF(BL67="","",$B$2&amp;BL$31&amp;$B$2&amp;$B$1&amp;ROUND(BL$29/100*_xlfn.XLOOKUP($E68,$E$32:$E$281,_xlfn.XLOOKUP(BL$31,$S$28:$AB$28,$S$32:$AB$281))*IFERROR(_xlfn.XLOOKUP(BM$30,$S$8:$S$10,_xlfn.XLOOKUP(BL$31,$U$4:$Z$4,$U$8:$Z$10),1),1),4))</f>
        <v/>
      </c>
      <c r="BM68" s="2" t="str">
        <f t="shared" si="9"/>
        <v>{"Atk":2273.7645,"Cri":0.2772}</v>
      </c>
      <c r="BN68" s="2" t="str" cm="1">
        <f t="array" ref="BN68">IF(BN67="","",$B$2&amp;BN$31&amp;$B$2&amp;$B$1&amp;ROUND(BN$29/100*_xlfn.XLOOKUP($E68,$E$32:$E$281,_xlfn.XLOOKUP(BN$31,$S$28:$AB$28,$S$32:$AB$281))*IFERROR(_xlfn.XLOOKUP(BQ$30,$S$8:$S$10,_xlfn.XLOOKUP(BN$31,$U$4:$Z$4,$U$8:$Z$10),1),1),4))</f>
        <v>"Hp":21704.1161</v>
      </c>
      <c r="BO68" s="2" t="str" cm="1">
        <f t="array" ref="BO68">IF(BO67="","",$B$2&amp;BO$31&amp;$B$2&amp;$B$1&amp;ROUND(BO$29/100*_xlfn.XLOOKUP($E68,$E$32:$E$281,_xlfn.XLOOKUP(BO$31,$S$28:$AB$28,$S$32:$AB$281))*IFERROR(_xlfn.XLOOKUP(BR$30,$S$8:$S$10,_xlfn.XLOOKUP(BO$31,$U$4:$Z$4,$U$8:$Z$10),1),1),4))</f>
        <v>"AntiCri":0.2772</v>
      </c>
      <c r="BP68" s="2" t="str" cm="1">
        <f t="array" ref="BP68">IF(BP67="","",$B$2&amp;BP$31&amp;$B$2&amp;$B$1&amp;ROUND(BP$29/100*_xlfn.XLOOKUP($E68,$E$32:$E$281,_xlfn.XLOOKUP(BP$31,$S$28:$AB$28,$S$32:$AB$281))*IFERROR(_xlfn.XLOOKUP(BQ$30,$S$8:$S$10,_xlfn.XLOOKUP(BP$31,$U$4:$Z$4,$U$8:$Z$10),1),1),4))</f>
        <v/>
      </c>
      <c r="BQ68" s="2" t="str">
        <f t="shared" si="10"/>
        <v>{"Hp":21704.1161,"AntiCri":0.2772}</v>
      </c>
      <c r="BR68" s="2" t="str" cm="1">
        <f t="array" ref="BR68">IF(BR67="","",$B$2&amp;BR$31&amp;$B$2&amp;$B$1&amp;ROUND(BR$29/100*_xlfn.XLOOKUP($E68,$E$32:$E$281,_xlfn.XLOOKUP(BR$31,$S$28:$AB$28,$S$32:$AB$281))*IFERROR(_xlfn.XLOOKUP(BU$30,$S$8:$S$10,_xlfn.XLOOKUP(BR$31,$U$4:$Z$4,$U$8:$Z$10),1),1),4))</f>
        <v>"PhysDef":802.0188</v>
      </c>
      <c r="BS68" s="2" t="str" cm="1">
        <f t="array" ref="BS68">IF(BS67="","",$B$2&amp;BS$31&amp;$B$2&amp;$B$1&amp;ROUND(BS$29/100*_xlfn.XLOOKUP($E68,$E$32:$E$281,_xlfn.XLOOKUP(BS$31,$S$28:$AB$28,$S$32:$AB$281))*IFERROR(_xlfn.XLOOKUP(BV$30,$S$8:$S$10,_xlfn.XLOOKUP(BS$31,$U$4:$Z$4,$U$8:$Z$10),1),1),4))</f>
        <v>"HealInc":0.0475</v>
      </c>
      <c r="BT68" s="2" t="str" cm="1">
        <f t="array" ref="BT68">IF(BT67="","",$B$2&amp;BT$31&amp;$B$2&amp;$B$1&amp;ROUND(BT$29/100*_xlfn.XLOOKUP($E68,$E$32:$E$281,_xlfn.XLOOKUP(BT$31,$S$28:$AB$28,$S$32:$AB$281))*IFERROR(_xlfn.XLOOKUP(BU$30,$S$8:$S$10,_xlfn.XLOOKUP(BT$31,$U$4:$Z$4,$U$8:$Z$10),1),1),4))</f>
        <v/>
      </c>
      <c r="BU68" s="2" t="str">
        <f t="shared" si="11"/>
        <v>{"PhysDef":802.0188,"HealInc":0.0475}</v>
      </c>
      <c r="BV68" s="2" t="str" cm="1">
        <f t="array" ref="BV68">IF(BV67="","",$B$2&amp;BV$31&amp;$B$2&amp;$B$1&amp;ROUND(BV$29/100*_xlfn.XLOOKUP($E68,$E$32:$E$281,_xlfn.XLOOKUP(BV$31,$S$28:$AB$28,$S$32:$AB$281))*IFERROR(_xlfn.XLOOKUP(BY$30,$S$8:$S$10,_xlfn.XLOOKUP(BV$31,$U$4:$Z$4,$U$8:$Z$10),1),1),4))</f>
        <v>"MagicDef":818.5552</v>
      </c>
      <c r="BW68" s="2" t="str" cm="1">
        <f t="array" ref="BW68">IF(BW67="","",$B$2&amp;BW$31&amp;$B$2&amp;$B$1&amp;ROUND(BW$29/100*_xlfn.XLOOKUP($E68,$E$32:$E$281,_xlfn.XLOOKUP(BW$31,$S$28:$AB$28,$S$32:$AB$281))*IFERROR(_xlfn.XLOOKUP(BZ$30,$S$8:$S$10,_xlfn.XLOOKUP(BW$31,$U$4:$Z$4,$U$8:$Z$10),1),1),4))</f>
        <v>"AtkSpeed":0.0648</v>
      </c>
      <c r="BX68" s="2" t="str" cm="1">
        <f t="array" ref="BX68">IF(BX67="","",$B$2&amp;BX$31&amp;$B$2&amp;$B$1&amp;ROUND(BX$29/100*_xlfn.XLOOKUP($E68,$E$32:$E$281,_xlfn.XLOOKUP(BX$31,$S$28:$AB$28,$S$32:$AB$281))*IFERROR(_xlfn.XLOOKUP(BY$30,$S$8:$S$10,_xlfn.XLOOKUP(BX$31,$U$4:$Z$4,$U$8:$Z$10),1),1),4))</f>
        <v>"HealInc":0.0475</v>
      </c>
      <c r="BY68" s="2" t="str">
        <f t="shared" si="12"/>
        <v>{"MagicDef":818.5552,"AtkSpeed":0.0648,"HealInc":0.0475}</v>
      </c>
    </row>
    <row r="69" spans="4:77" ht="16.5" x14ac:dyDescent="0.15">
      <c r="D69" s="38">
        <v>85</v>
      </c>
      <c r="E69" s="43">
        <v>38</v>
      </c>
      <c r="F69" s="38">
        <v>1109.2809204513364</v>
      </c>
      <c r="G69" s="38">
        <v>40</v>
      </c>
      <c r="H69" s="38">
        <v>30</v>
      </c>
      <c r="I69" s="48">
        <v>1109.2809204513364</v>
      </c>
      <c r="J69" s="48">
        <v>110.92809204513365</v>
      </c>
      <c r="K69" s="48">
        <v>44.371236818053461</v>
      </c>
      <c r="L69" s="48">
        <v>44.371236818053461</v>
      </c>
      <c r="M69" s="48">
        <v>56</v>
      </c>
      <c r="N69" s="48">
        <v>56</v>
      </c>
      <c r="O69" s="48">
        <v>13.5</v>
      </c>
      <c r="P69" s="48">
        <v>10.5</v>
      </c>
      <c r="Q69" s="48">
        <v>9.9</v>
      </c>
      <c r="R69" s="48">
        <v>9.9</v>
      </c>
      <c r="S69" s="48">
        <f>SUM(I$32:I69)</f>
        <v>21779.867636690913</v>
      </c>
      <c r="T69" s="48">
        <f>SUM(J$32:J69)</f>
        <v>2177.9867636690915</v>
      </c>
      <c r="U69" s="48">
        <f>SUM(K$32:K69)</f>
        <v>871.1947054676366</v>
      </c>
      <c r="V69" s="48">
        <f>SUM(L$32:L69)</f>
        <v>871.1947054676366</v>
      </c>
      <c r="W69" s="62">
        <f>SUM(M$32:M69)/10000</f>
        <v>0.2828</v>
      </c>
      <c r="X69" s="62">
        <f>SUM(N$32:N69)/10000</f>
        <v>0.2828</v>
      </c>
      <c r="Y69" s="62">
        <f>SUM(O$32:O69)/10000</f>
        <v>6.615E-2</v>
      </c>
      <c r="Z69" s="62">
        <f>SUM(P$32:P69)/10000</f>
        <v>5.1450000000000003E-2</v>
      </c>
      <c r="AA69" s="62">
        <f>SUM(Q$32:Q69)/10000</f>
        <v>4.8509999999999956E-2</v>
      </c>
      <c r="AB69" s="62">
        <f>SUM(R$32:R69)/10000</f>
        <v>4.8509999999999956E-2</v>
      </c>
      <c r="AD69" s="2" t="str" cm="1">
        <f t="array" ref="AD69">IF(AD68="","",$B$2&amp;AD$31&amp;$B$2&amp;$B$1&amp;ROUND(AD$29/100*_xlfn.XLOOKUP($E69,$E$32:$E$281,_xlfn.XLOOKUP(AD$31,$S$28:$AB$28,$S$32:$AB$281))*_xlfn.XLOOKUP(AG$30,$S$8:$S$10,_xlfn.XLOOKUP(AD$31,$U$4:$Z$4,$U$8:$Z$10),1),4))</f>
        <v>"Atk":2657.1439</v>
      </c>
      <c r="AE69" s="2" t="str" cm="1">
        <f t="array" ref="AE69">IF(AE68="","",$B$2&amp;AE$31&amp;$B$2&amp;$B$1&amp;ROUND(AE$29/100*_xlfn.XLOOKUP($E69,$E$32:$E$281,_xlfn.XLOOKUP(AE$31,$S$28:$AB$28,$S$32:$AB$281))*_xlfn.XLOOKUP(AG$30,$S$8:$S$10,_xlfn.XLOOKUP(AE$31,$U$4:$Z$4,$U$8:$Z$10),1),4))</f>
        <v>"Cri":0.4101</v>
      </c>
      <c r="AF69" s="2" t="str" cm="1">
        <f t="array" ref="AF69">IF(AF68="","",$B$2&amp;AF$31&amp;$B$2&amp;$B$1&amp;ROUND(AF$29/100*_xlfn.XLOOKUP($E69,$E$32:$E$281,_xlfn.XLOOKUP(AF$31,$S$28:$AB$28,$S$32:$AB$281))*_xlfn.XLOOKUP(AI$30,$S$8:$S$10,_xlfn.XLOOKUP(AF$31,$U$4:$Z$4,$U$8:$Z$10),1),4))</f>
        <v/>
      </c>
      <c r="AG69" s="2" t="str">
        <f t="shared" si="1"/>
        <v>{"Atk":2657.1439,"Cri":0.4101}</v>
      </c>
      <c r="AH69" s="2" t="str" cm="1">
        <f t="array" ref="AH69">IF(AH68="","",$B$2&amp;AH$31&amp;$B$2&amp;$B$1&amp;ROUND(AH$29/100*_xlfn.XLOOKUP($E69,$E$32:$E$281,_xlfn.XLOOKUP(AH$31,$S$28:$AB$28,$S$32:$AB$281))*_xlfn.XLOOKUP(AK$30,$S$8:$S$10,_xlfn.XLOOKUP(AH$31,$U$4:$Z$4,$U$8:$Z$10),1),4))</f>
        <v>"Hp":19166.2835</v>
      </c>
      <c r="AI69" s="2" t="str" cm="1">
        <f t="array" ref="AI69">IF(AI68="","",$B$2&amp;AI$31&amp;$B$2&amp;$B$1&amp;ROUND(AI$29/100*_xlfn.XLOOKUP($E69,$E$32:$E$281,_xlfn.XLOOKUP(AI$31,$S$28:$AB$28,$S$32:$AB$281))*_xlfn.XLOOKUP(AK$30,$S$8:$S$10,_xlfn.XLOOKUP(AI$31,$U$4:$Z$4,$U$8:$Z$10),1),4))</f>
        <v>"AntiCri":0.2262</v>
      </c>
      <c r="AJ69" s="2" t="str" cm="1">
        <f t="array" ref="AJ69">IF(AJ68="","",$B$2&amp;AJ$31&amp;$B$2&amp;$B$1&amp;ROUND(AJ$29/100*_xlfn.XLOOKUP($E69,$E$32:$E$281,_xlfn.XLOOKUP(AJ$31,$S$28:$AB$28,$S$32:$AB$281))*_xlfn.XLOOKUP(AK$30,$S$8:$S$10,_xlfn.XLOOKUP(AJ$31,$U$4:$Z$4,$U$8:$Z$10),1),4))</f>
        <v/>
      </c>
      <c r="AK69" s="2" t="str">
        <f t="shared" si="2"/>
        <v>{"Hp":19166.2835,"AntiCri":0.2262}</v>
      </c>
      <c r="AL69" s="2" t="str" cm="1">
        <f t="array" ref="AL69">IF(AL68="","",$B$2&amp;AL$31&amp;$B$2&amp;$B$1&amp;ROUND(AL$29/100*_xlfn.XLOOKUP($E69,$E$32:$E$281,_xlfn.XLOOKUP(AL$31,$S$28:$AB$28,$S$32:$AB$281))*IFERROR(_xlfn.XLOOKUP(AO$30,$S$8:$S$10,_xlfn.XLOOKUP(AL$31,$U$4:$Z$4,$U$8:$Z$10),1),1),4))</f>
        <v>"PhysDef":827.635</v>
      </c>
      <c r="AM69" s="2" t="str" cm="1">
        <f t="array" ref="AM69">IF(AM68="","",$B$2&amp;AM$31&amp;$B$2&amp;$B$1&amp;ROUND(AM$29/100*_xlfn.XLOOKUP($E69,$E$32:$E$281,_xlfn.XLOOKUP(AM$31,$S$28:$AB$28,$S$32:$AB$281))*IFERROR(_xlfn.XLOOKUP(AP$30,$S$8:$S$10,_xlfn.XLOOKUP(AM$31,$U$4:$Z$4,$U$8:$Z$10),1),1),4))</f>
        <v>"SkillSpeed":0.0515</v>
      </c>
      <c r="AN69" s="2" t="str" cm="1">
        <f t="array" ref="AN69">IF(AN68="","",$B$2&amp;AN$31&amp;$B$2&amp;$B$1&amp;ROUND(AN$29/100*_xlfn.XLOOKUP($E69,$E$32:$E$281,_xlfn.XLOOKUP(AN$31,$S$28:$AB$28,$S$32:$AB$281))*IFERROR(_xlfn.XLOOKUP(AO$30,$S$8:$S$10,_xlfn.XLOOKUP(AN$31,$U$4:$Z$4,$U$8:$Z$10),1),1),4))</f>
        <v/>
      </c>
      <c r="AO69" s="2" t="str">
        <f t="shared" si="3"/>
        <v>{"PhysDef":827.635,"SkillSpeed":0.0515}</v>
      </c>
      <c r="AP69" s="2" t="str" cm="1">
        <f t="array" ref="AP69">IF(AP68="","",$B$2&amp;AP$31&amp;$B$2&amp;$B$1&amp;ROUND(AP$29/100*_xlfn.XLOOKUP($E69,$E$32:$E$281,_xlfn.XLOOKUP(AP$31,$S$28:$AB$28,$S$32:$AB$281))*IFERROR(_xlfn.XLOOKUP(AS$30,$S$8:$S$10,_xlfn.XLOOKUP(AP$31,$U$4:$Z$4,$U$8:$Z$10),1),1),4))</f>
        <v>"MagicDef":827.635</v>
      </c>
      <c r="AQ69" s="2" t="str" cm="1">
        <f t="array" ref="AQ69">IF(AQ68="","",$B$2&amp;AQ$31&amp;$B$2&amp;$B$1&amp;ROUND(AQ$29/100*_xlfn.XLOOKUP($E69,$E$32:$E$281,_xlfn.XLOOKUP(AQ$31,$S$28:$AB$28,$S$32:$AB$281))*IFERROR(_xlfn.XLOOKUP(AT$30,$S$8:$S$10,_xlfn.XLOOKUP(AQ$31,$U$4:$Z$4,$U$8:$Z$10),1),1),4))</f>
        <v>"AtkSpeed":0.0662</v>
      </c>
      <c r="AR69" s="2" t="str" cm="1">
        <f t="array" ref="AR69">IF(AR68="","",$B$2&amp;AR$31&amp;$B$2&amp;$B$1&amp;ROUND(AR$29/100*_xlfn.XLOOKUP($E69,$E$32:$E$281,_xlfn.XLOOKUP(AR$31,$S$28:$AB$28,$S$32:$AB$281))*IFERROR(_xlfn.XLOOKUP(AS$30,$S$8:$S$10,_xlfn.XLOOKUP(AR$31,$U$4:$Z$4,$U$8:$Z$10),1),1),4))</f>
        <v>"SkillSpeed":0.0515</v>
      </c>
      <c r="AS69" s="2" t="str">
        <f t="shared" si="4"/>
        <v>{"MagicDef":827.635,"AtkSpeed":0.0662,"SkillSpeed":0.0515}</v>
      </c>
      <c r="AT69" s="2" t="str" cm="1">
        <f t="array" ref="AT69">IF(AT68="","",$B$2&amp;AT$31&amp;$B$2&amp;$B$1&amp;ROUND(AT$29/100*_xlfn.XLOOKUP($E69,$E$32:$E$281,_xlfn.XLOOKUP(AT$31,$S$28:$AB$28,$S$32:$AB$281))*IFERROR(_xlfn.XLOOKUP(AW$30,$S$8:$S$10,_xlfn.XLOOKUP(AT$31,$U$4:$Z$4,$U$8:$Z$10),1),1),4))</f>
        <v>"Atk":1873.0686</v>
      </c>
      <c r="AU69" s="2" t="str" cm="1">
        <f t="array" ref="AU69">IF(AU68="","",$B$2&amp;AU$31&amp;$B$2&amp;$B$1&amp;ROUND(AU$29/100*_xlfn.XLOOKUP($E69,$E$32:$E$281,_xlfn.XLOOKUP(AU$31,$S$28:$AB$28,$S$32:$AB$281))*IFERROR(_xlfn.XLOOKUP(AX$30,$S$8:$S$10,_xlfn.XLOOKUP(AU$31,$U$4:$Z$4,$U$8:$Z$10),1),1),4))</f>
        <v>"Cri":0.2828</v>
      </c>
      <c r="AV69" s="2" t="str" cm="1">
        <f t="array" ref="AV69">IF(AV68="","",$B$2&amp;AV$31&amp;$B$2&amp;$B$1&amp;ROUND(AV$29/100*_xlfn.XLOOKUP($E69,$E$32:$E$281,_xlfn.XLOOKUP(AV$31,$S$28:$AB$28,$S$32:$AB$281))*IFERROR(_xlfn.XLOOKUP(AW$30,$S$8:$S$10,_xlfn.XLOOKUP(AV$31,$U$4:$Z$4,$U$8:$Z$10),1),1),4))</f>
        <v/>
      </c>
      <c r="AW69" s="2" t="str">
        <f t="shared" si="5"/>
        <v>{"Atk":1873.0686,"Cri":0.2828}</v>
      </c>
      <c r="AX69" s="2" t="str" cm="1">
        <f t="array" ref="AX69">IF(AX68="","",$B$2&amp;AX$31&amp;$B$2&amp;$B$1&amp;ROUND(AX$29/100*_xlfn.XLOOKUP($E69,$E$32:$E$281,_xlfn.XLOOKUP(AX$31,$S$28:$AB$28,$S$32:$AB$281))*IFERROR(_xlfn.XLOOKUP(BA$30,$S$8:$S$10,_xlfn.XLOOKUP(AX$31,$U$4:$Z$4,$U$8:$Z$10),1),1),4))</f>
        <v>"Hp":27224.8345</v>
      </c>
      <c r="AY69" s="2" t="str" cm="1">
        <f t="array" ref="AY69">IF(AY68="","",$B$2&amp;AY$31&amp;$B$2&amp;$B$1&amp;ROUND(AY$29/100*_xlfn.XLOOKUP($E69,$E$32:$E$281,_xlfn.XLOOKUP(AY$31,$S$28:$AB$28,$S$32:$AB$281))*IFERROR(_xlfn.XLOOKUP(BB$30,$S$8:$S$10,_xlfn.XLOOKUP(AY$31,$U$4:$Z$4,$U$8:$Z$10),1),1),4))</f>
        <v>"AntiCri":0.2828</v>
      </c>
      <c r="AZ69" s="2" t="str" cm="1">
        <f t="array" ref="AZ69">IF(AZ68="","",$B$2&amp;AZ$31&amp;$B$2&amp;$B$1&amp;ROUND(AZ$29/100*_xlfn.XLOOKUP($E69,$E$32:$E$281,_xlfn.XLOOKUP(AZ$31,$S$28:$AB$28,$S$32:$AB$281))*IFERROR(_xlfn.XLOOKUP(BA$30,$S$8:$S$10,_xlfn.XLOOKUP(AZ$31,$U$4:$Z$4,$U$8:$Z$10),1),1),4))</f>
        <v/>
      </c>
      <c r="BA69" s="2" t="str">
        <f t="shared" si="6"/>
        <v>{"Hp":27224.8345,"AntiCri":0.2828}</v>
      </c>
      <c r="BB69" s="2" t="str" cm="1">
        <f t="array" ref="BB69">IF(BB68="","",$B$2&amp;BB$31&amp;$B$2&amp;$B$1&amp;ROUND(BB$29/100*_xlfn.XLOOKUP($E69,$E$32:$E$281,_xlfn.XLOOKUP(BB$31,$S$28:$AB$28,$S$32:$AB$281))*IFERROR(_xlfn.XLOOKUP(BE$30,$S$8:$S$10,_xlfn.XLOOKUP(BB$31,$U$4:$Z$4,$U$8:$Z$10),1),1),4))</f>
        <v>"PhysDef":958.3142</v>
      </c>
      <c r="BC69" s="2" t="str" cm="1">
        <f t="array" ref="BC69">IF(BC68="","",$B$2&amp;BC$31&amp;$B$2&amp;$B$1&amp;ROUND(BC$29/100*_xlfn.XLOOKUP($E69,$E$32:$E$281,_xlfn.XLOOKUP(BC$31,$S$28:$AB$28,$S$32:$AB$281))*IFERROR(_xlfn.XLOOKUP(BF$30,$S$8:$S$10,_xlfn.XLOOKUP(BC$31,$U$4:$Z$4,$U$8:$Z$10),1),1),4))</f>
        <v>"OnHealInc":0.0485</v>
      </c>
      <c r="BD69" s="2" t="str" cm="1">
        <f t="array" ref="BD69">IF(BD68="","",$B$2&amp;BD$31&amp;$B$2&amp;$B$1&amp;ROUND(BD$29/100*_xlfn.XLOOKUP($E69,$E$32:$E$281,_xlfn.XLOOKUP(BD$31,$S$28:$AB$28,$S$32:$AB$281))*IFERROR(_xlfn.XLOOKUP(BE$30,$S$8:$S$10,_xlfn.XLOOKUP(BD$31,$U$4:$Z$4,$U$8:$Z$10),1),1),4))</f>
        <v/>
      </c>
      <c r="BE69" s="2" t="str">
        <f t="shared" si="7"/>
        <v>{"PhysDef":958.3142,"OnHealInc":0.0485}</v>
      </c>
      <c r="BF69" s="2" t="str" cm="1">
        <f t="array" ref="BF69">IF(BF68="","",$B$2&amp;BF$31&amp;$B$2&amp;$B$1&amp;ROUND(BF$29/100*_xlfn.XLOOKUP($E69,$E$32:$E$281,_xlfn.XLOOKUP(BF$31,$S$28:$AB$28,$S$32:$AB$281))*IFERROR(_xlfn.XLOOKUP(BI$30,$S$8:$S$10,_xlfn.XLOOKUP(BF$31,$U$4:$Z$4,$U$8:$Z$10),1),1),4))</f>
        <v>"MagicDef":958.3142</v>
      </c>
      <c r="BG69" s="2" t="str" cm="1">
        <f t="array" ref="BG69">IF(BG68="","",$B$2&amp;BG$31&amp;$B$2&amp;$B$1&amp;ROUND(BG$29/100*_xlfn.XLOOKUP($E69,$E$32:$E$281,_xlfn.XLOOKUP(BG$31,$S$28:$AB$28,$S$32:$AB$281))*IFERROR(_xlfn.XLOOKUP(BJ$30,$S$8:$S$10,_xlfn.XLOOKUP(BG$31,$U$4:$Z$4,$U$8:$Z$10),1),1),4))</f>
        <v>"AtkSpeed":0.0662</v>
      </c>
      <c r="BH69" s="2" t="str" cm="1">
        <f t="array" ref="BH69">IF(BH68="","",$B$2&amp;BH$31&amp;$B$2&amp;$B$1&amp;ROUND(BH$29/100*_xlfn.XLOOKUP($E69,$E$32:$E$281,_xlfn.XLOOKUP(BH$31,$S$28:$AB$28,$S$32:$AB$281))*IFERROR(_xlfn.XLOOKUP(BI$30,$S$8:$S$10,_xlfn.XLOOKUP(BH$31,$U$4:$Z$4,$U$8:$Z$10),1),1),4))</f>
        <v>"OnHealInc":0.0485</v>
      </c>
      <c r="BI69" s="2" t="str">
        <f t="shared" si="8"/>
        <v>{"MagicDef":958.3142,"AtkSpeed":0.0662,"OnHealInc":0.0485}</v>
      </c>
      <c r="BJ69" s="2" t="str" cm="1">
        <f t="array" ref="BJ69">IF(BJ68="","",$B$2&amp;BJ$31&amp;$B$2&amp;$B$1&amp;ROUND(BJ$29/100*_xlfn.XLOOKUP($E69,$E$32:$E$281,_xlfn.XLOOKUP(BJ$31,$S$28:$AB$28,$S$32:$AB$281))*IFERROR(_xlfn.XLOOKUP(BM$30,$S$8:$S$10,_xlfn.XLOOKUP(BJ$31,$U$4:$Z$4,$U$8:$Z$10),1),1),4))</f>
        <v>"Atk":2395.7854</v>
      </c>
      <c r="BK69" s="2" t="str" cm="1">
        <f t="array" ref="BK69">IF(BK68="","",$B$2&amp;BK$31&amp;$B$2&amp;$B$1&amp;ROUND(BK$29/100*_xlfn.XLOOKUP($E69,$E$32:$E$281,_xlfn.XLOOKUP(BK$31,$S$28:$AB$28,$S$32:$AB$281))*IFERROR(_xlfn.XLOOKUP(BN$30,$S$8:$S$10,_xlfn.XLOOKUP(BK$31,$U$4:$Z$4,$U$8:$Z$10),1),1),4))</f>
        <v>"Cri":0.2828</v>
      </c>
      <c r="BL69" s="2" t="str" cm="1">
        <f t="array" ref="BL69">IF(BL68="","",$B$2&amp;BL$31&amp;$B$2&amp;$B$1&amp;ROUND(BL$29/100*_xlfn.XLOOKUP($E69,$E$32:$E$281,_xlfn.XLOOKUP(BL$31,$S$28:$AB$28,$S$32:$AB$281))*IFERROR(_xlfn.XLOOKUP(BM$30,$S$8:$S$10,_xlfn.XLOOKUP(BL$31,$U$4:$Z$4,$U$8:$Z$10),1),1),4))</f>
        <v/>
      </c>
      <c r="BM69" s="2" t="str">
        <f t="shared" si="9"/>
        <v>{"Atk":2395.7854,"Cri":0.2828}</v>
      </c>
      <c r="BN69" s="2" t="str" cm="1">
        <f t="array" ref="BN69">IF(BN68="","",$B$2&amp;BN$31&amp;$B$2&amp;$B$1&amp;ROUND(BN$29/100*_xlfn.XLOOKUP($E69,$E$32:$E$281,_xlfn.XLOOKUP(BN$31,$S$28:$AB$28,$S$32:$AB$281))*IFERROR(_xlfn.XLOOKUP(BQ$30,$S$8:$S$10,_xlfn.XLOOKUP(BN$31,$U$4:$Z$4,$U$8:$Z$10),1),1),4))</f>
        <v>"Hp":22868.861</v>
      </c>
      <c r="BO69" s="2" t="str" cm="1">
        <f t="array" ref="BO69">IF(BO68="","",$B$2&amp;BO$31&amp;$B$2&amp;$B$1&amp;ROUND(BO$29/100*_xlfn.XLOOKUP($E69,$E$32:$E$281,_xlfn.XLOOKUP(BO$31,$S$28:$AB$28,$S$32:$AB$281))*IFERROR(_xlfn.XLOOKUP(BR$30,$S$8:$S$10,_xlfn.XLOOKUP(BO$31,$U$4:$Z$4,$U$8:$Z$10),1),1),4))</f>
        <v>"AntiCri":0.2828</v>
      </c>
      <c r="BP69" s="2" t="str" cm="1">
        <f t="array" ref="BP69">IF(BP68="","",$B$2&amp;BP$31&amp;$B$2&amp;$B$1&amp;ROUND(BP$29/100*_xlfn.XLOOKUP($E69,$E$32:$E$281,_xlfn.XLOOKUP(BP$31,$S$28:$AB$28,$S$32:$AB$281))*IFERROR(_xlfn.XLOOKUP(BQ$30,$S$8:$S$10,_xlfn.XLOOKUP(BP$31,$U$4:$Z$4,$U$8:$Z$10),1),1),4))</f>
        <v/>
      </c>
      <c r="BQ69" s="2" t="str">
        <f t="shared" si="10"/>
        <v>{"Hp":22868.861,"AntiCri":0.2828}</v>
      </c>
      <c r="BR69" s="2" t="str" cm="1">
        <f t="array" ref="BR69">IF(BR68="","",$B$2&amp;BR$31&amp;$B$2&amp;$B$1&amp;ROUND(BR$29/100*_xlfn.XLOOKUP($E69,$E$32:$E$281,_xlfn.XLOOKUP(BR$31,$S$28:$AB$28,$S$32:$AB$281))*IFERROR(_xlfn.XLOOKUP(BU$30,$S$8:$S$10,_xlfn.XLOOKUP(BR$31,$U$4:$Z$4,$U$8:$Z$10),1),1),4))</f>
        <v>"PhysDef":845.0589</v>
      </c>
      <c r="BS69" s="2" t="str" cm="1">
        <f t="array" ref="BS69">IF(BS68="","",$B$2&amp;BS$31&amp;$B$2&amp;$B$1&amp;ROUND(BS$29/100*_xlfn.XLOOKUP($E69,$E$32:$E$281,_xlfn.XLOOKUP(BS$31,$S$28:$AB$28,$S$32:$AB$281))*IFERROR(_xlfn.XLOOKUP(BV$30,$S$8:$S$10,_xlfn.XLOOKUP(BS$31,$U$4:$Z$4,$U$8:$Z$10),1),1),4))</f>
        <v>"HealInc":0.0485</v>
      </c>
      <c r="BT69" s="2" t="str" cm="1">
        <f t="array" ref="BT69">IF(BT68="","",$B$2&amp;BT$31&amp;$B$2&amp;$B$1&amp;ROUND(BT$29/100*_xlfn.XLOOKUP($E69,$E$32:$E$281,_xlfn.XLOOKUP(BT$31,$S$28:$AB$28,$S$32:$AB$281))*IFERROR(_xlfn.XLOOKUP(BU$30,$S$8:$S$10,_xlfn.XLOOKUP(BT$31,$U$4:$Z$4,$U$8:$Z$10),1),1),4))</f>
        <v/>
      </c>
      <c r="BU69" s="2" t="str">
        <f t="shared" si="11"/>
        <v>{"PhysDef":845.0589,"HealInc":0.0485}</v>
      </c>
      <c r="BV69" s="2" t="str" cm="1">
        <f t="array" ref="BV69">IF(BV68="","",$B$2&amp;BV$31&amp;$B$2&amp;$B$1&amp;ROUND(BV$29/100*_xlfn.XLOOKUP($E69,$E$32:$E$281,_xlfn.XLOOKUP(BV$31,$S$28:$AB$28,$S$32:$AB$281))*IFERROR(_xlfn.XLOOKUP(BY$30,$S$8:$S$10,_xlfn.XLOOKUP(BV$31,$U$4:$Z$4,$U$8:$Z$10),1),1),4))</f>
        <v>"MagicDef":862.4828</v>
      </c>
      <c r="BW69" s="2" t="str" cm="1">
        <f t="array" ref="BW69">IF(BW68="","",$B$2&amp;BW$31&amp;$B$2&amp;$B$1&amp;ROUND(BW$29/100*_xlfn.XLOOKUP($E69,$E$32:$E$281,_xlfn.XLOOKUP(BW$31,$S$28:$AB$28,$S$32:$AB$281))*IFERROR(_xlfn.XLOOKUP(BZ$30,$S$8:$S$10,_xlfn.XLOOKUP(BW$31,$U$4:$Z$4,$U$8:$Z$10),1),1),4))</f>
        <v>"AtkSpeed":0.0662</v>
      </c>
      <c r="BX69" s="2" t="str" cm="1">
        <f t="array" ref="BX69">IF(BX68="","",$B$2&amp;BX$31&amp;$B$2&amp;$B$1&amp;ROUND(BX$29/100*_xlfn.XLOOKUP($E69,$E$32:$E$281,_xlfn.XLOOKUP(BX$31,$S$28:$AB$28,$S$32:$AB$281))*IFERROR(_xlfn.XLOOKUP(BY$30,$S$8:$S$10,_xlfn.XLOOKUP(BX$31,$U$4:$Z$4,$U$8:$Z$10),1),1),4))</f>
        <v>"HealInc":0.0485</v>
      </c>
      <c r="BY69" s="2" t="str">
        <f t="shared" si="12"/>
        <v>{"MagicDef":862.4828,"AtkSpeed":0.0662,"HealInc":0.0485}</v>
      </c>
    </row>
    <row r="70" spans="4:77" ht="16.5" x14ac:dyDescent="0.15">
      <c r="D70" s="38">
        <v>87</v>
      </c>
      <c r="E70" s="43">
        <v>39</v>
      </c>
      <c r="F70" s="38">
        <v>1181.0754399866814</v>
      </c>
      <c r="G70" s="38">
        <v>40</v>
      </c>
      <c r="H70" s="38">
        <v>30</v>
      </c>
      <c r="I70" s="48">
        <v>1181.0754399866814</v>
      </c>
      <c r="J70" s="48">
        <v>118.10754399866815</v>
      </c>
      <c r="K70" s="48">
        <v>47.243017599467265</v>
      </c>
      <c r="L70" s="48">
        <v>47.243017599467265</v>
      </c>
      <c r="M70" s="48">
        <v>56</v>
      </c>
      <c r="N70" s="48">
        <v>56</v>
      </c>
      <c r="O70" s="48">
        <v>13.5</v>
      </c>
      <c r="P70" s="48">
        <v>10.5</v>
      </c>
      <c r="Q70" s="48">
        <v>9.9</v>
      </c>
      <c r="R70" s="48">
        <v>9.9</v>
      </c>
      <c r="S70" s="48">
        <f>SUM(I$32:I70)</f>
        <v>22960.943076677595</v>
      </c>
      <c r="T70" s="48">
        <f>SUM(J$32:J70)</f>
        <v>2296.0943076677595</v>
      </c>
      <c r="U70" s="48">
        <f>SUM(K$32:K70)</f>
        <v>918.43772306710389</v>
      </c>
      <c r="V70" s="48">
        <f>SUM(L$32:L70)</f>
        <v>918.43772306710389</v>
      </c>
      <c r="W70" s="62">
        <f>SUM(M$32:M70)/10000</f>
        <v>0.28839999999999999</v>
      </c>
      <c r="X70" s="62">
        <f>SUM(N$32:N70)/10000</f>
        <v>0.28839999999999999</v>
      </c>
      <c r="Y70" s="62">
        <f>SUM(O$32:O70)/10000</f>
        <v>6.7500000000000004E-2</v>
      </c>
      <c r="Z70" s="62">
        <f>SUM(P$32:P70)/10000</f>
        <v>5.2499999999999998E-2</v>
      </c>
      <c r="AA70" s="62">
        <f>SUM(Q$32:Q70)/10000</f>
        <v>4.9499999999999954E-2</v>
      </c>
      <c r="AB70" s="62">
        <f>SUM(R$32:R70)/10000</f>
        <v>4.9499999999999954E-2</v>
      </c>
      <c r="AD70" s="2" t="str" cm="1">
        <f t="array" ref="AD70">IF(AD69="","",$B$2&amp;AD$31&amp;$B$2&amp;$B$1&amp;ROUND(AD$29/100*_xlfn.XLOOKUP($E70,$E$32:$E$281,_xlfn.XLOOKUP(AD$31,$S$28:$AB$28,$S$32:$AB$281))*_xlfn.XLOOKUP(AG$30,$S$8:$S$10,_xlfn.XLOOKUP(AD$31,$U$4:$Z$4,$U$8:$Z$10),1),4))</f>
        <v>"Atk":2801.2351</v>
      </c>
      <c r="AE70" s="2" t="str" cm="1">
        <f t="array" ref="AE70">IF(AE69="","",$B$2&amp;AE$31&amp;$B$2&amp;$B$1&amp;ROUND(AE$29/100*_xlfn.XLOOKUP($E70,$E$32:$E$281,_xlfn.XLOOKUP(AE$31,$S$28:$AB$28,$S$32:$AB$281))*_xlfn.XLOOKUP(AG$30,$S$8:$S$10,_xlfn.XLOOKUP(AE$31,$U$4:$Z$4,$U$8:$Z$10),1),4))</f>
        <v>"Cri":0.4182</v>
      </c>
      <c r="AF70" s="2" t="str" cm="1">
        <f t="array" ref="AF70">IF(AF69="","",$B$2&amp;AF$31&amp;$B$2&amp;$B$1&amp;ROUND(AF$29/100*_xlfn.XLOOKUP($E70,$E$32:$E$281,_xlfn.XLOOKUP(AF$31,$S$28:$AB$28,$S$32:$AB$281))*_xlfn.XLOOKUP(AI$30,$S$8:$S$10,_xlfn.XLOOKUP(AF$31,$U$4:$Z$4,$U$8:$Z$10),1),4))</f>
        <v/>
      </c>
      <c r="AG70" s="2" t="str">
        <f t="shared" si="1"/>
        <v>{"Atk":2801.2351,"Cri":0.4182}</v>
      </c>
      <c r="AH70" s="2" t="str" cm="1">
        <f t="array" ref="AH70">IF(AH69="","",$B$2&amp;AH$31&amp;$B$2&amp;$B$1&amp;ROUND(AH$29/100*_xlfn.XLOOKUP($E70,$E$32:$E$281,_xlfn.XLOOKUP(AH$31,$S$28:$AB$28,$S$32:$AB$281))*_xlfn.XLOOKUP(AK$30,$S$8:$S$10,_xlfn.XLOOKUP(AH$31,$U$4:$Z$4,$U$8:$Z$10),1),4))</f>
        <v>"Hp":20205.6299</v>
      </c>
      <c r="AI70" s="2" t="str" cm="1">
        <f t="array" ref="AI70">IF(AI69="","",$B$2&amp;AI$31&amp;$B$2&amp;$B$1&amp;ROUND(AI$29/100*_xlfn.XLOOKUP($E70,$E$32:$E$281,_xlfn.XLOOKUP(AI$31,$S$28:$AB$28,$S$32:$AB$281))*_xlfn.XLOOKUP(AK$30,$S$8:$S$10,_xlfn.XLOOKUP(AI$31,$U$4:$Z$4,$U$8:$Z$10),1),4))</f>
        <v>"AntiCri":0.2307</v>
      </c>
      <c r="AJ70" s="2" t="str" cm="1">
        <f t="array" ref="AJ70">IF(AJ69="","",$B$2&amp;AJ$31&amp;$B$2&amp;$B$1&amp;ROUND(AJ$29/100*_xlfn.XLOOKUP($E70,$E$32:$E$281,_xlfn.XLOOKUP(AJ$31,$S$28:$AB$28,$S$32:$AB$281))*_xlfn.XLOOKUP(AK$30,$S$8:$S$10,_xlfn.XLOOKUP(AJ$31,$U$4:$Z$4,$U$8:$Z$10),1),4))</f>
        <v/>
      </c>
      <c r="AK70" s="2" t="str">
        <f t="shared" si="2"/>
        <v>{"Hp":20205.6299,"AntiCri":0.2307}</v>
      </c>
      <c r="AL70" s="2" t="str" cm="1">
        <f t="array" ref="AL70">IF(AL69="","",$B$2&amp;AL$31&amp;$B$2&amp;$B$1&amp;ROUND(AL$29/100*_xlfn.XLOOKUP($E70,$E$32:$E$281,_xlfn.XLOOKUP(AL$31,$S$28:$AB$28,$S$32:$AB$281))*IFERROR(_xlfn.XLOOKUP(AO$30,$S$8:$S$10,_xlfn.XLOOKUP(AL$31,$U$4:$Z$4,$U$8:$Z$10),1),1),4))</f>
        <v>"PhysDef":872.5158</v>
      </c>
      <c r="AM70" s="2" t="str" cm="1">
        <f t="array" ref="AM70">IF(AM69="","",$B$2&amp;AM$31&amp;$B$2&amp;$B$1&amp;ROUND(AM$29/100*_xlfn.XLOOKUP($E70,$E$32:$E$281,_xlfn.XLOOKUP(AM$31,$S$28:$AB$28,$S$32:$AB$281))*IFERROR(_xlfn.XLOOKUP(AP$30,$S$8:$S$10,_xlfn.XLOOKUP(AM$31,$U$4:$Z$4,$U$8:$Z$10),1),1),4))</f>
        <v>"SkillSpeed":0.0525</v>
      </c>
      <c r="AN70" s="2" t="str" cm="1">
        <f t="array" ref="AN70">IF(AN69="","",$B$2&amp;AN$31&amp;$B$2&amp;$B$1&amp;ROUND(AN$29/100*_xlfn.XLOOKUP($E70,$E$32:$E$281,_xlfn.XLOOKUP(AN$31,$S$28:$AB$28,$S$32:$AB$281))*IFERROR(_xlfn.XLOOKUP(AO$30,$S$8:$S$10,_xlfn.XLOOKUP(AN$31,$U$4:$Z$4,$U$8:$Z$10),1),1),4))</f>
        <v/>
      </c>
      <c r="AO70" s="2" t="str">
        <f t="shared" si="3"/>
        <v>{"PhysDef":872.5158,"SkillSpeed":0.0525}</v>
      </c>
      <c r="AP70" s="2" t="str" cm="1">
        <f t="array" ref="AP70">IF(AP69="","",$B$2&amp;AP$31&amp;$B$2&amp;$B$1&amp;ROUND(AP$29/100*_xlfn.XLOOKUP($E70,$E$32:$E$281,_xlfn.XLOOKUP(AP$31,$S$28:$AB$28,$S$32:$AB$281))*IFERROR(_xlfn.XLOOKUP(AS$30,$S$8:$S$10,_xlfn.XLOOKUP(AP$31,$U$4:$Z$4,$U$8:$Z$10),1),1),4))</f>
        <v>"MagicDef":872.5158</v>
      </c>
      <c r="AQ70" s="2" t="str" cm="1">
        <f t="array" ref="AQ70">IF(AQ69="","",$B$2&amp;AQ$31&amp;$B$2&amp;$B$1&amp;ROUND(AQ$29/100*_xlfn.XLOOKUP($E70,$E$32:$E$281,_xlfn.XLOOKUP(AQ$31,$S$28:$AB$28,$S$32:$AB$281))*IFERROR(_xlfn.XLOOKUP(AT$30,$S$8:$S$10,_xlfn.XLOOKUP(AQ$31,$U$4:$Z$4,$U$8:$Z$10),1),1),4))</f>
        <v>"AtkSpeed":0.0675</v>
      </c>
      <c r="AR70" s="2" t="str" cm="1">
        <f t="array" ref="AR70">IF(AR69="","",$B$2&amp;AR$31&amp;$B$2&amp;$B$1&amp;ROUND(AR$29/100*_xlfn.XLOOKUP($E70,$E$32:$E$281,_xlfn.XLOOKUP(AR$31,$S$28:$AB$28,$S$32:$AB$281))*IFERROR(_xlfn.XLOOKUP(AS$30,$S$8:$S$10,_xlfn.XLOOKUP(AR$31,$U$4:$Z$4,$U$8:$Z$10),1),1),4))</f>
        <v>"SkillSpeed":0.0525</v>
      </c>
      <c r="AS70" s="2" t="str">
        <f t="shared" si="4"/>
        <v>{"MagicDef":872.5158,"AtkSpeed":0.0675,"SkillSpeed":0.0525}</v>
      </c>
      <c r="AT70" s="2" t="str" cm="1">
        <f t="array" ref="AT70">IF(AT69="","",$B$2&amp;AT$31&amp;$B$2&amp;$B$1&amp;ROUND(AT$29/100*_xlfn.XLOOKUP($E70,$E$32:$E$281,_xlfn.XLOOKUP(AT$31,$S$28:$AB$28,$S$32:$AB$281))*IFERROR(_xlfn.XLOOKUP(AW$30,$S$8:$S$10,_xlfn.XLOOKUP(AT$31,$U$4:$Z$4,$U$8:$Z$10),1),1),4))</f>
        <v>"Atk":1974.6411</v>
      </c>
      <c r="AU70" s="2" t="str" cm="1">
        <f t="array" ref="AU70">IF(AU69="","",$B$2&amp;AU$31&amp;$B$2&amp;$B$1&amp;ROUND(AU$29/100*_xlfn.XLOOKUP($E70,$E$32:$E$281,_xlfn.XLOOKUP(AU$31,$S$28:$AB$28,$S$32:$AB$281))*IFERROR(_xlfn.XLOOKUP(AX$30,$S$8:$S$10,_xlfn.XLOOKUP(AU$31,$U$4:$Z$4,$U$8:$Z$10),1),1),4))</f>
        <v>"Cri":0.2884</v>
      </c>
      <c r="AV70" s="2" t="str" cm="1">
        <f t="array" ref="AV70">IF(AV69="","",$B$2&amp;AV$31&amp;$B$2&amp;$B$1&amp;ROUND(AV$29/100*_xlfn.XLOOKUP($E70,$E$32:$E$281,_xlfn.XLOOKUP(AV$31,$S$28:$AB$28,$S$32:$AB$281))*IFERROR(_xlfn.XLOOKUP(AW$30,$S$8:$S$10,_xlfn.XLOOKUP(AV$31,$U$4:$Z$4,$U$8:$Z$10),1),1),4))</f>
        <v/>
      </c>
      <c r="AW70" s="2" t="str">
        <f t="shared" si="5"/>
        <v>{"Atk":1974.6411,"Cri":0.2884}</v>
      </c>
      <c r="AX70" s="2" t="str" cm="1">
        <f t="array" ref="AX70">IF(AX69="","",$B$2&amp;AX$31&amp;$B$2&amp;$B$1&amp;ROUND(AX$29/100*_xlfn.XLOOKUP($E70,$E$32:$E$281,_xlfn.XLOOKUP(AX$31,$S$28:$AB$28,$S$32:$AB$281))*IFERROR(_xlfn.XLOOKUP(BA$30,$S$8:$S$10,_xlfn.XLOOKUP(AX$31,$U$4:$Z$4,$U$8:$Z$10),1),1),4))</f>
        <v>"Hp":28701.1788</v>
      </c>
      <c r="AY70" s="2" t="str" cm="1">
        <f t="array" ref="AY70">IF(AY69="","",$B$2&amp;AY$31&amp;$B$2&amp;$B$1&amp;ROUND(AY$29/100*_xlfn.XLOOKUP($E70,$E$32:$E$281,_xlfn.XLOOKUP(AY$31,$S$28:$AB$28,$S$32:$AB$281))*IFERROR(_xlfn.XLOOKUP(BB$30,$S$8:$S$10,_xlfn.XLOOKUP(AY$31,$U$4:$Z$4,$U$8:$Z$10),1),1),4))</f>
        <v>"AntiCri":0.2884</v>
      </c>
      <c r="AZ70" s="2" t="str" cm="1">
        <f t="array" ref="AZ70">IF(AZ69="","",$B$2&amp;AZ$31&amp;$B$2&amp;$B$1&amp;ROUND(AZ$29/100*_xlfn.XLOOKUP($E70,$E$32:$E$281,_xlfn.XLOOKUP(AZ$31,$S$28:$AB$28,$S$32:$AB$281))*IFERROR(_xlfn.XLOOKUP(BA$30,$S$8:$S$10,_xlfn.XLOOKUP(AZ$31,$U$4:$Z$4,$U$8:$Z$10),1),1),4))</f>
        <v/>
      </c>
      <c r="BA70" s="2" t="str">
        <f t="shared" si="6"/>
        <v>{"Hp":28701.1788,"AntiCri":0.2884}</v>
      </c>
      <c r="BB70" s="2" t="str" cm="1">
        <f t="array" ref="BB70">IF(BB69="","",$B$2&amp;BB$31&amp;$B$2&amp;$B$1&amp;ROUND(BB$29/100*_xlfn.XLOOKUP($E70,$E$32:$E$281,_xlfn.XLOOKUP(BB$31,$S$28:$AB$28,$S$32:$AB$281))*IFERROR(_xlfn.XLOOKUP(BE$30,$S$8:$S$10,_xlfn.XLOOKUP(BB$31,$U$4:$Z$4,$U$8:$Z$10),1),1),4))</f>
        <v>"PhysDef":1010.2815</v>
      </c>
      <c r="BC70" s="2" t="str" cm="1">
        <f t="array" ref="BC70">IF(BC69="","",$B$2&amp;BC$31&amp;$B$2&amp;$B$1&amp;ROUND(BC$29/100*_xlfn.XLOOKUP($E70,$E$32:$E$281,_xlfn.XLOOKUP(BC$31,$S$28:$AB$28,$S$32:$AB$281))*IFERROR(_xlfn.XLOOKUP(BF$30,$S$8:$S$10,_xlfn.XLOOKUP(BC$31,$U$4:$Z$4,$U$8:$Z$10),1),1),4))</f>
        <v>"OnHealInc":0.0495</v>
      </c>
      <c r="BD70" s="2" t="str" cm="1">
        <f t="array" ref="BD70">IF(BD69="","",$B$2&amp;BD$31&amp;$B$2&amp;$B$1&amp;ROUND(BD$29/100*_xlfn.XLOOKUP($E70,$E$32:$E$281,_xlfn.XLOOKUP(BD$31,$S$28:$AB$28,$S$32:$AB$281))*IFERROR(_xlfn.XLOOKUP(BE$30,$S$8:$S$10,_xlfn.XLOOKUP(BD$31,$U$4:$Z$4,$U$8:$Z$10),1),1),4))</f>
        <v/>
      </c>
      <c r="BE70" s="2" t="str">
        <f t="shared" si="7"/>
        <v>{"PhysDef":1010.2815,"OnHealInc":0.0495}</v>
      </c>
      <c r="BF70" s="2" t="str" cm="1">
        <f t="array" ref="BF70">IF(BF69="","",$B$2&amp;BF$31&amp;$B$2&amp;$B$1&amp;ROUND(BF$29/100*_xlfn.XLOOKUP($E70,$E$32:$E$281,_xlfn.XLOOKUP(BF$31,$S$28:$AB$28,$S$32:$AB$281))*IFERROR(_xlfn.XLOOKUP(BI$30,$S$8:$S$10,_xlfn.XLOOKUP(BF$31,$U$4:$Z$4,$U$8:$Z$10),1),1),4))</f>
        <v>"MagicDef":1010.2815</v>
      </c>
      <c r="BG70" s="2" t="str" cm="1">
        <f t="array" ref="BG70">IF(BG69="","",$B$2&amp;BG$31&amp;$B$2&amp;$B$1&amp;ROUND(BG$29/100*_xlfn.XLOOKUP($E70,$E$32:$E$281,_xlfn.XLOOKUP(BG$31,$S$28:$AB$28,$S$32:$AB$281))*IFERROR(_xlfn.XLOOKUP(BJ$30,$S$8:$S$10,_xlfn.XLOOKUP(BG$31,$U$4:$Z$4,$U$8:$Z$10),1),1),4))</f>
        <v>"AtkSpeed":0.0675</v>
      </c>
      <c r="BH70" s="2" t="str" cm="1">
        <f t="array" ref="BH70">IF(BH69="","",$B$2&amp;BH$31&amp;$B$2&amp;$B$1&amp;ROUND(BH$29/100*_xlfn.XLOOKUP($E70,$E$32:$E$281,_xlfn.XLOOKUP(BH$31,$S$28:$AB$28,$S$32:$AB$281))*IFERROR(_xlfn.XLOOKUP(BI$30,$S$8:$S$10,_xlfn.XLOOKUP(BH$31,$U$4:$Z$4,$U$8:$Z$10),1),1),4))</f>
        <v>"OnHealInc":0.0495</v>
      </c>
      <c r="BI70" s="2" t="str">
        <f t="shared" si="8"/>
        <v>{"MagicDef":1010.2815,"AtkSpeed":0.0675,"OnHealInc":0.0495}</v>
      </c>
      <c r="BJ70" s="2" t="str" cm="1">
        <f t="array" ref="BJ70">IF(BJ69="","",$B$2&amp;BJ$31&amp;$B$2&amp;$B$1&amp;ROUND(BJ$29/100*_xlfn.XLOOKUP($E70,$E$32:$E$281,_xlfn.XLOOKUP(BJ$31,$S$28:$AB$28,$S$32:$AB$281))*IFERROR(_xlfn.XLOOKUP(BM$30,$S$8:$S$10,_xlfn.XLOOKUP(BJ$31,$U$4:$Z$4,$U$8:$Z$10),1),1),4))</f>
        <v>"Atk":2525.7037</v>
      </c>
      <c r="BK70" s="2" t="str" cm="1">
        <f t="array" ref="BK70">IF(BK69="","",$B$2&amp;BK$31&amp;$B$2&amp;$B$1&amp;ROUND(BK$29/100*_xlfn.XLOOKUP($E70,$E$32:$E$281,_xlfn.XLOOKUP(BK$31,$S$28:$AB$28,$S$32:$AB$281))*IFERROR(_xlfn.XLOOKUP(BN$30,$S$8:$S$10,_xlfn.XLOOKUP(BK$31,$U$4:$Z$4,$U$8:$Z$10),1),1),4))</f>
        <v>"Cri":0.2884</v>
      </c>
      <c r="BL70" s="2" t="str" cm="1">
        <f t="array" ref="BL70">IF(BL69="","",$B$2&amp;BL$31&amp;$B$2&amp;$B$1&amp;ROUND(BL$29/100*_xlfn.XLOOKUP($E70,$E$32:$E$281,_xlfn.XLOOKUP(BL$31,$S$28:$AB$28,$S$32:$AB$281))*IFERROR(_xlfn.XLOOKUP(BM$30,$S$8:$S$10,_xlfn.XLOOKUP(BL$31,$U$4:$Z$4,$U$8:$Z$10),1),1),4))</f>
        <v/>
      </c>
      <c r="BM70" s="2" t="str">
        <f t="shared" si="9"/>
        <v>{"Atk":2525.7037,"Cri":0.2884}</v>
      </c>
      <c r="BN70" s="2" t="str" cm="1">
        <f t="array" ref="BN70">IF(BN69="","",$B$2&amp;BN$31&amp;$B$2&amp;$B$1&amp;ROUND(BN$29/100*_xlfn.XLOOKUP($E70,$E$32:$E$281,_xlfn.XLOOKUP(BN$31,$S$28:$AB$28,$S$32:$AB$281))*IFERROR(_xlfn.XLOOKUP(BQ$30,$S$8:$S$10,_xlfn.XLOOKUP(BN$31,$U$4:$Z$4,$U$8:$Z$10),1),1),4))</f>
        <v>"Hp":24108.9902</v>
      </c>
      <c r="BO70" s="2" t="str" cm="1">
        <f t="array" ref="BO70">IF(BO69="","",$B$2&amp;BO$31&amp;$B$2&amp;$B$1&amp;ROUND(BO$29/100*_xlfn.XLOOKUP($E70,$E$32:$E$281,_xlfn.XLOOKUP(BO$31,$S$28:$AB$28,$S$32:$AB$281))*IFERROR(_xlfn.XLOOKUP(BR$30,$S$8:$S$10,_xlfn.XLOOKUP(BO$31,$U$4:$Z$4,$U$8:$Z$10),1),1),4))</f>
        <v>"AntiCri":0.2884</v>
      </c>
      <c r="BP70" s="2" t="str" cm="1">
        <f t="array" ref="BP70">IF(BP69="","",$B$2&amp;BP$31&amp;$B$2&amp;$B$1&amp;ROUND(BP$29/100*_xlfn.XLOOKUP($E70,$E$32:$E$281,_xlfn.XLOOKUP(BP$31,$S$28:$AB$28,$S$32:$AB$281))*IFERROR(_xlfn.XLOOKUP(BQ$30,$S$8:$S$10,_xlfn.XLOOKUP(BP$31,$U$4:$Z$4,$U$8:$Z$10),1),1),4))</f>
        <v/>
      </c>
      <c r="BQ70" s="2" t="str">
        <f t="shared" si="10"/>
        <v>{"Hp":24108.9902,"AntiCri":0.2884}</v>
      </c>
      <c r="BR70" s="2" t="str" cm="1">
        <f t="array" ref="BR70">IF(BR69="","",$B$2&amp;BR$31&amp;$B$2&amp;$B$1&amp;ROUND(BR$29/100*_xlfn.XLOOKUP($E70,$E$32:$E$281,_xlfn.XLOOKUP(BR$31,$S$28:$AB$28,$S$32:$AB$281))*IFERROR(_xlfn.XLOOKUP(BU$30,$S$8:$S$10,_xlfn.XLOOKUP(BR$31,$U$4:$Z$4,$U$8:$Z$10),1),1),4))</f>
        <v>"PhysDef":890.8846</v>
      </c>
      <c r="BS70" s="2" t="str" cm="1">
        <f t="array" ref="BS70">IF(BS69="","",$B$2&amp;BS$31&amp;$B$2&amp;$B$1&amp;ROUND(BS$29/100*_xlfn.XLOOKUP($E70,$E$32:$E$281,_xlfn.XLOOKUP(BS$31,$S$28:$AB$28,$S$32:$AB$281))*IFERROR(_xlfn.XLOOKUP(BV$30,$S$8:$S$10,_xlfn.XLOOKUP(BS$31,$U$4:$Z$4,$U$8:$Z$10),1),1),4))</f>
        <v>"HealInc":0.0495</v>
      </c>
      <c r="BT70" s="2" t="str" cm="1">
        <f t="array" ref="BT70">IF(BT69="","",$B$2&amp;BT$31&amp;$B$2&amp;$B$1&amp;ROUND(BT$29/100*_xlfn.XLOOKUP($E70,$E$32:$E$281,_xlfn.XLOOKUP(BT$31,$S$28:$AB$28,$S$32:$AB$281))*IFERROR(_xlfn.XLOOKUP(BU$30,$S$8:$S$10,_xlfn.XLOOKUP(BT$31,$U$4:$Z$4,$U$8:$Z$10),1),1),4))</f>
        <v/>
      </c>
      <c r="BU70" s="2" t="str">
        <f t="shared" si="11"/>
        <v>{"PhysDef":890.8846,"HealInc":0.0495}</v>
      </c>
      <c r="BV70" s="2" t="str" cm="1">
        <f t="array" ref="BV70">IF(BV69="","",$B$2&amp;BV$31&amp;$B$2&amp;$B$1&amp;ROUND(BV$29/100*_xlfn.XLOOKUP($E70,$E$32:$E$281,_xlfn.XLOOKUP(BV$31,$S$28:$AB$28,$S$32:$AB$281))*IFERROR(_xlfn.XLOOKUP(BY$30,$S$8:$S$10,_xlfn.XLOOKUP(BV$31,$U$4:$Z$4,$U$8:$Z$10),1),1),4))</f>
        <v>"MagicDef":909.2533</v>
      </c>
      <c r="BW70" s="2" t="str" cm="1">
        <f t="array" ref="BW70">IF(BW69="","",$B$2&amp;BW$31&amp;$B$2&amp;$B$1&amp;ROUND(BW$29/100*_xlfn.XLOOKUP($E70,$E$32:$E$281,_xlfn.XLOOKUP(BW$31,$S$28:$AB$28,$S$32:$AB$281))*IFERROR(_xlfn.XLOOKUP(BZ$30,$S$8:$S$10,_xlfn.XLOOKUP(BW$31,$U$4:$Z$4,$U$8:$Z$10),1),1),4))</f>
        <v>"AtkSpeed":0.0675</v>
      </c>
      <c r="BX70" s="2" t="str" cm="1">
        <f t="array" ref="BX70">IF(BX69="","",$B$2&amp;BX$31&amp;$B$2&amp;$B$1&amp;ROUND(BX$29/100*_xlfn.XLOOKUP($E70,$E$32:$E$281,_xlfn.XLOOKUP(BX$31,$S$28:$AB$28,$S$32:$AB$281))*IFERROR(_xlfn.XLOOKUP(BY$30,$S$8:$S$10,_xlfn.XLOOKUP(BX$31,$U$4:$Z$4,$U$8:$Z$10),1),1),4))</f>
        <v>"HealInc":0.0495</v>
      </c>
      <c r="BY70" s="2" t="str">
        <f t="shared" si="12"/>
        <v>{"MagicDef":909.2533,"AtkSpeed":0.0675,"HealInc":0.0495}</v>
      </c>
    </row>
    <row r="71" spans="4:77" ht="16.5" x14ac:dyDescent="0.15">
      <c r="D71" s="38">
        <v>89</v>
      </c>
      <c r="E71" s="43">
        <v>40</v>
      </c>
      <c r="F71" s="38">
        <v>1255.8482809289162</v>
      </c>
      <c r="G71" s="38">
        <v>40</v>
      </c>
      <c r="H71" s="38">
        <v>30</v>
      </c>
      <c r="I71" s="48">
        <v>1255.8482809289162</v>
      </c>
      <c r="J71" s="48">
        <v>125.58482809289163</v>
      </c>
      <c r="K71" s="48">
        <v>50.233931237156654</v>
      </c>
      <c r="L71" s="48">
        <v>50.233931237156654</v>
      </c>
      <c r="M71" s="48">
        <v>56</v>
      </c>
      <c r="N71" s="48">
        <v>56</v>
      </c>
      <c r="O71" s="48">
        <v>13.5</v>
      </c>
      <c r="P71" s="48">
        <v>10.5</v>
      </c>
      <c r="Q71" s="48">
        <v>9.9</v>
      </c>
      <c r="R71" s="48">
        <v>9.9</v>
      </c>
      <c r="S71" s="48">
        <f>SUM(I$32:I71)</f>
        <v>24216.791357606511</v>
      </c>
      <c r="T71" s="48">
        <f>SUM(J$32:J71)</f>
        <v>2421.6791357606512</v>
      </c>
      <c r="U71" s="48">
        <f>SUM(K$32:K71)</f>
        <v>968.67165430426053</v>
      </c>
      <c r="V71" s="48">
        <f>SUM(L$32:L71)</f>
        <v>968.67165430426053</v>
      </c>
      <c r="W71" s="62">
        <f>SUM(M$32:M71)/10000</f>
        <v>0.29399999999999998</v>
      </c>
      <c r="X71" s="62">
        <f>SUM(N$32:N71)/10000</f>
        <v>0.29399999999999998</v>
      </c>
      <c r="Y71" s="62">
        <f>SUM(O$32:O71)/10000</f>
        <v>6.8849999999999995E-2</v>
      </c>
      <c r="Z71" s="62">
        <f>SUM(P$32:P71)/10000</f>
        <v>5.355E-2</v>
      </c>
      <c r="AA71" s="62">
        <f>SUM(Q$32:Q71)/10000</f>
        <v>5.0489999999999952E-2</v>
      </c>
      <c r="AB71" s="62">
        <f>SUM(R$32:R71)/10000</f>
        <v>5.0489999999999952E-2</v>
      </c>
      <c r="AD71" s="2" t="str" cm="1">
        <f t="array" ref="AD71">IF(AD70="","",$B$2&amp;AD$31&amp;$B$2&amp;$B$1&amp;ROUND(AD$29/100*_xlfn.XLOOKUP($E71,$E$32:$E$281,_xlfn.XLOOKUP(AD$31,$S$28:$AB$28,$S$32:$AB$281))*_xlfn.XLOOKUP(AG$30,$S$8:$S$10,_xlfn.XLOOKUP(AD$31,$U$4:$Z$4,$U$8:$Z$10),1),4))</f>
        <v>"Atk":2954.4485</v>
      </c>
      <c r="AE71" s="2" t="str" cm="1">
        <f t="array" ref="AE71">IF(AE70="","",$B$2&amp;AE$31&amp;$B$2&amp;$B$1&amp;ROUND(AE$29/100*_xlfn.XLOOKUP($E71,$E$32:$E$281,_xlfn.XLOOKUP(AE$31,$S$28:$AB$28,$S$32:$AB$281))*_xlfn.XLOOKUP(AG$30,$S$8:$S$10,_xlfn.XLOOKUP(AE$31,$U$4:$Z$4,$U$8:$Z$10),1),4))</f>
        <v>"Cri":0.4263</v>
      </c>
      <c r="AF71" s="2" t="str" cm="1">
        <f t="array" ref="AF71">IF(AF70="","",$B$2&amp;AF$31&amp;$B$2&amp;$B$1&amp;ROUND(AF$29/100*_xlfn.XLOOKUP($E71,$E$32:$E$281,_xlfn.XLOOKUP(AF$31,$S$28:$AB$28,$S$32:$AB$281))*_xlfn.XLOOKUP(AI$30,$S$8:$S$10,_xlfn.XLOOKUP(AF$31,$U$4:$Z$4,$U$8:$Z$10),1),4))</f>
        <v/>
      </c>
      <c r="AG71" s="2" t="str">
        <f t="shared" si="1"/>
        <v>{"Atk":2954.4485,"Cri":0.4263}</v>
      </c>
      <c r="AH71" s="2" t="str" cm="1">
        <f t="array" ref="AH71">IF(AH70="","",$B$2&amp;AH$31&amp;$B$2&amp;$B$1&amp;ROUND(AH$29/100*_xlfn.XLOOKUP($E71,$E$32:$E$281,_xlfn.XLOOKUP(AH$31,$S$28:$AB$28,$S$32:$AB$281))*_xlfn.XLOOKUP(AK$30,$S$8:$S$10,_xlfn.XLOOKUP(AH$31,$U$4:$Z$4,$U$8:$Z$10),1),4))</f>
        <v>"Hp":21310.7764</v>
      </c>
      <c r="AI71" s="2" t="str" cm="1">
        <f t="array" ref="AI71">IF(AI70="","",$B$2&amp;AI$31&amp;$B$2&amp;$B$1&amp;ROUND(AI$29/100*_xlfn.XLOOKUP($E71,$E$32:$E$281,_xlfn.XLOOKUP(AI$31,$S$28:$AB$28,$S$32:$AB$281))*_xlfn.XLOOKUP(AK$30,$S$8:$S$10,_xlfn.XLOOKUP(AI$31,$U$4:$Z$4,$U$8:$Z$10),1),4))</f>
        <v>"AntiCri":0.2352</v>
      </c>
      <c r="AJ71" s="2" t="str" cm="1">
        <f t="array" ref="AJ71">IF(AJ70="","",$B$2&amp;AJ$31&amp;$B$2&amp;$B$1&amp;ROUND(AJ$29/100*_xlfn.XLOOKUP($E71,$E$32:$E$281,_xlfn.XLOOKUP(AJ$31,$S$28:$AB$28,$S$32:$AB$281))*_xlfn.XLOOKUP(AK$30,$S$8:$S$10,_xlfn.XLOOKUP(AJ$31,$U$4:$Z$4,$U$8:$Z$10),1),4))</f>
        <v/>
      </c>
      <c r="AK71" s="2" t="str">
        <f t="shared" si="2"/>
        <v>{"Hp":21310.7764,"AntiCri":0.2352}</v>
      </c>
      <c r="AL71" s="2" t="str" cm="1">
        <f t="array" ref="AL71">IF(AL70="","",$B$2&amp;AL$31&amp;$B$2&amp;$B$1&amp;ROUND(AL$29/100*_xlfn.XLOOKUP($E71,$E$32:$E$281,_xlfn.XLOOKUP(AL$31,$S$28:$AB$28,$S$32:$AB$281))*IFERROR(_xlfn.XLOOKUP(AO$30,$S$8:$S$10,_xlfn.XLOOKUP(AL$31,$U$4:$Z$4,$U$8:$Z$10),1),1),4))</f>
        <v>"PhysDef":920.2381</v>
      </c>
      <c r="AM71" s="2" t="str" cm="1">
        <f t="array" ref="AM71">IF(AM70="","",$B$2&amp;AM$31&amp;$B$2&amp;$B$1&amp;ROUND(AM$29/100*_xlfn.XLOOKUP($E71,$E$32:$E$281,_xlfn.XLOOKUP(AM$31,$S$28:$AB$28,$S$32:$AB$281))*IFERROR(_xlfn.XLOOKUP(AP$30,$S$8:$S$10,_xlfn.XLOOKUP(AM$31,$U$4:$Z$4,$U$8:$Z$10),1),1),4))</f>
        <v>"SkillSpeed":0.0536</v>
      </c>
      <c r="AN71" s="2" t="str" cm="1">
        <f t="array" ref="AN71">IF(AN70="","",$B$2&amp;AN$31&amp;$B$2&amp;$B$1&amp;ROUND(AN$29/100*_xlfn.XLOOKUP($E71,$E$32:$E$281,_xlfn.XLOOKUP(AN$31,$S$28:$AB$28,$S$32:$AB$281))*IFERROR(_xlfn.XLOOKUP(AO$30,$S$8:$S$10,_xlfn.XLOOKUP(AN$31,$U$4:$Z$4,$U$8:$Z$10),1),1),4))</f>
        <v/>
      </c>
      <c r="AO71" s="2" t="str">
        <f t="shared" si="3"/>
        <v>{"PhysDef":920.2381,"SkillSpeed":0.0536}</v>
      </c>
      <c r="AP71" s="2" t="str" cm="1">
        <f t="array" ref="AP71">IF(AP70="","",$B$2&amp;AP$31&amp;$B$2&amp;$B$1&amp;ROUND(AP$29/100*_xlfn.XLOOKUP($E71,$E$32:$E$281,_xlfn.XLOOKUP(AP$31,$S$28:$AB$28,$S$32:$AB$281))*IFERROR(_xlfn.XLOOKUP(AS$30,$S$8:$S$10,_xlfn.XLOOKUP(AP$31,$U$4:$Z$4,$U$8:$Z$10),1),1),4))</f>
        <v>"MagicDef":920.2381</v>
      </c>
      <c r="AQ71" s="2" t="str" cm="1">
        <f t="array" ref="AQ71">IF(AQ70="","",$B$2&amp;AQ$31&amp;$B$2&amp;$B$1&amp;ROUND(AQ$29/100*_xlfn.XLOOKUP($E71,$E$32:$E$281,_xlfn.XLOOKUP(AQ$31,$S$28:$AB$28,$S$32:$AB$281))*IFERROR(_xlfn.XLOOKUP(AT$30,$S$8:$S$10,_xlfn.XLOOKUP(AQ$31,$U$4:$Z$4,$U$8:$Z$10),1),1),4))</f>
        <v>"AtkSpeed":0.0689</v>
      </c>
      <c r="AR71" s="2" t="str" cm="1">
        <f t="array" ref="AR71">IF(AR70="","",$B$2&amp;AR$31&amp;$B$2&amp;$B$1&amp;ROUND(AR$29/100*_xlfn.XLOOKUP($E71,$E$32:$E$281,_xlfn.XLOOKUP(AR$31,$S$28:$AB$28,$S$32:$AB$281))*IFERROR(_xlfn.XLOOKUP(AS$30,$S$8:$S$10,_xlfn.XLOOKUP(AR$31,$U$4:$Z$4,$U$8:$Z$10),1),1),4))</f>
        <v>"SkillSpeed":0.0536</v>
      </c>
      <c r="AS71" s="2" t="str">
        <f t="shared" si="4"/>
        <v>{"MagicDef":920.2381,"AtkSpeed":0.0689,"SkillSpeed":0.0536}</v>
      </c>
      <c r="AT71" s="2" t="str" cm="1">
        <f t="array" ref="AT71">IF(AT70="","",$B$2&amp;AT$31&amp;$B$2&amp;$B$1&amp;ROUND(AT$29/100*_xlfn.XLOOKUP($E71,$E$32:$E$281,_xlfn.XLOOKUP(AT$31,$S$28:$AB$28,$S$32:$AB$281))*IFERROR(_xlfn.XLOOKUP(AW$30,$S$8:$S$10,_xlfn.XLOOKUP(AT$31,$U$4:$Z$4,$U$8:$Z$10),1),1),4))</f>
        <v>"Atk":2082.6441</v>
      </c>
      <c r="AU71" s="2" t="str" cm="1">
        <f t="array" ref="AU71">IF(AU70="","",$B$2&amp;AU$31&amp;$B$2&amp;$B$1&amp;ROUND(AU$29/100*_xlfn.XLOOKUP($E71,$E$32:$E$281,_xlfn.XLOOKUP(AU$31,$S$28:$AB$28,$S$32:$AB$281))*IFERROR(_xlfn.XLOOKUP(AX$30,$S$8:$S$10,_xlfn.XLOOKUP(AU$31,$U$4:$Z$4,$U$8:$Z$10),1),1),4))</f>
        <v>"Cri":0.294</v>
      </c>
      <c r="AV71" s="2" t="str" cm="1">
        <f t="array" ref="AV71">IF(AV70="","",$B$2&amp;AV$31&amp;$B$2&amp;$B$1&amp;ROUND(AV$29/100*_xlfn.XLOOKUP($E71,$E$32:$E$281,_xlfn.XLOOKUP(AV$31,$S$28:$AB$28,$S$32:$AB$281))*IFERROR(_xlfn.XLOOKUP(AW$30,$S$8:$S$10,_xlfn.XLOOKUP(AV$31,$U$4:$Z$4,$U$8:$Z$10),1),1),4))</f>
        <v/>
      </c>
      <c r="AW71" s="2" t="str">
        <f t="shared" si="5"/>
        <v>{"Atk":2082.6441,"Cri":0.294}</v>
      </c>
      <c r="AX71" s="2" t="str" cm="1">
        <f t="array" ref="AX71">IF(AX70="","",$B$2&amp;AX$31&amp;$B$2&amp;$B$1&amp;ROUND(AX$29/100*_xlfn.XLOOKUP($E71,$E$32:$E$281,_xlfn.XLOOKUP(AX$31,$S$28:$AB$28,$S$32:$AB$281))*IFERROR(_xlfn.XLOOKUP(BA$30,$S$8:$S$10,_xlfn.XLOOKUP(AX$31,$U$4:$Z$4,$U$8:$Z$10),1),1),4))</f>
        <v>"Hp":30270.9892</v>
      </c>
      <c r="AY71" s="2" t="str" cm="1">
        <f t="array" ref="AY71">IF(AY70="","",$B$2&amp;AY$31&amp;$B$2&amp;$B$1&amp;ROUND(AY$29/100*_xlfn.XLOOKUP($E71,$E$32:$E$281,_xlfn.XLOOKUP(AY$31,$S$28:$AB$28,$S$32:$AB$281))*IFERROR(_xlfn.XLOOKUP(BB$30,$S$8:$S$10,_xlfn.XLOOKUP(AY$31,$U$4:$Z$4,$U$8:$Z$10),1),1),4))</f>
        <v>"AntiCri":0.294</v>
      </c>
      <c r="AZ71" s="2" t="str" cm="1">
        <f t="array" ref="AZ71">IF(AZ70="","",$B$2&amp;AZ$31&amp;$B$2&amp;$B$1&amp;ROUND(AZ$29/100*_xlfn.XLOOKUP($E71,$E$32:$E$281,_xlfn.XLOOKUP(AZ$31,$S$28:$AB$28,$S$32:$AB$281))*IFERROR(_xlfn.XLOOKUP(BA$30,$S$8:$S$10,_xlfn.XLOOKUP(AZ$31,$U$4:$Z$4,$U$8:$Z$10),1),1),4))</f>
        <v/>
      </c>
      <c r="BA71" s="2" t="str">
        <f t="shared" si="6"/>
        <v>{"Hp":30270.9892,"AntiCri":0.294}</v>
      </c>
      <c r="BB71" s="2" t="str" cm="1">
        <f t="array" ref="BB71">IF(BB70="","",$B$2&amp;BB$31&amp;$B$2&amp;$B$1&amp;ROUND(BB$29/100*_xlfn.XLOOKUP($E71,$E$32:$E$281,_xlfn.XLOOKUP(BB$31,$S$28:$AB$28,$S$32:$AB$281))*IFERROR(_xlfn.XLOOKUP(BE$30,$S$8:$S$10,_xlfn.XLOOKUP(BB$31,$U$4:$Z$4,$U$8:$Z$10),1),1),4))</f>
        <v>"PhysDef":1065.5388</v>
      </c>
      <c r="BC71" s="2" t="str" cm="1">
        <f t="array" ref="BC71">IF(BC70="","",$B$2&amp;BC$31&amp;$B$2&amp;$B$1&amp;ROUND(BC$29/100*_xlfn.XLOOKUP($E71,$E$32:$E$281,_xlfn.XLOOKUP(BC$31,$S$28:$AB$28,$S$32:$AB$281))*IFERROR(_xlfn.XLOOKUP(BF$30,$S$8:$S$10,_xlfn.XLOOKUP(BC$31,$U$4:$Z$4,$U$8:$Z$10),1),1),4))</f>
        <v>"OnHealInc":0.0505</v>
      </c>
      <c r="BD71" s="2" t="str" cm="1">
        <f t="array" ref="BD71">IF(BD70="","",$B$2&amp;BD$31&amp;$B$2&amp;$B$1&amp;ROUND(BD$29/100*_xlfn.XLOOKUP($E71,$E$32:$E$281,_xlfn.XLOOKUP(BD$31,$S$28:$AB$28,$S$32:$AB$281))*IFERROR(_xlfn.XLOOKUP(BE$30,$S$8:$S$10,_xlfn.XLOOKUP(BD$31,$U$4:$Z$4,$U$8:$Z$10),1),1),4))</f>
        <v/>
      </c>
      <c r="BE71" s="2" t="str">
        <f t="shared" si="7"/>
        <v>{"PhysDef":1065.5388,"OnHealInc":0.0505}</v>
      </c>
      <c r="BF71" s="2" t="str" cm="1">
        <f t="array" ref="BF71">IF(BF70="","",$B$2&amp;BF$31&amp;$B$2&amp;$B$1&amp;ROUND(BF$29/100*_xlfn.XLOOKUP($E71,$E$32:$E$281,_xlfn.XLOOKUP(BF$31,$S$28:$AB$28,$S$32:$AB$281))*IFERROR(_xlfn.XLOOKUP(BI$30,$S$8:$S$10,_xlfn.XLOOKUP(BF$31,$U$4:$Z$4,$U$8:$Z$10),1),1),4))</f>
        <v>"MagicDef":1065.5388</v>
      </c>
      <c r="BG71" s="2" t="str" cm="1">
        <f t="array" ref="BG71">IF(BG70="","",$B$2&amp;BG$31&amp;$B$2&amp;$B$1&amp;ROUND(BG$29/100*_xlfn.XLOOKUP($E71,$E$32:$E$281,_xlfn.XLOOKUP(BG$31,$S$28:$AB$28,$S$32:$AB$281))*IFERROR(_xlfn.XLOOKUP(BJ$30,$S$8:$S$10,_xlfn.XLOOKUP(BG$31,$U$4:$Z$4,$U$8:$Z$10),1),1),4))</f>
        <v>"AtkSpeed":0.0689</v>
      </c>
      <c r="BH71" s="2" t="str" cm="1">
        <f t="array" ref="BH71">IF(BH70="","",$B$2&amp;BH$31&amp;$B$2&amp;$B$1&amp;ROUND(BH$29/100*_xlfn.XLOOKUP($E71,$E$32:$E$281,_xlfn.XLOOKUP(BH$31,$S$28:$AB$28,$S$32:$AB$281))*IFERROR(_xlfn.XLOOKUP(BI$30,$S$8:$S$10,_xlfn.XLOOKUP(BH$31,$U$4:$Z$4,$U$8:$Z$10),1),1),4))</f>
        <v>"OnHealInc":0.0505</v>
      </c>
      <c r="BI71" s="2" t="str">
        <f t="shared" si="8"/>
        <v>{"MagicDef":1065.5388,"AtkSpeed":0.0689,"OnHealInc":0.0505}</v>
      </c>
      <c r="BJ71" s="2" t="str" cm="1">
        <f t="array" ref="BJ71">IF(BJ70="","",$B$2&amp;BJ$31&amp;$B$2&amp;$B$1&amp;ROUND(BJ$29/100*_xlfn.XLOOKUP($E71,$E$32:$E$281,_xlfn.XLOOKUP(BJ$31,$S$28:$AB$28,$S$32:$AB$281))*IFERROR(_xlfn.XLOOKUP(BM$30,$S$8:$S$10,_xlfn.XLOOKUP(BJ$31,$U$4:$Z$4,$U$8:$Z$10),1),1),4))</f>
        <v>"Atk":2663.847</v>
      </c>
      <c r="BK71" s="2" t="str" cm="1">
        <f t="array" ref="BK71">IF(BK70="","",$B$2&amp;BK$31&amp;$B$2&amp;$B$1&amp;ROUND(BK$29/100*_xlfn.XLOOKUP($E71,$E$32:$E$281,_xlfn.XLOOKUP(BK$31,$S$28:$AB$28,$S$32:$AB$281))*IFERROR(_xlfn.XLOOKUP(BN$30,$S$8:$S$10,_xlfn.XLOOKUP(BK$31,$U$4:$Z$4,$U$8:$Z$10),1),1),4))</f>
        <v>"Cri":0.294</v>
      </c>
      <c r="BL71" s="2" t="str" cm="1">
        <f t="array" ref="BL71">IF(BL70="","",$B$2&amp;BL$31&amp;$B$2&amp;$B$1&amp;ROUND(BL$29/100*_xlfn.XLOOKUP($E71,$E$32:$E$281,_xlfn.XLOOKUP(BL$31,$S$28:$AB$28,$S$32:$AB$281))*IFERROR(_xlfn.XLOOKUP(BM$30,$S$8:$S$10,_xlfn.XLOOKUP(BL$31,$U$4:$Z$4,$U$8:$Z$10),1),1),4))</f>
        <v/>
      </c>
      <c r="BM71" s="2" t="str">
        <f t="shared" si="9"/>
        <v>{"Atk":2663.847,"Cri":0.294}</v>
      </c>
      <c r="BN71" s="2" t="str" cm="1">
        <f t="array" ref="BN71">IF(BN70="","",$B$2&amp;BN$31&amp;$B$2&amp;$B$1&amp;ROUND(BN$29/100*_xlfn.XLOOKUP($E71,$E$32:$E$281,_xlfn.XLOOKUP(BN$31,$S$28:$AB$28,$S$32:$AB$281))*IFERROR(_xlfn.XLOOKUP(BQ$30,$S$8:$S$10,_xlfn.XLOOKUP(BN$31,$U$4:$Z$4,$U$8:$Z$10),1),1),4))</f>
        <v>"Hp":25427.6309</v>
      </c>
      <c r="BO71" s="2" t="str" cm="1">
        <f t="array" ref="BO71">IF(BO70="","",$B$2&amp;BO$31&amp;$B$2&amp;$B$1&amp;ROUND(BO$29/100*_xlfn.XLOOKUP($E71,$E$32:$E$281,_xlfn.XLOOKUP(BO$31,$S$28:$AB$28,$S$32:$AB$281))*IFERROR(_xlfn.XLOOKUP(BR$30,$S$8:$S$10,_xlfn.XLOOKUP(BO$31,$U$4:$Z$4,$U$8:$Z$10),1),1),4))</f>
        <v>"AntiCri":0.294</v>
      </c>
      <c r="BP71" s="2" t="str" cm="1">
        <f t="array" ref="BP71">IF(BP70="","",$B$2&amp;BP$31&amp;$B$2&amp;$B$1&amp;ROUND(BP$29/100*_xlfn.XLOOKUP($E71,$E$32:$E$281,_xlfn.XLOOKUP(BP$31,$S$28:$AB$28,$S$32:$AB$281))*IFERROR(_xlfn.XLOOKUP(BQ$30,$S$8:$S$10,_xlfn.XLOOKUP(BP$31,$U$4:$Z$4,$U$8:$Z$10),1),1),4))</f>
        <v/>
      </c>
      <c r="BQ71" s="2" t="str">
        <f t="shared" si="10"/>
        <v>{"Hp":25427.6309,"AntiCri":0.294}</v>
      </c>
      <c r="BR71" s="2" t="str" cm="1">
        <f t="array" ref="BR71">IF(BR70="","",$B$2&amp;BR$31&amp;$B$2&amp;$B$1&amp;ROUND(BR$29/100*_xlfn.XLOOKUP($E71,$E$32:$E$281,_xlfn.XLOOKUP(BR$31,$S$28:$AB$28,$S$32:$AB$281))*IFERROR(_xlfn.XLOOKUP(BU$30,$S$8:$S$10,_xlfn.XLOOKUP(BR$31,$U$4:$Z$4,$U$8:$Z$10),1),1),4))</f>
        <v>"PhysDef":939.6115</v>
      </c>
      <c r="BS71" s="2" t="str" cm="1">
        <f t="array" ref="BS71">IF(BS70="","",$B$2&amp;BS$31&amp;$B$2&amp;$B$1&amp;ROUND(BS$29/100*_xlfn.XLOOKUP($E71,$E$32:$E$281,_xlfn.XLOOKUP(BS$31,$S$28:$AB$28,$S$32:$AB$281))*IFERROR(_xlfn.XLOOKUP(BV$30,$S$8:$S$10,_xlfn.XLOOKUP(BS$31,$U$4:$Z$4,$U$8:$Z$10),1),1),4))</f>
        <v>"HealInc":0.0505</v>
      </c>
      <c r="BT71" s="2" t="str" cm="1">
        <f t="array" ref="BT71">IF(BT70="","",$B$2&amp;BT$31&amp;$B$2&amp;$B$1&amp;ROUND(BT$29/100*_xlfn.XLOOKUP($E71,$E$32:$E$281,_xlfn.XLOOKUP(BT$31,$S$28:$AB$28,$S$32:$AB$281))*IFERROR(_xlfn.XLOOKUP(BU$30,$S$8:$S$10,_xlfn.XLOOKUP(BT$31,$U$4:$Z$4,$U$8:$Z$10),1),1),4))</f>
        <v/>
      </c>
      <c r="BU71" s="2" t="str">
        <f t="shared" si="11"/>
        <v>{"PhysDef":939.6115,"HealInc":0.0505}</v>
      </c>
      <c r="BV71" s="2" t="str" cm="1">
        <f t="array" ref="BV71">IF(BV70="","",$B$2&amp;BV$31&amp;$B$2&amp;$B$1&amp;ROUND(BV$29/100*_xlfn.XLOOKUP($E71,$E$32:$E$281,_xlfn.XLOOKUP(BV$31,$S$28:$AB$28,$S$32:$AB$281))*IFERROR(_xlfn.XLOOKUP(BY$30,$S$8:$S$10,_xlfn.XLOOKUP(BV$31,$U$4:$Z$4,$U$8:$Z$10),1),1),4))</f>
        <v>"MagicDef":958.9849</v>
      </c>
      <c r="BW71" s="2" t="str" cm="1">
        <f t="array" ref="BW71">IF(BW70="","",$B$2&amp;BW$31&amp;$B$2&amp;$B$1&amp;ROUND(BW$29/100*_xlfn.XLOOKUP($E71,$E$32:$E$281,_xlfn.XLOOKUP(BW$31,$S$28:$AB$28,$S$32:$AB$281))*IFERROR(_xlfn.XLOOKUP(BZ$30,$S$8:$S$10,_xlfn.XLOOKUP(BW$31,$U$4:$Z$4,$U$8:$Z$10),1),1),4))</f>
        <v>"AtkSpeed":0.0689</v>
      </c>
      <c r="BX71" s="2" t="str" cm="1">
        <f t="array" ref="BX71">IF(BX70="","",$B$2&amp;BX$31&amp;$B$2&amp;$B$1&amp;ROUND(BX$29/100*_xlfn.XLOOKUP($E71,$E$32:$E$281,_xlfn.XLOOKUP(BX$31,$S$28:$AB$28,$S$32:$AB$281))*IFERROR(_xlfn.XLOOKUP(BY$30,$S$8:$S$10,_xlfn.XLOOKUP(BX$31,$U$4:$Z$4,$U$8:$Z$10),1),1),4))</f>
        <v>"HealInc":0.0505</v>
      </c>
      <c r="BY71" s="2" t="str">
        <f t="shared" si="12"/>
        <v>{"MagicDef":958.9849,"AtkSpeed":0.0689,"HealInc":0.0505}</v>
      </c>
    </row>
    <row r="72" spans="4:77" ht="16.5" x14ac:dyDescent="0.15">
      <c r="D72" s="38">
        <v>91</v>
      </c>
      <c r="E72" s="42">
        <v>41</v>
      </c>
      <c r="F72" s="38">
        <v>5371.1677409638069</v>
      </c>
      <c r="G72" s="38">
        <v>40</v>
      </c>
      <c r="H72" s="38">
        <v>30</v>
      </c>
      <c r="I72" s="48">
        <v>5371.1677409638069</v>
      </c>
      <c r="J72" s="48">
        <v>537.11677409638071</v>
      </c>
      <c r="K72" s="48">
        <v>214.84670963855228</v>
      </c>
      <c r="L72" s="48">
        <v>214.84670963855228</v>
      </c>
      <c r="M72" s="48">
        <v>56</v>
      </c>
      <c r="N72" s="48">
        <v>56</v>
      </c>
      <c r="O72" s="48">
        <v>13.5</v>
      </c>
      <c r="P72" s="48">
        <v>10.5</v>
      </c>
      <c r="Q72" s="48">
        <v>9.9</v>
      </c>
      <c r="R72" s="48">
        <v>9.9</v>
      </c>
      <c r="S72" s="48">
        <f>SUM(I$32:I72)</f>
        <v>29587.959098570318</v>
      </c>
      <c r="T72" s="48">
        <f>SUM(J$32:J72)</f>
        <v>2958.7959098570318</v>
      </c>
      <c r="U72" s="48">
        <f>SUM(K$32:K72)</f>
        <v>1183.5183639428128</v>
      </c>
      <c r="V72" s="48">
        <f>SUM(L$32:L72)</f>
        <v>1183.5183639428128</v>
      </c>
      <c r="W72" s="62">
        <f>SUM(M$32:M72)/10000</f>
        <v>0.29959999999999998</v>
      </c>
      <c r="X72" s="62">
        <f>SUM(N$32:N72)/10000</f>
        <v>0.29959999999999998</v>
      </c>
      <c r="Y72" s="62">
        <f>SUM(O$32:O72)/10000</f>
        <v>7.0199999999999999E-2</v>
      </c>
      <c r="Z72" s="62">
        <f>SUM(P$32:P72)/10000</f>
        <v>5.4600000000000003E-2</v>
      </c>
      <c r="AA72" s="62">
        <f>SUM(Q$32:Q72)/10000</f>
        <v>5.1479999999999949E-2</v>
      </c>
      <c r="AB72" s="62">
        <f>SUM(R$32:R72)/10000</f>
        <v>5.1479999999999949E-2</v>
      </c>
      <c r="AD72" s="2" t="str" cm="1">
        <f t="array" ref="AD72">IF(AD71="","",$B$2&amp;AD$31&amp;$B$2&amp;$B$1&amp;ROUND(AD$29/100*_xlfn.XLOOKUP($E72,$E$32:$E$281,_xlfn.XLOOKUP(AD$31,$S$28:$AB$28,$S$32:$AB$281))*_xlfn.XLOOKUP(AG$30,$S$8:$S$10,_xlfn.XLOOKUP(AD$31,$U$4:$Z$4,$U$8:$Z$10),1),4))</f>
        <v>"Atk":3609.731</v>
      </c>
      <c r="AE72" s="2" t="str" cm="1">
        <f t="array" ref="AE72">IF(AE71="","",$B$2&amp;AE$31&amp;$B$2&amp;$B$1&amp;ROUND(AE$29/100*_xlfn.XLOOKUP($E72,$E$32:$E$281,_xlfn.XLOOKUP(AE$31,$S$28:$AB$28,$S$32:$AB$281))*_xlfn.XLOOKUP(AG$30,$S$8:$S$10,_xlfn.XLOOKUP(AE$31,$U$4:$Z$4,$U$8:$Z$10),1),4))</f>
        <v>"Cri":0.4344</v>
      </c>
      <c r="AF72" s="2" t="str" cm="1">
        <f t="array" ref="AF72">IF(AF71="","",$B$2&amp;AF$31&amp;$B$2&amp;$B$1&amp;ROUND(AF$29/100*_xlfn.XLOOKUP($E72,$E$32:$E$281,_xlfn.XLOOKUP(AF$31,$S$28:$AB$28,$S$32:$AB$281))*_xlfn.XLOOKUP(AI$30,$S$8:$S$10,_xlfn.XLOOKUP(AF$31,$U$4:$Z$4,$U$8:$Z$10),1),4))</f>
        <v/>
      </c>
      <c r="AG72" s="2" t="str">
        <f t="shared" si="1"/>
        <v>{"Atk":3609.731,"Cri":0.4344}</v>
      </c>
      <c r="AH72" s="2" t="str" cm="1">
        <f t="array" ref="AH72">IF(AH71="","",$B$2&amp;AH$31&amp;$B$2&amp;$B$1&amp;ROUND(AH$29/100*_xlfn.XLOOKUP($E72,$E$32:$E$281,_xlfn.XLOOKUP(AH$31,$S$28:$AB$28,$S$32:$AB$281))*_xlfn.XLOOKUP(AK$30,$S$8:$S$10,_xlfn.XLOOKUP(AH$31,$U$4:$Z$4,$U$8:$Z$10),1),4))</f>
        <v>"Hp":26037.404</v>
      </c>
      <c r="AI72" s="2" t="str" cm="1">
        <f t="array" ref="AI72">IF(AI71="","",$B$2&amp;AI$31&amp;$B$2&amp;$B$1&amp;ROUND(AI$29/100*_xlfn.XLOOKUP($E72,$E$32:$E$281,_xlfn.XLOOKUP(AI$31,$S$28:$AB$28,$S$32:$AB$281))*_xlfn.XLOOKUP(AK$30,$S$8:$S$10,_xlfn.XLOOKUP(AI$31,$U$4:$Z$4,$U$8:$Z$10),1),4))</f>
        <v>"AntiCri":0.2397</v>
      </c>
      <c r="AJ72" s="2" t="str" cm="1">
        <f t="array" ref="AJ72">IF(AJ71="","",$B$2&amp;AJ$31&amp;$B$2&amp;$B$1&amp;ROUND(AJ$29/100*_xlfn.XLOOKUP($E72,$E$32:$E$281,_xlfn.XLOOKUP(AJ$31,$S$28:$AB$28,$S$32:$AB$281))*_xlfn.XLOOKUP(AK$30,$S$8:$S$10,_xlfn.XLOOKUP(AJ$31,$U$4:$Z$4,$U$8:$Z$10),1),4))</f>
        <v/>
      </c>
      <c r="AK72" s="2" t="str">
        <f t="shared" si="2"/>
        <v>{"Hp":26037.404,"AntiCri":0.2397}</v>
      </c>
      <c r="AL72" s="2" t="str" cm="1">
        <f t="array" ref="AL72">IF(AL71="","",$B$2&amp;AL$31&amp;$B$2&amp;$B$1&amp;ROUND(AL$29/100*_xlfn.XLOOKUP($E72,$E$32:$E$281,_xlfn.XLOOKUP(AL$31,$S$28:$AB$28,$S$32:$AB$281))*IFERROR(_xlfn.XLOOKUP(AO$30,$S$8:$S$10,_xlfn.XLOOKUP(AL$31,$U$4:$Z$4,$U$8:$Z$10),1),1),4))</f>
        <v>"PhysDef":1124.3424</v>
      </c>
      <c r="AM72" s="2" t="str" cm="1">
        <f t="array" ref="AM72">IF(AM71="","",$B$2&amp;AM$31&amp;$B$2&amp;$B$1&amp;ROUND(AM$29/100*_xlfn.XLOOKUP($E72,$E$32:$E$281,_xlfn.XLOOKUP(AM$31,$S$28:$AB$28,$S$32:$AB$281))*IFERROR(_xlfn.XLOOKUP(AP$30,$S$8:$S$10,_xlfn.XLOOKUP(AM$31,$U$4:$Z$4,$U$8:$Z$10),1),1),4))</f>
        <v>"SkillSpeed":0.0546</v>
      </c>
      <c r="AN72" s="2" t="str" cm="1">
        <f t="array" ref="AN72">IF(AN71="","",$B$2&amp;AN$31&amp;$B$2&amp;$B$1&amp;ROUND(AN$29/100*_xlfn.XLOOKUP($E72,$E$32:$E$281,_xlfn.XLOOKUP(AN$31,$S$28:$AB$28,$S$32:$AB$281))*IFERROR(_xlfn.XLOOKUP(AO$30,$S$8:$S$10,_xlfn.XLOOKUP(AN$31,$U$4:$Z$4,$U$8:$Z$10),1),1),4))</f>
        <v/>
      </c>
      <c r="AO72" s="2" t="str">
        <f t="shared" si="3"/>
        <v>{"PhysDef":1124.3424,"SkillSpeed":0.0546}</v>
      </c>
      <c r="AP72" s="2" t="str" cm="1">
        <f t="array" ref="AP72">IF(AP71="","",$B$2&amp;AP$31&amp;$B$2&amp;$B$1&amp;ROUND(AP$29/100*_xlfn.XLOOKUP($E72,$E$32:$E$281,_xlfn.XLOOKUP(AP$31,$S$28:$AB$28,$S$32:$AB$281))*IFERROR(_xlfn.XLOOKUP(AS$30,$S$8:$S$10,_xlfn.XLOOKUP(AP$31,$U$4:$Z$4,$U$8:$Z$10),1),1),4))</f>
        <v>"MagicDef":1124.3424</v>
      </c>
      <c r="AQ72" s="2" t="str" cm="1">
        <f t="array" ref="AQ72">IF(AQ71="","",$B$2&amp;AQ$31&amp;$B$2&amp;$B$1&amp;ROUND(AQ$29/100*_xlfn.XLOOKUP($E72,$E$32:$E$281,_xlfn.XLOOKUP(AQ$31,$S$28:$AB$28,$S$32:$AB$281))*IFERROR(_xlfn.XLOOKUP(AT$30,$S$8:$S$10,_xlfn.XLOOKUP(AQ$31,$U$4:$Z$4,$U$8:$Z$10),1),1),4))</f>
        <v>"AtkSpeed":0.0702</v>
      </c>
      <c r="AR72" s="2" t="str" cm="1">
        <f t="array" ref="AR72">IF(AR71="","",$B$2&amp;AR$31&amp;$B$2&amp;$B$1&amp;ROUND(AR$29/100*_xlfn.XLOOKUP($E72,$E$32:$E$281,_xlfn.XLOOKUP(AR$31,$S$28:$AB$28,$S$32:$AB$281))*IFERROR(_xlfn.XLOOKUP(AS$30,$S$8:$S$10,_xlfn.XLOOKUP(AR$31,$U$4:$Z$4,$U$8:$Z$10),1),1),4))</f>
        <v>"SkillSpeed":0.0546</v>
      </c>
      <c r="AS72" s="2" t="str">
        <f t="shared" si="4"/>
        <v>{"MagicDef":1124.3424,"AtkSpeed":0.0702,"SkillSpeed":0.0546}</v>
      </c>
      <c r="AT72" s="2" t="str" cm="1">
        <f t="array" ref="AT72">IF(AT71="","",$B$2&amp;AT$31&amp;$B$2&amp;$B$1&amp;ROUND(AT$29/100*_xlfn.XLOOKUP($E72,$E$32:$E$281,_xlfn.XLOOKUP(AT$31,$S$28:$AB$28,$S$32:$AB$281))*IFERROR(_xlfn.XLOOKUP(AW$30,$S$8:$S$10,_xlfn.XLOOKUP(AT$31,$U$4:$Z$4,$U$8:$Z$10),1),1),4))</f>
        <v>"Atk":2544.5645</v>
      </c>
      <c r="AU72" s="2" t="str" cm="1">
        <f t="array" ref="AU72">IF(AU71="","",$B$2&amp;AU$31&amp;$B$2&amp;$B$1&amp;ROUND(AU$29/100*_xlfn.XLOOKUP($E72,$E$32:$E$281,_xlfn.XLOOKUP(AU$31,$S$28:$AB$28,$S$32:$AB$281))*IFERROR(_xlfn.XLOOKUP(AX$30,$S$8:$S$10,_xlfn.XLOOKUP(AU$31,$U$4:$Z$4,$U$8:$Z$10),1),1),4))</f>
        <v>"Cri":0.2996</v>
      </c>
      <c r="AV72" s="2" t="str" cm="1">
        <f t="array" ref="AV72">IF(AV71="","",$B$2&amp;AV$31&amp;$B$2&amp;$B$1&amp;ROUND(AV$29/100*_xlfn.XLOOKUP($E72,$E$32:$E$281,_xlfn.XLOOKUP(AV$31,$S$28:$AB$28,$S$32:$AB$281))*IFERROR(_xlfn.XLOOKUP(AW$30,$S$8:$S$10,_xlfn.XLOOKUP(AV$31,$U$4:$Z$4,$U$8:$Z$10),1),1),4))</f>
        <v/>
      </c>
      <c r="AW72" s="2" t="str">
        <f t="shared" si="5"/>
        <v>{"Atk":2544.5645,"Cri":0.2996}</v>
      </c>
      <c r="AX72" s="2" t="str" cm="1">
        <f t="array" ref="AX72">IF(AX71="","",$B$2&amp;AX$31&amp;$B$2&amp;$B$1&amp;ROUND(AX$29/100*_xlfn.XLOOKUP($E72,$E$32:$E$281,_xlfn.XLOOKUP(AX$31,$S$28:$AB$28,$S$32:$AB$281))*IFERROR(_xlfn.XLOOKUP(BA$30,$S$8:$S$10,_xlfn.XLOOKUP(AX$31,$U$4:$Z$4,$U$8:$Z$10),1),1),4))</f>
        <v>"Hp":36984.9489</v>
      </c>
      <c r="AY72" s="2" t="str" cm="1">
        <f t="array" ref="AY72">IF(AY71="","",$B$2&amp;AY$31&amp;$B$2&amp;$B$1&amp;ROUND(AY$29/100*_xlfn.XLOOKUP($E72,$E$32:$E$281,_xlfn.XLOOKUP(AY$31,$S$28:$AB$28,$S$32:$AB$281))*IFERROR(_xlfn.XLOOKUP(BB$30,$S$8:$S$10,_xlfn.XLOOKUP(AY$31,$U$4:$Z$4,$U$8:$Z$10),1),1),4))</f>
        <v>"AntiCri":0.2996</v>
      </c>
      <c r="AZ72" s="2" t="str" cm="1">
        <f t="array" ref="AZ72">IF(AZ71="","",$B$2&amp;AZ$31&amp;$B$2&amp;$B$1&amp;ROUND(AZ$29/100*_xlfn.XLOOKUP($E72,$E$32:$E$281,_xlfn.XLOOKUP(AZ$31,$S$28:$AB$28,$S$32:$AB$281))*IFERROR(_xlfn.XLOOKUP(BA$30,$S$8:$S$10,_xlfn.XLOOKUP(AZ$31,$U$4:$Z$4,$U$8:$Z$10),1),1),4))</f>
        <v/>
      </c>
      <c r="BA72" s="2" t="str">
        <f t="shared" si="6"/>
        <v>{"Hp":36984.9489,"AntiCri":0.2996}</v>
      </c>
      <c r="BB72" s="2" t="str" cm="1">
        <f t="array" ref="BB72">IF(BB71="","",$B$2&amp;BB$31&amp;$B$2&amp;$B$1&amp;ROUND(BB$29/100*_xlfn.XLOOKUP($E72,$E$32:$E$281,_xlfn.XLOOKUP(BB$31,$S$28:$AB$28,$S$32:$AB$281))*IFERROR(_xlfn.XLOOKUP(BE$30,$S$8:$S$10,_xlfn.XLOOKUP(BB$31,$U$4:$Z$4,$U$8:$Z$10),1),1),4))</f>
        <v>"PhysDef":1301.8702</v>
      </c>
      <c r="BC72" s="2" t="str" cm="1">
        <f t="array" ref="BC72">IF(BC71="","",$B$2&amp;BC$31&amp;$B$2&amp;$B$1&amp;ROUND(BC$29/100*_xlfn.XLOOKUP($E72,$E$32:$E$281,_xlfn.XLOOKUP(BC$31,$S$28:$AB$28,$S$32:$AB$281))*IFERROR(_xlfn.XLOOKUP(BF$30,$S$8:$S$10,_xlfn.XLOOKUP(BC$31,$U$4:$Z$4,$U$8:$Z$10),1),1),4))</f>
        <v>"OnHealInc":0.0515</v>
      </c>
      <c r="BD72" s="2" t="str" cm="1">
        <f t="array" ref="BD72">IF(BD71="","",$B$2&amp;BD$31&amp;$B$2&amp;$B$1&amp;ROUND(BD$29/100*_xlfn.XLOOKUP($E72,$E$32:$E$281,_xlfn.XLOOKUP(BD$31,$S$28:$AB$28,$S$32:$AB$281))*IFERROR(_xlfn.XLOOKUP(BE$30,$S$8:$S$10,_xlfn.XLOOKUP(BD$31,$U$4:$Z$4,$U$8:$Z$10),1),1),4))</f>
        <v/>
      </c>
      <c r="BE72" s="2" t="str">
        <f t="shared" si="7"/>
        <v>{"PhysDef":1301.8702,"OnHealInc":0.0515}</v>
      </c>
      <c r="BF72" s="2" t="str" cm="1">
        <f t="array" ref="BF72">IF(BF71="","",$B$2&amp;BF$31&amp;$B$2&amp;$B$1&amp;ROUND(BF$29/100*_xlfn.XLOOKUP($E72,$E$32:$E$281,_xlfn.XLOOKUP(BF$31,$S$28:$AB$28,$S$32:$AB$281))*IFERROR(_xlfn.XLOOKUP(BI$30,$S$8:$S$10,_xlfn.XLOOKUP(BF$31,$U$4:$Z$4,$U$8:$Z$10),1),1),4))</f>
        <v>"MagicDef":1301.8702</v>
      </c>
      <c r="BG72" s="2" t="str" cm="1">
        <f t="array" ref="BG72">IF(BG71="","",$B$2&amp;BG$31&amp;$B$2&amp;$B$1&amp;ROUND(BG$29/100*_xlfn.XLOOKUP($E72,$E$32:$E$281,_xlfn.XLOOKUP(BG$31,$S$28:$AB$28,$S$32:$AB$281))*IFERROR(_xlfn.XLOOKUP(BJ$30,$S$8:$S$10,_xlfn.XLOOKUP(BG$31,$U$4:$Z$4,$U$8:$Z$10),1),1),4))</f>
        <v>"AtkSpeed":0.0702</v>
      </c>
      <c r="BH72" s="2" t="str" cm="1">
        <f t="array" ref="BH72">IF(BH71="","",$B$2&amp;BH$31&amp;$B$2&amp;$B$1&amp;ROUND(BH$29/100*_xlfn.XLOOKUP($E72,$E$32:$E$281,_xlfn.XLOOKUP(BH$31,$S$28:$AB$28,$S$32:$AB$281))*IFERROR(_xlfn.XLOOKUP(BI$30,$S$8:$S$10,_xlfn.XLOOKUP(BH$31,$U$4:$Z$4,$U$8:$Z$10),1),1),4))</f>
        <v>"OnHealInc":0.0515</v>
      </c>
      <c r="BI72" s="2" t="str">
        <f t="shared" si="8"/>
        <v>{"MagicDef":1301.8702,"AtkSpeed":0.0702,"OnHealInc":0.0515}</v>
      </c>
      <c r="BJ72" s="2" t="str" cm="1">
        <f t="array" ref="BJ72">IF(BJ71="","",$B$2&amp;BJ$31&amp;$B$2&amp;$B$1&amp;ROUND(BJ$29/100*_xlfn.XLOOKUP($E72,$E$32:$E$281,_xlfn.XLOOKUP(BJ$31,$S$28:$AB$28,$S$32:$AB$281))*IFERROR(_xlfn.XLOOKUP(BM$30,$S$8:$S$10,_xlfn.XLOOKUP(BJ$31,$U$4:$Z$4,$U$8:$Z$10),1),1),4))</f>
        <v>"Atk":3254.6755</v>
      </c>
      <c r="BK72" s="2" t="str" cm="1">
        <f t="array" ref="BK72">IF(BK71="","",$B$2&amp;BK$31&amp;$B$2&amp;$B$1&amp;ROUND(BK$29/100*_xlfn.XLOOKUP($E72,$E$32:$E$281,_xlfn.XLOOKUP(BK$31,$S$28:$AB$28,$S$32:$AB$281))*IFERROR(_xlfn.XLOOKUP(BN$30,$S$8:$S$10,_xlfn.XLOOKUP(BK$31,$U$4:$Z$4,$U$8:$Z$10),1),1),4))</f>
        <v>"Cri":0.2996</v>
      </c>
      <c r="BL72" s="2" t="str" cm="1">
        <f t="array" ref="BL72">IF(BL71="","",$B$2&amp;BL$31&amp;$B$2&amp;$B$1&amp;ROUND(BL$29/100*_xlfn.XLOOKUP($E72,$E$32:$E$281,_xlfn.XLOOKUP(BL$31,$S$28:$AB$28,$S$32:$AB$281))*IFERROR(_xlfn.XLOOKUP(BM$30,$S$8:$S$10,_xlfn.XLOOKUP(BL$31,$U$4:$Z$4,$U$8:$Z$10),1),1),4))</f>
        <v/>
      </c>
      <c r="BM72" s="2" t="str">
        <f t="shared" si="9"/>
        <v>{"Atk":3254.6755,"Cri":0.2996}</v>
      </c>
      <c r="BN72" s="2" t="str" cm="1">
        <f t="array" ref="BN72">IF(BN71="","",$B$2&amp;BN$31&amp;$B$2&amp;$B$1&amp;ROUND(BN$29/100*_xlfn.XLOOKUP($E72,$E$32:$E$281,_xlfn.XLOOKUP(BN$31,$S$28:$AB$28,$S$32:$AB$281))*IFERROR(_xlfn.XLOOKUP(BQ$30,$S$8:$S$10,_xlfn.XLOOKUP(BN$31,$U$4:$Z$4,$U$8:$Z$10),1),1),4))</f>
        <v>"Hp":31067.3571</v>
      </c>
      <c r="BO72" s="2" t="str" cm="1">
        <f t="array" ref="BO72">IF(BO71="","",$B$2&amp;BO$31&amp;$B$2&amp;$B$1&amp;ROUND(BO$29/100*_xlfn.XLOOKUP($E72,$E$32:$E$281,_xlfn.XLOOKUP(BO$31,$S$28:$AB$28,$S$32:$AB$281))*IFERROR(_xlfn.XLOOKUP(BR$30,$S$8:$S$10,_xlfn.XLOOKUP(BO$31,$U$4:$Z$4,$U$8:$Z$10),1),1),4))</f>
        <v>"AntiCri":0.2996</v>
      </c>
      <c r="BP72" s="2" t="str" cm="1">
        <f t="array" ref="BP72">IF(BP71="","",$B$2&amp;BP$31&amp;$B$2&amp;$B$1&amp;ROUND(BP$29/100*_xlfn.XLOOKUP($E72,$E$32:$E$281,_xlfn.XLOOKUP(BP$31,$S$28:$AB$28,$S$32:$AB$281))*IFERROR(_xlfn.XLOOKUP(BQ$30,$S$8:$S$10,_xlfn.XLOOKUP(BP$31,$U$4:$Z$4,$U$8:$Z$10),1),1),4))</f>
        <v/>
      </c>
      <c r="BQ72" s="2" t="str">
        <f t="shared" si="10"/>
        <v>{"Hp":31067.3571,"AntiCri":0.2996}</v>
      </c>
      <c r="BR72" s="2" t="str" cm="1">
        <f t="array" ref="BR72">IF(BR71="","",$B$2&amp;BR$31&amp;$B$2&amp;$B$1&amp;ROUND(BR$29/100*_xlfn.XLOOKUP($E72,$E$32:$E$281,_xlfn.XLOOKUP(BR$31,$S$28:$AB$28,$S$32:$AB$281))*IFERROR(_xlfn.XLOOKUP(BU$30,$S$8:$S$10,_xlfn.XLOOKUP(BR$31,$U$4:$Z$4,$U$8:$Z$10),1),1),4))</f>
        <v>"PhysDef":1148.0128</v>
      </c>
      <c r="BS72" s="2" t="str" cm="1">
        <f t="array" ref="BS72">IF(BS71="","",$B$2&amp;BS$31&amp;$B$2&amp;$B$1&amp;ROUND(BS$29/100*_xlfn.XLOOKUP($E72,$E$32:$E$281,_xlfn.XLOOKUP(BS$31,$S$28:$AB$28,$S$32:$AB$281))*IFERROR(_xlfn.XLOOKUP(BV$30,$S$8:$S$10,_xlfn.XLOOKUP(BS$31,$U$4:$Z$4,$U$8:$Z$10),1),1),4))</f>
        <v>"HealInc":0.0515</v>
      </c>
      <c r="BT72" s="2" t="str" cm="1">
        <f t="array" ref="BT72">IF(BT71="","",$B$2&amp;BT$31&amp;$B$2&amp;$B$1&amp;ROUND(BT$29/100*_xlfn.XLOOKUP($E72,$E$32:$E$281,_xlfn.XLOOKUP(BT$31,$S$28:$AB$28,$S$32:$AB$281))*IFERROR(_xlfn.XLOOKUP(BU$30,$S$8:$S$10,_xlfn.XLOOKUP(BT$31,$U$4:$Z$4,$U$8:$Z$10),1),1),4))</f>
        <v/>
      </c>
      <c r="BU72" s="2" t="str">
        <f t="shared" si="11"/>
        <v>{"PhysDef":1148.0128,"HealInc":0.0515}</v>
      </c>
      <c r="BV72" s="2" t="str" cm="1">
        <f t="array" ref="BV72">IF(BV71="","",$B$2&amp;BV$31&amp;$B$2&amp;$B$1&amp;ROUND(BV$29/100*_xlfn.XLOOKUP($E72,$E$32:$E$281,_xlfn.XLOOKUP(BV$31,$S$28:$AB$28,$S$32:$AB$281))*IFERROR(_xlfn.XLOOKUP(BY$30,$S$8:$S$10,_xlfn.XLOOKUP(BV$31,$U$4:$Z$4,$U$8:$Z$10),1),1),4))</f>
        <v>"MagicDef":1171.6832</v>
      </c>
      <c r="BW72" s="2" t="str" cm="1">
        <f t="array" ref="BW72">IF(BW71="","",$B$2&amp;BW$31&amp;$B$2&amp;$B$1&amp;ROUND(BW$29/100*_xlfn.XLOOKUP($E72,$E$32:$E$281,_xlfn.XLOOKUP(BW$31,$S$28:$AB$28,$S$32:$AB$281))*IFERROR(_xlfn.XLOOKUP(BZ$30,$S$8:$S$10,_xlfn.XLOOKUP(BW$31,$U$4:$Z$4,$U$8:$Z$10),1),1),4))</f>
        <v>"AtkSpeed":0.0702</v>
      </c>
      <c r="BX72" s="2" t="str" cm="1">
        <f t="array" ref="BX72">IF(BX71="","",$B$2&amp;BX$31&amp;$B$2&amp;$B$1&amp;ROUND(BX$29/100*_xlfn.XLOOKUP($E72,$E$32:$E$281,_xlfn.XLOOKUP(BX$31,$S$28:$AB$28,$S$32:$AB$281))*IFERROR(_xlfn.XLOOKUP(BY$30,$S$8:$S$10,_xlfn.XLOOKUP(BX$31,$U$4:$Z$4,$U$8:$Z$10),1),1),4))</f>
        <v>"HealInc":0.0515</v>
      </c>
      <c r="BY72" s="2" t="str">
        <f t="shared" si="12"/>
        <v>{"MagicDef":1171.6832,"AtkSpeed":0.0702,"HealInc":0.0515}</v>
      </c>
    </row>
    <row r="73" spans="4:77" ht="16.5" x14ac:dyDescent="0.15">
      <c r="D73" s="38">
        <v>93</v>
      </c>
      <c r="E73" s="43">
        <v>42</v>
      </c>
      <c r="F73" s="38">
        <v>1414.5505252653004</v>
      </c>
      <c r="G73" s="38">
        <v>40</v>
      </c>
      <c r="H73" s="38">
        <v>30</v>
      </c>
      <c r="I73" s="48">
        <v>1414.5505252653004</v>
      </c>
      <c r="J73" s="48">
        <v>141.45505252653004</v>
      </c>
      <c r="K73" s="48">
        <v>56.582021010612017</v>
      </c>
      <c r="L73" s="48">
        <v>56.582021010612017</v>
      </c>
      <c r="M73" s="48">
        <v>56</v>
      </c>
      <c r="N73" s="48">
        <v>56</v>
      </c>
      <c r="O73" s="48">
        <v>13.5</v>
      </c>
      <c r="P73" s="48">
        <v>10.5</v>
      </c>
      <c r="Q73" s="48">
        <v>9.9</v>
      </c>
      <c r="R73" s="48">
        <v>9.9</v>
      </c>
      <c r="S73" s="48">
        <f>SUM(I$32:I73)</f>
        <v>31002.50962383562</v>
      </c>
      <c r="T73" s="48">
        <f>SUM(J$32:J73)</f>
        <v>3100.2509623835617</v>
      </c>
      <c r="U73" s="48">
        <f>SUM(K$32:K73)</f>
        <v>1240.1003849534247</v>
      </c>
      <c r="V73" s="48">
        <f>SUM(L$32:L73)</f>
        <v>1240.1003849534247</v>
      </c>
      <c r="W73" s="62">
        <f>SUM(M$32:M73)/10000</f>
        <v>0.30520000000000003</v>
      </c>
      <c r="X73" s="62">
        <f>SUM(N$32:N73)/10000</f>
        <v>0.30520000000000003</v>
      </c>
      <c r="Y73" s="62">
        <f>SUM(O$32:O73)/10000</f>
        <v>7.1550000000000002E-2</v>
      </c>
      <c r="Z73" s="62">
        <f>SUM(P$32:P73)/10000</f>
        <v>5.5649999999999998E-2</v>
      </c>
      <c r="AA73" s="62">
        <f>SUM(Q$32:Q73)/10000</f>
        <v>5.2469999999999947E-2</v>
      </c>
      <c r="AB73" s="62">
        <f>SUM(R$32:R73)/10000</f>
        <v>5.2469999999999947E-2</v>
      </c>
      <c r="AD73" s="2" t="str" cm="1">
        <f t="array" ref="AD73">IF(AD72="","",$B$2&amp;AD$31&amp;$B$2&amp;$B$1&amp;ROUND(AD$29/100*_xlfn.XLOOKUP($E73,$E$32:$E$281,_xlfn.XLOOKUP(AD$31,$S$28:$AB$28,$S$32:$AB$281))*_xlfn.XLOOKUP(AG$30,$S$8:$S$10,_xlfn.XLOOKUP(AD$31,$U$4:$Z$4,$U$8:$Z$10),1),4))</f>
        <v>"Atk":3782.3062</v>
      </c>
      <c r="AE73" s="2" t="str" cm="1">
        <f t="array" ref="AE73">IF(AE72="","",$B$2&amp;AE$31&amp;$B$2&amp;$B$1&amp;ROUND(AE$29/100*_xlfn.XLOOKUP($E73,$E$32:$E$281,_xlfn.XLOOKUP(AE$31,$S$28:$AB$28,$S$32:$AB$281))*_xlfn.XLOOKUP(AG$30,$S$8:$S$10,_xlfn.XLOOKUP(AE$31,$U$4:$Z$4,$U$8:$Z$10),1),4))</f>
        <v>"Cri":0.4425</v>
      </c>
      <c r="AF73" s="2" t="str" cm="1">
        <f t="array" ref="AF73">IF(AF72="","",$B$2&amp;AF$31&amp;$B$2&amp;$B$1&amp;ROUND(AF$29/100*_xlfn.XLOOKUP($E73,$E$32:$E$281,_xlfn.XLOOKUP(AF$31,$S$28:$AB$28,$S$32:$AB$281))*_xlfn.XLOOKUP(AI$30,$S$8:$S$10,_xlfn.XLOOKUP(AF$31,$U$4:$Z$4,$U$8:$Z$10),1),4))</f>
        <v/>
      </c>
      <c r="AG73" s="2" t="str">
        <f t="shared" si="1"/>
        <v>{"Atk":3782.3062,"Cri":0.4425}</v>
      </c>
      <c r="AH73" s="2" t="str" cm="1">
        <f t="array" ref="AH73">IF(AH72="","",$B$2&amp;AH$31&amp;$B$2&amp;$B$1&amp;ROUND(AH$29/100*_xlfn.XLOOKUP($E73,$E$32:$E$281,_xlfn.XLOOKUP(AH$31,$S$28:$AB$28,$S$32:$AB$281))*_xlfn.XLOOKUP(AK$30,$S$8:$S$10,_xlfn.XLOOKUP(AH$31,$U$4:$Z$4,$U$8:$Z$10),1),4))</f>
        <v>"Hp":27282.2085</v>
      </c>
      <c r="AI73" s="2" t="str" cm="1">
        <f t="array" ref="AI73">IF(AI72="","",$B$2&amp;AI$31&amp;$B$2&amp;$B$1&amp;ROUND(AI$29/100*_xlfn.XLOOKUP($E73,$E$32:$E$281,_xlfn.XLOOKUP(AI$31,$S$28:$AB$28,$S$32:$AB$281))*_xlfn.XLOOKUP(AK$30,$S$8:$S$10,_xlfn.XLOOKUP(AI$31,$U$4:$Z$4,$U$8:$Z$10),1),4))</f>
        <v>"AntiCri":0.2442</v>
      </c>
      <c r="AJ73" s="2" t="str" cm="1">
        <f t="array" ref="AJ73">IF(AJ72="","",$B$2&amp;AJ$31&amp;$B$2&amp;$B$1&amp;ROUND(AJ$29/100*_xlfn.XLOOKUP($E73,$E$32:$E$281,_xlfn.XLOOKUP(AJ$31,$S$28:$AB$28,$S$32:$AB$281))*_xlfn.XLOOKUP(AK$30,$S$8:$S$10,_xlfn.XLOOKUP(AJ$31,$U$4:$Z$4,$U$8:$Z$10),1),4))</f>
        <v/>
      </c>
      <c r="AK73" s="2" t="str">
        <f t="shared" si="2"/>
        <v>{"Hp":27282.2085,"AntiCri":0.2442}</v>
      </c>
      <c r="AL73" s="2" t="str" cm="1">
        <f t="array" ref="AL73">IF(AL72="","",$B$2&amp;AL$31&amp;$B$2&amp;$B$1&amp;ROUND(AL$29/100*_xlfn.XLOOKUP($E73,$E$32:$E$281,_xlfn.XLOOKUP(AL$31,$S$28:$AB$28,$S$32:$AB$281))*IFERROR(_xlfn.XLOOKUP(AO$30,$S$8:$S$10,_xlfn.XLOOKUP(AL$31,$U$4:$Z$4,$U$8:$Z$10),1),1),4))</f>
        <v>"PhysDef":1178.0954</v>
      </c>
      <c r="AM73" s="2" t="str" cm="1">
        <f t="array" ref="AM73">IF(AM72="","",$B$2&amp;AM$31&amp;$B$2&amp;$B$1&amp;ROUND(AM$29/100*_xlfn.XLOOKUP($E73,$E$32:$E$281,_xlfn.XLOOKUP(AM$31,$S$28:$AB$28,$S$32:$AB$281))*IFERROR(_xlfn.XLOOKUP(AP$30,$S$8:$S$10,_xlfn.XLOOKUP(AM$31,$U$4:$Z$4,$U$8:$Z$10),1),1),4))</f>
        <v>"SkillSpeed":0.0557</v>
      </c>
      <c r="AN73" s="2" t="str" cm="1">
        <f t="array" ref="AN73">IF(AN72="","",$B$2&amp;AN$31&amp;$B$2&amp;$B$1&amp;ROUND(AN$29/100*_xlfn.XLOOKUP($E73,$E$32:$E$281,_xlfn.XLOOKUP(AN$31,$S$28:$AB$28,$S$32:$AB$281))*IFERROR(_xlfn.XLOOKUP(AO$30,$S$8:$S$10,_xlfn.XLOOKUP(AN$31,$U$4:$Z$4,$U$8:$Z$10),1),1),4))</f>
        <v/>
      </c>
      <c r="AO73" s="2" t="str">
        <f t="shared" si="3"/>
        <v>{"PhysDef":1178.0954,"SkillSpeed":0.0557}</v>
      </c>
      <c r="AP73" s="2" t="str" cm="1">
        <f t="array" ref="AP73">IF(AP72="","",$B$2&amp;AP$31&amp;$B$2&amp;$B$1&amp;ROUND(AP$29/100*_xlfn.XLOOKUP($E73,$E$32:$E$281,_xlfn.XLOOKUP(AP$31,$S$28:$AB$28,$S$32:$AB$281))*IFERROR(_xlfn.XLOOKUP(AS$30,$S$8:$S$10,_xlfn.XLOOKUP(AP$31,$U$4:$Z$4,$U$8:$Z$10),1),1),4))</f>
        <v>"MagicDef":1178.0954</v>
      </c>
      <c r="AQ73" s="2" t="str" cm="1">
        <f t="array" ref="AQ73">IF(AQ72="","",$B$2&amp;AQ$31&amp;$B$2&amp;$B$1&amp;ROUND(AQ$29/100*_xlfn.XLOOKUP($E73,$E$32:$E$281,_xlfn.XLOOKUP(AQ$31,$S$28:$AB$28,$S$32:$AB$281))*IFERROR(_xlfn.XLOOKUP(AT$30,$S$8:$S$10,_xlfn.XLOOKUP(AQ$31,$U$4:$Z$4,$U$8:$Z$10),1),1),4))</f>
        <v>"AtkSpeed":0.0716</v>
      </c>
      <c r="AR73" s="2" t="str" cm="1">
        <f t="array" ref="AR73">IF(AR72="","",$B$2&amp;AR$31&amp;$B$2&amp;$B$1&amp;ROUND(AR$29/100*_xlfn.XLOOKUP($E73,$E$32:$E$281,_xlfn.XLOOKUP(AR$31,$S$28:$AB$28,$S$32:$AB$281))*IFERROR(_xlfn.XLOOKUP(AS$30,$S$8:$S$10,_xlfn.XLOOKUP(AR$31,$U$4:$Z$4,$U$8:$Z$10),1),1),4))</f>
        <v>"SkillSpeed":0.0557</v>
      </c>
      <c r="AS73" s="2" t="str">
        <f t="shared" si="4"/>
        <v>{"MagicDef":1178.0954,"AtkSpeed":0.0716,"SkillSpeed":0.0557}</v>
      </c>
      <c r="AT73" s="2" t="str" cm="1">
        <f t="array" ref="AT73">IF(AT72="","",$B$2&amp;AT$31&amp;$B$2&amp;$B$1&amp;ROUND(AT$29/100*_xlfn.XLOOKUP($E73,$E$32:$E$281,_xlfn.XLOOKUP(AT$31,$S$28:$AB$28,$S$32:$AB$281))*IFERROR(_xlfn.XLOOKUP(AW$30,$S$8:$S$10,_xlfn.XLOOKUP(AT$31,$U$4:$Z$4,$U$8:$Z$10),1),1),4))</f>
        <v>"Atk":2666.2158</v>
      </c>
      <c r="AU73" s="2" t="str" cm="1">
        <f t="array" ref="AU73">IF(AU72="","",$B$2&amp;AU$31&amp;$B$2&amp;$B$1&amp;ROUND(AU$29/100*_xlfn.XLOOKUP($E73,$E$32:$E$281,_xlfn.XLOOKUP(AU$31,$S$28:$AB$28,$S$32:$AB$281))*IFERROR(_xlfn.XLOOKUP(AX$30,$S$8:$S$10,_xlfn.XLOOKUP(AU$31,$U$4:$Z$4,$U$8:$Z$10),1),1),4))</f>
        <v>"Cri":0.3052</v>
      </c>
      <c r="AV73" s="2" t="str" cm="1">
        <f t="array" ref="AV73">IF(AV72="","",$B$2&amp;AV$31&amp;$B$2&amp;$B$1&amp;ROUND(AV$29/100*_xlfn.XLOOKUP($E73,$E$32:$E$281,_xlfn.XLOOKUP(AV$31,$S$28:$AB$28,$S$32:$AB$281))*IFERROR(_xlfn.XLOOKUP(AW$30,$S$8:$S$10,_xlfn.XLOOKUP(AV$31,$U$4:$Z$4,$U$8:$Z$10),1),1),4))</f>
        <v/>
      </c>
      <c r="AW73" s="2" t="str">
        <f t="shared" si="5"/>
        <v>{"Atk":2666.2158,"Cri":0.3052}</v>
      </c>
      <c r="AX73" s="2" t="str" cm="1">
        <f t="array" ref="AX73">IF(AX72="","",$B$2&amp;AX$31&amp;$B$2&amp;$B$1&amp;ROUND(AX$29/100*_xlfn.XLOOKUP($E73,$E$32:$E$281,_xlfn.XLOOKUP(AX$31,$S$28:$AB$28,$S$32:$AB$281))*IFERROR(_xlfn.XLOOKUP(BA$30,$S$8:$S$10,_xlfn.XLOOKUP(AX$31,$U$4:$Z$4,$U$8:$Z$10),1),1),4))</f>
        <v>"Hp":38753.137</v>
      </c>
      <c r="AY73" s="2" t="str" cm="1">
        <f t="array" ref="AY73">IF(AY72="","",$B$2&amp;AY$31&amp;$B$2&amp;$B$1&amp;ROUND(AY$29/100*_xlfn.XLOOKUP($E73,$E$32:$E$281,_xlfn.XLOOKUP(AY$31,$S$28:$AB$28,$S$32:$AB$281))*IFERROR(_xlfn.XLOOKUP(BB$30,$S$8:$S$10,_xlfn.XLOOKUP(AY$31,$U$4:$Z$4,$U$8:$Z$10),1),1),4))</f>
        <v>"AntiCri":0.3052</v>
      </c>
      <c r="AZ73" s="2" t="str" cm="1">
        <f t="array" ref="AZ73">IF(AZ72="","",$B$2&amp;AZ$31&amp;$B$2&amp;$B$1&amp;ROUND(AZ$29/100*_xlfn.XLOOKUP($E73,$E$32:$E$281,_xlfn.XLOOKUP(AZ$31,$S$28:$AB$28,$S$32:$AB$281))*IFERROR(_xlfn.XLOOKUP(BA$30,$S$8:$S$10,_xlfn.XLOOKUP(AZ$31,$U$4:$Z$4,$U$8:$Z$10),1),1),4))</f>
        <v/>
      </c>
      <c r="BA73" s="2" t="str">
        <f t="shared" si="6"/>
        <v>{"Hp":38753.137,"AntiCri":0.3052}</v>
      </c>
      <c r="BB73" s="2" t="str" cm="1">
        <f t="array" ref="BB73">IF(BB72="","",$B$2&amp;BB$31&amp;$B$2&amp;$B$1&amp;ROUND(BB$29/100*_xlfn.XLOOKUP($E73,$E$32:$E$281,_xlfn.XLOOKUP(BB$31,$S$28:$AB$28,$S$32:$AB$281))*IFERROR(_xlfn.XLOOKUP(BE$30,$S$8:$S$10,_xlfn.XLOOKUP(BB$31,$U$4:$Z$4,$U$8:$Z$10),1),1),4))</f>
        <v>"PhysDef":1364.1104</v>
      </c>
      <c r="BC73" s="2" t="str" cm="1">
        <f t="array" ref="BC73">IF(BC72="","",$B$2&amp;BC$31&amp;$B$2&amp;$B$1&amp;ROUND(BC$29/100*_xlfn.XLOOKUP($E73,$E$32:$E$281,_xlfn.XLOOKUP(BC$31,$S$28:$AB$28,$S$32:$AB$281))*IFERROR(_xlfn.XLOOKUP(BF$30,$S$8:$S$10,_xlfn.XLOOKUP(BC$31,$U$4:$Z$4,$U$8:$Z$10),1),1),4))</f>
        <v>"OnHealInc":0.0525</v>
      </c>
      <c r="BD73" s="2" t="str" cm="1">
        <f t="array" ref="BD73">IF(BD72="","",$B$2&amp;BD$31&amp;$B$2&amp;$B$1&amp;ROUND(BD$29/100*_xlfn.XLOOKUP($E73,$E$32:$E$281,_xlfn.XLOOKUP(BD$31,$S$28:$AB$28,$S$32:$AB$281))*IFERROR(_xlfn.XLOOKUP(BE$30,$S$8:$S$10,_xlfn.XLOOKUP(BD$31,$U$4:$Z$4,$U$8:$Z$10),1),1),4))</f>
        <v/>
      </c>
      <c r="BE73" s="2" t="str">
        <f t="shared" si="7"/>
        <v>{"PhysDef":1364.1104,"OnHealInc":0.0525}</v>
      </c>
      <c r="BF73" s="2" t="str" cm="1">
        <f t="array" ref="BF73">IF(BF72="","",$B$2&amp;BF$31&amp;$B$2&amp;$B$1&amp;ROUND(BF$29/100*_xlfn.XLOOKUP($E73,$E$32:$E$281,_xlfn.XLOOKUP(BF$31,$S$28:$AB$28,$S$32:$AB$281))*IFERROR(_xlfn.XLOOKUP(BI$30,$S$8:$S$10,_xlfn.XLOOKUP(BF$31,$U$4:$Z$4,$U$8:$Z$10),1),1),4))</f>
        <v>"MagicDef":1364.1104</v>
      </c>
      <c r="BG73" s="2" t="str" cm="1">
        <f t="array" ref="BG73">IF(BG72="","",$B$2&amp;BG$31&amp;$B$2&amp;$B$1&amp;ROUND(BG$29/100*_xlfn.XLOOKUP($E73,$E$32:$E$281,_xlfn.XLOOKUP(BG$31,$S$28:$AB$28,$S$32:$AB$281))*IFERROR(_xlfn.XLOOKUP(BJ$30,$S$8:$S$10,_xlfn.XLOOKUP(BG$31,$U$4:$Z$4,$U$8:$Z$10),1),1),4))</f>
        <v>"AtkSpeed":0.0716</v>
      </c>
      <c r="BH73" s="2" t="str" cm="1">
        <f t="array" ref="BH73">IF(BH72="","",$B$2&amp;BH$31&amp;$B$2&amp;$B$1&amp;ROUND(BH$29/100*_xlfn.XLOOKUP($E73,$E$32:$E$281,_xlfn.XLOOKUP(BH$31,$S$28:$AB$28,$S$32:$AB$281))*IFERROR(_xlfn.XLOOKUP(BI$30,$S$8:$S$10,_xlfn.XLOOKUP(BH$31,$U$4:$Z$4,$U$8:$Z$10),1),1),4))</f>
        <v>"OnHealInc":0.0525</v>
      </c>
      <c r="BI73" s="2" t="str">
        <f t="shared" si="8"/>
        <v>{"MagicDef":1364.1104,"AtkSpeed":0.0716,"OnHealInc":0.0525}</v>
      </c>
      <c r="BJ73" s="2" t="str" cm="1">
        <f t="array" ref="BJ73">IF(BJ72="","",$B$2&amp;BJ$31&amp;$B$2&amp;$B$1&amp;ROUND(BJ$29/100*_xlfn.XLOOKUP($E73,$E$32:$E$281,_xlfn.XLOOKUP(BJ$31,$S$28:$AB$28,$S$32:$AB$281))*IFERROR(_xlfn.XLOOKUP(BM$30,$S$8:$S$10,_xlfn.XLOOKUP(BJ$31,$U$4:$Z$4,$U$8:$Z$10),1),1),4))</f>
        <v>"Atk":3410.2761</v>
      </c>
      <c r="BK73" s="2" t="str" cm="1">
        <f t="array" ref="BK73">IF(BK72="","",$B$2&amp;BK$31&amp;$B$2&amp;$B$1&amp;ROUND(BK$29/100*_xlfn.XLOOKUP($E73,$E$32:$E$281,_xlfn.XLOOKUP(BK$31,$S$28:$AB$28,$S$32:$AB$281))*IFERROR(_xlfn.XLOOKUP(BN$30,$S$8:$S$10,_xlfn.XLOOKUP(BK$31,$U$4:$Z$4,$U$8:$Z$10),1),1),4))</f>
        <v>"Cri":0.3052</v>
      </c>
      <c r="BL73" s="2" t="str" cm="1">
        <f t="array" ref="BL73">IF(BL72="","",$B$2&amp;BL$31&amp;$B$2&amp;$B$1&amp;ROUND(BL$29/100*_xlfn.XLOOKUP($E73,$E$32:$E$281,_xlfn.XLOOKUP(BL$31,$S$28:$AB$28,$S$32:$AB$281))*IFERROR(_xlfn.XLOOKUP(BM$30,$S$8:$S$10,_xlfn.XLOOKUP(BL$31,$U$4:$Z$4,$U$8:$Z$10),1),1),4))</f>
        <v/>
      </c>
      <c r="BM73" s="2" t="str">
        <f t="shared" si="9"/>
        <v>{"Atk":3410.2761,"Cri":0.3052}</v>
      </c>
      <c r="BN73" s="2" t="str" cm="1">
        <f t="array" ref="BN73">IF(BN72="","",$B$2&amp;BN$31&amp;$B$2&amp;$B$1&amp;ROUND(BN$29/100*_xlfn.XLOOKUP($E73,$E$32:$E$281,_xlfn.XLOOKUP(BN$31,$S$28:$AB$28,$S$32:$AB$281))*IFERROR(_xlfn.XLOOKUP(BQ$30,$S$8:$S$10,_xlfn.XLOOKUP(BN$31,$U$4:$Z$4,$U$8:$Z$10),1),1),4))</f>
        <v>"Hp":32552.6351</v>
      </c>
      <c r="BO73" s="2" t="str" cm="1">
        <f t="array" ref="BO73">IF(BO72="","",$B$2&amp;BO$31&amp;$B$2&amp;$B$1&amp;ROUND(BO$29/100*_xlfn.XLOOKUP($E73,$E$32:$E$281,_xlfn.XLOOKUP(BO$31,$S$28:$AB$28,$S$32:$AB$281))*IFERROR(_xlfn.XLOOKUP(BR$30,$S$8:$S$10,_xlfn.XLOOKUP(BO$31,$U$4:$Z$4,$U$8:$Z$10),1),1),4))</f>
        <v>"AntiCri":0.3052</v>
      </c>
      <c r="BP73" s="2" t="str" cm="1">
        <f t="array" ref="BP73">IF(BP72="","",$B$2&amp;BP$31&amp;$B$2&amp;$B$1&amp;ROUND(BP$29/100*_xlfn.XLOOKUP($E73,$E$32:$E$281,_xlfn.XLOOKUP(BP$31,$S$28:$AB$28,$S$32:$AB$281))*IFERROR(_xlfn.XLOOKUP(BQ$30,$S$8:$S$10,_xlfn.XLOOKUP(BP$31,$U$4:$Z$4,$U$8:$Z$10),1),1),4))</f>
        <v/>
      </c>
      <c r="BQ73" s="2" t="str">
        <f t="shared" si="10"/>
        <v>{"Hp":32552.6351,"AntiCri":0.3052}</v>
      </c>
      <c r="BR73" s="2" t="str" cm="1">
        <f t="array" ref="BR73">IF(BR72="","",$B$2&amp;BR$31&amp;$B$2&amp;$B$1&amp;ROUND(BR$29/100*_xlfn.XLOOKUP($E73,$E$32:$E$281,_xlfn.XLOOKUP(BR$31,$S$28:$AB$28,$S$32:$AB$281))*IFERROR(_xlfn.XLOOKUP(BU$30,$S$8:$S$10,_xlfn.XLOOKUP(BR$31,$U$4:$Z$4,$U$8:$Z$10),1),1),4))</f>
        <v>"PhysDef":1202.8974</v>
      </c>
      <c r="BS73" s="2" t="str" cm="1">
        <f t="array" ref="BS73">IF(BS72="","",$B$2&amp;BS$31&amp;$B$2&amp;$B$1&amp;ROUND(BS$29/100*_xlfn.XLOOKUP($E73,$E$32:$E$281,_xlfn.XLOOKUP(BS$31,$S$28:$AB$28,$S$32:$AB$281))*IFERROR(_xlfn.XLOOKUP(BV$30,$S$8:$S$10,_xlfn.XLOOKUP(BS$31,$U$4:$Z$4,$U$8:$Z$10),1),1),4))</f>
        <v>"HealInc":0.0525</v>
      </c>
      <c r="BT73" s="2" t="str" cm="1">
        <f t="array" ref="BT73">IF(BT72="","",$B$2&amp;BT$31&amp;$B$2&amp;$B$1&amp;ROUND(BT$29/100*_xlfn.XLOOKUP($E73,$E$32:$E$281,_xlfn.XLOOKUP(BT$31,$S$28:$AB$28,$S$32:$AB$281))*IFERROR(_xlfn.XLOOKUP(BU$30,$S$8:$S$10,_xlfn.XLOOKUP(BT$31,$U$4:$Z$4,$U$8:$Z$10),1),1),4))</f>
        <v/>
      </c>
      <c r="BU73" s="2" t="str">
        <f t="shared" si="11"/>
        <v>{"PhysDef":1202.8974,"HealInc":0.0525}</v>
      </c>
      <c r="BV73" s="2" t="str" cm="1">
        <f t="array" ref="BV73">IF(BV72="","",$B$2&amp;BV$31&amp;$B$2&amp;$B$1&amp;ROUND(BV$29/100*_xlfn.XLOOKUP($E73,$E$32:$E$281,_xlfn.XLOOKUP(BV$31,$S$28:$AB$28,$S$32:$AB$281))*IFERROR(_xlfn.XLOOKUP(BY$30,$S$8:$S$10,_xlfn.XLOOKUP(BV$31,$U$4:$Z$4,$U$8:$Z$10),1),1),4))</f>
        <v>"MagicDef":1227.6994</v>
      </c>
      <c r="BW73" s="2" t="str" cm="1">
        <f t="array" ref="BW73">IF(BW72="","",$B$2&amp;BW$31&amp;$B$2&amp;$B$1&amp;ROUND(BW$29/100*_xlfn.XLOOKUP($E73,$E$32:$E$281,_xlfn.XLOOKUP(BW$31,$S$28:$AB$28,$S$32:$AB$281))*IFERROR(_xlfn.XLOOKUP(BZ$30,$S$8:$S$10,_xlfn.XLOOKUP(BW$31,$U$4:$Z$4,$U$8:$Z$10),1),1),4))</f>
        <v>"AtkSpeed":0.0716</v>
      </c>
      <c r="BX73" s="2" t="str" cm="1">
        <f t="array" ref="BX73">IF(BX72="","",$B$2&amp;BX$31&amp;$B$2&amp;$B$1&amp;ROUND(BX$29/100*_xlfn.XLOOKUP($E73,$E$32:$E$281,_xlfn.XLOOKUP(BX$31,$S$28:$AB$28,$S$32:$AB$281))*IFERROR(_xlfn.XLOOKUP(BY$30,$S$8:$S$10,_xlfn.XLOOKUP(BX$31,$U$4:$Z$4,$U$8:$Z$10),1),1),4))</f>
        <v>"HealInc":0.0525</v>
      </c>
      <c r="BY73" s="2" t="str">
        <f t="shared" si="12"/>
        <v>{"MagicDef":1227.6994,"AtkSpeed":0.0716,"HealInc":0.0525}</v>
      </c>
    </row>
    <row r="74" spans="4:77" ht="16.5" x14ac:dyDescent="0.15">
      <c r="D74" s="38">
        <v>95</v>
      </c>
      <c r="E74" s="43">
        <v>43</v>
      </c>
      <c r="F74" s="38">
        <v>1498.5901144109339</v>
      </c>
      <c r="G74" s="38">
        <v>40</v>
      </c>
      <c r="H74" s="38">
        <v>30</v>
      </c>
      <c r="I74" s="48">
        <v>1498.5901144109339</v>
      </c>
      <c r="J74" s="48">
        <v>149.8590114410934</v>
      </c>
      <c r="K74" s="48">
        <v>59.943604576437366</v>
      </c>
      <c r="L74" s="48">
        <v>59.943604576437366</v>
      </c>
      <c r="M74" s="48">
        <v>56</v>
      </c>
      <c r="N74" s="48">
        <v>56</v>
      </c>
      <c r="O74" s="48">
        <v>13.5</v>
      </c>
      <c r="P74" s="48">
        <v>10.5</v>
      </c>
      <c r="Q74" s="48">
        <v>9.9</v>
      </c>
      <c r="R74" s="48">
        <v>9.9</v>
      </c>
      <c r="S74" s="48">
        <f>SUM(I$32:I74)</f>
        <v>32501.099738246554</v>
      </c>
      <c r="T74" s="48">
        <f>SUM(J$32:J74)</f>
        <v>3250.1099738246553</v>
      </c>
      <c r="U74" s="48">
        <f>SUM(K$32:K74)</f>
        <v>1300.0439895298621</v>
      </c>
      <c r="V74" s="48">
        <f>SUM(L$32:L74)</f>
        <v>1300.0439895298621</v>
      </c>
      <c r="W74" s="62">
        <f>SUM(M$32:M74)/10000</f>
        <v>0.31080000000000002</v>
      </c>
      <c r="X74" s="62">
        <f>SUM(N$32:N74)/10000</f>
        <v>0.31080000000000002</v>
      </c>
      <c r="Y74" s="62">
        <f>SUM(O$32:O74)/10000</f>
        <v>7.2900000000000006E-2</v>
      </c>
      <c r="Z74" s="62">
        <f>SUM(P$32:P74)/10000</f>
        <v>5.67E-2</v>
      </c>
      <c r="AA74" s="62">
        <f>SUM(Q$32:Q74)/10000</f>
        <v>5.3459999999999945E-2</v>
      </c>
      <c r="AB74" s="62">
        <f>SUM(R$32:R74)/10000</f>
        <v>5.3459999999999945E-2</v>
      </c>
      <c r="AD74" s="2" t="str" cm="1">
        <f t="array" ref="AD74">IF(AD73="","",$B$2&amp;AD$31&amp;$B$2&amp;$B$1&amp;ROUND(AD$29/100*_xlfn.XLOOKUP($E74,$E$32:$E$281,_xlfn.XLOOKUP(AD$31,$S$28:$AB$28,$S$32:$AB$281))*_xlfn.XLOOKUP(AG$30,$S$8:$S$10,_xlfn.XLOOKUP(AD$31,$U$4:$Z$4,$U$8:$Z$10),1),4))</f>
        <v>"Atk":3965.1342</v>
      </c>
      <c r="AE74" s="2" t="str" cm="1">
        <f t="array" ref="AE74">IF(AE73="","",$B$2&amp;AE$31&amp;$B$2&amp;$B$1&amp;ROUND(AE$29/100*_xlfn.XLOOKUP($E74,$E$32:$E$281,_xlfn.XLOOKUP(AE$31,$S$28:$AB$28,$S$32:$AB$281))*_xlfn.XLOOKUP(AG$30,$S$8:$S$10,_xlfn.XLOOKUP(AE$31,$U$4:$Z$4,$U$8:$Z$10),1),4))</f>
        <v>"Cri":0.4507</v>
      </c>
      <c r="AF74" s="2" t="str" cm="1">
        <f t="array" ref="AF74">IF(AF73="","",$B$2&amp;AF$31&amp;$B$2&amp;$B$1&amp;ROUND(AF$29/100*_xlfn.XLOOKUP($E74,$E$32:$E$281,_xlfn.XLOOKUP(AF$31,$S$28:$AB$28,$S$32:$AB$281))*_xlfn.XLOOKUP(AI$30,$S$8:$S$10,_xlfn.XLOOKUP(AF$31,$U$4:$Z$4,$U$8:$Z$10),1),4))</f>
        <v/>
      </c>
      <c r="AG74" s="2" t="str">
        <f t="shared" si="1"/>
        <v>{"Atk":3965.1342,"Cri":0.4507}</v>
      </c>
      <c r="AH74" s="2" t="str" cm="1">
        <f t="array" ref="AH74">IF(AH73="","",$B$2&amp;AH$31&amp;$B$2&amp;$B$1&amp;ROUND(AH$29/100*_xlfn.XLOOKUP($E74,$E$32:$E$281,_xlfn.XLOOKUP(AH$31,$S$28:$AB$28,$S$32:$AB$281))*_xlfn.XLOOKUP(AK$30,$S$8:$S$10,_xlfn.XLOOKUP(AH$31,$U$4:$Z$4,$U$8:$Z$10),1),4))</f>
        <v>"Hp":28600.9678</v>
      </c>
      <c r="AI74" s="2" t="str" cm="1">
        <f t="array" ref="AI74">IF(AI73="","",$B$2&amp;AI$31&amp;$B$2&amp;$B$1&amp;ROUND(AI$29/100*_xlfn.XLOOKUP($E74,$E$32:$E$281,_xlfn.XLOOKUP(AI$31,$S$28:$AB$28,$S$32:$AB$281))*_xlfn.XLOOKUP(AK$30,$S$8:$S$10,_xlfn.XLOOKUP(AI$31,$U$4:$Z$4,$U$8:$Z$10),1),4))</f>
        <v>"AntiCri":0.2486</v>
      </c>
      <c r="AJ74" s="2" t="str" cm="1">
        <f t="array" ref="AJ74">IF(AJ73="","",$B$2&amp;AJ$31&amp;$B$2&amp;$B$1&amp;ROUND(AJ$29/100*_xlfn.XLOOKUP($E74,$E$32:$E$281,_xlfn.XLOOKUP(AJ$31,$S$28:$AB$28,$S$32:$AB$281))*_xlfn.XLOOKUP(AK$30,$S$8:$S$10,_xlfn.XLOOKUP(AJ$31,$U$4:$Z$4,$U$8:$Z$10),1),4))</f>
        <v/>
      </c>
      <c r="AK74" s="2" t="str">
        <f t="shared" si="2"/>
        <v>{"Hp":28600.9678,"AntiCri":0.2486}</v>
      </c>
      <c r="AL74" s="2" t="str" cm="1">
        <f t="array" ref="AL74">IF(AL73="","",$B$2&amp;AL$31&amp;$B$2&amp;$B$1&amp;ROUND(AL$29/100*_xlfn.XLOOKUP($E74,$E$32:$E$281,_xlfn.XLOOKUP(AL$31,$S$28:$AB$28,$S$32:$AB$281))*IFERROR(_xlfn.XLOOKUP(AO$30,$S$8:$S$10,_xlfn.XLOOKUP(AL$31,$U$4:$Z$4,$U$8:$Z$10),1),1),4))</f>
        <v>"PhysDef":1235.0418</v>
      </c>
      <c r="AM74" s="2" t="str" cm="1">
        <f t="array" ref="AM74">IF(AM73="","",$B$2&amp;AM$31&amp;$B$2&amp;$B$1&amp;ROUND(AM$29/100*_xlfn.XLOOKUP($E74,$E$32:$E$281,_xlfn.XLOOKUP(AM$31,$S$28:$AB$28,$S$32:$AB$281))*IFERROR(_xlfn.XLOOKUP(AP$30,$S$8:$S$10,_xlfn.XLOOKUP(AM$31,$U$4:$Z$4,$U$8:$Z$10),1),1),4))</f>
        <v>"SkillSpeed":0.0567</v>
      </c>
      <c r="AN74" s="2" t="str" cm="1">
        <f t="array" ref="AN74">IF(AN73="","",$B$2&amp;AN$31&amp;$B$2&amp;$B$1&amp;ROUND(AN$29/100*_xlfn.XLOOKUP($E74,$E$32:$E$281,_xlfn.XLOOKUP(AN$31,$S$28:$AB$28,$S$32:$AB$281))*IFERROR(_xlfn.XLOOKUP(AO$30,$S$8:$S$10,_xlfn.XLOOKUP(AN$31,$U$4:$Z$4,$U$8:$Z$10),1),1),4))</f>
        <v/>
      </c>
      <c r="AO74" s="2" t="str">
        <f t="shared" si="3"/>
        <v>{"PhysDef":1235.0418,"SkillSpeed":0.0567}</v>
      </c>
      <c r="AP74" s="2" t="str" cm="1">
        <f t="array" ref="AP74">IF(AP73="","",$B$2&amp;AP$31&amp;$B$2&amp;$B$1&amp;ROUND(AP$29/100*_xlfn.XLOOKUP($E74,$E$32:$E$281,_xlfn.XLOOKUP(AP$31,$S$28:$AB$28,$S$32:$AB$281))*IFERROR(_xlfn.XLOOKUP(AS$30,$S$8:$S$10,_xlfn.XLOOKUP(AP$31,$U$4:$Z$4,$U$8:$Z$10),1),1),4))</f>
        <v>"MagicDef":1235.0418</v>
      </c>
      <c r="AQ74" s="2" t="str" cm="1">
        <f t="array" ref="AQ74">IF(AQ73="","",$B$2&amp;AQ$31&amp;$B$2&amp;$B$1&amp;ROUND(AQ$29/100*_xlfn.XLOOKUP($E74,$E$32:$E$281,_xlfn.XLOOKUP(AQ$31,$S$28:$AB$28,$S$32:$AB$281))*IFERROR(_xlfn.XLOOKUP(AT$30,$S$8:$S$10,_xlfn.XLOOKUP(AQ$31,$U$4:$Z$4,$U$8:$Z$10),1),1),4))</f>
        <v>"AtkSpeed":0.0729</v>
      </c>
      <c r="AR74" s="2" t="str" cm="1">
        <f t="array" ref="AR74">IF(AR73="","",$B$2&amp;AR$31&amp;$B$2&amp;$B$1&amp;ROUND(AR$29/100*_xlfn.XLOOKUP($E74,$E$32:$E$281,_xlfn.XLOOKUP(AR$31,$S$28:$AB$28,$S$32:$AB$281))*IFERROR(_xlfn.XLOOKUP(AS$30,$S$8:$S$10,_xlfn.XLOOKUP(AR$31,$U$4:$Z$4,$U$8:$Z$10),1),1),4))</f>
        <v>"SkillSpeed":0.0567</v>
      </c>
      <c r="AS74" s="2" t="str">
        <f t="shared" si="4"/>
        <v>{"MagicDef":1235.0418,"AtkSpeed":0.0729,"SkillSpeed":0.0567}</v>
      </c>
      <c r="AT74" s="2" t="str" cm="1">
        <f t="array" ref="AT74">IF(AT73="","",$B$2&amp;AT$31&amp;$B$2&amp;$B$1&amp;ROUND(AT$29/100*_xlfn.XLOOKUP($E74,$E$32:$E$281,_xlfn.XLOOKUP(AT$31,$S$28:$AB$28,$S$32:$AB$281))*IFERROR(_xlfn.XLOOKUP(AW$30,$S$8:$S$10,_xlfn.XLOOKUP(AT$31,$U$4:$Z$4,$U$8:$Z$10),1),1),4))</f>
        <v>"Atk":2795.0946</v>
      </c>
      <c r="AU74" s="2" t="str" cm="1">
        <f t="array" ref="AU74">IF(AU73="","",$B$2&amp;AU$31&amp;$B$2&amp;$B$1&amp;ROUND(AU$29/100*_xlfn.XLOOKUP($E74,$E$32:$E$281,_xlfn.XLOOKUP(AU$31,$S$28:$AB$28,$S$32:$AB$281))*IFERROR(_xlfn.XLOOKUP(AX$30,$S$8:$S$10,_xlfn.XLOOKUP(AU$31,$U$4:$Z$4,$U$8:$Z$10),1),1),4))</f>
        <v>"Cri":0.3108</v>
      </c>
      <c r="AV74" s="2" t="str" cm="1">
        <f t="array" ref="AV74">IF(AV73="","",$B$2&amp;AV$31&amp;$B$2&amp;$B$1&amp;ROUND(AV$29/100*_xlfn.XLOOKUP($E74,$E$32:$E$281,_xlfn.XLOOKUP(AV$31,$S$28:$AB$28,$S$32:$AB$281))*IFERROR(_xlfn.XLOOKUP(AW$30,$S$8:$S$10,_xlfn.XLOOKUP(AV$31,$U$4:$Z$4,$U$8:$Z$10),1),1),4))</f>
        <v/>
      </c>
      <c r="AW74" s="2" t="str">
        <f t="shared" si="5"/>
        <v>{"Atk":2795.0946,"Cri":0.3108}</v>
      </c>
      <c r="AX74" s="2" t="str" cm="1">
        <f t="array" ref="AX74">IF(AX73="","",$B$2&amp;AX$31&amp;$B$2&amp;$B$1&amp;ROUND(AX$29/100*_xlfn.XLOOKUP($E74,$E$32:$E$281,_xlfn.XLOOKUP(AX$31,$S$28:$AB$28,$S$32:$AB$281))*IFERROR(_xlfn.XLOOKUP(BA$30,$S$8:$S$10,_xlfn.XLOOKUP(AX$31,$U$4:$Z$4,$U$8:$Z$10),1),1),4))</f>
        <v>"Hp":40626.3747</v>
      </c>
      <c r="AY74" s="2" t="str" cm="1">
        <f t="array" ref="AY74">IF(AY73="","",$B$2&amp;AY$31&amp;$B$2&amp;$B$1&amp;ROUND(AY$29/100*_xlfn.XLOOKUP($E74,$E$32:$E$281,_xlfn.XLOOKUP(AY$31,$S$28:$AB$28,$S$32:$AB$281))*IFERROR(_xlfn.XLOOKUP(BB$30,$S$8:$S$10,_xlfn.XLOOKUP(AY$31,$U$4:$Z$4,$U$8:$Z$10),1),1),4))</f>
        <v>"AntiCri":0.3108</v>
      </c>
      <c r="AZ74" s="2" t="str" cm="1">
        <f t="array" ref="AZ74">IF(AZ73="","",$B$2&amp;AZ$31&amp;$B$2&amp;$B$1&amp;ROUND(AZ$29/100*_xlfn.XLOOKUP($E74,$E$32:$E$281,_xlfn.XLOOKUP(AZ$31,$S$28:$AB$28,$S$32:$AB$281))*IFERROR(_xlfn.XLOOKUP(BA$30,$S$8:$S$10,_xlfn.XLOOKUP(AZ$31,$U$4:$Z$4,$U$8:$Z$10),1),1),4))</f>
        <v/>
      </c>
      <c r="BA74" s="2" t="str">
        <f t="shared" si="6"/>
        <v>{"Hp":40626.3747,"AntiCri":0.3108}</v>
      </c>
      <c r="BB74" s="2" t="str" cm="1">
        <f t="array" ref="BB74">IF(BB73="","",$B$2&amp;BB$31&amp;$B$2&amp;$B$1&amp;ROUND(BB$29/100*_xlfn.XLOOKUP($E74,$E$32:$E$281,_xlfn.XLOOKUP(BB$31,$S$28:$AB$28,$S$32:$AB$281))*IFERROR(_xlfn.XLOOKUP(BE$30,$S$8:$S$10,_xlfn.XLOOKUP(BB$31,$U$4:$Z$4,$U$8:$Z$10),1),1),4))</f>
        <v>"PhysDef":1430.0484</v>
      </c>
      <c r="BC74" s="2" t="str" cm="1">
        <f t="array" ref="BC74">IF(BC73="","",$B$2&amp;BC$31&amp;$B$2&amp;$B$1&amp;ROUND(BC$29/100*_xlfn.XLOOKUP($E74,$E$32:$E$281,_xlfn.XLOOKUP(BC$31,$S$28:$AB$28,$S$32:$AB$281))*IFERROR(_xlfn.XLOOKUP(BF$30,$S$8:$S$10,_xlfn.XLOOKUP(BC$31,$U$4:$Z$4,$U$8:$Z$10),1),1),4))</f>
        <v>"OnHealInc":0.0535</v>
      </c>
      <c r="BD74" s="2" t="str" cm="1">
        <f t="array" ref="BD74">IF(BD73="","",$B$2&amp;BD$31&amp;$B$2&amp;$B$1&amp;ROUND(BD$29/100*_xlfn.XLOOKUP($E74,$E$32:$E$281,_xlfn.XLOOKUP(BD$31,$S$28:$AB$28,$S$32:$AB$281))*IFERROR(_xlfn.XLOOKUP(BE$30,$S$8:$S$10,_xlfn.XLOOKUP(BD$31,$U$4:$Z$4,$U$8:$Z$10),1),1),4))</f>
        <v/>
      </c>
      <c r="BE74" s="2" t="str">
        <f t="shared" si="7"/>
        <v>{"PhysDef":1430.0484,"OnHealInc":0.0535}</v>
      </c>
      <c r="BF74" s="2" t="str" cm="1">
        <f t="array" ref="BF74">IF(BF73="","",$B$2&amp;BF$31&amp;$B$2&amp;$B$1&amp;ROUND(BF$29/100*_xlfn.XLOOKUP($E74,$E$32:$E$281,_xlfn.XLOOKUP(BF$31,$S$28:$AB$28,$S$32:$AB$281))*IFERROR(_xlfn.XLOOKUP(BI$30,$S$8:$S$10,_xlfn.XLOOKUP(BF$31,$U$4:$Z$4,$U$8:$Z$10),1),1),4))</f>
        <v>"MagicDef":1430.0484</v>
      </c>
      <c r="BG74" s="2" t="str" cm="1">
        <f t="array" ref="BG74">IF(BG73="","",$B$2&amp;BG$31&amp;$B$2&amp;$B$1&amp;ROUND(BG$29/100*_xlfn.XLOOKUP($E74,$E$32:$E$281,_xlfn.XLOOKUP(BG$31,$S$28:$AB$28,$S$32:$AB$281))*IFERROR(_xlfn.XLOOKUP(BJ$30,$S$8:$S$10,_xlfn.XLOOKUP(BG$31,$U$4:$Z$4,$U$8:$Z$10),1),1),4))</f>
        <v>"AtkSpeed":0.0729</v>
      </c>
      <c r="BH74" s="2" t="str" cm="1">
        <f t="array" ref="BH74">IF(BH73="","",$B$2&amp;BH$31&amp;$B$2&amp;$B$1&amp;ROUND(BH$29/100*_xlfn.XLOOKUP($E74,$E$32:$E$281,_xlfn.XLOOKUP(BH$31,$S$28:$AB$28,$S$32:$AB$281))*IFERROR(_xlfn.XLOOKUP(BI$30,$S$8:$S$10,_xlfn.XLOOKUP(BH$31,$U$4:$Z$4,$U$8:$Z$10),1),1),4))</f>
        <v>"OnHealInc":0.0535</v>
      </c>
      <c r="BI74" s="2" t="str">
        <f t="shared" si="8"/>
        <v>{"MagicDef":1430.0484,"AtkSpeed":0.0729,"OnHealInc":0.0535}</v>
      </c>
      <c r="BJ74" s="2" t="str" cm="1">
        <f t="array" ref="BJ74">IF(BJ73="","",$B$2&amp;BJ$31&amp;$B$2&amp;$B$1&amp;ROUND(BJ$29/100*_xlfn.XLOOKUP($E74,$E$32:$E$281,_xlfn.XLOOKUP(BJ$31,$S$28:$AB$28,$S$32:$AB$281))*IFERROR(_xlfn.XLOOKUP(BM$30,$S$8:$S$10,_xlfn.XLOOKUP(BJ$31,$U$4:$Z$4,$U$8:$Z$10),1),1),4))</f>
        <v>"Atk":3575.121</v>
      </c>
      <c r="BK74" s="2" t="str" cm="1">
        <f t="array" ref="BK74">IF(BK73="","",$B$2&amp;BK$31&amp;$B$2&amp;$B$1&amp;ROUND(BK$29/100*_xlfn.XLOOKUP($E74,$E$32:$E$281,_xlfn.XLOOKUP(BK$31,$S$28:$AB$28,$S$32:$AB$281))*IFERROR(_xlfn.XLOOKUP(BN$30,$S$8:$S$10,_xlfn.XLOOKUP(BK$31,$U$4:$Z$4,$U$8:$Z$10),1),1),4))</f>
        <v>"Cri":0.3108</v>
      </c>
      <c r="BL74" s="2" t="str" cm="1">
        <f t="array" ref="BL74">IF(BL73="","",$B$2&amp;BL$31&amp;$B$2&amp;$B$1&amp;ROUND(BL$29/100*_xlfn.XLOOKUP($E74,$E$32:$E$281,_xlfn.XLOOKUP(BL$31,$S$28:$AB$28,$S$32:$AB$281))*IFERROR(_xlfn.XLOOKUP(BM$30,$S$8:$S$10,_xlfn.XLOOKUP(BL$31,$U$4:$Z$4,$U$8:$Z$10),1),1),4))</f>
        <v/>
      </c>
      <c r="BM74" s="2" t="str">
        <f t="shared" si="9"/>
        <v>{"Atk":3575.121,"Cri":0.3108}</v>
      </c>
      <c r="BN74" s="2" t="str" cm="1">
        <f t="array" ref="BN74">IF(BN73="","",$B$2&amp;BN$31&amp;$B$2&amp;$B$1&amp;ROUND(BN$29/100*_xlfn.XLOOKUP($E74,$E$32:$E$281,_xlfn.XLOOKUP(BN$31,$S$28:$AB$28,$S$32:$AB$281))*IFERROR(_xlfn.XLOOKUP(BQ$30,$S$8:$S$10,_xlfn.XLOOKUP(BN$31,$U$4:$Z$4,$U$8:$Z$10),1),1),4))</f>
        <v>"Hp":34126.1547</v>
      </c>
      <c r="BO74" s="2" t="str" cm="1">
        <f t="array" ref="BO74">IF(BO73="","",$B$2&amp;BO$31&amp;$B$2&amp;$B$1&amp;ROUND(BO$29/100*_xlfn.XLOOKUP($E74,$E$32:$E$281,_xlfn.XLOOKUP(BO$31,$S$28:$AB$28,$S$32:$AB$281))*IFERROR(_xlfn.XLOOKUP(BR$30,$S$8:$S$10,_xlfn.XLOOKUP(BO$31,$U$4:$Z$4,$U$8:$Z$10),1),1),4))</f>
        <v>"AntiCri":0.3108</v>
      </c>
      <c r="BP74" s="2" t="str" cm="1">
        <f t="array" ref="BP74">IF(BP73="","",$B$2&amp;BP$31&amp;$B$2&amp;$B$1&amp;ROUND(BP$29/100*_xlfn.XLOOKUP($E74,$E$32:$E$281,_xlfn.XLOOKUP(BP$31,$S$28:$AB$28,$S$32:$AB$281))*IFERROR(_xlfn.XLOOKUP(BQ$30,$S$8:$S$10,_xlfn.XLOOKUP(BP$31,$U$4:$Z$4,$U$8:$Z$10),1),1),4))</f>
        <v/>
      </c>
      <c r="BQ74" s="2" t="str">
        <f t="shared" si="10"/>
        <v>{"Hp":34126.1547,"AntiCri":0.3108}</v>
      </c>
      <c r="BR74" s="2" t="str" cm="1">
        <f t="array" ref="BR74">IF(BR73="","",$B$2&amp;BR$31&amp;$B$2&amp;$B$1&amp;ROUND(BR$29/100*_xlfn.XLOOKUP($E74,$E$32:$E$281,_xlfn.XLOOKUP(BR$31,$S$28:$AB$28,$S$32:$AB$281))*IFERROR(_xlfn.XLOOKUP(BU$30,$S$8:$S$10,_xlfn.XLOOKUP(BR$31,$U$4:$Z$4,$U$8:$Z$10),1),1),4))</f>
        <v>"PhysDef":1261.0427</v>
      </c>
      <c r="BS74" s="2" t="str" cm="1">
        <f t="array" ref="BS74">IF(BS73="","",$B$2&amp;BS$31&amp;$B$2&amp;$B$1&amp;ROUND(BS$29/100*_xlfn.XLOOKUP($E74,$E$32:$E$281,_xlfn.XLOOKUP(BS$31,$S$28:$AB$28,$S$32:$AB$281))*IFERROR(_xlfn.XLOOKUP(BV$30,$S$8:$S$10,_xlfn.XLOOKUP(BS$31,$U$4:$Z$4,$U$8:$Z$10),1),1),4))</f>
        <v>"HealInc":0.0535</v>
      </c>
      <c r="BT74" s="2" t="str" cm="1">
        <f t="array" ref="BT74">IF(BT73="","",$B$2&amp;BT$31&amp;$B$2&amp;$B$1&amp;ROUND(BT$29/100*_xlfn.XLOOKUP($E74,$E$32:$E$281,_xlfn.XLOOKUP(BT$31,$S$28:$AB$28,$S$32:$AB$281))*IFERROR(_xlfn.XLOOKUP(BU$30,$S$8:$S$10,_xlfn.XLOOKUP(BT$31,$U$4:$Z$4,$U$8:$Z$10),1),1),4))</f>
        <v/>
      </c>
      <c r="BU74" s="2" t="str">
        <f t="shared" si="11"/>
        <v>{"PhysDef":1261.0427,"HealInc":0.0535}</v>
      </c>
      <c r="BV74" s="2" t="str" cm="1">
        <f t="array" ref="BV74">IF(BV73="","",$B$2&amp;BV$31&amp;$B$2&amp;$B$1&amp;ROUND(BV$29/100*_xlfn.XLOOKUP($E74,$E$32:$E$281,_xlfn.XLOOKUP(BV$31,$S$28:$AB$28,$S$32:$AB$281))*IFERROR(_xlfn.XLOOKUP(BY$30,$S$8:$S$10,_xlfn.XLOOKUP(BV$31,$U$4:$Z$4,$U$8:$Z$10),1),1),4))</f>
        <v>"MagicDef":1287.0435</v>
      </c>
      <c r="BW74" s="2" t="str" cm="1">
        <f t="array" ref="BW74">IF(BW73="","",$B$2&amp;BW$31&amp;$B$2&amp;$B$1&amp;ROUND(BW$29/100*_xlfn.XLOOKUP($E74,$E$32:$E$281,_xlfn.XLOOKUP(BW$31,$S$28:$AB$28,$S$32:$AB$281))*IFERROR(_xlfn.XLOOKUP(BZ$30,$S$8:$S$10,_xlfn.XLOOKUP(BW$31,$U$4:$Z$4,$U$8:$Z$10),1),1),4))</f>
        <v>"AtkSpeed":0.0729</v>
      </c>
      <c r="BX74" s="2" t="str" cm="1">
        <f t="array" ref="BX74">IF(BX73="","",$B$2&amp;BX$31&amp;$B$2&amp;$B$1&amp;ROUND(BX$29/100*_xlfn.XLOOKUP($E74,$E$32:$E$281,_xlfn.XLOOKUP(BX$31,$S$28:$AB$28,$S$32:$AB$281))*IFERROR(_xlfn.XLOOKUP(BY$30,$S$8:$S$10,_xlfn.XLOOKUP(BX$31,$U$4:$Z$4,$U$8:$Z$10),1),1),4))</f>
        <v>"HealInc":0.0535</v>
      </c>
      <c r="BY74" s="2" t="str">
        <f t="shared" si="12"/>
        <v>{"MagicDef":1287.0435,"AtkSpeed":0.0729,"HealInc":0.0535}</v>
      </c>
    </row>
    <row r="75" spans="4:77" ht="16.5" x14ac:dyDescent="0.15">
      <c r="D75" s="38">
        <v>97</v>
      </c>
      <c r="E75" s="43">
        <v>44</v>
      </c>
      <c r="F75" s="38">
        <v>1585.8284089923814</v>
      </c>
      <c r="G75" s="38">
        <v>40</v>
      </c>
      <c r="H75" s="38">
        <v>30</v>
      </c>
      <c r="I75" s="48">
        <v>1585.8284089923814</v>
      </c>
      <c r="J75" s="48">
        <v>158.58284089923814</v>
      </c>
      <c r="K75" s="48">
        <v>63.433136359695254</v>
      </c>
      <c r="L75" s="48">
        <v>63.433136359695254</v>
      </c>
      <c r="M75" s="48">
        <v>56</v>
      </c>
      <c r="N75" s="48">
        <v>56</v>
      </c>
      <c r="O75" s="48">
        <v>13.5</v>
      </c>
      <c r="P75" s="48">
        <v>10.5</v>
      </c>
      <c r="Q75" s="48">
        <v>9.9</v>
      </c>
      <c r="R75" s="48">
        <v>9.9</v>
      </c>
      <c r="S75" s="48">
        <f>SUM(I$32:I75)</f>
        <v>34086.928147238934</v>
      </c>
      <c r="T75" s="48">
        <f>SUM(J$32:J75)</f>
        <v>3408.6928147238932</v>
      </c>
      <c r="U75" s="48">
        <f>SUM(K$32:K75)</f>
        <v>1363.4771258895573</v>
      </c>
      <c r="V75" s="48">
        <f>SUM(L$32:L75)</f>
        <v>1363.4771258895573</v>
      </c>
      <c r="W75" s="62">
        <f>SUM(M$32:M75)/10000</f>
        <v>0.31640000000000001</v>
      </c>
      <c r="X75" s="62">
        <f>SUM(N$32:N75)/10000</f>
        <v>0.31640000000000001</v>
      </c>
      <c r="Y75" s="62">
        <f>SUM(O$32:O75)/10000</f>
        <v>7.4249999999999997E-2</v>
      </c>
      <c r="Z75" s="62">
        <f>SUM(P$32:P75)/10000</f>
        <v>5.7750000000000003E-2</v>
      </c>
      <c r="AA75" s="62">
        <f>SUM(Q$32:Q75)/10000</f>
        <v>5.4449999999999943E-2</v>
      </c>
      <c r="AB75" s="62">
        <f>SUM(R$32:R75)/10000</f>
        <v>5.4449999999999943E-2</v>
      </c>
      <c r="AD75" s="2" t="str" cm="1">
        <f t="array" ref="AD75">IF(AD74="","",$B$2&amp;AD$31&amp;$B$2&amp;$B$1&amp;ROUND(AD$29/100*_xlfn.XLOOKUP($E75,$E$32:$E$281,_xlfn.XLOOKUP(AD$31,$S$28:$AB$28,$S$32:$AB$281))*_xlfn.XLOOKUP(AG$30,$S$8:$S$10,_xlfn.XLOOKUP(AD$31,$U$4:$Z$4,$U$8:$Z$10),1),4))</f>
        <v>"Atk":4158.6052</v>
      </c>
      <c r="AE75" s="2" t="str" cm="1">
        <f t="array" ref="AE75">IF(AE74="","",$B$2&amp;AE$31&amp;$B$2&amp;$B$1&amp;ROUND(AE$29/100*_xlfn.XLOOKUP($E75,$E$32:$E$281,_xlfn.XLOOKUP(AE$31,$S$28:$AB$28,$S$32:$AB$281))*_xlfn.XLOOKUP(AG$30,$S$8:$S$10,_xlfn.XLOOKUP(AE$31,$U$4:$Z$4,$U$8:$Z$10),1),4))</f>
        <v>"Cri":0.4588</v>
      </c>
      <c r="AF75" s="2" t="str" cm="1">
        <f t="array" ref="AF75">IF(AF74="","",$B$2&amp;AF$31&amp;$B$2&amp;$B$1&amp;ROUND(AF$29/100*_xlfn.XLOOKUP($E75,$E$32:$E$281,_xlfn.XLOOKUP(AF$31,$S$28:$AB$28,$S$32:$AB$281))*_xlfn.XLOOKUP(AI$30,$S$8:$S$10,_xlfn.XLOOKUP(AF$31,$U$4:$Z$4,$U$8:$Z$10),1),4))</f>
        <v/>
      </c>
      <c r="AG75" s="2" t="str">
        <f t="shared" si="1"/>
        <v>{"Atk":4158.6052,"Cri":0.4588}</v>
      </c>
      <c r="AH75" s="2" t="str" cm="1">
        <f t="array" ref="AH75">IF(AH74="","",$B$2&amp;AH$31&amp;$B$2&amp;$B$1&amp;ROUND(AH$29/100*_xlfn.XLOOKUP($E75,$E$32:$E$281,_xlfn.XLOOKUP(AH$31,$S$28:$AB$28,$S$32:$AB$281))*_xlfn.XLOOKUP(AK$30,$S$8:$S$10,_xlfn.XLOOKUP(AH$31,$U$4:$Z$4,$U$8:$Z$10),1),4))</f>
        <v>"Hp":29996.4968</v>
      </c>
      <c r="AI75" s="2" t="str" cm="1">
        <f t="array" ref="AI75">IF(AI74="","",$B$2&amp;AI$31&amp;$B$2&amp;$B$1&amp;ROUND(AI$29/100*_xlfn.XLOOKUP($E75,$E$32:$E$281,_xlfn.XLOOKUP(AI$31,$S$28:$AB$28,$S$32:$AB$281))*_xlfn.XLOOKUP(AK$30,$S$8:$S$10,_xlfn.XLOOKUP(AI$31,$U$4:$Z$4,$U$8:$Z$10),1),4))</f>
        <v>"AntiCri":0.2531</v>
      </c>
      <c r="AJ75" s="2" t="str" cm="1">
        <f t="array" ref="AJ75">IF(AJ74="","",$B$2&amp;AJ$31&amp;$B$2&amp;$B$1&amp;ROUND(AJ$29/100*_xlfn.XLOOKUP($E75,$E$32:$E$281,_xlfn.XLOOKUP(AJ$31,$S$28:$AB$28,$S$32:$AB$281))*_xlfn.XLOOKUP(AK$30,$S$8:$S$10,_xlfn.XLOOKUP(AJ$31,$U$4:$Z$4,$U$8:$Z$10),1),4))</f>
        <v/>
      </c>
      <c r="AK75" s="2" t="str">
        <f t="shared" si="2"/>
        <v>{"Hp":29996.4968,"AntiCri":0.2531}</v>
      </c>
      <c r="AL75" s="2" t="str" cm="1">
        <f t="array" ref="AL75">IF(AL74="","",$B$2&amp;AL$31&amp;$B$2&amp;$B$1&amp;ROUND(AL$29/100*_xlfn.XLOOKUP($E75,$E$32:$E$281,_xlfn.XLOOKUP(AL$31,$S$28:$AB$28,$S$32:$AB$281))*IFERROR(_xlfn.XLOOKUP(AO$30,$S$8:$S$10,_xlfn.XLOOKUP(AL$31,$U$4:$Z$4,$U$8:$Z$10),1),1),4))</f>
        <v>"PhysDef":1295.3033</v>
      </c>
      <c r="AM75" s="2" t="str" cm="1">
        <f t="array" ref="AM75">IF(AM74="","",$B$2&amp;AM$31&amp;$B$2&amp;$B$1&amp;ROUND(AM$29/100*_xlfn.XLOOKUP($E75,$E$32:$E$281,_xlfn.XLOOKUP(AM$31,$S$28:$AB$28,$S$32:$AB$281))*IFERROR(_xlfn.XLOOKUP(AP$30,$S$8:$S$10,_xlfn.XLOOKUP(AM$31,$U$4:$Z$4,$U$8:$Z$10),1),1),4))</f>
        <v>"SkillSpeed":0.0578</v>
      </c>
      <c r="AN75" s="2" t="str" cm="1">
        <f t="array" ref="AN75">IF(AN74="","",$B$2&amp;AN$31&amp;$B$2&amp;$B$1&amp;ROUND(AN$29/100*_xlfn.XLOOKUP($E75,$E$32:$E$281,_xlfn.XLOOKUP(AN$31,$S$28:$AB$28,$S$32:$AB$281))*IFERROR(_xlfn.XLOOKUP(AO$30,$S$8:$S$10,_xlfn.XLOOKUP(AN$31,$U$4:$Z$4,$U$8:$Z$10),1),1),4))</f>
        <v/>
      </c>
      <c r="AO75" s="2" t="str">
        <f t="shared" si="3"/>
        <v>{"PhysDef":1295.3033,"SkillSpeed":0.0578}</v>
      </c>
      <c r="AP75" s="2" t="str" cm="1">
        <f t="array" ref="AP75">IF(AP74="","",$B$2&amp;AP$31&amp;$B$2&amp;$B$1&amp;ROUND(AP$29/100*_xlfn.XLOOKUP($E75,$E$32:$E$281,_xlfn.XLOOKUP(AP$31,$S$28:$AB$28,$S$32:$AB$281))*IFERROR(_xlfn.XLOOKUP(AS$30,$S$8:$S$10,_xlfn.XLOOKUP(AP$31,$U$4:$Z$4,$U$8:$Z$10),1),1),4))</f>
        <v>"MagicDef":1295.3033</v>
      </c>
      <c r="AQ75" s="2" t="str" cm="1">
        <f t="array" ref="AQ75">IF(AQ74="","",$B$2&amp;AQ$31&amp;$B$2&amp;$B$1&amp;ROUND(AQ$29/100*_xlfn.XLOOKUP($E75,$E$32:$E$281,_xlfn.XLOOKUP(AQ$31,$S$28:$AB$28,$S$32:$AB$281))*IFERROR(_xlfn.XLOOKUP(AT$30,$S$8:$S$10,_xlfn.XLOOKUP(AQ$31,$U$4:$Z$4,$U$8:$Z$10),1),1),4))</f>
        <v>"AtkSpeed":0.0743</v>
      </c>
      <c r="AR75" s="2" t="str" cm="1">
        <f t="array" ref="AR75">IF(AR74="","",$B$2&amp;AR$31&amp;$B$2&amp;$B$1&amp;ROUND(AR$29/100*_xlfn.XLOOKUP($E75,$E$32:$E$281,_xlfn.XLOOKUP(AR$31,$S$28:$AB$28,$S$32:$AB$281))*IFERROR(_xlfn.XLOOKUP(AS$30,$S$8:$S$10,_xlfn.XLOOKUP(AR$31,$U$4:$Z$4,$U$8:$Z$10),1),1),4))</f>
        <v>"SkillSpeed":0.0578</v>
      </c>
      <c r="AS75" s="2" t="str">
        <f t="shared" si="4"/>
        <v>{"MagicDef":1295.3033,"AtkSpeed":0.0743,"SkillSpeed":0.0578}</v>
      </c>
      <c r="AT75" s="2" t="str" cm="1">
        <f t="array" ref="AT75">IF(AT74="","",$B$2&amp;AT$31&amp;$B$2&amp;$B$1&amp;ROUND(AT$29/100*_xlfn.XLOOKUP($E75,$E$32:$E$281,_xlfn.XLOOKUP(AT$31,$S$28:$AB$28,$S$32:$AB$281))*IFERROR(_xlfn.XLOOKUP(AW$30,$S$8:$S$10,_xlfn.XLOOKUP(AT$31,$U$4:$Z$4,$U$8:$Z$10),1),1),4))</f>
        <v>"Atk":2931.4758</v>
      </c>
      <c r="AU75" s="2" t="str" cm="1">
        <f t="array" ref="AU75">IF(AU74="","",$B$2&amp;AU$31&amp;$B$2&amp;$B$1&amp;ROUND(AU$29/100*_xlfn.XLOOKUP($E75,$E$32:$E$281,_xlfn.XLOOKUP(AU$31,$S$28:$AB$28,$S$32:$AB$281))*IFERROR(_xlfn.XLOOKUP(AX$30,$S$8:$S$10,_xlfn.XLOOKUP(AU$31,$U$4:$Z$4,$U$8:$Z$10),1),1),4))</f>
        <v>"Cri":0.3164</v>
      </c>
      <c r="AV75" s="2" t="str" cm="1">
        <f t="array" ref="AV75">IF(AV74="","",$B$2&amp;AV$31&amp;$B$2&amp;$B$1&amp;ROUND(AV$29/100*_xlfn.XLOOKUP($E75,$E$32:$E$281,_xlfn.XLOOKUP(AV$31,$S$28:$AB$28,$S$32:$AB$281))*IFERROR(_xlfn.XLOOKUP(AW$30,$S$8:$S$10,_xlfn.XLOOKUP(AV$31,$U$4:$Z$4,$U$8:$Z$10),1),1),4))</f>
        <v/>
      </c>
      <c r="AW75" s="2" t="str">
        <f t="shared" si="5"/>
        <v>{"Atk":2931.4758,"Cri":0.3164}</v>
      </c>
      <c r="AX75" s="2" t="str" cm="1">
        <f t="array" ref="AX75">IF(AX74="","",$B$2&amp;AX$31&amp;$B$2&amp;$B$1&amp;ROUND(AX$29/100*_xlfn.XLOOKUP($E75,$E$32:$E$281,_xlfn.XLOOKUP(AX$31,$S$28:$AB$28,$S$32:$AB$281))*IFERROR(_xlfn.XLOOKUP(BA$30,$S$8:$S$10,_xlfn.XLOOKUP(AX$31,$U$4:$Z$4,$U$8:$Z$10),1),1),4))</f>
        <v>"Hp":42608.6602</v>
      </c>
      <c r="AY75" s="2" t="str" cm="1">
        <f t="array" ref="AY75">IF(AY74="","",$B$2&amp;AY$31&amp;$B$2&amp;$B$1&amp;ROUND(AY$29/100*_xlfn.XLOOKUP($E75,$E$32:$E$281,_xlfn.XLOOKUP(AY$31,$S$28:$AB$28,$S$32:$AB$281))*IFERROR(_xlfn.XLOOKUP(BB$30,$S$8:$S$10,_xlfn.XLOOKUP(AY$31,$U$4:$Z$4,$U$8:$Z$10),1),1),4))</f>
        <v>"AntiCri":0.3164</v>
      </c>
      <c r="AZ75" s="2" t="str" cm="1">
        <f t="array" ref="AZ75">IF(AZ74="","",$B$2&amp;AZ$31&amp;$B$2&amp;$B$1&amp;ROUND(AZ$29/100*_xlfn.XLOOKUP($E75,$E$32:$E$281,_xlfn.XLOOKUP(AZ$31,$S$28:$AB$28,$S$32:$AB$281))*IFERROR(_xlfn.XLOOKUP(BA$30,$S$8:$S$10,_xlfn.XLOOKUP(AZ$31,$U$4:$Z$4,$U$8:$Z$10),1),1),4))</f>
        <v/>
      </c>
      <c r="BA75" s="2" t="str">
        <f t="shared" si="6"/>
        <v>{"Hp":42608.6602,"AntiCri":0.3164}</v>
      </c>
      <c r="BB75" s="2" t="str" cm="1">
        <f t="array" ref="BB75">IF(BB74="","",$B$2&amp;BB$31&amp;$B$2&amp;$B$1&amp;ROUND(BB$29/100*_xlfn.XLOOKUP($E75,$E$32:$E$281,_xlfn.XLOOKUP(BB$31,$S$28:$AB$28,$S$32:$AB$281))*IFERROR(_xlfn.XLOOKUP(BE$30,$S$8:$S$10,_xlfn.XLOOKUP(BB$31,$U$4:$Z$4,$U$8:$Z$10),1),1),4))</f>
        <v>"PhysDef":1499.8248</v>
      </c>
      <c r="BC75" s="2" t="str" cm="1">
        <f t="array" ref="BC75">IF(BC74="","",$B$2&amp;BC$31&amp;$B$2&amp;$B$1&amp;ROUND(BC$29/100*_xlfn.XLOOKUP($E75,$E$32:$E$281,_xlfn.XLOOKUP(BC$31,$S$28:$AB$28,$S$32:$AB$281))*IFERROR(_xlfn.XLOOKUP(BF$30,$S$8:$S$10,_xlfn.XLOOKUP(BC$31,$U$4:$Z$4,$U$8:$Z$10),1),1),4))</f>
        <v>"OnHealInc":0.0544</v>
      </c>
      <c r="BD75" s="2" t="str" cm="1">
        <f t="array" ref="BD75">IF(BD74="","",$B$2&amp;BD$31&amp;$B$2&amp;$B$1&amp;ROUND(BD$29/100*_xlfn.XLOOKUP($E75,$E$32:$E$281,_xlfn.XLOOKUP(BD$31,$S$28:$AB$28,$S$32:$AB$281))*IFERROR(_xlfn.XLOOKUP(BE$30,$S$8:$S$10,_xlfn.XLOOKUP(BD$31,$U$4:$Z$4,$U$8:$Z$10),1),1),4))</f>
        <v/>
      </c>
      <c r="BE75" s="2" t="str">
        <f t="shared" si="7"/>
        <v>{"PhysDef":1499.8248,"OnHealInc":0.0544}</v>
      </c>
      <c r="BF75" s="2" t="str" cm="1">
        <f t="array" ref="BF75">IF(BF74="","",$B$2&amp;BF$31&amp;$B$2&amp;$B$1&amp;ROUND(BF$29/100*_xlfn.XLOOKUP($E75,$E$32:$E$281,_xlfn.XLOOKUP(BF$31,$S$28:$AB$28,$S$32:$AB$281))*IFERROR(_xlfn.XLOOKUP(BI$30,$S$8:$S$10,_xlfn.XLOOKUP(BF$31,$U$4:$Z$4,$U$8:$Z$10),1),1),4))</f>
        <v>"MagicDef":1499.8248</v>
      </c>
      <c r="BG75" s="2" t="str" cm="1">
        <f t="array" ref="BG75">IF(BG74="","",$B$2&amp;BG$31&amp;$B$2&amp;$B$1&amp;ROUND(BG$29/100*_xlfn.XLOOKUP($E75,$E$32:$E$281,_xlfn.XLOOKUP(BG$31,$S$28:$AB$28,$S$32:$AB$281))*IFERROR(_xlfn.XLOOKUP(BJ$30,$S$8:$S$10,_xlfn.XLOOKUP(BG$31,$U$4:$Z$4,$U$8:$Z$10),1),1),4))</f>
        <v>"AtkSpeed":0.0743</v>
      </c>
      <c r="BH75" s="2" t="str" cm="1">
        <f t="array" ref="BH75">IF(BH74="","",$B$2&amp;BH$31&amp;$B$2&amp;$B$1&amp;ROUND(BH$29/100*_xlfn.XLOOKUP($E75,$E$32:$E$281,_xlfn.XLOOKUP(BH$31,$S$28:$AB$28,$S$32:$AB$281))*IFERROR(_xlfn.XLOOKUP(BI$30,$S$8:$S$10,_xlfn.XLOOKUP(BH$31,$U$4:$Z$4,$U$8:$Z$10),1),1),4))</f>
        <v>"OnHealInc":0.0544</v>
      </c>
      <c r="BI75" s="2" t="str">
        <f t="shared" si="8"/>
        <v>{"MagicDef":1499.8248,"AtkSpeed":0.0743,"OnHealInc":0.0544}</v>
      </c>
      <c r="BJ75" s="2" t="str" cm="1">
        <f t="array" ref="BJ75">IF(BJ74="","",$B$2&amp;BJ$31&amp;$B$2&amp;$B$1&amp;ROUND(BJ$29/100*_xlfn.XLOOKUP($E75,$E$32:$E$281,_xlfn.XLOOKUP(BJ$31,$S$28:$AB$28,$S$32:$AB$281))*IFERROR(_xlfn.XLOOKUP(BM$30,$S$8:$S$10,_xlfn.XLOOKUP(BJ$31,$U$4:$Z$4,$U$8:$Z$10),1),1),4))</f>
        <v>"Atk":3749.5621</v>
      </c>
      <c r="BK75" s="2" t="str" cm="1">
        <f t="array" ref="BK75">IF(BK74="","",$B$2&amp;BK$31&amp;$B$2&amp;$B$1&amp;ROUND(BK$29/100*_xlfn.XLOOKUP($E75,$E$32:$E$281,_xlfn.XLOOKUP(BK$31,$S$28:$AB$28,$S$32:$AB$281))*IFERROR(_xlfn.XLOOKUP(BN$30,$S$8:$S$10,_xlfn.XLOOKUP(BK$31,$U$4:$Z$4,$U$8:$Z$10),1),1),4))</f>
        <v>"Cri":0.3164</v>
      </c>
      <c r="BL75" s="2" t="str" cm="1">
        <f t="array" ref="BL75">IF(BL74="","",$B$2&amp;BL$31&amp;$B$2&amp;$B$1&amp;ROUND(BL$29/100*_xlfn.XLOOKUP($E75,$E$32:$E$281,_xlfn.XLOOKUP(BL$31,$S$28:$AB$28,$S$32:$AB$281))*IFERROR(_xlfn.XLOOKUP(BM$30,$S$8:$S$10,_xlfn.XLOOKUP(BL$31,$U$4:$Z$4,$U$8:$Z$10),1),1),4))</f>
        <v/>
      </c>
      <c r="BM75" s="2" t="str">
        <f t="shared" si="9"/>
        <v>{"Atk":3749.5621,"Cri":0.3164}</v>
      </c>
      <c r="BN75" s="2" t="str" cm="1">
        <f t="array" ref="BN75">IF(BN74="","",$B$2&amp;BN$31&amp;$B$2&amp;$B$1&amp;ROUND(BN$29/100*_xlfn.XLOOKUP($E75,$E$32:$E$281,_xlfn.XLOOKUP(BN$31,$S$28:$AB$28,$S$32:$AB$281))*IFERROR(_xlfn.XLOOKUP(BQ$30,$S$8:$S$10,_xlfn.XLOOKUP(BN$31,$U$4:$Z$4,$U$8:$Z$10),1),1),4))</f>
        <v>"Hp":35791.2746</v>
      </c>
      <c r="BO75" s="2" t="str" cm="1">
        <f t="array" ref="BO75">IF(BO74="","",$B$2&amp;BO$31&amp;$B$2&amp;$B$1&amp;ROUND(BO$29/100*_xlfn.XLOOKUP($E75,$E$32:$E$281,_xlfn.XLOOKUP(BO$31,$S$28:$AB$28,$S$32:$AB$281))*IFERROR(_xlfn.XLOOKUP(BR$30,$S$8:$S$10,_xlfn.XLOOKUP(BO$31,$U$4:$Z$4,$U$8:$Z$10),1),1),4))</f>
        <v>"AntiCri":0.3164</v>
      </c>
      <c r="BP75" s="2" t="str" cm="1">
        <f t="array" ref="BP75">IF(BP74="","",$B$2&amp;BP$31&amp;$B$2&amp;$B$1&amp;ROUND(BP$29/100*_xlfn.XLOOKUP($E75,$E$32:$E$281,_xlfn.XLOOKUP(BP$31,$S$28:$AB$28,$S$32:$AB$281))*IFERROR(_xlfn.XLOOKUP(BQ$30,$S$8:$S$10,_xlfn.XLOOKUP(BP$31,$U$4:$Z$4,$U$8:$Z$10),1),1),4))</f>
        <v/>
      </c>
      <c r="BQ75" s="2" t="str">
        <f t="shared" si="10"/>
        <v>{"Hp":35791.2746,"AntiCri":0.3164}</v>
      </c>
      <c r="BR75" s="2" t="str" cm="1">
        <f t="array" ref="BR75">IF(BR74="","",$B$2&amp;BR$31&amp;$B$2&amp;$B$1&amp;ROUND(BR$29/100*_xlfn.XLOOKUP($E75,$E$32:$E$281,_xlfn.XLOOKUP(BR$31,$S$28:$AB$28,$S$32:$AB$281))*IFERROR(_xlfn.XLOOKUP(BU$30,$S$8:$S$10,_xlfn.XLOOKUP(BR$31,$U$4:$Z$4,$U$8:$Z$10),1),1),4))</f>
        <v>"PhysDef":1322.5728</v>
      </c>
      <c r="BS75" s="2" t="str" cm="1">
        <f t="array" ref="BS75">IF(BS74="","",$B$2&amp;BS$31&amp;$B$2&amp;$B$1&amp;ROUND(BS$29/100*_xlfn.XLOOKUP($E75,$E$32:$E$281,_xlfn.XLOOKUP(BS$31,$S$28:$AB$28,$S$32:$AB$281))*IFERROR(_xlfn.XLOOKUP(BV$30,$S$8:$S$10,_xlfn.XLOOKUP(BS$31,$U$4:$Z$4,$U$8:$Z$10),1),1),4))</f>
        <v>"HealInc":0.0544</v>
      </c>
      <c r="BT75" s="2" t="str" cm="1">
        <f t="array" ref="BT75">IF(BT74="","",$B$2&amp;BT$31&amp;$B$2&amp;$B$1&amp;ROUND(BT$29/100*_xlfn.XLOOKUP($E75,$E$32:$E$281,_xlfn.XLOOKUP(BT$31,$S$28:$AB$28,$S$32:$AB$281))*IFERROR(_xlfn.XLOOKUP(BU$30,$S$8:$S$10,_xlfn.XLOOKUP(BT$31,$U$4:$Z$4,$U$8:$Z$10),1),1),4))</f>
        <v/>
      </c>
      <c r="BU75" s="2" t="str">
        <f t="shared" si="11"/>
        <v>{"PhysDef":1322.5728,"HealInc":0.0544}</v>
      </c>
      <c r="BV75" s="2" t="str" cm="1">
        <f t="array" ref="BV75">IF(BV74="","",$B$2&amp;BV$31&amp;$B$2&amp;$B$1&amp;ROUND(BV$29/100*_xlfn.XLOOKUP($E75,$E$32:$E$281,_xlfn.XLOOKUP(BV$31,$S$28:$AB$28,$S$32:$AB$281))*IFERROR(_xlfn.XLOOKUP(BY$30,$S$8:$S$10,_xlfn.XLOOKUP(BV$31,$U$4:$Z$4,$U$8:$Z$10),1),1),4))</f>
        <v>"MagicDef":1349.8424</v>
      </c>
      <c r="BW75" s="2" t="str" cm="1">
        <f t="array" ref="BW75">IF(BW74="","",$B$2&amp;BW$31&amp;$B$2&amp;$B$1&amp;ROUND(BW$29/100*_xlfn.XLOOKUP($E75,$E$32:$E$281,_xlfn.XLOOKUP(BW$31,$S$28:$AB$28,$S$32:$AB$281))*IFERROR(_xlfn.XLOOKUP(BZ$30,$S$8:$S$10,_xlfn.XLOOKUP(BW$31,$U$4:$Z$4,$U$8:$Z$10),1),1),4))</f>
        <v>"AtkSpeed":0.0743</v>
      </c>
      <c r="BX75" s="2" t="str" cm="1">
        <f t="array" ref="BX75">IF(BX74="","",$B$2&amp;BX$31&amp;$B$2&amp;$B$1&amp;ROUND(BX$29/100*_xlfn.XLOOKUP($E75,$E$32:$E$281,_xlfn.XLOOKUP(BX$31,$S$28:$AB$28,$S$32:$AB$281))*IFERROR(_xlfn.XLOOKUP(BY$30,$S$8:$S$10,_xlfn.XLOOKUP(BX$31,$U$4:$Z$4,$U$8:$Z$10),1),1),4))</f>
        <v>"HealInc":0.0544</v>
      </c>
      <c r="BY75" s="2" t="str">
        <f t="shared" si="12"/>
        <v>{"MagicDef":1349.8424,"AtkSpeed":0.0743,"HealInc":0.0544}</v>
      </c>
    </row>
    <row r="76" spans="4:77" ht="16.5" x14ac:dyDescent="0.15">
      <c r="D76" s="38">
        <v>99</v>
      </c>
      <c r="E76" s="43">
        <v>45</v>
      </c>
      <c r="F76" s="38">
        <v>1676.3199162103665</v>
      </c>
      <c r="G76" s="38">
        <v>40</v>
      </c>
      <c r="H76" s="38">
        <v>30</v>
      </c>
      <c r="I76" s="48">
        <v>1676.3199162103665</v>
      </c>
      <c r="J76" s="48">
        <v>167.63199162103666</v>
      </c>
      <c r="K76" s="48">
        <v>67.05279664841467</v>
      </c>
      <c r="L76" s="48">
        <v>67.05279664841467</v>
      </c>
      <c r="M76" s="48">
        <v>56</v>
      </c>
      <c r="N76" s="48">
        <v>56</v>
      </c>
      <c r="O76" s="48">
        <v>13.5</v>
      </c>
      <c r="P76" s="48">
        <v>10.5</v>
      </c>
      <c r="Q76" s="48">
        <v>9.9</v>
      </c>
      <c r="R76" s="48">
        <v>9.9</v>
      </c>
      <c r="S76" s="48">
        <f>SUM(I$32:I76)</f>
        <v>35763.248063449297</v>
      </c>
      <c r="T76" s="48">
        <f>SUM(J$32:J76)</f>
        <v>3576.32480634493</v>
      </c>
      <c r="U76" s="48">
        <f>SUM(K$32:K76)</f>
        <v>1430.529922537972</v>
      </c>
      <c r="V76" s="48">
        <f>SUM(L$32:L76)</f>
        <v>1430.529922537972</v>
      </c>
      <c r="W76" s="62">
        <f>SUM(M$32:M76)/10000</f>
        <v>0.32200000000000001</v>
      </c>
      <c r="X76" s="62">
        <f>SUM(N$32:N76)/10000</f>
        <v>0.32200000000000001</v>
      </c>
      <c r="Y76" s="62">
        <f>SUM(O$32:O76)/10000</f>
        <v>7.5600000000000001E-2</v>
      </c>
      <c r="Z76" s="62">
        <f>SUM(P$32:P76)/10000</f>
        <v>5.8799999999999998E-2</v>
      </c>
      <c r="AA76" s="62">
        <f>SUM(Q$32:Q76)/10000</f>
        <v>5.5439999999999941E-2</v>
      </c>
      <c r="AB76" s="62">
        <f>SUM(R$32:R76)/10000</f>
        <v>5.5439999999999941E-2</v>
      </c>
      <c r="AD76" s="2" t="str" cm="1">
        <f t="array" ref="AD76">IF(AD75="","",$B$2&amp;AD$31&amp;$B$2&amp;$B$1&amp;ROUND(AD$29/100*_xlfn.XLOOKUP($E76,$E$32:$E$281,_xlfn.XLOOKUP(AD$31,$S$28:$AB$28,$S$32:$AB$281))*_xlfn.XLOOKUP(AG$30,$S$8:$S$10,_xlfn.XLOOKUP(AD$31,$U$4:$Z$4,$U$8:$Z$10),1),4))</f>
        <v>"Atk":4363.1163</v>
      </c>
      <c r="AE76" s="2" t="str" cm="1">
        <f t="array" ref="AE76">IF(AE75="","",$B$2&amp;AE$31&amp;$B$2&amp;$B$1&amp;ROUND(AE$29/100*_xlfn.XLOOKUP($E76,$E$32:$E$281,_xlfn.XLOOKUP(AE$31,$S$28:$AB$28,$S$32:$AB$281))*_xlfn.XLOOKUP(AG$30,$S$8:$S$10,_xlfn.XLOOKUP(AE$31,$U$4:$Z$4,$U$8:$Z$10),1),4))</f>
        <v>"Cri":0.4669</v>
      </c>
      <c r="AF76" s="2" t="str" cm="1">
        <f t="array" ref="AF76">IF(AF75="","",$B$2&amp;AF$31&amp;$B$2&amp;$B$1&amp;ROUND(AF$29/100*_xlfn.XLOOKUP($E76,$E$32:$E$281,_xlfn.XLOOKUP(AF$31,$S$28:$AB$28,$S$32:$AB$281))*_xlfn.XLOOKUP(AI$30,$S$8:$S$10,_xlfn.XLOOKUP(AF$31,$U$4:$Z$4,$U$8:$Z$10),1),4))</f>
        <v/>
      </c>
      <c r="AG76" s="2" t="str">
        <f t="shared" si="1"/>
        <v>{"Atk":4363.1163,"Cri":0.4669}</v>
      </c>
      <c r="AH76" s="2" t="str" cm="1">
        <f t="array" ref="AH76">IF(AH75="","",$B$2&amp;AH$31&amp;$B$2&amp;$B$1&amp;ROUND(AH$29/100*_xlfn.XLOOKUP($E76,$E$32:$E$281,_xlfn.XLOOKUP(AH$31,$S$28:$AB$28,$S$32:$AB$281))*_xlfn.XLOOKUP(AK$30,$S$8:$S$10,_xlfn.XLOOKUP(AH$31,$U$4:$Z$4,$U$8:$Z$10),1),4))</f>
        <v>"Hp":31471.6583</v>
      </c>
      <c r="AI76" s="2" t="str" cm="1">
        <f t="array" ref="AI76">IF(AI75="","",$B$2&amp;AI$31&amp;$B$2&amp;$B$1&amp;ROUND(AI$29/100*_xlfn.XLOOKUP($E76,$E$32:$E$281,_xlfn.XLOOKUP(AI$31,$S$28:$AB$28,$S$32:$AB$281))*_xlfn.XLOOKUP(AK$30,$S$8:$S$10,_xlfn.XLOOKUP(AI$31,$U$4:$Z$4,$U$8:$Z$10),1),4))</f>
        <v>"AntiCri":0.2576</v>
      </c>
      <c r="AJ76" s="2" t="str" cm="1">
        <f t="array" ref="AJ76">IF(AJ75="","",$B$2&amp;AJ$31&amp;$B$2&amp;$B$1&amp;ROUND(AJ$29/100*_xlfn.XLOOKUP($E76,$E$32:$E$281,_xlfn.XLOOKUP(AJ$31,$S$28:$AB$28,$S$32:$AB$281))*_xlfn.XLOOKUP(AK$30,$S$8:$S$10,_xlfn.XLOOKUP(AJ$31,$U$4:$Z$4,$U$8:$Z$10),1),4))</f>
        <v/>
      </c>
      <c r="AK76" s="2" t="str">
        <f t="shared" si="2"/>
        <v>{"Hp":31471.6583,"AntiCri":0.2576}</v>
      </c>
      <c r="AL76" s="2" t="str" cm="1">
        <f t="array" ref="AL76">IF(AL75="","",$B$2&amp;AL$31&amp;$B$2&amp;$B$1&amp;ROUND(AL$29/100*_xlfn.XLOOKUP($E76,$E$32:$E$281,_xlfn.XLOOKUP(AL$31,$S$28:$AB$28,$S$32:$AB$281))*IFERROR(_xlfn.XLOOKUP(AO$30,$S$8:$S$10,_xlfn.XLOOKUP(AL$31,$U$4:$Z$4,$U$8:$Z$10),1),1),4))</f>
        <v>"PhysDef":1359.0034</v>
      </c>
      <c r="AM76" s="2" t="str" cm="1">
        <f t="array" ref="AM76">IF(AM75="","",$B$2&amp;AM$31&amp;$B$2&amp;$B$1&amp;ROUND(AM$29/100*_xlfn.XLOOKUP($E76,$E$32:$E$281,_xlfn.XLOOKUP(AM$31,$S$28:$AB$28,$S$32:$AB$281))*IFERROR(_xlfn.XLOOKUP(AP$30,$S$8:$S$10,_xlfn.XLOOKUP(AM$31,$U$4:$Z$4,$U$8:$Z$10),1),1),4))</f>
        <v>"SkillSpeed":0.0588</v>
      </c>
      <c r="AN76" s="2" t="str" cm="1">
        <f t="array" ref="AN76">IF(AN75="","",$B$2&amp;AN$31&amp;$B$2&amp;$B$1&amp;ROUND(AN$29/100*_xlfn.XLOOKUP($E76,$E$32:$E$281,_xlfn.XLOOKUP(AN$31,$S$28:$AB$28,$S$32:$AB$281))*IFERROR(_xlfn.XLOOKUP(AO$30,$S$8:$S$10,_xlfn.XLOOKUP(AN$31,$U$4:$Z$4,$U$8:$Z$10),1),1),4))</f>
        <v/>
      </c>
      <c r="AO76" s="2" t="str">
        <f t="shared" si="3"/>
        <v>{"PhysDef":1359.0034,"SkillSpeed":0.0588}</v>
      </c>
      <c r="AP76" s="2" t="str" cm="1">
        <f t="array" ref="AP76">IF(AP75="","",$B$2&amp;AP$31&amp;$B$2&amp;$B$1&amp;ROUND(AP$29/100*_xlfn.XLOOKUP($E76,$E$32:$E$281,_xlfn.XLOOKUP(AP$31,$S$28:$AB$28,$S$32:$AB$281))*IFERROR(_xlfn.XLOOKUP(AS$30,$S$8:$S$10,_xlfn.XLOOKUP(AP$31,$U$4:$Z$4,$U$8:$Z$10),1),1),4))</f>
        <v>"MagicDef":1359.0034</v>
      </c>
      <c r="AQ76" s="2" t="str" cm="1">
        <f t="array" ref="AQ76">IF(AQ75="","",$B$2&amp;AQ$31&amp;$B$2&amp;$B$1&amp;ROUND(AQ$29/100*_xlfn.XLOOKUP($E76,$E$32:$E$281,_xlfn.XLOOKUP(AQ$31,$S$28:$AB$28,$S$32:$AB$281))*IFERROR(_xlfn.XLOOKUP(AT$30,$S$8:$S$10,_xlfn.XLOOKUP(AQ$31,$U$4:$Z$4,$U$8:$Z$10),1),1),4))</f>
        <v>"AtkSpeed":0.0756</v>
      </c>
      <c r="AR76" s="2" t="str" cm="1">
        <f t="array" ref="AR76">IF(AR75="","",$B$2&amp;AR$31&amp;$B$2&amp;$B$1&amp;ROUND(AR$29/100*_xlfn.XLOOKUP($E76,$E$32:$E$281,_xlfn.XLOOKUP(AR$31,$S$28:$AB$28,$S$32:$AB$281))*IFERROR(_xlfn.XLOOKUP(AS$30,$S$8:$S$10,_xlfn.XLOOKUP(AR$31,$U$4:$Z$4,$U$8:$Z$10),1),1),4))</f>
        <v>"SkillSpeed":0.0588</v>
      </c>
      <c r="AS76" s="2" t="str">
        <f t="shared" si="4"/>
        <v>{"MagicDef":1359.0034,"AtkSpeed":0.0756,"SkillSpeed":0.0588}</v>
      </c>
      <c r="AT76" s="2" t="str" cm="1">
        <f t="array" ref="AT76">IF(AT75="","",$B$2&amp;AT$31&amp;$B$2&amp;$B$1&amp;ROUND(AT$29/100*_xlfn.XLOOKUP($E76,$E$32:$E$281,_xlfn.XLOOKUP(AT$31,$S$28:$AB$28,$S$32:$AB$281))*IFERROR(_xlfn.XLOOKUP(AW$30,$S$8:$S$10,_xlfn.XLOOKUP(AT$31,$U$4:$Z$4,$U$8:$Z$10),1),1),4))</f>
        <v>"Atk":3075.6393</v>
      </c>
      <c r="AU76" s="2" t="str" cm="1">
        <f t="array" ref="AU76">IF(AU75="","",$B$2&amp;AU$31&amp;$B$2&amp;$B$1&amp;ROUND(AU$29/100*_xlfn.XLOOKUP($E76,$E$32:$E$281,_xlfn.XLOOKUP(AU$31,$S$28:$AB$28,$S$32:$AB$281))*IFERROR(_xlfn.XLOOKUP(AX$30,$S$8:$S$10,_xlfn.XLOOKUP(AU$31,$U$4:$Z$4,$U$8:$Z$10),1),1),4))</f>
        <v>"Cri":0.322</v>
      </c>
      <c r="AV76" s="2" t="str" cm="1">
        <f t="array" ref="AV76">IF(AV75="","",$B$2&amp;AV$31&amp;$B$2&amp;$B$1&amp;ROUND(AV$29/100*_xlfn.XLOOKUP($E76,$E$32:$E$281,_xlfn.XLOOKUP(AV$31,$S$28:$AB$28,$S$32:$AB$281))*IFERROR(_xlfn.XLOOKUP(AW$30,$S$8:$S$10,_xlfn.XLOOKUP(AV$31,$U$4:$Z$4,$U$8:$Z$10),1),1),4))</f>
        <v/>
      </c>
      <c r="AW76" s="2" t="str">
        <f t="shared" si="5"/>
        <v>{"Atk":3075.6393,"Cri":0.322}</v>
      </c>
      <c r="AX76" s="2" t="str" cm="1">
        <f t="array" ref="AX76">IF(AX75="","",$B$2&amp;AX$31&amp;$B$2&amp;$B$1&amp;ROUND(AX$29/100*_xlfn.XLOOKUP($E76,$E$32:$E$281,_xlfn.XLOOKUP(AX$31,$S$28:$AB$28,$S$32:$AB$281))*IFERROR(_xlfn.XLOOKUP(BA$30,$S$8:$S$10,_xlfn.XLOOKUP(AX$31,$U$4:$Z$4,$U$8:$Z$10),1),1),4))</f>
        <v>"Hp":44704.0601</v>
      </c>
      <c r="AY76" s="2" t="str" cm="1">
        <f t="array" ref="AY76">IF(AY75="","",$B$2&amp;AY$31&amp;$B$2&amp;$B$1&amp;ROUND(AY$29/100*_xlfn.XLOOKUP($E76,$E$32:$E$281,_xlfn.XLOOKUP(AY$31,$S$28:$AB$28,$S$32:$AB$281))*IFERROR(_xlfn.XLOOKUP(BB$30,$S$8:$S$10,_xlfn.XLOOKUP(AY$31,$U$4:$Z$4,$U$8:$Z$10),1),1),4))</f>
        <v>"AntiCri":0.322</v>
      </c>
      <c r="AZ76" s="2" t="str" cm="1">
        <f t="array" ref="AZ76">IF(AZ75="","",$B$2&amp;AZ$31&amp;$B$2&amp;$B$1&amp;ROUND(AZ$29/100*_xlfn.XLOOKUP($E76,$E$32:$E$281,_xlfn.XLOOKUP(AZ$31,$S$28:$AB$28,$S$32:$AB$281))*IFERROR(_xlfn.XLOOKUP(BA$30,$S$8:$S$10,_xlfn.XLOOKUP(AZ$31,$U$4:$Z$4,$U$8:$Z$10),1),1),4))</f>
        <v/>
      </c>
      <c r="BA76" s="2" t="str">
        <f t="shared" si="6"/>
        <v>{"Hp":44704.0601,"AntiCri":0.322}</v>
      </c>
      <c r="BB76" s="2" t="str" cm="1">
        <f t="array" ref="BB76">IF(BB75="","",$B$2&amp;BB$31&amp;$B$2&amp;$B$1&amp;ROUND(BB$29/100*_xlfn.XLOOKUP($E76,$E$32:$E$281,_xlfn.XLOOKUP(BB$31,$S$28:$AB$28,$S$32:$AB$281))*IFERROR(_xlfn.XLOOKUP(BE$30,$S$8:$S$10,_xlfn.XLOOKUP(BB$31,$U$4:$Z$4,$U$8:$Z$10),1),1),4))</f>
        <v>"PhysDef":1573.5829</v>
      </c>
      <c r="BC76" s="2" t="str" cm="1">
        <f t="array" ref="BC76">IF(BC75="","",$B$2&amp;BC$31&amp;$B$2&amp;$B$1&amp;ROUND(BC$29/100*_xlfn.XLOOKUP($E76,$E$32:$E$281,_xlfn.XLOOKUP(BC$31,$S$28:$AB$28,$S$32:$AB$281))*IFERROR(_xlfn.XLOOKUP(BF$30,$S$8:$S$10,_xlfn.XLOOKUP(BC$31,$U$4:$Z$4,$U$8:$Z$10),1),1),4))</f>
        <v>"OnHealInc":0.0554</v>
      </c>
      <c r="BD76" s="2" t="str" cm="1">
        <f t="array" ref="BD76">IF(BD75="","",$B$2&amp;BD$31&amp;$B$2&amp;$B$1&amp;ROUND(BD$29/100*_xlfn.XLOOKUP($E76,$E$32:$E$281,_xlfn.XLOOKUP(BD$31,$S$28:$AB$28,$S$32:$AB$281))*IFERROR(_xlfn.XLOOKUP(BE$30,$S$8:$S$10,_xlfn.XLOOKUP(BD$31,$U$4:$Z$4,$U$8:$Z$10),1),1),4))</f>
        <v/>
      </c>
      <c r="BE76" s="2" t="str">
        <f t="shared" si="7"/>
        <v>{"PhysDef":1573.5829,"OnHealInc":0.0554}</v>
      </c>
      <c r="BF76" s="2" t="str" cm="1">
        <f t="array" ref="BF76">IF(BF75="","",$B$2&amp;BF$31&amp;$B$2&amp;$B$1&amp;ROUND(BF$29/100*_xlfn.XLOOKUP($E76,$E$32:$E$281,_xlfn.XLOOKUP(BF$31,$S$28:$AB$28,$S$32:$AB$281))*IFERROR(_xlfn.XLOOKUP(BI$30,$S$8:$S$10,_xlfn.XLOOKUP(BF$31,$U$4:$Z$4,$U$8:$Z$10),1),1),4))</f>
        <v>"MagicDef":1573.5829</v>
      </c>
      <c r="BG76" s="2" t="str" cm="1">
        <f t="array" ref="BG76">IF(BG75="","",$B$2&amp;BG$31&amp;$B$2&amp;$B$1&amp;ROUND(BG$29/100*_xlfn.XLOOKUP($E76,$E$32:$E$281,_xlfn.XLOOKUP(BG$31,$S$28:$AB$28,$S$32:$AB$281))*IFERROR(_xlfn.XLOOKUP(BJ$30,$S$8:$S$10,_xlfn.XLOOKUP(BG$31,$U$4:$Z$4,$U$8:$Z$10),1),1),4))</f>
        <v>"AtkSpeed":0.0756</v>
      </c>
      <c r="BH76" s="2" t="str" cm="1">
        <f t="array" ref="BH76">IF(BH75="","",$B$2&amp;BH$31&amp;$B$2&amp;$B$1&amp;ROUND(BH$29/100*_xlfn.XLOOKUP($E76,$E$32:$E$281,_xlfn.XLOOKUP(BH$31,$S$28:$AB$28,$S$32:$AB$281))*IFERROR(_xlfn.XLOOKUP(BI$30,$S$8:$S$10,_xlfn.XLOOKUP(BH$31,$U$4:$Z$4,$U$8:$Z$10),1),1),4))</f>
        <v>"OnHealInc":0.0554</v>
      </c>
      <c r="BI76" s="2" t="str">
        <f t="shared" si="8"/>
        <v>{"MagicDef":1573.5829,"AtkSpeed":0.0756,"OnHealInc":0.0554}</v>
      </c>
      <c r="BJ76" s="2" t="str" cm="1">
        <f t="array" ref="BJ76">IF(BJ75="","",$B$2&amp;BJ$31&amp;$B$2&amp;$B$1&amp;ROUND(BJ$29/100*_xlfn.XLOOKUP($E76,$E$32:$E$281,_xlfn.XLOOKUP(BJ$31,$S$28:$AB$28,$S$32:$AB$281))*IFERROR(_xlfn.XLOOKUP(BM$30,$S$8:$S$10,_xlfn.XLOOKUP(BJ$31,$U$4:$Z$4,$U$8:$Z$10),1),1),4))</f>
        <v>"Atk":3933.9573</v>
      </c>
      <c r="BK76" s="2" t="str" cm="1">
        <f t="array" ref="BK76">IF(BK75="","",$B$2&amp;BK$31&amp;$B$2&amp;$B$1&amp;ROUND(BK$29/100*_xlfn.XLOOKUP($E76,$E$32:$E$281,_xlfn.XLOOKUP(BK$31,$S$28:$AB$28,$S$32:$AB$281))*IFERROR(_xlfn.XLOOKUP(BN$30,$S$8:$S$10,_xlfn.XLOOKUP(BK$31,$U$4:$Z$4,$U$8:$Z$10),1),1),4))</f>
        <v>"Cri":0.322</v>
      </c>
      <c r="BL76" s="2" t="str" cm="1">
        <f t="array" ref="BL76">IF(BL75="","",$B$2&amp;BL$31&amp;$B$2&amp;$B$1&amp;ROUND(BL$29/100*_xlfn.XLOOKUP($E76,$E$32:$E$281,_xlfn.XLOOKUP(BL$31,$S$28:$AB$28,$S$32:$AB$281))*IFERROR(_xlfn.XLOOKUP(BM$30,$S$8:$S$10,_xlfn.XLOOKUP(BL$31,$U$4:$Z$4,$U$8:$Z$10),1),1),4))</f>
        <v/>
      </c>
      <c r="BM76" s="2" t="str">
        <f t="shared" si="9"/>
        <v>{"Atk":3933.9573,"Cri":0.322}</v>
      </c>
      <c r="BN76" s="2" t="str" cm="1">
        <f t="array" ref="BN76">IF(BN75="","",$B$2&amp;BN$31&amp;$B$2&amp;$B$1&amp;ROUND(BN$29/100*_xlfn.XLOOKUP($E76,$E$32:$E$281,_xlfn.XLOOKUP(BN$31,$S$28:$AB$28,$S$32:$AB$281))*IFERROR(_xlfn.XLOOKUP(BQ$30,$S$8:$S$10,_xlfn.XLOOKUP(BN$31,$U$4:$Z$4,$U$8:$Z$10),1),1),4))</f>
        <v>"Hp":37551.4104999999</v>
      </c>
      <c r="BO76" s="2" t="str" cm="1">
        <f t="array" ref="BO76">IF(BO75="","",$B$2&amp;BO$31&amp;$B$2&amp;$B$1&amp;ROUND(BO$29/100*_xlfn.XLOOKUP($E76,$E$32:$E$281,_xlfn.XLOOKUP(BO$31,$S$28:$AB$28,$S$32:$AB$281))*IFERROR(_xlfn.XLOOKUP(BR$30,$S$8:$S$10,_xlfn.XLOOKUP(BO$31,$U$4:$Z$4,$U$8:$Z$10),1),1),4))</f>
        <v>"AntiCri":0.322</v>
      </c>
      <c r="BP76" s="2" t="str" cm="1">
        <f t="array" ref="BP76">IF(BP75="","",$B$2&amp;BP$31&amp;$B$2&amp;$B$1&amp;ROUND(BP$29/100*_xlfn.XLOOKUP($E76,$E$32:$E$281,_xlfn.XLOOKUP(BP$31,$S$28:$AB$28,$S$32:$AB$281))*IFERROR(_xlfn.XLOOKUP(BQ$30,$S$8:$S$10,_xlfn.XLOOKUP(BP$31,$U$4:$Z$4,$U$8:$Z$10),1),1),4))</f>
        <v/>
      </c>
      <c r="BQ76" s="2" t="str">
        <f t="shared" si="10"/>
        <v>{"Hp":37551.4104999999,"AntiCri":0.322}</v>
      </c>
      <c r="BR76" s="2" t="str" cm="1">
        <f t="array" ref="BR76">IF(BR75="","",$B$2&amp;BR$31&amp;$B$2&amp;$B$1&amp;ROUND(BR$29/100*_xlfn.XLOOKUP($E76,$E$32:$E$281,_xlfn.XLOOKUP(BR$31,$S$28:$AB$28,$S$32:$AB$281))*IFERROR(_xlfn.XLOOKUP(BU$30,$S$8:$S$10,_xlfn.XLOOKUP(BR$31,$U$4:$Z$4,$U$8:$Z$10),1),1),4))</f>
        <v>"PhysDef":1387.614</v>
      </c>
      <c r="BS76" s="2" t="str" cm="1">
        <f t="array" ref="BS76">IF(BS75="","",$B$2&amp;BS$31&amp;$B$2&amp;$B$1&amp;ROUND(BS$29/100*_xlfn.XLOOKUP($E76,$E$32:$E$281,_xlfn.XLOOKUP(BS$31,$S$28:$AB$28,$S$32:$AB$281))*IFERROR(_xlfn.XLOOKUP(BV$30,$S$8:$S$10,_xlfn.XLOOKUP(BS$31,$U$4:$Z$4,$U$8:$Z$10),1),1),4))</f>
        <v>"HealInc":0.0554</v>
      </c>
      <c r="BT76" s="2" t="str" cm="1">
        <f t="array" ref="BT76">IF(BT75="","",$B$2&amp;BT$31&amp;$B$2&amp;$B$1&amp;ROUND(BT$29/100*_xlfn.XLOOKUP($E76,$E$32:$E$281,_xlfn.XLOOKUP(BT$31,$S$28:$AB$28,$S$32:$AB$281))*IFERROR(_xlfn.XLOOKUP(BU$30,$S$8:$S$10,_xlfn.XLOOKUP(BT$31,$U$4:$Z$4,$U$8:$Z$10),1),1),4))</f>
        <v/>
      </c>
      <c r="BU76" s="2" t="str">
        <f t="shared" si="11"/>
        <v>{"PhysDef":1387.614,"HealInc":0.0554}</v>
      </c>
      <c r="BV76" s="2" t="str" cm="1">
        <f t="array" ref="BV76">IF(BV75="","",$B$2&amp;BV$31&amp;$B$2&amp;$B$1&amp;ROUND(BV$29/100*_xlfn.XLOOKUP($E76,$E$32:$E$281,_xlfn.XLOOKUP(BV$31,$S$28:$AB$28,$S$32:$AB$281))*IFERROR(_xlfn.XLOOKUP(BY$30,$S$8:$S$10,_xlfn.XLOOKUP(BV$31,$U$4:$Z$4,$U$8:$Z$10),1),1),4))</f>
        <v>"MagicDef":1416.2246</v>
      </c>
      <c r="BW76" s="2" t="str" cm="1">
        <f t="array" ref="BW76">IF(BW75="","",$B$2&amp;BW$31&amp;$B$2&amp;$B$1&amp;ROUND(BW$29/100*_xlfn.XLOOKUP($E76,$E$32:$E$281,_xlfn.XLOOKUP(BW$31,$S$28:$AB$28,$S$32:$AB$281))*IFERROR(_xlfn.XLOOKUP(BZ$30,$S$8:$S$10,_xlfn.XLOOKUP(BW$31,$U$4:$Z$4,$U$8:$Z$10),1),1),4))</f>
        <v>"AtkSpeed":0.0756</v>
      </c>
      <c r="BX76" s="2" t="str" cm="1">
        <f t="array" ref="BX76">IF(BX75="","",$B$2&amp;BX$31&amp;$B$2&amp;$B$1&amp;ROUND(BX$29/100*_xlfn.XLOOKUP($E76,$E$32:$E$281,_xlfn.XLOOKUP(BX$31,$S$28:$AB$28,$S$32:$AB$281))*IFERROR(_xlfn.XLOOKUP(BY$30,$S$8:$S$10,_xlfn.XLOOKUP(BX$31,$U$4:$Z$4,$U$8:$Z$10),1),1),4))</f>
        <v>"HealInc":0.0554</v>
      </c>
      <c r="BY76" s="2" t="str">
        <f t="shared" si="12"/>
        <v>{"MagicDef":1416.2246,"AtkSpeed":0.0756,"HealInc":0.0554}</v>
      </c>
    </row>
    <row r="77" spans="4:77" ht="16.5" x14ac:dyDescent="0.15">
      <c r="D77" s="38">
        <v>101</v>
      </c>
      <c r="E77" s="42">
        <v>46</v>
      </c>
      <c r="F77" s="38">
        <v>6978.0463684068936</v>
      </c>
      <c r="G77" s="38">
        <v>40</v>
      </c>
      <c r="H77" s="38">
        <v>40</v>
      </c>
      <c r="I77" s="48">
        <v>6978.0463684068936</v>
      </c>
      <c r="J77" s="48">
        <v>697.80463684068945</v>
      </c>
      <c r="K77" s="48">
        <v>279.12185473627579</v>
      </c>
      <c r="L77" s="48">
        <v>279.12185473627579</v>
      </c>
      <c r="M77" s="48">
        <v>56</v>
      </c>
      <c r="N77" s="48">
        <v>56</v>
      </c>
      <c r="O77" s="48">
        <v>18</v>
      </c>
      <c r="P77" s="48">
        <v>14</v>
      </c>
      <c r="Q77" s="48">
        <v>13.200000000000001</v>
      </c>
      <c r="R77" s="48">
        <v>13.200000000000001</v>
      </c>
      <c r="S77" s="48">
        <f>SUM(I$32:I77)</f>
        <v>42741.294431856193</v>
      </c>
      <c r="T77" s="48">
        <f>SUM(J$32:J77)</f>
        <v>4274.1294431856195</v>
      </c>
      <c r="U77" s="48">
        <f>SUM(K$32:K77)</f>
        <v>1709.6517772742477</v>
      </c>
      <c r="V77" s="48">
        <f>SUM(L$32:L77)</f>
        <v>1709.6517772742477</v>
      </c>
      <c r="W77" s="62">
        <f>SUM(M$32:M77)/10000</f>
        <v>0.3276</v>
      </c>
      <c r="X77" s="62">
        <f>SUM(N$32:N77)/10000</f>
        <v>0.3276</v>
      </c>
      <c r="Y77" s="62">
        <f>SUM(O$32:O77)/10000</f>
        <v>7.7399999999999997E-2</v>
      </c>
      <c r="Z77" s="62">
        <f>SUM(P$32:P77)/10000</f>
        <v>6.0199999999999997E-2</v>
      </c>
      <c r="AA77" s="62">
        <f>SUM(Q$32:Q77)/10000</f>
        <v>5.6759999999999942E-2</v>
      </c>
      <c r="AB77" s="62">
        <f>SUM(R$32:R77)/10000</f>
        <v>5.6759999999999942E-2</v>
      </c>
      <c r="AD77" s="2" t="str" cm="1">
        <f t="array" ref="AD77">IF(AD76="","",$B$2&amp;AD$31&amp;$B$2&amp;$B$1&amp;ROUND(AD$29/100*_xlfn.XLOOKUP($E77,$E$32:$E$281,_xlfn.XLOOKUP(AD$31,$S$28:$AB$28,$S$32:$AB$281))*_xlfn.XLOOKUP(AG$30,$S$8:$S$10,_xlfn.XLOOKUP(AD$31,$U$4:$Z$4,$U$8:$Z$10),1),4))</f>
        <v>"Atk":5214.4379</v>
      </c>
      <c r="AE77" s="2" t="str" cm="1">
        <f t="array" ref="AE77">IF(AE76="","",$B$2&amp;AE$31&amp;$B$2&amp;$B$1&amp;ROUND(AE$29/100*_xlfn.XLOOKUP($E77,$E$32:$E$281,_xlfn.XLOOKUP(AE$31,$S$28:$AB$28,$S$32:$AB$281))*_xlfn.XLOOKUP(AG$30,$S$8:$S$10,_xlfn.XLOOKUP(AE$31,$U$4:$Z$4,$U$8:$Z$10),1),4))</f>
        <v>"Cri":0.475</v>
      </c>
      <c r="AF77" s="2" t="str" cm="1">
        <f t="array" ref="AF77">IF(AF76="","",$B$2&amp;AF$31&amp;$B$2&amp;$B$1&amp;ROUND(AF$29/100*_xlfn.XLOOKUP($E77,$E$32:$E$281,_xlfn.XLOOKUP(AF$31,$S$28:$AB$28,$S$32:$AB$281))*_xlfn.XLOOKUP(AI$30,$S$8:$S$10,_xlfn.XLOOKUP(AF$31,$U$4:$Z$4,$U$8:$Z$10),1),4))</f>
        <v/>
      </c>
      <c r="AG77" s="2" t="str">
        <f t="shared" si="1"/>
        <v>{"Atk":5214.4379,"Cri":0.475}</v>
      </c>
      <c r="AH77" s="2" t="str" cm="1">
        <f t="array" ref="AH77">IF(AH76="","",$B$2&amp;AH$31&amp;$B$2&amp;$B$1&amp;ROUND(AH$29/100*_xlfn.XLOOKUP($E77,$E$32:$E$281,_xlfn.XLOOKUP(AH$31,$S$28:$AB$28,$S$32:$AB$281))*_xlfn.XLOOKUP(AK$30,$S$8:$S$10,_xlfn.XLOOKUP(AH$31,$U$4:$Z$4,$U$8:$Z$10),1),4))</f>
        <v>"Hp":37612.3391</v>
      </c>
      <c r="AI77" s="2" t="str" cm="1">
        <f t="array" ref="AI77">IF(AI76="","",$B$2&amp;AI$31&amp;$B$2&amp;$B$1&amp;ROUND(AI$29/100*_xlfn.XLOOKUP($E77,$E$32:$E$281,_xlfn.XLOOKUP(AI$31,$S$28:$AB$28,$S$32:$AB$281))*_xlfn.XLOOKUP(AK$30,$S$8:$S$10,_xlfn.XLOOKUP(AI$31,$U$4:$Z$4,$U$8:$Z$10),1),4))</f>
        <v>"AntiCri":0.2621</v>
      </c>
      <c r="AJ77" s="2" t="str" cm="1">
        <f t="array" ref="AJ77">IF(AJ76="","",$B$2&amp;AJ$31&amp;$B$2&amp;$B$1&amp;ROUND(AJ$29/100*_xlfn.XLOOKUP($E77,$E$32:$E$281,_xlfn.XLOOKUP(AJ$31,$S$28:$AB$28,$S$32:$AB$281))*_xlfn.XLOOKUP(AK$30,$S$8:$S$10,_xlfn.XLOOKUP(AJ$31,$U$4:$Z$4,$U$8:$Z$10),1),4))</f>
        <v/>
      </c>
      <c r="AK77" s="2" t="str">
        <f t="shared" si="2"/>
        <v>{"Hp":37612.3391,"AntiCri":0.2621}</v>
      </c>
      <c r="AL77" s="2" t="str" cm="1">
        <f t="array" ref="AL77">IF(AL76="","",$B$2&amp;AL$31&amp;$B$2&amp;$B$1&amp;ROUND(AL$29/100*_xlfn.XLOOKUP($E77,$E$32:$E$281,_xlfn.XLOOKUP(AL$31,$S$28:$AB$28,$S$32:$AB$281))*IFERROR(_xlfn.XLOOKUP(AO$30,$S$8:$S$10,_xlfn.XLOOKUP(AL$31,$U$4:$Z$4,$U$8:$Z$10),1),1),4))</f>
        <v>"PhysDef":1624.1692</v>
      </c>
      <c r="AM77" s="2" t="str" cm="1">
        <f t="array" ref="AM77">IF(AM76="","",$B$2&amp;AM$31&amp;$B$2&amp;$B$1&amp;ROUND(AM$29/100*_xlfn.XLOOKUP($E77,$E$32:$E$281,_xlfn.XLOOKUP(AM$31,$S$28:$AB$28,$S$32:$AB$281))*IFERROR(_xlfn.XLOOKUP(AP$30,$S$8:$S$10,_xlfn.XLOOKUP(AM$31,$U$4:$Z$4,$U$8:$Z$10),1),1),4))</f>
        <v>"SkillSpeed":0.0602</v>
      </c>
      <c r="AN77" s="2" t="str" cm="1">
        <f t="array" ref="AN77">IF(AN76="","",$B$2&amp;AN$31&amp;$B$2&amp;$B$1&amp;ROUND(AN$29/100*_xlfn.XLOOKUP($E77,$E$32:$E$281,_xlfn.XLOOKUP(AN$31,$S$28:$AB$28,$S$32:$AB$281))*IFERROR(_xlfn.XLOOKUP(AO$30,$S$8:$S$10,_xlfn.XLOOKUP(AN$31,$U$4:$Z$4,$U$8:$Z$10),1),1),4))</f>
        <v/>
      </c>
      <c r="AO77" s="2" t="str">
        <f t="shared" si="3"/>
        <v>{"PhysDef":1624.1692,"SkillSpeed":0.0602}</v>
      </c>
      <c r="AP77" s="2" t="str" cm="1">
        <f t="array" ref="AP77">IF(AP76="","",$B$2&amp;AP$31&amp;$B$2&amp;$B$1&amp;ROUND(AP$29/100*_xlfn.XLOOKUP($E77,$E$32:$E$281,_xlfn.XLOOKUP(AP$31,$S$28:$AB$28,$S$32:$AB$281))*IFERROR(_xlfn.XLOOKUP(AS$30,$S$8:$S$10,_xlfn.XLOOKUP(AP$31,$U$4:$Z$4,$U$8:$Z$10),1),1),4))</f>
        <v>"MagicDef":1624.1692</v>
      </c>
      <c r="AQ77" s="2" t="str" cm="1">
        <f t="array" ref="AQ77">IF(AQ76="","",$B$2&amp;AQ$31&amp;$B$2&amp;$B$1&amp;ROUND(AQ$29/100*_xlfn.XLOOKUP($E77,$E$32:$E$281,_xlfn.XLOOKUP(AQ$31,$S$28:$AB$28,$S$32:$AB$281))*IFERROR(_xlfn.XLOOKUP(AT$30,$S$8:$S$10,_xlfn.XLOOKUP(AQ$31,$U$4:$Z$4,$U$8:$Z$10),1),1),4))</f>
        <v>"AtkSpeed":0.0774</v>
      </c>
      <c r="AR77" s="2" t="str" cm="1">
        <f t="array" ref="AR77">IF(AR76="","",$B$2&amp;AR$31&amp;$B$2&amp;$B$1&amp;ROUND(AR$29/100*_xlfn.XLOOKUP($E77,$E$32:$E$281,_xlfn.XLOOKUP(AR$31,$S$28:$AB$28,$S$32:$AB$281))*IFERROR(_xlfn.XLOOKUP(AS$30,$S$8:$S$10,_xlfn.XLOOKUP(AR$31,$U$4:$Z$4,$U$8:$Z$10),1),1),4))</f>
        <v>"SkillSpeed":0.0602</v>
      </c>
      <c r="AS77" s="2" t="str">
        <f t="shared" si="4"/>
        <v>{"MagicDef":1624.1692,"AtkSpeed":0.0774,"SkillSpeed":0.0602}</v>
      </c>
      <c r="AT77" s="2" t="str" cm="1">
        <f t="array" ref="AT77">IF(AT76="","",$B$2&amp;AT$31&amp;$B$2&amp;$B$1&amp;ROUND(AT$29/100*_xlfn.XLOOKUP($E77,$E$32:$E$281,_xlfn.XLOOKUP(AT$31,$S$28:$AB$28,$S$32:$AB$281))*IFERROR(_xlfn.XLOOKUP(AW$30,$S$8:$S$10,_xlfn.XLOOKUP(AT$31,$U$4:$Z$4,$U$8:$Z$10),1),1),4))</f>
        <v>"Atk":3675.7513</v>
      </c>
      <c r="AU77" s="2" t="str" cm="1">
        <f t="array" ref="AU77">IF(AU76="","",$B$2&amp;AU$31&amp;$B$2&amp;$B$1&amp;ROUND(AU$29/100*_xlfn.XLOOKUP($E77,$E$32:$E$281,_xlfn.XLOOKUP(AU$31,$S$28:$AB$28,$S$32:$AB$281))*IFERROR(_xlfn.XLOOKUP(AX$30,$S$8:$S$10,_xlfn.XLOOKUP(AU$31,$U$4:$Z$4,$U$8:$Z$10),1),1),4))</f>
        <v>"Cri":0.3276</v>
      </c>
      <c r="AV77" s="2" t="str" cm="1">
        <f t="array" ref="AV77">IF(AV76="","",$B$2&amp;AV$31&amp;$B$2&amp;$B$1&amp;ROUND(AV$29/100*_xlfn.XLOOKUP($E77,$E$32:$E$281,_xlfn.XLOOKUP(AV$31,$S$28:$AB$28,$S$32:$AB$281))*IFERROR(_xlfn.XLOOKUP(AW$30,$S$8:$S$10,_xlfn.XLOOKUP(AV$31,$U$4:$Z$4,$U$8:$Z$10),1),1),4))</f>
        <v/>
      </c>
      <c r="AW77" s="2" t="str">
        <f t="shared" si="5"/>
        <v>{"Atk":3675.7513,"Cri":0.3276}</v>
      </c>
      <c r="AX77" s="2" t="str" cm="1">
        <f t="array" ref="AX77">IF(AX76="","",$B$2&amp;AX$31&amp;$B$2&amp;$B$1&amp;ROUND(AX$29/100*_xlfn.XLOOKUP($E77,$E$32:$E$281,_xlfn.XLOOKUP(AX$31,$S$28:$AB$28,$S$32:$AB$281))*IFERROR(_xlfn.XLOOKUP(BA$30,$S$8:$S$10,_xlfn.XLOOKUP(AX$31,$U$4:$Z$4,$U$8:$Z$10),1),1),4))</f>
        <v>"Hp":53426.618</v>
      </c>
      <c r="AY77" s="2" t="str" cm="1">
        <f t="array" ref="AY77">IF(AY76="","",$B$2&amp;AY$31&amp;$B$2&amp;$B$1&amp;ROUND(AY$29/100*_xlfn.XLOOKUP($E77,$E$32:$E$281,_xlfn.XLOOKUP(AY$31,$S$28:$AB$28,$S$32:$AB$281))*IFERROR(_xlfn.XLOOKUP(BB$30,$S$8:$S$10,_xlfn.XLOOKUP(AY$31,$U$4:$Z$4,$U$8:$Z$10),1),1),4))</f>
        <v>"AntiCri":0.3276</v>
      </c>
      <c r="AZ77" s="2" t="str" cm="1">
        <f t="array" ref="AZ77">IF(AZ76="","",$B$2&amp;AZ$31&amp;$B$2&amp;$B$1&amp;ROUND(AZ$29/100*_xlfn.XLOOKUP($E77,$E$32:$E$281,_xlfn.XLOOKUP(AZ$31,$S$28:$AB$28,$S$32:$AB$281))*IFERROR(_xlfn.XLOOKUP(BA$30,$S$8:$S$10,_xlfn.XLOOKUP(AZ$31,$U$4:$Z$4,$U$8:$Z$10),1),1),4))</f>
        <v/>
      </c>
      <c r="BA77" s="2" t="str">
        <f t="shared" si="6"/>
        <v>{"Hp":53426.618,"AntiCri":0.3276}</v>
      </c>
      <c r="BB77" s="2" t="str" cm="1">
        <f t="array" ref="BB77">IF(BB76="","",$B$2&amp;BB$31&amp;$B$2&amp;$B$1&amp;ROUND(BB$29/100*_xlfn.XLOOKUP($E77,$E$32:$E$281,_xlfn.XLOOKUP(BB$31,$S$28:$AB$28,$S$32:$AB$281))*IFERROR(_xlfn.XLOOKUP(BE$30,$S$8:$S$10,_xlfn.XLOOKUP(BB$31,$U$4:$Z$4,$U$8:$Z$10),1),1),4))</f>
        <v>"PhysDef":1880.617</v>
      </c>
      <c r="BC77" s="2" t="str" cm="1">
        <f t="array" ref="BC77">IF(BC76="","",$B$2&amp;BC$31&amp;$B$2&amp;$B$1&amp;ROUND(BC$29/100*_xlfn.XLOOKUP($E77,$E$32:$E$281,_xlfn.XLOOKUP(BC$31,$S$28:$AB$28,$S$32:$AB$281))*IFERROR(_xlfn.XLOOKUP(BF$30,$S$8:$S$10,_xlfn.XLOOKUP(BC$31,$U$4:$Z$4,$U$8:$Z$10),1),1),4))</f>
        <v>"OnHealInc":0.0568</v>
      </c>
      <c r="BD77" s="2" t="str" cm="1">
        <f t="array" ref="BD77">IF(BD76="","",$B$2&amp;BD$31&amp;$B$2&amp;$B$1&amp;ROUND(BD$29/100*_xlfn.XLOOKUP($E77,$E$32:$E$281,_xlfn.XLOOKUP(BD$31,$S$28:$AB$28,$S$32:$AB$281))*IFERROR(_xlfn.XLOOKUP(BE$30,$S$8:$S$10,_xlfn.XLOOKUP(BD$31,$U$4:$Z$4,$U$8:$Z$10),1),1),4))</f>
        <v/>
      </c>
      <c r="BE77" s="2" t="str">
        <f t="shared" si="7"/>
        <v>{"PhysDef":1880.617,"OnHealInc":0.0568}</v>
      </c>
      <c r="BF77" s="2" t="str" cm="1">
        <f t="array" ref="BF77">IF(BF76="","",$B$2&amp;BF$31&amp;$B$2&amp;$B$1&amp;ROUND(BF$29/100*_xlfn.XLOOKUP($E77,$E$32:$E$281,_xlfn.XLOOKUP(BF$31,$S$28:$AB$28,$S$32:$AB$281))*IFERROR(_xlfn.XLOOKUP(BI$30,$S$8:$S$10,_xlfn.XLOOKUP(BF$31,$U$4:$Z$4,$U$8:$Z$10),1),1),4))</f>
        <v>"MagicDef":1880.617</v>
      </c>
      <c r="BG77" s="2" t="str" cm="1">
        <f t="array" ref="BG77">IF(BG76="","",$B$2&amp;BG$31&amp;$B$2&amp;$B$1&amp;ROUND(BG$29/100*_xlfn.XLOOKUP($E77,$E$32:$E$281,_xlfn.XLOOKUP(BG$31,$S$28:$AB$28,$S$32:$AB$281))*IFERROR(_xlfn.XLOOKUP(BJ$30,$S$8:$S$10,_xlfn.XLOOKUP(BG$31,$U$4:$Z$4,$U$8:$Z$10),1),1),4))</f>
        <v>"AtkSpeed":0.0774</v>
      </c>
      <c r="BH77" s="2" t="str" cm="1">
        <f t="array" ref="BH77">IF(BH76="","",$B$2&amp;BH$31&amp;$B$2&amp;$B$1&amp;ROUND(BH$29/100*_xlfn.XLOOKUP($E77,$E$32:$E$281,_xlfn.XLOOKUP(BH$31,$S$28:$AB$28,$S$32:$AB$281))*IFERROR(_xlfn.XLOOKUP(BI$30,$S$8:$S$10,_xlfn.XLOOKUP(BH$31,$U$4:$Z$4,$U$8:$Z$10),1),1),4))</f>
        <v>"OnHealInc":0.0568</v>
      </c>
      <c r="BI77" s="2" t="str">
        <f t="shared" si="8"/>
        <v>{"MagicDef":1880.617,"AtkSpeed":0.0774,"OnHealInc":0.0568}</v>
      </c>
      <c r="BJ77" s="2" t="str" cm="1">
        <f t="array" ref="BJ77">IF(BJ76="","",$B$2&amp;BJ$31&amp;$B$2&amp;$B$1&amp;ROUND(BJ$29/100*_xlfn.XLOOKUP($E77,$E$32:$E$281,_xlfn.XLOOKUP(BJ$31,$S$28:$AB$28,$S$32:$AB$281))*IFERROR(_xlfn.XLOOKUP(BM$30,$S$8:$S$10,_xlfn.XLOOKUP(BJ$31,$U$4:$Z$4,$U$8:$Z$10),1),1),4))</f>
        <v>"Atk":4701.5424</v>
      </c>
      <c r="BK77" s="2" t="str" cm="1">
        <f t="array" ref="BK77">IF(BK76="","",$B$2&amp;BK$31&amp;$B$2&amp;$B$1&amp;ROUND(BK$29/100*_xlfn.XLOOKUP($E77,$E$32:$E$281,_xlfn.XLOOKUP(BK$31,$S$28:$AB$28,$S$32:$AB$281))*IFERROR(_xlfn.XLOOKUP(BN$30,$S$8:$S$10,_xlfn.XLOOKUP(BK$31,$U$4:$Z$4,$U$8:$Z$10),1),1),4))</f>
        <v>"Cri":0.3276</v>
      </c>
      <c r="BL77" s="2" t="str" cm="1">
        <f t="array" ref="BL77">IF(BL76="","",$B$2&amp;BL$31&amp;$B$2&amp;$B$1&amp;ROUND(BL$29/100*_xlfn.XLOOKUP($E77,$E$32:$E$281,_xlfn.XLOOKUP(BL$31,$S$28:$AB$28,$S$32:$AB$281))*IFERROR(_xlfn.XLOOKUP(BM$30,$S$8:$S$10,_xlfn.XLOOKUP(BL$31,$U$4:$Z$4,$U$8:$Z$10),1),1),4))</f>
        <v/>
      </c>
      <c r="BM77" s="2" t="str">
        <f t="shared" si="9"/>
        <v>{"Atk":4701.5424,"Cri":0.3276}</v>
      </c>
      <c r="BN77" s="2" t="str" cm="1">
        <f t="array" ref="BN77">IF(BN76="","",$B$2&amp;BN$31&amp;$B$2&amp;$B$1&amp;ROUND(BN$29/100*_xlfn.XLOOKUP($E77,$E$32:$E$281,_xlfn.XLOOKUP(BN$31,$S$28:$AB$28,$S$32:$AB$281))*IFERROR(_xlfn.XLOOKUP(BQ$30,$S$8:$S$10,_xlfn.XLOOKUP(BN$31,$U$4:$Z$4,$U$8:$Z$10),1),1),4))</f>
        <v>"Hp":44878.3592</v>
      </c>
      <c r="BO77" s="2" t="str" cm="1">
        <f t="array" ref="BO77">IF(BO76="","",$B$2&amp;BO$31&amp;$B$2&amp;$B$1&amp;ROUND(BO$29/100*_xlfn.XLOOKUP($E77,$E$32:$E$281,_xlfn.XLOOKUP(BO$31,$S$28:$AB$28,$S$32:$AB$281))*IFERROR(_xlfn.XLOOKUP(BR$30,$S$8:$S$10,_xlfn.XLOOKUP(BO$31,$U$4:$Z$4,$U$8:$Z$10),1),1),4))</f>
        <v>"AntiCri":0.3276</v>
      </c>
      <c r="BP77" s="2" t="str" cm="1">
        <f t="array" ref="BP77">IF(BP76="","",$B$2&amp;BP$31&amp;$B$2&amp;$B$1&amp;ROUND(BP$29/100*_xlfn.XLOOKUP($E77,$E$32:$E$281,_xlfn.XLOOKUP(BP$31,$S$28:$AB$28,$S$32:$AB$281))*IFERROR(_xlfn.XLOOKUP(BQ$30,$S$8:$S$10,_xlfn.XLOOKUP(BP$31,$U$4:$Z$4,$U$8:$Z$10),1),1),4))</f>
        <v/>
      </c>
      <c r="BQ77" s="2" t="str">
        <f t="shared" si="10"/>
        <v>{"Hp":44878.3592,"AntiCri":0.3276}</v>
      </c>
      <c r="BR77" s="2" t="str" cm="1">
        <f t="array" ref="BR77">IF(BR76="","",$B$2&amp;BR$31&amp;$B$2&amp;$B$1&amp;ROUND(BR$29/100*_xlfn.XLOOKUP($E77,$E$32:$E$281,_xlfn.XLOOKUP(BR$31,$S$28:$AB$28,$S$32:$AB$281))*IFERROR(_xlfn.XLOOKUP(BU$30,$S$8:$S$10,_xlfn.XLOOKUP(BR$31,$U$4:$Z$4,$U$8:$Z$10),1),1),4))</f>
        <v>"PhysDef":1658.3622</v>
      </c>
      <c r="BS77" s="2" t="str" cm="1">
        <f t="array" ref="BS77">IF(BS76="","",$B$2&amp;BS$31&amp;$B$2&amp;$B$1&amp;ROUND(BS$29/100*_xlfn.XLOOKUP($E77,$E$32:$E$281,_xlfn.XLOOKUP(BS$31,$S$28:$AB$28,$S$32:$AB$281))*IFERROR(_xlfn.XLOOKUP(BV$30,$S$8:$S$10,_xlfn.XLOOKUP(BS$31,$U$4:$Z$4,$U$8:$Z$10),1),1),4))</f>
        <v>"HealInc":0.0568</v>
      </c>
      <c r="BT77" s="2" t="str" cm="1">
        <f t="array" ref="BT77">IF(BT76="","",$B$2&amp;BT$31&amp;$B$2&amp;$B$1&amp;ROUND(BT$29/100*_xlfn.XLOOKUP($E77,$E$32:$E$281,_xlfn.XLOOKUP(BT$31,$S$28:$AB$28,$S$32:$AB$281))*IFERROR(_xlfn.XLOOKUP(BU$30,$S$8:$S$10,_xlfn.XLOOKUP(BT$31,$U$4:$Z$4,$U$8:$Z$10),1),1),4))</f>
        <v/>
      </c>
      <c r="BU77" s="2" t="str">
        <f t="shared" si="11"/>
        <v>{"PhysDef":1658.3622,"HealInc":0.0568}</v>
      </c>
      <c r="BV77" s="2" t="str" cm="1">
        <f t="array" ref="BV77">IF(BV76="","",$B$2&amp;BV$31&amp;$B$2&amp;$B$1&amp;ROUND(BV$29/100*_xlfn.XLOOKUP($E77,$E$32:$E$281,_xlfn.XLOOKUP(BV$31,$S$28:$AB$28,$S$32:$AB$281))*IFERROR(_xlfn.XLOOKUP(BY$30,$S$8:$S$10,_xlfn.XLOOKUP(BV$31,$U$4:$Z$4,$U$8:$Z$10),1),1),4))</f>
        <v>"MagicDef":1692.5553</v>
      </c>
      <c r="BW77" s="2" t="str" cm="1">
        <f t="array" ref="BW77">IF(BW76="","",$B$2&amp;BW$31&amp;$B$2&amp;$B$1&amp;ROUND(BW$29/100*_xlfn.XLOOKUP($E77,$E$32:$E$281,_xlfn.XLOOKUP(BW$31,$S$28:$AB$28,$S$32:$AB$281))*IFERROR(_xlfn.XLOOKUP(BZ$30,$S$8:$S$10,_xlfn.XLOOKUP(BW$31,$U$4:$Z$4,$U$8:$Z$10),1),1),4))</f>
        <v>"AtkSpeed":0.0774</v>
      </c>
      <c r="BX77" s="2" t="str" cm="1">
        <f t="array" ref="BX77">IF(BX76="","",$B$2&amp;BX$31&amp;$B$2&amp;$B$1&amp;ROUND(BX$29/100*_xlfn.XLOOKUP($E77,$E$32:$E$281,_xlfn.XLOOKUP(BX$31,$S$28:$AB$28,$S$32:$AB$281))*IFERROR(_xlfn.XLOOKUP(BY$30,$S$8:$S$10,_xlfn.XLOOKUP(BX$31,$U$4:$Z$4,$U$8:$Z$10),1),1),4))</f>
        <v>"HealInc":0.0568</v>
      </c>
      <c r="BY77" s="2" t="str">
        <f t="shared" si="12"/>
        <v>{"MagicDef":1692.5553,"AtkSpeed":0.0774,"HealInc":0.0568}</v>
      </c>
    </row>
    <row r="78" spans="4:77" ht="16.5" x14ac:dyDescent="0.15">
      <c r="D78" s="38">
        <v>103</v>
      </c>
      <c r="E78" s="43">
        <v>47</v>
      </c>
      <c r="F78" s="38">
        <v>1791.9366902610727</v>
      </c>
      <c r="G78" s="38">
        <v>40</v>
      </c>
      <c r="H78" s="38">
        <v>40</v>
      </c>
      <c r="I78" s="48">
        <v>1791.9366902610727</v>
      </c>
      <c r="J78" s="48">
        <v>179.19366902610727</v>
      </c>
      <c r="K78" s="48">
        <v>71.677467610442918</v>
      </c>
      <c r="L78" s="48">
        <v>71.677467610442918</v>
      </c>
      <c r="M78" s="48">
        <v>56</v>
      </c>
      <c r="N78" s="48">
        <v>56</v>
      </c>
      <c r="O78" s="48">
        <v>18</v>
      </c>
      <c r="P78" s="48">
        <v>14</v>
      </c>
      <c r="Q78" s="48">
        <v>13.200000000000001</v>
      </c>
      <c r="R78" s="48">
        <v>13.200000000000001</v>
      </c>
      <c r="S78" s="48">
        <f>SUM(I$32:I78)</f>
        <v>44533.231122117264</v>
      </c>
      <c r="T78" s="48">
        <f>SUM(J$32:J78)</f>
        <v>4453.3231122117268</v>
      </c>
      <c r="U78" s="48">
        <f>SUM(K$32:K78)</f>
        <v>1781.3292448846905</v>
      </c>
      <c r="V78" s="48">
        <f>SUM(L$32:L78)</f>
        <v>1781.3292448846905</v>
      </c>
      <c r="W78" s="62">
        <f>SUM(M$32:M78)/10000</f>
        <v>0.3332</v>
      </c>
      <c r="X78" s="62">
        <f>SUM(N$32:N78)/10000</f>
        <v>0.3332</v>
      </c>
      <c r="Y78" s="62">
        <f>SUM(O$32:O78)/10000</f>
        <v>7.9200000000000007E-2</v>
      </c>
      <c r="Z78" s="62">
        <f>SUM(P$32:P78)/10000</f>
        <v>6.1600000000000002E-2</v>
      </c>
      <c r="AA78" s="62">
        <f>SUM(Q$32:Q78)/10000</f>
        <v>5.8079999999999951E-2</v>
      </c>
      <c r="AB78" s="62">
        <f>SUM(R$32:R78)/10000</f>
        <v>5.8079999999999951E-2</v>
      </c>
      <c r="AD78" s="2" t="str" cm="1">
        <f t="array" ref="AD78">IF(AD77="","",$B$2&amp;AD$31&amp;$B$2&amp;$B$1&amp;ROUND(AD$29/100*_xlfn.XLOOKUP($E78,$E$32:$E$281,_xlfn.XLOOKUP(AD$31,$S$28:$AB$28,$S$32:$AB$281))*_xlfn.XLOOKUP(AG$30,$S$8:$S$10,_xlfn.XLOOKUP(AD$31,$U$4:$Z$4,$U$8:$Z$10),1),4))</f>
        <v>"Atk":5433.0542</v>
      </c>
      <c r="AE78" s="2" t="str" cm="1">
        <f t="array" ref="AE78">IF(AE77="","",$B$2&amp;AE$31&amp;$B$2&amp;$B$1&amp;ROUND(AE$29/100*_xlfn.XLOOKUP($E78,$E$32:$E$281,_xlfn.XLOOKUP(AE$31,$S$28:$AB$28,$S$32:$AB$281))*_xlfn.XLOOKUP(AG$30,$S$8:$S$10,_xlfn.XLOOKUP(AE$31,$U$4:$Z$4,$U$8:$Z$10),1),4))</f>
        <v>"Cri":0.4831</v>
      </c>
      <c r="AF78" s="2" t="str" cm="1">
        <f t="array" ref="AF78">IF(AF77="","",$B$2&amp;AF$31&amp;$B$2&amp;$B$1&amp;ROUND(AF$29/100*_xlfn.XLOOKUP($E78,$E$32:$E$281,_xlfn.XLOOKUP(AF$31,$S$28:$AB$28,$S$32:$AB$281))*_xlfn.XLOOKUP(AI$30,$S$8:$S$10,_xlfn.XLOOKUP(AF$31,$U$4:$Z$4,$U$8:$Z$10),1),4))</f>
        <v/>
      </c>
      <c r="AG78" s="2" t="str">
        <f t="shared" si="1"/>
        <v>{"Atk":5433.0542,"Cri":0.4831}</v>
      </c>
      <c r="AH78" s="2" t="str" cm="1">
        <f t="array" ref="AH78">IF(AH77="","",$B$2&amp;AH$31&amp;$B$2&amp;$B$1&amp;ROUND(AH$29/100*_xlfn.XLOOKUP($E78,$E$32:$E$281,_xlfn.XLOOKUP(AH$31,$S$28:$AB$28,$S$32:$AB$281))*_xlfn.XLOOKUP(AK$30,$S$8:$S$10,_xlfn.XLOOKUP(AH$31,$U$4:$Z$4,$U$8:$Z$10),1),4))</f>
        <v>"Hp":39189.2434</v>
      </c>
      <c r="AI78" s="2" t="str" cm="1">
        <f t="array" ref="AI78">IF(AI77="","",$B$2&amp;AI$31&amp;$B$2&amp;$B$1&amp;ROUND(AI$29/100*_xlfn.XLOOKUP($E78,$E$32:$E$281,_xlfn.XLOOKUP(AI$31,$S$28:$AB$28,$S$32:$AB$281))*_xlfn.XLOOKUP(AK$30,$S$8:$S$10,_xlfn.XLOOKUP(AI$31,$U$4:$Z$4,$U$8:$Z$10),1),4))</f>
        <v>"AntiCri":0.2666</v>
      </c>
      <c r="AJ78" s="2" t="str" cm="1">
        <f t="array" ref="AJ78">IF(AJ77="","",$B$2&amp;AJ$31&amp;$B$2&amp;$B$1&amp;ROUND(AJ$29/100*_xlfn.XLOOKUP($E78,$E$32:$E$281,_xlfn.XLOOKUP(AJ$31,$S$28:$AB$28,$S$32:$AB$281))*_xlfn.XLOOKUP(AK$30,$S$8:$S$10,_xlfn.XLOOKUP(AJ$31,$U$4:$Z$4,$U$8:$Z$10),1),4))</f>
        <v/>
      </c>
      <c r="AK78" s="2" t="str">
        <f t="shared" si="2"/>
        <v>{"Hp":39189.2434,"AntiCri":0.2666}</v>
      </c>
      <c r="AL78" s="2" t="str" cm="1">
        <f t="array" ref="AL78">IF(AL77="","",$B$2&amp;AL$31&amp;$B$2&amp;$B$1&amp;ROUND(AL$29/100*_xlfn.XLOOKUP($E78,$E$32:$E$281,_xlfn.XLOOKUP(AL$31,$S$28:$AB$28,$S$32:$AB$281))*IFERROR(_xlfn.XLOOKUP(AO$30,$S$8:$S$10,_xlfn.XLOOKUP(AL$31,$U$4:$Z$4,$U$8:$Z$10),1),1),4))</f>
        <v>"PhysDef":1692.2628</v>
      </c>
      <c r="AM78" s="2" t="str" cm="1">
        <f t="array" ref="AM78">IF(AM77="","",$B$2&amp;AM$31&amp;$B$2&amp;$B$1&amp;ROUND(AM$29/100*_xlfn.XLOOKUP($E78,$E$32:$E$281,_xlfn.XLOOKUP(AM$31,$S$28:$AB$28,$S$32:$AB$281))*IFERROR(_xlfn.XLOOKUP(AP$30,$S$8:$S$10,_xlfn.XLOOKUP(AM$31,$U$4:$Z$4,$U$8:$Z$10),1),1),4))</f>
        <v>"SkillSpeed":0.0616</v>
      </c>
      <c r="AN78" s="2" t="str" cm="1">
        <f t="array" ref="AN78">IF(AN77="","",$B$2&amp;AN$31&amp;$B$2&amp;$B$1&amp;ROUND(AN$29/100*_xlfn.XLOOKUP($E78,$E$32:$E$281,_xlfn.XLOOKUP(AN$31,$S$28:$AB$28,$S$32:$AB$281))*IFERROR(_xlfn.XLOOKUP(AO$30,$S$8:$S$10,_xlfn.XLOOKUP(AN$31,$U$4:$Z$4,$U$8:$Z$10),1),1),4))</f>
        <v/>
      </c>
      <c r="AO78" s="2" t="str">
        <f t="shared" si="3"/>
        <v>{"PhysDef":1692.2628,"SkillSpeed":0.0616}</v>
      </c>
      <c r="AP78" s="2" t="str" cm="1">
        <f t="array" ref="AP78">IF(AP77="","",$B$2&amp;AP$31&amp;$B$2&amp;$B$1&amp;ROUND(AP$29/100*_xlfn.XLOOKUP($E78,$E$32:$E$281,_xlfn.XLOOKUP(AP$31,$S$28:$AB$28,$S$32:$AB$281))*IFERROR(_xlfn.XLOOKUP(AS$30,$S$8:$S$10,_xlfn.XLOOKUP(AP$31,$U$4:$Z$4,$U$8:$Z$10),1),1),4))</f>
        <v>"MagicDef":1692.2628</v>
      </c>
      <c r="AQ78" s="2" t="str" cm="1">
        <f t="array" ref="AQ78">IF(AQ77="","",$B$2&amp;AQ$31&amp;$B$2&amp;$B$1&amp;ROUND(AQ$29/100*_xlfn.XLOOKUP($E78,$E$32:$E$281,_xlfn.XLOOKUP(AQ$31,$S$28:$AB$28,$S$32:$AB$281))*IFERROR(_xlfn.XLOOKUP(AT$30,$S$8:$S$10,_xlfn.XLOOKUP(AQ$31,$U$4:$Z$4,$U$8:$Z$10),1),1),4))</f>
        <v>"AtkSpeed":0.0792</v>
      </c>
      <c r="AR78" s="2" t="str" cm="1">
        <f t="array" ref="AR78">IF(AR77="","",$B$2&amp;AR$31&amp;$B$2&amp;$B$1&amp;ROUND(AR$29/100*_xlfn.XLOOKUP($E78,$E$32:$E$281,_xlfn.XLOOKUP(AR$31,$S$28:$AB$28,$S$32:$AB$281))*IFERROR(_xlfn.XLOOKUP(AS$30,$S$8:$S$10,_xlfn.XLOOKUP(AR$31,$U$4:$Z$4,$U$8:$Z$10),1),1),4))</f>
        <v>"SkillSpeed":0.0616</v>
      </c>
      <c r="AS78" s="2" t="str">
        <f t="shared" si="4"/>
        <v>{"MagicDef":1692.2628,"AtkSpeed":0.0792,"SkillSpeed":0.0616}</v>
      </c>
      <c r="AT78" s="2" t="str" cm="1">
        <f t="array" ref="AT78">IF(AT77="","",$B$2&amp;AT$31&amp;$B$2&amp;$B$1&amp;ROUND(AT$29/100*_xlfn.XLOOKUP($E78,$E$32:$E$281,_xlfn.XLOOKUP(AT$31,$S$28:$AB$28,$S$32:$AB$281))*IFERROR(_xlfn.XLOOKUP(AW$30,$S$8:$S$10,_xlfn.XLOOKUP(AT$31,$U$4:$Z$4,$U$8:$Z$10),1),1),4))</f>
        <v>"Atk":3829.8579</v>
      </c>
      <c r="AU78" s="2" t="str" cm="1">
        <f t="array" ref="AU78">IF(AU77="","",$B$2&amp;AU$31&amp;$B$2&amp;$B$1&amp;ROUND(AU$29/100*_xlfn.XLOOKUP($E78,$E$32:$E$281,_xlfn.XLOOKUP(AU$31,$S$28:$AB$28,$S$32:$AB$281))*IFERROR(_xlfn.XLOOKUP(AX$30,$S$8:$S$10,_xlfn.XLOOKUP(AU$31,$U$4:$Z$4,$U$8:$Z$10),1),1),4))</f>
        <v>"Cri":0.3332</v>
      </c>
      <c r="AV78" s="2" t="str" cm="1">
        <f t="array" ref="AV78">IF(AV77="","",$B$2&amp;AV$31&amp;$B$2&amp;$B$1&amp;ROUND(AV$29/100*_xlfn.XLOOKUP($E78,$E$32:$E$281,_xlfn.XLOOKUP(AV$31,$S$28:$AB$28,$S$32:$AB$281))*IFERROR(_xlfn.XLOOKUP(AW$30,$S$8:$S$10,_xlfn.XLOOKUP(AV$31,$U$4:$Z$4,$U$8:$Z$10),1),1),4))</f>
        <v/>
      </c>
      <c r="AW78" s="2" t="str">
        <f t="shared" si="5"/>
        <v>{"Atk":3829.8579,"Cri":0.3332}</v>
      </c>
      <c r="AX78" s="2" t="str" cm="1">
        <f t="array" ref="AX78">IF(AX77="","",$B$2&amp;AX$31&amp;$B$2&amp;$B$1&amp;ROUND(AX$29/100*_xlfn.XLOOKUP($E78,$E$32:$E$281,_xlfn.XLOOKUP(AX$31,$S$28:$AB$28,$S$32:$AB$281))*IFERROR(_xlfn.XLOOKUP(BA$30,$S$8:$S$10,_xlfn.XLOOKUP(AX$31,$U$4:$Z$4,$U$8:$Z$10),1),1),4))</f>
        <v>"Hp":55666.5389</v>
      </c>
      <c r="AY78" s="2" t="str" cm="1">
        <f t="array" ref="AY78">IF(AY77="","",$B$2&amp;AY$31&amp;$B$2&amp;$B$1&amp;ROUND(AY$29/100*_xlfn.XLOOKUP($E78,$E$32:$E$281,_xlfn.XLOOKUP(AY$31,$S$28:$AB$28,$S$32:$AB$281))*IFERROR(_xlfn.XLOOKUP(BB$30,$S$8:$S$10,_xlfn.XLOOKUP(AY$31,$U$4:$Z$4,$U$8:$Z$10),1),1),4))</f>
        <v>"AntiCri":0.3332</v>
      </c>
      <c r="AZ78" s="2" t="str" cm="1">
        <f t="array" ref="AZ78">IF(AZ77="","",$B$2&amp;AZ$31&amp;$B$2&amp;$B$1&amp;ROUND(AZ$29/100*_xlfn.XLOOKUP($E78,$E$32:$E$281,_xlfn.XLOOKUP(AZ$31,$S$28:$AB$28,$S$32:$AB$281))*IFERROR(_xlfn.XLOOKUP(BA$30,$S$8:$S$10,_xlfn.XLOOKUP(AZ$31,$U$4:$Z$4,$U$8:$Z$10),1),1),4))</f>
        <v/>
      </c>
      <c r="BA78" s="2" t="str">
        <f t="shared" si="6"/>
        <v>{"Hp":55666.5389,"AntiCri":0.3332}</v>
      </c>
      <c r="BB78" s="2" t="str" cm="1">
        <f t="array" ref="BB78">IF(BB77="","",$B$2&amp;BB$31&amp;$B$2&amp;$B$1&amp;ROUND(BB$29/100*_xlfn.XLOOKUP($E78,$E$32:$E$281,_xlfn.XLOOKUP(BB$31,$S$28:$AB$28,$S$32:$AB$281))*IFERROR(_xlfn.XLOOKUP(BE$30,$S$8:$S$10,_xlfn.XLOOKUP(BB$31,$U$4:$Z$4,$U$8:$Z$10),1),1),4))</f>
        <v>"PhysDef":1959.4622</v>
      </c>
      <c r="BC78" s="2" t="str" cm="1">
        <f t="array" ref="BC78">IF(BC77="","",$B$2&amp;BC$31&amp;$B$2&amp;$B$1&amp;ROUND(BC$29/100*_xlfn.XLOOKUP($E78,$E$32:$E$281,_xlfn.XLOOKUP(BC$31,$S$28:$AB$28,$S$32:$AB$281))*IFERROR(_xlfn.XLOOKUP(BF$30,$S$8:$S$10,_xlfn.XLOOKUP(BC$31,$U$4:$Z$4,$U$8:$Z$10),1),1),4))</f>
        <v>"OnHealInc":0.0581</v>
      </c>
      <c r="BD78" s="2" t="str" cm="1">
        <f t="array" ref="BD78">IF(BD77="","",$B$2&amp;BD$31&amp;$B$2&amp;$B$1&amp;ROUND(BD$29/100*_xlfn.XLOOKUP($E78,$E$32:$E$281,_xlfn.XLOOKUP(BD$31,$S$28:$AB$28,$S$32:$AB$281))*IFERROR(_xlfn.XLOOKUP(BE$30,$S$8:$S$10,_xlfn.XLOOKUP(BD$31,$U$4:$Z$4,$U$8:$Z$10),1),1),4))</f>
        <v/>
      </c>
      <c r="BE78" s="2" t="str">
        <f t="shared" si="7"/>
        <v>{"PhysDef":1959.4622,"OnHealInc":0.0581}</v>
      </c>
      <c r="BF78" s="2" t="str" cm="1">
        <f t="array" ref="BF78">IF(BF77="","",$B$2&amp;BF$31&amp;$B$2&amp;$B$1&amp;ROUND(BF$29/100*_xlfn.XLOOKUP($E78,$E$32:$E$281,_xlfn.XLOOKUP(BF$31,$S$28:$AB$28,$S$32:$AB$281))*IFERROR(_xlfn.XLOOKUP(BI$30,$S$8:$S$10,_xlfn.XLOOKUP(BF$31,$U$4:$Z$4,$U$8:$Z$10),1),1),4))</f>
        <v>"MagicDef":1959.4622</v>
      </c>
      <c r="BG78" s="2" t="str" cm="1">
        <f t="array" ref="BG78">IF(BG77="","",$B$2&amp;BG$31&amp;$B$2&amp;$B$1&amp;ROUND(BG$29/100*_xlfn.XLOOKUP($E78,$E$32:$E$281,_xlfn.XLOOKUP(BG$31,$S$28:$AB$28,$S$32:$AB$281))*IFERROR(_xlfn.XLOOKUP(BJ$30,$S$8:$S$10,_xlfn.XLOOKUP(BG$31,$U$4:$Z$4,$U$8:$Z$10),1),1),4))</f>
        <v>"AtkSpeed":0.0792</v>
      </c>
      <c r="BH78" s="2" t="str" cm="1">
        <f t="array" ref="BH78">IF(BH77="","",$B$2&amp;BH$31&amp;$B$2&amp;$B$1&amp;ROUND(BH$29/100*_xlfn.XLOOKUP($E78,$E$32:$E$281,_xlfn.XLOOKUP(BH$31,$S$28:$AB$28,$S$32:$AB$281))*IFERROR(_xlfn.XLOOKUP(BI$30,$S$8:$S$10,_xlfn.XLOOKUP(BH$31,$U$4:$Z$4,$U$8:$Z$10),1),1),4))</f>
        <v>"OnHealInc":0.0581</v>
      </c>
      <c r="BI78" s="2" t="str">
        <f t="shared" si="8"/>
        <v>{"MagicDef":1959.4622,"AtkSpeed":0.0792,"OnHealInc":0.0581}</v>
      </c>
      <c r="BJ78" s="2" t="str" cm="1">
        <f t="array" ref="BJ78">IF(BJ77="","",$B$2&amp;BJ$31&amp;$B$2&amp;$B$1&amp;ROUND(BJ$29/100*_xlfn.XLOOKUP($E78,$E$32:$E$281,_xlfn.XLOOKUP(BJ$31,$S$28:$AB$28,$S$32:$AB$281))*IFERROR(_xlfn.XLOOKUP(BM$30,$S$8:$S$10,_xlfn.XLOOKUP(BJ$31,$U$4:$Z$4,$U$8:$Z$10),1),1),4))</f>
        <v>"Atk":4898.6554</v>
      </c>
      <c r="BK78" s="2" t="str" cm="1">
        <f t="array" ref="BK78">IF(BK77="","",$B$2&amp;BK$31&amp;$B$2&amp;$B$1&amp;ROUND(BK$29/100*_xlfn.XLOOKUP($E78,$E$32:$E$281,_xlfn.XLOOKUP(BK$31,$S$28:$AB$28,$S$32:$AB$281))*IFERROR(_xlfn.XLOOKUP(BN$30,$S$8:$S$10,_xlfn.XLOOKUP(BK$31,$U$4:$Z$4,$U$8:$Z$10),1),1),4))</f>
        <v>"Cri":0.3332</v>
      </c>
      <c r="BL78" s="2" t="str" cm="1">
        <f t="array" ref="BL78">IF(BL77="","",$B$2&amp;BL$31&amp;$B$2&amp;$B$1&amp;ROUND(BL$29/100*_xlfn.XLOOKUP($E78,$E$32:$E$281,_xlfn.XLOOKUP(BL$31,$S$28:$AB$28,$S$32:$AB$281))*IFERROR(_xlfn.XLOOKUP(BM$30,$S$8:$S$10,_xlfn.XLOOKUP(BL$31,$U$4:$Z$4,$U$8:$Z$10),1),1),4))</f>
        <v/>
      </c>
      <c r="BM78" s="2" t="str">
        <f t="shared" si="9"/>
        <v>{"Atk":4898.6554,"Cri":0.3332}</v>
      </c>
      <c r="BN78" s="2" t="str" cm="1">
        <f t="array" ref="BN78">IF(BN77="","",$B$2&amp;BN$31&amp;$B$2&amp;$B$1&amp;ROUND(BN$29/100*_xlfn.XLOOKUP($E78,$E$32:$E$281,_xlfn.XLOOKUP(BN$31,$S$28:$AB$28,$S$32:$AB$281))*IFERROR(_xlfn.XLOOKUP(BQ$30,$S$8:$S$10,_xlfn.XLOOKUP(BN$31,$U$4:$Z$4,$U$8:$Z$10),1),1),4))</f>
        <v>"Hp":46759.8927</v>
      </c>
      <c r="BO78" s="2" t="str" cm="1">
        <f t="array" ref="BO78">IF(BO77="","",$B$2&amp;BO$31&amp;$B$2&amp;$B$1&amp;ROUND(BO$29/100*_xlfn.XLOOKUP($E78,$E$32:$E$281,_xlfn.XLOOKUP(BO$31,$S$28:$AB$28,$S$32:$AB$281))*IFERROR(_xlfn.XLOOKUP(BR$30,$S$8:$S$10,_xlfn.XLOOKUP(BO$31,$U$4:$Z$4,$U$8:$Z$10),1),1),4))</f>
        <v>"AntiCri":0.3332</v>
      </c>
      <c r="BP78" s="2" t="str" cm="1">
        <f t="array" ref="BP78">IF(BP77="","",$B$2&amp;BP$31&amp;$B$2&amp;$B$1&amp;ROUND(BP$29/100*_xlfn.XLOOKUP($E78,$E$32:$E$281,_xlfn.XLOOKUP(BP$31,$S$28:$AB$28,$S$32:$AB$281))*IFERROR(_xlfn.XLOOKUP(BQ$30,$S$8:$S$10,_xlfn.XLOOKUP(BP$31,$U$4:$Z$4,$U$8:$Z$10),1),1),4))</f>
        <v/>
      </c>
      <c r="BQ78" s="2" t="str">
        <f t="shared" si="10"/>
        <v>{"Hp":46759.8927,"AntiCri":0.3332}</v>
      </c>
      <c r="BR78" s="2" t="str" cm="1">
        <f t="array" ref="BR78">IF(BR77="","",$B$2&amp;BR$31&amp;$B$2&amp;$B$1&amp;ROUND(BR$29/100*_xlfn.XLOOKUP($E78,$E$32:$E$281,_xlfn.XLOOKUP(BR$31,$S$28:$AB$28,$S$32:$AB$281))*IFERROR(_xlfn.XLOOKUP(BU$30,$S$8:$S$10,_xlfn.XLOOKUP(BR$31,$U$4:$Z$4,$U$8:$Z$10),1),1),4))</f>
        <v>"PhysDef":1727.8894</v>
      </c>
      <c r="BS78" s="2" t="str" cm="1">
        <f t="array" ref="BS78">IF(BS77="","",$B$2&amp;BS$31&amp;$B$2&amp;$B$1&amp;ROUND(BS$29/100*_xlfn.XLOOKUP($E78,$E$32:$E$281,_xlfn.XLOOKUP(BS$31,$S$28:$AB$28,$S$32:$AB$281))*IFERROR(_xlfn.XLOOKUP(BV$30,$S$8:$S$10,_xlfn.XLOOKUP(BS$31,$U$4:$Z$4,$U$8:$Z$10),1),1),4))</f>
        <v>"HealInc":0.0581</v>
      </c>
      <c r="BT78" s="2" t="str" cm="1">
        <f t="array" ref="BT78">IF(BT77="","",$B$2&amp;BT$31&amp;$B$2&amp;$B$1&amp;ROUND(BT$29/100*_xlfn.XLOOKUP($E78,$E$32:$E$281,_xlfn.XLOOKUP(BT$31,$S$28:$AB$28,$S$32:$AB$281))*IFERROR(_xlfn.XLOOKUP(BU$30,$S$8:$S$10,_xlfn.XLOOKUP(BT$31,$U$4:$Z$4,$U$8:$Z$10),1),1),4))</f>
        <v/>
      </c>
      <c r="BU78" s="2" t="str">
        <f t="shared" si="11"/>
        <v>{"PhysDef":1727.8894,"HealInc":0.0581}</v>
      </c>
      <c r="BV78" s="2" t="str" cm="1">
        <f t="array" ref="BV78">IF(BV77="","",$B$2&amp;BV$31&amp;$B$2&amp;$B$1&amp;ROUND(BV$29/100*_xlfn.XLOOKUP($E78,$E$32:$E$281,_xlfn.XLOOKUP(BV$31,$S$28:$AB$28,$S$32:$AB$281))*IFERROR(_xlfn.XLOOKUP(BY$30,$S$8:$S$10,_xlfn.XLOOKUP(BV$31,$U$4:$Z$4,$U$8:$Z$10),1),1),4))</f>
        <v>"MagicDef":1763.516</v>
      </c>
      <c r="BW78" s="2" t="str" cm="1">
        <f t="array" ref="BW78">IF(BW77="","",$B$2&amp;BW$31&amp;$B$2&amp;$B$1&amp;ROUND(BW$29/100*_xlfn.XLOOKUP($E78,$E$32:$E$281,_xlfn.XLOOKUP(BW$31,$S$28:$AB$28,$S$32:$AB$281))*IFERROR(_xlfn.XLOOKUP(BZ$30,$S$8:$S$10,_xlfn.XLOOKUP(BW$31,$U$4:$Z$4,$U$8:$Z$10),1),1),4))</f>
        <v>"AtkSpeed":0.0792</v>
      </c>
      <c r="BX78" s="2" t="str" cm="1">
        <f t="array" ref="BX78">IF(BX77="","",$B$2&amp;BX$31&amp;$B$2&amp;$B$1&amp;ROUND(BX$29/100*_xlfn.XLOOKUP($E78,$E$32:$E$281,_xlfn.XLOOKUP(BX$31,$S$28:$AB$28,$S$32:$AB$281))*IFERROR(_xlfn.XLOOKUP(BY$30,$S$8:$S$10,_xlfn.XLOOKUP(BX$31,$U$4:$Z$4,$U$8:$Z$10),1),1),4))</f>
        <v>"HealInc":0.0581</v>
      </c>
      <c r="BY78" s="2" t="str">
        <f t="shared" si="12"/>
        <v>{"MagicDef":1763.516,"AtkSpeed":0.0792,"HealInc":0.0581}</v>
      </c>
    </row>
    <row r="79" spans="4:77" ht="16.5" x14ac:dyDescent="0.15">
      <c r="D79" s="38">
        <v>105</v>
      </c>
      <c r="E79" s="43">
        <v>48</v>
      </c>
      <c r="F79" s="38">
        <v>1851.1093567044486</v>
      </c>
      <c r="G79" s="38">
        <v>40</v>
      </c>
      <c r="H79" s="38">
        <v>40</v>
      </c>
      <c r="I79" s="48">
        <v>1851.1093567044486</v>
      </c>
      <c r="J79" s="48">
        <v>185.11093567044486</v>
      </c>
      <c r="K79" s="48">
        <v>74.044374268177947</v>
      </c>
      <c r="L79" s="48">
        <v>74.044374268177947</v>
      </c>
      <c r="M79" s="48">
        <v>56</v>
      </c>
      <c r="N79" s="48">
        <v>56</v>
      </c>
      <c r="O79" s="48">
        <v>18</v>
      </c>
      <c r="P79" s="48">
        <v>14</v>
      </c>
      <c r="Q79" s="48">
        <v>13.200000000000001</v>
      </c>
      <c r="R79" s="48">
        <v>13.200000000000001</v>
      </c>
      <c r="S79" s="48">
        <f>SUM(I$32:I79)</f>
        <v>46384.340478821716</v>
      </c>
      <c r="T79" s="48">
        <f>SUM(J$32:J79)</f>
        <v>4638.4340478821714</v>
      </c>
      <c r="U79" s="48">
        <f>SUM(K$32:K79)</f>
        <v>1855.3736191528685</v>
      </c>
      <c r="V79" s="48">
        <f>SUM(L$32:L79)</f>
        <v>1855.3736191528685</v>
      </c>
      <c r="W79" s="62">
        <f>SUM(M$32:M79)/10000</f>
        <v>0.33879999999999999</v>
      </c>
      <c r="X79" s="62">
        <f>SUM(N$32:N79)/10000</f>
        <v>0.33879999999999999</v>
      </c>
      <c r="Y79" s="62">
        <f>SUM(O$32:O79)/10000</f>
        <v>8.1000000000000003E-2</v>
      </c>
      <c r="Z79" s="62">
        <f>SUM(P$32:P79)/10000</f>
        <v>6.3E-2</v>
      </c>
      <c r="AA79" s="62">
        <f>SUM(Q$32:Q79)/10000</f>
        <v>5.9399999999999953E-2</v>
      </c>
      <c r="AB79" s="62">
        <f>SUM(R$32:R79)/10000</f>
        <v>5.9399999999999953E-2</v>
      </c>
      <c r="AD79" s="2" t="str" cm="1">
        <f t="array" ref="AD79">IF(AD78="","",$B$2&amp;AD$31&amp;$B$2&amp;$B$1&amp;ROUND(AD$29/100*_xlfn.XLOOKUP($E79,$E$32:$E$281,_xlfn.XLOOKUP(AD$31,$S$28:$AB$28,$S$32:$AB$281))*_xlfn.XLOOKUP(AG$30,$S$8:$S$10,_xlfn.XLOOKUP(AD$31,$U$4:$Z$4,$U$8:$Z$10),1),4))</f>
        <v>"Atk":5658.8895</v>
      </c>
      <c r="AE79" s="2" t="str" cm="1">
        <f t="array" ref="AE79">IF(AE78="","",$B$2&amp;AE$31&amp;$B$2&amp;$B$1&amp;ROUND(AE$29/100*_xlfn.XLOOKUP($E79,$E$32:$E$281,_xlfn.XLOOKUP(AE$31,$S$28:$AB$28,$S$32:$AB$281))*_xlfn.XLOOKUP(AG$30,$S$8:$S$10,_xlfn.XLOOKUP(AE$31,$U$4:$Z$4,$U$8:$Z$10),1),4))</f>
        <v>"Cri":0.4913</v>
      </c>
      <c r="AF79" s="2" t="str" cm="1">
        <f t="array" ref="AF79">IF(AF78="","",$B$2&amp;AF$31&amp;$B$2&amp;$B$1&amp;ROUND(AF$29/100*_xlfn.XLOOKUP($E79,$E$32:$E$281,_xlfn.XLOOKUP(AF$31,$S$28:$AB$28,$S$32:$AB$281))*_xlfn.XLOOKUP(AI$30,$S$8:$S$10,_xlfn.XLOOKUP(AF$31,$U$4:$Z$4,$U$8:$Z$10),1),4))</f>
        <v/>
      </c>
      <c r="AG79" s="2" t="str">
        <f t="shared" si="1"/>
        <v>{"Atk":5658.8895,"Cri":0.4913}</v>
      </c>
      <c r="AH79" s="2" t="str" cm="1">
        <f t="array" ref="AH79">IF(AH78="","",$B$2&amp;AH$31&amp;$B$2&amp;$B$1&amp;ROUND(AH$29/100*_xlfn.XLOOKUP($E79,$E$32:$E$281,_xlfn.XLOOKUP(AH$31,$S$28:$AB$28,$S$32:$AB$281))*_xlfn.XLOOKUP(AK$30,$S$8:$S$10,_xlfn.XLOOKUP(AH$31,$U$4:$Z$4,$U$8:$Z$10),1),4))</f>
        <v>"Hp":40818.2196</v>
      </c>
      <c r="AI79" s="2" t="str" cm="1">
        <f t="array" ref="AI79">IF(AI78="","",$B$2&amp;AI$31&amp;$B$2&amp;$B$1&amp;ROUND(AI$29/100*_xlfn.XLOOKUP($E79,$E$32:$E$281,_xlfn.XLOOKUP(AI$31,$S$28:$AB$28,$S$32:$AB$281))*_xlfn.XLOOKUP(AK$30,$S$8:$S$10,_xlfn.XLOOKUP(AI$31,$U$4:$Z$4,$U$8:$Z$10),1),4))</f>
        <v>"AntiCri":0.271</v>
      </c>
      <c r="AJ79" s="2" t="str" cm="1">
        <f t="array" ref="AJ79">IF(AJ78="","",$B$2&amp;AJ$31&amp;$B$2&amp;$B$1&amp;ROUND(AJ$29/100*_xlfn.XLOOKUP($E79,$E$32:$E$281,_xlfn.XLOOKUP(AJ$31,$S$28:$AB$28,$S$32:$AB$281))*_xlfn.XLOOKUP(AK$30,$S$8:$S$10,_xlfn.XLOOKUP(AJ$31,$U$4:$Z$4,$U$8:$Z$10),1),4))</f>
        <v/>
      </c>
      <c r="AK79" s="2" t="str">
        <f t="shared" si="2"/>
        <v>{"Hp":40818.2196,"AntiCri":0.271}</v>
      </c>
      <c r="AL79" s="2" t="str" cm="1">
        <f t="array" ref="AL79">IF(AL78="","",$B$2&amp;AL$31&amp;$B$2&amp;$B$1&amp;ROUND(AL$29/100*_xlfn.XLOOKUP($E79,$E$32:$E$281,_xlfn.XLOOKUP(AL$31,$S$28:$AB$28,$S$32:$AB$281))*IFERROR(_xlfn.XLOOKUP(AO$30,$S$8:$S$10,_xlfn.XLOOKUP(AL$31,$U$4:$Z$4,$U$8:$Z$10),1),1),4))</f>
        <v>"PhysDef":1762.6049</v>
      </c>
      <c r="AM79" s="2" t="str" cm="1">
        <f t="array" ref="AM79">IF(AM78="","",$B$2&amp;AM$31&amp;$B$2&amp;$B$1&amp;ROUND(AM$29/100*_xlfn.XLOOKUP($E79,$E$32:$E$281,_xlfn.XLOOKUP(AM$31,$S$28:$AB$28,$S$32:$AB$281))*IFERROR(_xlfn.XLOOKUP(AP$30,$S$8:$S$10,_xlfn.XLOOKUP(AM$31,$U$4:$Z$4,$U$8:$Z$10),1),1),4))</f>
        <v>"SkillSpeed":0.063</v>
      </c>
      <c r="AN79" s="2" t="str" cm="1">
        <f t="array" ref="AN79">IF(AN78="","",$B$2&amp;AN$31&amp;$B$2&amp;$B$1&amp;ROUND(AN$29/100*_xlfn.XLOOKUP($E79,$E$32:$E$281,_xlfn.XLOOKUP(AN$31,$S$28:$AB$28,$S$32:$AB$281))*IFERROR(_xlfn.XLOOKUP(AO$30,$S$8:$S$10,_xlfn.XLOOKUP(AN$31,$U$4:$Z$4,$U$8:$Z$10),1),1),4))</f>
        <v/>
      </c>
      <c r="AO79" s="2" t="str">
        <f t="shared" si="3"/>
        <v>{"PhysDef":1762.6049,"SkillSpeed":0.063}</v>
      </c>
      <c r="AP79" s="2" t="str" cm="1">
        <f t="array" ref="AP79">IF(AP78="","",$B$2&amp;AP$31&amp;$B$2&amp;$B$1&amp;ROUND(AP$29/100*_xlfn.XLOOKUP($E79,$E$32:$E$281,_xlfn.XLOOKUP(AP$31,$S$28:$AB$28,$S$32:$AB$281))*IFERROR(_xlfn.XLOOKUP(AS$30,$S$8:$S$10,_xlfn.XLOOKUP(AP$31,$U$4:$Z$4,$U$8:$Z$10),1),1),4))</f>
        <v>"MagicDef":1762.6049</v>
      </c>
      <c r="AQ79" s="2" t="str" cm="1">
        <f t="array" ref="AQ79">IF(AQ78="","",$B$2&amp;AQ$31&amp;$B$2&amp;$B$1&amp;ROUND(AQ$29/100*_xlfn.XLOOKUP($E79,$E$32:$E$281,_xlfn.XLOOKUP(AQ$31,$S$28:$AB$28,$S$32:$AB$281))*IFERROR(_xlfn.XLOOKUP(AT$30,$S$8:$S$10,_xlfn.XLOOKUP(AQ$31,$U$4:$Z$4,$U$8:$Z$10),1),1),4))</f>
        <v>"AtkSpeed":0.081</v>
      </c>
      <c r="AR79" s="2" t="str" cm="1">
        <f t="array" ref="AR79">IF(AR78="","",$B$2&amp;AR$31&amp;$B$2&amp;$B$1&amp;ROUND(AR$29/100*_xlfn.XLOOKUP($E79,$E$32:$E$281,_xlfn.XLOOKUP(AR$31,$S$28:$AB$28,$S$32:$AB$281))*IFERROR(_xlfn.XLOOKUP(AS$30,$S$8:$S$10,_xlfn.XLOOKUP(AR$31,$U$4:$Z$4,$U$8:$Z$10),1),1),4))</f>
        <v>"SkillSpeed":0.063</v>
      </c>
      <c r="AS79" s="2" t="str">
        <f t="shared" si="4"/>
        <v>{"MagicDef":1762.6049,"AtkSpeed":0.081,"SkillSpeed":0.063}</v>
      </c>
      <c r="AT79" s="2" t="str" cm="1">
        <f t="array" ref="AT79">IF(AT78="","",$B$2&amp;AT$31&amp;$B$2&amp;$B$1&amp;ROUND(AT$29/100*_xlfn.XLOOKUP($E79,$E$32:$E$281,_xlfn.XLOOKUP(AT$31,$S$28:$AB$28,$S$32:$AB$281))*IFERROR(_xlfn.XLOOKUP(AW$30,$S$8:$S$10,_xlfn.XLOOKUP(AT$31,$U$4:$Z$4,$U$8:$Z$10),1),1),4))</f>
        <v>"Atk":3989.0533</v>
      </c>
      <c r="AU79" s="2" t="str" cm="1">
        <f t="array" ref="AU79">IF(AU78="","",$B$2&amp;AU$31&amp;$B$2&amp;$B$1&amp;ROUND(AU$29/100*_xlfn.XLOOKUP($E79,$E$32:$E$281,_xlfn.XLOOKUP(AU$31,$S$28:$AB$28,$S$32:$AB$281))*IFERROR(_xlfn.XLOOKUP(AX$30,$S$8:$S$10,_xlfn.XLOOKUP(AU$31,$U$4:$Z$4,$U$8:$Z$10),1),1),4))</f>
        <v>"Cri":0.3388</v>
      </c>
      <c r="AV79" s="2" t="str" cm="1">
        <f t="array" ref="AV79">IF(AV78="","",$B$2&amp;AV$31&amp;$B$2&amp;$B$1&amp;ROUND(AV$29/100*_xlfn.XLOOKUP($E79,$E$32:$E$281,_xlfn.XLOOKUP(AV$31,$S$28:$AB$28,$S$32:$AB$281))*IFERROR(_xlfn.XLOOKUP(AW$30,$S$8:$S$10,_xlfn.XLOOKUP(AV$31,$U$4:$Z$4,$U$8:$Z$10),1),1),4))</f>
        <v/>
      </c>
      <c r="AW79" s="2" t="str">
        <f t="shared" si="5"/>
        <v>{"Atk":3989.0533,"Cri":0.3388}</v>
      </c>
      <c r="AX79" s="2" t="str" cm="1">
        <f t="array" ref="AX79">IF(AX78="","",$B$2&amp;AX$31&amp;$B$2&amp;$B$1&amp;ROUND(AX$29/100*_xlfn.XLOOKUP($E79,$E$32:$E$281,_xlfn.XLOOKUP(AX$31,$S$28:$AB$28,$S$32:$AB$281))*IFERROR(_xlfn.XLOOKUP(BA$30,$S$8:$S$10,_xlfn.XLOOKUP(AX$31,$U$4:$Z$4,$U$8:$Z$10),1),1),4))</f>
        <v>"Hp":57980.4256</v>
      </c>
      <c r="AY79" s="2" t="str" cm="1">
        <f t="array" ref="AY79">IF(AY78="","",$B$2&amp;AY$31&amp;$B$2&amp;$B$1&amp;ROUND(AY$29/100*_xlfn.XLOOKUP($E79,$E$32:$E$281,_xlfn.XLOOKUP(AY$31,$S$28:$AB$28,$S$32:$AB$281))*IFERROR(_xlfn.XLOOKUP(BB$30,$S$8:$S$10,_xlfn.XLOOKUP(AY$31,$U$4:$Z$4,$U$8:$Z$10),1),1),4))</f>
        <v>"AntiCri":0.3388</v>
      </c>
      <c r="AZ79" s="2" t="str" cm="1">
        <f t="array" ref="AZ79">IF(AZ78="","",$B$2&amp;AZ$31&amp;$B$2&amp;$B$1&amp;ROUND(AZ$29/100*_xlfn.XLOOKUP($E79,$E$32:$E$281,_xlfn.XLOOKUP(AZ$31,$S$28:$AB$28,$S$32:$AB$281))*IFERROR(_xlfn.XLOOKUP(BA$30,$S$8:$S$10,_xlfn.XLOOKUP(AZ$31,$U$4:$Z$4,$U$8:$Z$10),1),1),4))</f>
        <v/>
      </c>
      <c r="BA79" s="2" t="str">
        <f t="shared" si="6"/>
        <v>{"Hp":57980.4256,"AntiCri":0.3388}</v>
      </c>
      <c r="BB79" s="2" t="str" cm="1">
        <f t="array" ref="BB79">IF(BB78="","",$B$2&amp;BB$31&amp;$B$2&amp;$B$1&amp;ROUND(BB$29/100*_xlfn.XLOOKUP($E79,$E$32:$E$281,_xlfn.XLOOKUP(BB$31,$S$28:$AB$28,$S$32:$AB$281))*IFERROR(_xlfn.XLOOKUP(BE$30,$S$8:$S$10,_xlfn.XLOOKUP(BB$31,$U$4:$Z$4,$U$8:$Z$10),1),1),4))</f>
        <v>"PhysDef":2040.911</v>
      </c>
      <c r="BC79" s="2" t="str" cm="1">
        <f t="array" ref="BC79">IF(BC78="","",$B$2&amp;BC$31&amp;$B$2&amp;$B$1&amp;ROUND(BC$29/100*_xlfn.XLOOKUP($E79,$E$32:$E$281,_xlfn.XLOOKUP(BC$31,$S$28:$AB$28,$S$32:$AB$281))*IFERROR(_xlfn.XLOOKUP(BF$30,$S$8:$S$10,_xlfn.XLOOKUP(BC$31,$U$4:$Z$4,$U$8:$Z$10),1),1),4))</f>
        <v>"OnHealInc":0.0594</v>
      </c>
      <c r="BD79" s="2" t="str" cm="1">
        <f t="array" ref="BD79">IF(BD78="","",$B$2&amp;BD$31&amp;$B$2&amp;$B$1&amp;ROUND(BD$29/100*_xlfn.XLOOKUP($E79,$E$32:$E$281,_xlfn.XLOOKUP(BD$31,$S$28:$AB$28,$S$32:$AB$281))*IFERROR(_xlfn.XLOOKUP(BE$30,$S$8:$S$10,_xlfn.XLOOKUP(BD$31,$U$4:$Z$4,$U$8:$Z$10),1),1),4))</f>
        <v/>
      </c>
      <c r="BE79" s="2" t="str">
        <f t="shared" si="7"/>
        <v>{"PhysDef":2040.911,"OnHealInc":0.0594}</v>
      </c>
      <c r="BF79" s="2" t="str" cm="1">
        <f t="array" ref="BF79">IF(BF78="","",$B$2&amp;BF$31&amp;$B$2&amp;$B$1&amp;ROUND(BF$29/100*_xlfn.XLOOKUP($E79,$E$32:$E$281,_xlfn.XLOOKUP(BF$31,$S$28:$AB$28,$S$32:$AB$281))*IFERROR(_xlfn.XLOOKUP(BI$30,$S$8:$S$10,_xlfn.XLOOKUP(BF$31,$U$4:$Z$4,$U$8:$Z$10),1),1),4))</f>
        <v>"MagicDef":2040.911</v>
      </c>
      <c r="BG79" s="2" t="str" cm="1">
        <f t="array" ref="BG79">IF(BG78="","",$B$2&amp;BG$31&amp;$B$2&amp;$B$1&amp;ROUND(BG$29/100*_xlfn.XLOOKUP($E79,$E$32:$E$281,_xlfn.XLOOKUP(BG$31,$S$28:$AB$28,$S$32:$AB$281))*IFERROR(_xlfn.XLOOKUP(BJ$30,$S$8:$S$10,_xlfn.XLOOKUP(BG$31,$U$4:$Z$4,$U$8:$Z$10),1),1),4))</f>
        <v>"AtkSpeed":0.081</v>
      </c>
      <c r="BH79" s="2" t="str" cm="1">
        <f t="array" ref="BH79">IF(BH78="","",$B$2&amp;BH$31&amp;$B$2&amp;$B$1&amp;ROUND(BH$29/100*_xlfn.XLOOKUP($E79,$E$32:$E$281,_xlfn.XLOOKUP(BH$31,$S$28:$AB$28,$S$32:$AB$281))*IFERROR(_xlfn.XLOOKUP(BI$30,$S$8:$S$10,_xlfn.XLOOKUP(BH$31,$U$4:$Z$4,$U$8:$Z$10),1),1),4))</f>
        <v>"OnHealInc":0.0594</v>
      </c>
      <c r="BI79" s="2" t="str">
        <f t="shared" si="8"/>
        <v>{"MagicDef":2040.911,"AtkSpeed":0.081,"OnHealInc":0.0594}</v>
      </c>
      <c r="BJ79" s="2" t="str" cm="1">
        <f t="array" ref="BJ79">IF(BJ78="","",$B$2&amp;BJ$31&amp;$B$2&amp;$B$1&amp;ROUND(BJ$29/100*_xlfn.XLOOKUP($E79,$E$32:$E$281,_xlfn.XLOOKUP(BJ$31,$S$28:$AB$28,$S$32:$AB$281))*IFERROR(_xlfn.XLOOKUP(BM$30,$S$8:$S$10,_xlfn.XLOOKUP(BJ$31,$U$4:$Z$4,$U$8:$Z$10),1),1),4))</f>
        <v>"Atk":5102.2775</v>
      </c>
      <c r="BK79" s="2" t="str" cm="1">
        <f t="array" ref="BK79">IF(BK78="","",$B$2&amp;BK$31&amp;$B$2&amp;$B$1&amp;ROUND(BK$29/100*_xlfn.XLOOKUP($E79,$E$32:$E$281,_xlfn.XLOOKUP(BK$31,$S$28:$AB$28,$S$32:$AB$281))*IFERROR(_xlfn.XLOOKUP(BN$30,$S$8:$S$10,_xlfn.XLOOKUP(BK$31,$U$4:$Z$4,$U$8:$Z$10),1),1),4))</f>
        <v>"Cri":0.3388</v>
      </c>
      <c r="BL79" s="2" t="str" cm="1">
        <f t="array" ref="BL79">IF(BL78="","",$B$2&amp;BL$31&amp;$B$2&amp;$B$1&amp;ROUND(BL$29/100*_xlfn.XLOOKUP($E79,$E$32:$E$281,_xlfn.XLOOKUP(BL$31,$S$28:$AB$28,$S$32:$AB$281))*IFERROR(_xlfn.XLOOKUP(BM$30,$S$8:$S$10,_xlfn.XLOOKUP(BL$31,$U$4:$Z$4,$U$8:$Z$10),1),1),4))</f>
        <v/>
      </c>
      <c r="BM79" s="2" t="str">
        <f t="shared" si="9"/>
        <v>{"Atk":5102.2775,"Cri":0.3388}</v>
      </c>
      <c r="BN79" s="2" t="str" cm="1">
        <f t="array" ref="BN79">IF(BN78="","",$B$2&amp;BN$31&amp;$B$2&amp;$B$1&amp;ROUND(BN$29/100*_xlfn.XLOOKUP($E79,$E$32:$E$281,_xlfn.XLOOKUP(BN$31,$S$28:$AB$28,$S$32:$AB$281))*IFERROR(_xlfn.XLOOKUP(BQ$30,$S$8:$S$10,_xlfn.XLOOKUP(BN$31,$U$4:$Z$4,$U$8:$Z$10),1),1),4))</f>
        <v>"Hp":48703.5575</v>
      </c>
      <c r="BO79" s="2" t="str" cm="1">
        <f t="array" ref="BO79">IF(BO78="","",$B$2&amp;BO$31&amp;$B$2&amp;$B$1&amp;ROUND(BO$29/100*_xlfn.XLOOKUP($E79,$E$32:$E$281,_xlfn.XLOOKUP(BO$31,$S$28:$AB$28,$S$32:$AB$281))*IFERROR(_xlfn.XLOOKUP(BR$30,$S$8:$S$10,_xlfn.XLOOKUP(BO$31,$U$4:$Z$4,$U$8:$Z$10),1),1),4))</f>
        <v>"AntiCri":0.3388</v>
      </c>
      <c r="BP79" s="2" t="str" cm="1">
        <f t="array" ref="BP79">IF(BP78="","",$B$2&amp;BP$31&amp;$B$2&amp;$B$1&amp;ROUND(BP$29/100*_xlfn.XLOOKUP($E79,$E$32:$E$281,_xlfn.XLOOKUP(BP$31,$S$28:$AB$28,$S$32:$AB$281))*IFERROR(_xlfn.XLOOKUP(BQ$30,$S$8:$S$10,_xlfn.XLOOKUP(BP$31,$U$4:$Z$4,$U$8:$Z$10),1),1),4))</f>
        <v/>
      </c>
      <c r="BQ79" s="2" t="str">
        <f t="shared" si="10"/>
        <v>{"Hp":48703.5575,"AntiCri":0.3388}</v>
      </c>
      <c r="BR79" s="2" t="str" cm="1">
        <f t="array" ref="BR79">IF(BR78="","",$B$2&amp;BR$31&amp;$B$2&amp;$B$1&amp;ROUND(BR$29/100*_xlfn.XLOOKUP($E79,$E$32:$E$281,_xlfn.XLOOKUP(BR$31,$S$28:$AB$28,$S$32:$AB$281))*IFERROR(_xlfn.XLOOKUP(BU$30,$S$8:$S$10,_xlfn.XLOOKUP(BR$31,$U$4:$Z$4,$U$8:$Z$10),1),1),4))</f>
        <v>"PhysDef":1799.7124</v>
      </c>
      <c r="BS79" s="2" t="str" cm="1">
        <f t="array" ref="BS79">IF(BS78="","",$B$2&amp;BS$31&amp;$B$2&amp;$B$1&amp;ROUND(BS$29/100*_xlfn.XLOOKUP($E79,$E$32:$E$281,_xlfn.XLOOKUP(BS$31,$S$28:$AB$28,$S$32:$AB$281))*IFERROR(_xlfn.XLOOKUP(BV$30,$S$8:$S$10,_xlfn.XLOOKUP(BS$31,$U$4:$Z$4,$U$8:$Z$10),1),1),4))</f>
        <v>"HealInc":0.0594</v>
      </c>
      <c r="BT79" s="2" t="str" cm="1">
        <f t="array" ref="BT79">IF(BT78="","",$B$2&amp;BT$31&amp;$B$2&amp;$B$1&amp;ROUND(BT$29/100*_xlfn.XLOOKUP($E79,$E$32:$E$281,_xlfn.XLOOKUP(BT$31,$S$28:$AB$28,$S$32:$AB$281))*IFERROR(_xlfn.XLOOKUP(BU$30,$S$8:$S$10,_xlfn.XLOOKUP(BT$31,$U$4:$Z$4,$U$8:$Z$10),1),1),4))</f>
        <v/>
      </c>
      <c r="BU79" s="2" t="str">
        <f t="shared" si="11"/>
        <v>{"PhysDef":1799.7124,"HealInc":0.0594}</v>
      </c>
      <c r="BV79" s="2" t="str" cm="1">
        <f t="array" ref="BV79">IF(BV78="","",$B$2&amp;BV$31&amp;$B$2&amp;$B$1&amp;ROUND(BV$29/100*_xlfn.XLOOKUP($E79,$E$32:$E$281,_xlfn.XLOOKUP(BV$31,$S$28:$AB$28,$S$32:$AB$281))*IFERROR(_xlfn.XLOOKUP(BY$30,$S$8:$S$10,_xlfn.XLOOKUP(BV$31,$U$4:$Z$4,$U$8:$Z$10),1),1),4))</f>
        <v>"MagicDef":1836.8199</v>
      </c>
      <c r="BW79" s="2" t="str" cm="1">
        <f t="array" ref="BW79">IF(BW78="","",$B$2&amp;BW$31&amp;$B$2&amp;$B$1&amp;ROUND(BW$29/100*_xlfn.XLOOKUP($E79,$E$32:$E$281,_xlfn.XLOOKUP(BW$31,$S$28:$AB$28,$S$32:$AB$281))*IFERROR(_xlfn.XLOOKUP(BZ$30,$S$8:$S$10,_xlfn.XLOOKUP(BW$31,$U$4:$Z$4,$U$8:$Z$10),1),1),4))</f>
        <v>"AtkSpeed":0.081</v>
      </c>
      <c r="BX79" s="2" t="str" cm="1">
        <f t="array" ref="BX79">IF(BX78="","",$B$2&amp;BX$31&amp;$B$2&amp;$B$1&amp;ROUND(BX$29/100*_xlfn.XLOOKUP($E79,$E$32:$E$281,_xlfn.XLOOKUP(BX$31,$S$28:$AB$28,$S$32:$AB$281))*IFERROR(_xlfn.XLOOKUP(BY$30,$S$8:$S$10,_xlfn.XLOOKUP(BX$31,$U$4:$Z$4,$U$8:$Z$10),1),1),4))</f>
        <v>"HealInc":0.0594</v>
      </c>
      <c r="BY79" s="2" t="str">
        <f t="shared" si="12"/>
        <v>{"MagicDef":1836.8199,"AtkSpeed":0.081,"HealInc":0.0594}</v>
      </c>
    </row>
    <row r="80" spans="4:77" ht="16.5" x14ac:dyDescent="0.15">
      <c r="D80" s="38">
        <v>107</v>
      </c>
      <c r="E80" s="43">
        <v>49</v>
      </c>
      <c r="F80" s="38">
        <v>1911.1870326143674</v>
      </c>
      <c r="G80" s="38">
        <v>40</v>
      </c>
      <c r="H80" s="38">
        <v>40</v>
      </c>
      <c r="I80" s="48">
        <v>1911.1870326143674</v>
      </c>
      <c r="J80" s="48">
        <v>191.11870326143674</v>
      </c>
      <c r="K80" s="48">
        <v>76.447481304574694</v>
      </c>
      <c r="L80" s="48">
        <v>76.447481304574694</v>
      </c>
      <c r="M80" s="48">
        <v>56</v>
      </c>
      <c r="N80" s="48">
        <v>56</v>
      </c>
      <c r="O80" s="48">
        <v>18</v>
      </c>
      <c r="P80" s="48">
        <v>14</v>
      </c>
      <c r="Q80" s="48">
        <v>13.200000000000001</v>
      </c>
      <c r="R80" s="48">
        <v>13.200000000000001</v>
      </c>
      <c r="S80" s="48">
        <f>SUM(I$32:I80)</f>
        <v>48295.527511436085</v>
      </c>
      <c r="T80" s="48">
        <f>SUM(J$32:J80)</f>
        <v>4829.5527511436085</v>
      </c>
      <c r="U80" s="48">
        <f>SUM(K$32:K80)</f>
        <v>1931.8211004574432</v>
      </c>
      <c r="V80" s="48">
        <f>SUM(L$32:L80)</f>
        <v>1931.8211004574432</v>
      </c>
      <c r="W80" s="62">
        <f>SUM(M$32:M80)/10000</f>
        <v>0.34439999999999998</v>
      </c>
      <c r="X80" s="62">
        <f>SUM(N$32:N80)/10000</f>
        <v>0.34439999999999998</v>
      </c>
      <c r="Y80" s="62">
        <f>SUM(O$32:O80)/10000</f>
        <v>8.2799999999999999E-2</v>
      </c>
      <c r="Z80" s="62">
        <f>SUM(P$32:P80)/10000</f>
        <v>6.4399999999999999E-2</v>
      </c>
      <c r="AA80" s="62">
        <f>SUM(Q$32:Q80)/10000</f>
        <v>6.0719999999999962E-2</v>
      </c>
      <c r="AB80" s="62">
        <f>SUM(R$32:R80)/10000</f>
        <v>6.0719999999999962E-2</v>
      </c>
      <c r="AD80" s="2" t="str" cm="1">
        <f t="array" ref="AD80">IF(AD79="","",$B$2&amp;AD$31&amp;$B$2&amp;$B$1&amp;ROUND(AD$29/100*_xlfn.XLOOKUP($E80,$E$32:$E$281,_xlfn.XLOOKUP(AD$31,$S$28:$AB$28,$S$32:$AB$281))*_xlfn.XLOOKUP(AG$30,$S$8:$S$10,_xlfn.XLOOKUP(AD$31,$U$4:$Z$4,$U$8:$Z$10),1),4))</f>
        <v>"Atk":5892.0544</v>
      </c>
      <c r="AE80" s="2" t="str" cm="1">
        <f t="array" ref="AE80">IF(AE79="","",$B$2&amp;AE$31&amp;$B$2&amp;$B$1&amp;ROUND(AE$29/100*_xlfn.XLOOKUP($E80,$E$32:$E$281,_xlfn.XLOOKUP(AE$31,$S$28:$AB$28,$S$32:$AB$281))*_xlfn.XLOOKUP(AG$30,$S$8:$S$10,_xlfn.XLOOKUP(AE$31,$U$4:$Z$4,$U$8:$Z$10),1),4))</f>
        <v>"Cri":0.4994</v>
      </c>
      <c r="AF80" s="2" t="str" cm="1">
        <f t="array" ref="AF80">IF(AF79="","",$B$2&amp;AF$31&amp;$B$2&amp;$B$1&amp;ROUND(AF$29/100*_xlfn.XLOOKUP($E80,$E$32:$E$281,_xlfn.XLOOKUP(AF$31,$S$28:$AB$28,$S$32:$AB$281))*_xlfn.XLOOKUP(AI$30,$S$8:$S$10,_xlfn.XLOOKUP(AF$31,$U$4:$Z$4,$U$8:$Z$10),1),4))</f>
        <v/>
      </c>
      <c r="AG80" s="2" t="str">
        <f t="shared" si="1"/>
        <v>{"Atk":5892.0544,"Cri":0.4994}</v>
      </c>
      <c r="AH80" s="2" t="str" cm="1">
        <f t="array" ref="AH80">IF(AH79="","",$B$2&amp;AH$31&amp;$B$2&amp;$B$1&amp;ROUND(AH$29/100*_xlfn.XLOOKUP($E80,$E$32:$E$281,_xlfn.XLOOKUP(AH$31,$S$28:$AB$28,$S$32:$AB$281))*_xlfn.XLOOKUP(AK$30,$S$8:$S$10,_xlfn.XLOOKUP(AH$31,$U$4:$Z$4,$U$8:$Z$10),1),4))</f>
        <v>"Hp":42500.0642</v>
      </c>
      <c r="AI80" s="2" t="str" cm="1">
        <f t="array" ref="AI80">IF(AI79="","",$B$2&amp;AI$31&amp;$B$2&amp;$B$1&amp;ROUND(AI$29/100*_xlfn.XLOOKUP($E80,$E$32:$E$281,_xlfn.XLOOKUP(AI$31,$S$28:$AB$28,$S$32:$AB$281))*_xlfn.XLOOKUP(AK$30,$S$8:$S$10,_xlfn.XLOOKUP(AI$31,$U$4:$Z$4,$U$8:$Z$10),1),4))</f>
        <v>"AntiCri":0.2755</v>
      </c>
      <c r="AJ80" s="2" t="str" cm="1">
        <f t="array" ref="AJ80">IF(AJ79="","",$B$2&amp;AJ$31&amp;$B$2&amp;$B$1&amp;ROUND(AJ$29/100*_xlfn.XLOOKUP($E80,$E$32:$E$281,_xlfn.XLOOKUP(AJ$31,$S$28:$AB$28,$S$32:$AB$281))*_xlfn.XLOOKUP(AK$30,$S$8:$S$10,_xlfn.XLOOKUP(AJ$31,$U$4:$Z$4,$U$8:$Z$10),1),4))</f>
        <v/>
      </c>
      <c r="AK80" s="2" t="str">
        <f t="shared" si="2"/>
        <v>{"Hp":42500.0642,"AntiCri":0.2755}</v>
      </c>
      <c r="AL80" s="2" t="str" cm="1">
        <f t="array" ref="AL80">IF(AL79="","",$B$2&amp;AL$31&amp;$B$2&amp;$B$1&amp;ROUND(AL$29/100*_xlfn.XLOOKUP($E80,$E$32:$E$281,_xlfn.XLOOKUP(AL$31,$S$28:$AB$28,$S$32:$AB$281))*IFERROR(_xlfn.XLOOKUP(AO$30,$S$8:$S$10,_xlfn.XLOOKUP(AL$31,$U$4:$Z$4,$U$8:$Z$10),1),1),4))</f>
        <v>"PhysDef":1835.23</v>
      </c>
      <c r="AM80" s="2" t="str" cm="1">
        <f t="array" ref="AM80">IF(AM79="","",$B$2&amp;AM$31&amp;$B$2&amp;$B$1&amp;ROUND(AM$29/100*_xlfn.XLOOKUP($E80,$E$32:$E$281,_xlfn.XLOOKUP(AM$31,$S$28:$AB$28,$S$32:$AB$281))*IFERROR(_xlfn.XLOOKUP(AP$30,$S$8:$S$10,_xlfn.XLOOKUP(AM$31,$U$4:$Z$4,$U$8:$Z$10),1),1),4))</f>
        <v>"SkillSpeed":0.0644</v>
      </c>
      <c r="AN80" s="2" t="str" cm="1">
        <f t="array" ref="AN80">IF(AN79="","",$B$2&amp;AN$31&amp;$B$2&amp;$B$1&amp;ROUND(AN$29/100*_xlfn.XLOOKUP($E80,$E$32:$E$281,_xlfn.XLOOKUP(AN$31,$S$28:$AB$28,$S$32:$AB$281))*IFERROR(_xlfn.XLOOKUP(AO$30,$S$8:$S$10,_xlfn.XLOOKUP(AN$31,$U$4:$Z$4,$U$8:$Z$10),1),1),4))</f>
        <v/>
      </c>
      <c r="AO80" s="2" t="str">
        <f t="shared" si="3"/>
        <v>{"PhysDef":1835.23,"SkillSpeed":0.0644}</v>
      </c>
      <c r="AP80" s="2" t="str" cm="1">
        <f t="array" ref="AP80">IF(AP79="","",$B$2&amp;AP$31&amp;$B$2&amp;$B$1&amp;ROUND(AP$29/100*_xlfn.XLOOKUP($E80,$E$32:$E$281,_xlfn.XLOOKUP(AP$31,$S$28:$AB$28,$S$32:$AB$281))*IFERROR(_xlfn.XLOOKUP(AS$30,$S$8:$S$10,_xlfn.XLOOKUP(AP$31,$U$4:$Z$4,$U$8:$Z$10),1),1),4))</f>
        <v>"MagicDef":1835.23</v>
      </c>
      <c r="AQ80" s="2" t="str" cm="1">
        <f t="array" ref="AQ80">IF(AQ79="","",$B$2&amp;AQ$31&amp;$B$2&amp;$B$1&amp;ROUND(AQ$29/100*_xlfn.XLOOKUP($E80,$E$32:$E$281,_xlfn.XLOOKUP(AQ$31,$S$28:$AB$28,$S$32:$AB$281))*IFERROR(_xlfn.XLOOKUP(AT$30,$S$8:$S$10,_xlfn.XLOOKUP(AQ$31,$U$4:$Z$4,$U$8:$Z$10),1),1),4))</f>
        <v>"AtkSpeed":0.0828</v>
      </c>
      <c r="AR80" s="2" t="str" cm="1">
        <f t="array" ref="AR80">IF(AR79="","",$B$2&amp;AR$31&amp;$B$2&amp;$B$1&amp;ROUND(AR$29/100*_xlfn.XLOOKUP($E80,$E$32:$E$281,_xlfn.XLOOKUP(AR$31,$S$28:$AB$28,$S$32:$AB$281))*IFERROR(_xlfn.XLOOKUP(AS$30,$S$8:$S$10,_xlfn.XLOOKUP(AR$31,$U$4:$Z$4,$U$8:$Z$10),1),1),4))</f>
        <v>"SkillSpeed":0.0644</v>
      </c>
      <c r="AS80" s="2" t="str">
        <f t="shared" si="4"/>
        <v>{"MagicDef":1835.23,"AtkSpeed":0.0828,"SkillSpeed":0.0644}</v>
      </c>
      <c r="AT80" s="2" t="str" cm="1">
        <f t="array" ref="AT80">IF(AT79="","",$B$2&amp;AT$31&amp;$B$2&amp;$B$1&amp;ROUND(AT$29/100*_xlfn.XLOOKUP($E80,$E$32:$E$281,_xlfn.XLOOKUP(AT$31,$S$28:$AB$28,$S$32:$AB$281))*IFERROR(_xlfn.XLOOKUP(AW$30,$S$8:$S$10,_xlfn.XLOOKUP(AT$31,$U$4:$Z$4,$U$8:$Z$10),1),1),4))</f>
        <v>"Atk":4153.4154</v>
      </c>
      <c r="AU80" s="2" t="str" cm="1">
        <f t="array" ref="AU80">IF(AU79="","",$B$2&amp;AU$31&amp;$B$2&amp;$B$1&amp;ROUND(AU$29/100*_xlfn.XLOOKUP($E80,$E$32:$E$281,_xlfn.XLOOKUP(AU$31,$S$28:$AB$28,$S$32:$AB$281))*IFERROR(_xlfn.XLOOKUP(AX$30,$S$8:$S$10,_xlfn.XLOOKUP(AU$31,$U$4:$Z$4,$U$8:$Z$10),1),1),4))</f>
        <v>"Cri":0.3444</v>
      </c>
      <c r="AV80" s="2" t="str" cm="1">
        <f t="array" ref="AV80">IF(AV79="","",$B$2&amp;AV$31&amp;$B$2&amp;$B$1&amp;ROUND(AV$29/100*_xlfn.XLOOKUP($E80,$E$32:$E$281,_xlfn.XLOOKUP(AV$31,$S$28:$AB$28,$S$32:$AB$281))*IFERROR(_xlfn.XLOOKUP(AW$30,$S$8:$S$10,_xlfn.XLOOKUP(AV$31,$U$4:$Z$4,$U$8:$Z$10),1),1),4))</f>
        <v/>
      </c>
      <c r="AW80" s="2" t="str">
        <f t="shared" si="5"/>
        <v>{"Atk":4153.4154,"Cri":0.3444}</v>
      </c>
      <c r="AX80" s="2" t="str" cm="1">
        <f t="array" ref="AX80">IF(AX79="","",$B$2&amp;AX$31&amp;$B$2&amp;$B$1&amp;ROUND(AX$29/100*_xlfn.XLOOKUP($E80,$E$32:$E$281,_xlfn.XLOOKUP(AX$31,$S$28:$AB$28,$S$32:$AB$281))*IFERROR(_xlfn.XLOOKUP(BA$30,$S$8:$S$10,_xlfn.XLOOKUP(AX$31,$U$4:$Z$4,$U$8:$Z$10),1),1),4))</f>
        <v>"Hp":60369.4094</v>
      </c>
      <c r="AY80" s="2" t="str" cm="1">
        <f t="array" ref="AY80">IF(AY79="","",$B$2&amp;AY$31&amp;$B$2&amp;$B$1&amp;ROUND(AY$29/100*_xlfn.XLOOKUP($E80,$E$32:$E$281,_xlfn.XLOOKUP(AY$31,$S$28:$AB$28,$S$32:$AB$281))*IFERROR(_xlfn.XLOOKUP(BB$30,$S$8:$S$10,_xlfn.XLOOKUP(AY$31,$U$4:$Z$4,$U$8:$Z$10),1),1),4))</f>
        <v>"AntiCri":0.3444</v>
      </c>
      <c r="AZ80" s="2" t="str" cm="1">
        <f t="array" ref="AZ80">IF(AZ79="","",$B$2&amp;AZ$31&amp;$B$2&amp;$B$1&amp;ROUND(AZ$29/100*_xlfn.XLOOKUP($E80,$E$32:$E$281,_xlfn.XLOOKUP(AZ$31,$S$28:$AB$28,$S$32:$AB$281))*IFERROR(_xlfn.XLOOKUP(BA$30,$S$8:$S$10,_xlfn.XLOOKUP(AZ$31,$U$4:$Z$4,$U$8:$Z$10),1),1),4))</f>
        <v/>
      </c>
      <c r="BA80" s="2" t="str">
        <f t="shared" si="6"/>
        <v>{"Hp":60369.4094,"AntiCri":0.3444}</v>
      </c>
      <c r="BB80" s="2" t="str" cm="1">
        <f t="array" ref="BB80">IF(BB79="","",$B$2&amp;BB$31&amp;$B$2&amp;$B$1&amp;ROUND(BB$29/100*_xlfn.XLOOKUP($E80,$E$32:$E$281,_xlfn.XLOOKUP(BB$31,$S$28:$AB$28,$S$32:$AB$281))*IFERROR(_xlfn.XLOOKUP(BE$30,$S$8:$S$10,_xlfn.XLOOKUP(BB$31,$U$4:$Z$4,$U$8:$Z$10),1),1),4))</f>
        <v>"PhysDef":2125.0032</v>
      </c>
      <c r="BC80" s="2" t="str" cm="1">
        <f t="array" ref="BC80">IF(BC79="","",$B$2&amp;BC$31&amp;$B$2&amp;$B$1&amp;ROUND(BC$29/100*_xlfn.XLOOKUP($E80,$E$32:$E$281,_xlfn.XLOOKUP(BC$31,$S$28:$AB$28,$S$32:$AB$281))*IFERROR(_xlfn.XLOOKUP(BF$30,$S$8:$S$10,_xlfn.XLOOKUP(BC$31,$U$4:$Z$4,$U$8:$Z$10),1),1),4))</f>
        <v>"OnHealInc":0.0607</v>
      </c>
      <c r="BD80" s="2" t="str" cm="1">
        <f t="array" ref="BD80">IF(BD79="","",$B$2&amp;BD$31&amp;$B$2&amp;$B$1&amp;ROUND(BD$29/100*_xlfn.XLOOKUP($E80,$E$32:$E$281,_xlfn.XLOOKUP(BD$31,$S$28:$AB$28,$S$32:$AB$281))*IFERROR(_xlfn.XLOOKUP(BE$30,$S$8:$S$10,_xlfn.XLOOKUP(BD$31,$U$4:$Z$4,$U$8:$Z$10),1),1),4))</f>
        <v/>
      </c>
      <c r="BE80" s="2" t="str">
        <f t="shared" si="7"/>
        <v>{"PhysDef":2125.0032,"OnHealInc":0.0607}</v>
      </c>
      <c r="BF80" s="2" t="str" cm="1">
        <f t="array" ref="BF80">IF(BF79="","",$B$2&amp;BF$31&amp;$B$2&amp;$B$1&amp;ROUND(BF$29/100*_xlfn.XLOOKUP($E80,$E$32:$E$281,_xlfn.XLOOKUP(BF$31,$S$28:$AB$28,$S$32:$AB$281))*IFERROR(_xlfn.XLOOKUP(BI$30,$S$8:$S$10,_xlfn.XLOOKUP(BF$31,$U$4:$Z$4,$U$8:$Z$10),1),1),4))</f>
        <v>"MagicDef":2125.0032</v>
      </c>
      <c r="BG80" s="2" t="str" cm="1">
        <f t="array" ref="BG80">IF(BG79="","",$B$2&amp;BG$31&amp;$B$2&amp;$B$1&amp;ROUND(BG$29/100*_xlfn.XLOOKUP($E80,$E$32:$E$281,_xlfn.XLOOKUP(BG$31,$S$28:$AB$28,$S$32:$AB$281))*IFERROR(_xlfn.XLOOKUP(BJ$30,$S$8:$S$10,_xlfn.XLOOKUP(BG$31,$U$4:$Z$4,$U$8:$Z$10),1),1),4))</f>
        <v>"AtkSpeed":0.0828</v>
      </c>
      <c r="BH80" s="2" t="str" cm="1">
        <f t="array" ref="BH80">IF(BH79="","",$B$2&amp;BH$31&amp;$B$2&amp;$B$1&amp;ROUND(BH$29/100*_xlfn.XLOOKUP($E80,$E$32:$E$281,_xlfn.XLOOKUP(BH$31,$S$28:$AB$28,$S$32:$AB$281))*IFERROR(_xlfn.XLOOKUP(BI$30,$S$8:$S$10,_xlfn.XLOOKUP(BH$31,$U$4:$Z$4,$U$8:$Z$10),1),1),4))</f>
        <v>"OnHealInc":0.0607</v>
      </c>
      <c r="BI80" s="2" t="str">
        <f t="shared" si="8"/>
        <v>{"MagicDef":2125.0032,"AtkSpeed":0.0828,"OnHealInc":0.0607}</v>
      </c>
      <c r="BJ80" s="2" t="str" cm="1">
        <f t="array" ref="BJ80">IF(BJ79="","",$B$2&amp;BJ$31&amp;$B$2&amp;$B$1&amp;ROUND(BJ$29/100*_xlfn.XLOOKUP($E80,$E$32:$E$281,_xlfn.XLOOKUP(BJ$31,$S$28:$AB$28,$S$32:$AB$281))*IFERROR(_xlfn.XLOOKUP(BM$30,$S$8:$S$10,_xlfn.XLOOKUP(BJ$31,$U$4:$Z$4,$U$8:$Z$10),1),1),4))</f>
        <v>"Atk":5312.508</v>
      </c>
      <c r="BK80" s="2" t="str" cm="1">
        <f t="array" ref="BK80">IF(BK79="","",$B$2&amp;BK$31&amp;$B$2&amp;$B$1&amp;ROUND(BK$29/100*_xlfn.XLOOKUP($E80,$E$32:$E$281,_xlfn.XLOOKUP(BK$31,$S$28:$AB$28,$S$32:$AB$281))*IFERROR(_xlfn.XLOOKUP(BN$30,$S$8:$S$10,_xlfn.XLOOKUP(BK$31,$U$4:$Z$4,$U$8:$Z$10),1),1),4))</f>
        <v>"Cri":0.3444</v>
      </c>
      <c r="BL80" s="2" t="str" cm="1">
        <f t="array" ref="BL80">IF(BL79="","",$B$2&amp;BL$31&amp;$B$2&amp;$B$1&amp;ROUND(BL$29/100*_xlfn.XLOOKUP($E80,$E$32:$E$281,_xlfn.XLOOKUP(BL$31,$S$28:$AB$28,$S$32:$AB$281))*IFERROR(_xlfn.XLOOKUP(BM$30,$S$8:$S$10,_xlfn.XLOOKUP(BL$31,$U$4:$Z$4,$U$8:$Z$10),1),1),4))</f>
        <v/>
      </c>
      <c r="BM80" s="2" t="str">
        <f t="shared" si="9"/>
        <v>{"Atk":5312.508,"Cri":0.3444}</v>
      </c>
      <c r="BN80" s="2" t="str" cm="1">
        <f t="array" ref="BN80">IF(BN79="","",$B$2&amp;BN$31&amp;$B$2&amp;$B$1&amp;ROUND(BN$29/100*_xlfn.XLOOKUP($E80,$E$32:$E$281,_xlfn.XLOOKUP(BN$31,$S$28:$AB$28,$S$32:$AB$281))*IFERROR(_xlfn.XLOOKUP(BQ$30,$S$8:$S$10,_xlfn.XLOOKUP(BN$31,$U$4:$Z$4,$U$8:$Z$10),1),1),4))</f>
        <v>"Hp":50710.3039</v>
      </c>
      <c r="BO80" s="2" t="str" cm="1">
        <f t="array" ref="BO80">IF(BO79="","",$B$2&amp;BO$31&amp;$B$2&amp;$B$1&amp;ROUND(BO$29/100*_xlfn.XLOOKUP($E80,$E$32:$E$281,_xlfn.XLOOKUP(BO$31,$S$28:$AB$28,$S$32:$AB$281))*IFERROR(_xlfn.XLOOKUP(BR$30,$S$8:$S$10,_xlfn.XLOOKUP(BO$31,$U$4:$Z$4,$U$8:$Z$10),1),1),4))</f>
        <v>"AntiCri":0.3444</v>
      </c>
      <c r="BP80" s="2" t="str" cm="1">
        <f t="array" ref="BP80">IF(BP79="","",$B$2&amp;BP$31&amp;$B$2&amp;$B$1&amp;ROUND(BP$29/100*_xlfn.XLOOKUP($E80,$E$32:$E$281,_xlfn.XLOOKUP(BP$31,$S$28:$AB$28,$S$32:$AB$281))*IFERROR(_xlfn.XLOOKUP(BQ$30,$S$8:$S$10,_xlfn.XLOOKUP(BP$31,$U$4:$Z$4,$U$8:$Z$10),1),1),4))</f>
        <v/>
      </c>
      <c r="BQ80" s="2" t="str">
        <f t="shared" si="10"/>
        <v>{"Hp":50710.3039,"AntiCri":0.3444}</v>
      </c>
      <c r="BR80" s="2" t="str" cm="1">
        <f t="array" ref="BR80">IF(BR79="","",$B$2&amp;BR$31&amp;$B$2&amp;$B$1&amp;ROUND(BR$29/100*_xlfn.XLOOKUP($E80,$E$32:$E$281,_xlfn.XLOOKUP(BR$31,$S$28:$AB$28,$S$32:$AB$281))*IFERROR(_xlfn.XLOOKUP(BU$30,$S$8:$S$10,_xlfn.XLOOKUP(BR$31,$U$4:$Z$4,$U$8:$Z$10),1),1),4))</f>
        <v>"PhysDef":1873.8665</v>
      </c>
      <c r="BS80" s="2" t="str" cm="1">
        <f t="array" ref="BS80">IF(BS79="","",$B$2&amp;BS$31&amp;$B$2&amp;$B$1&amp;ROUND(BS$29/100*_xlfn.XLOOKUP($E80,$E$32:$E$281,_xlfn.XLOOKUP(BS$31,$S$28:$AB$28,$S$32:$AB$281))*IFERROR(_xlfn.XLOOKUP(BV$30,$S$8:$S$10,_xlfn.XLOOKUP(BS$31,$U$4:$Z$4,$U$8:$Z$10),1),1),4))</f>
        <v>"HealInc":0.0607</v>
      </c>
      <c r="BT80" s="2" t="str" cm="1">
        <f t="array" ref="BT80">IF(BT79="","",$B$2&amp;BT$31&amp;$B$2&amp;$B$1&amp;ROUND(BT$29/100*_xlfn.XLOOKUP($E80,$E$32:$E$281,_xlfn.XLOOKUP(BT$31,$S$28:$AB$28,$S$32:$AB$281))*IFERROR(_xlfn.XLOOKUP(BU$30,$S$8:$S$10,_xlfn.XLOOKUP(BT$31,$U$4:$Z$4,$U$8:$Z$10),1),1),4))</f>
        <v/>
      </c>
      <c r="BU80" s="2" t="str">
        <f t="shared" si="11"/>
        <v>{"PhysDef":1873.8665,"HealInc":0.0607}</v>
      </c>
      <c r="BV80" s="2" t="str" cm="1">
        <f t="array" ref="BV80">IF(BV79="","",$B$2&amp;BV$31&amp;$B$2&amp;$B$1&amp;ROUND(BV$29/100*_xlfn.XLOOKUP($E80,$E$32:$E$281,_xlfn.XLOOKUP(BV$31,$S$28:$AB$28,$S$32:$AB$281))*IFERROR(_xlfn.XLOOKUP(BY$30,$S$8:$S$10,_xlfn.XLOOKUP(BV$31,$U$4:$Z$4,$U$8:$Z$10),1),1),4))</f>
        <v>"MagicDef":1912.5029</v>
      </c>
      <c r="BW80" s="2" t="str" cm="1">
        <f t="array" ref="BW80">IF(BW79="","",$B$2&amp;BW$31&amp;$B$2&amp;$B$1&amp;ROUND(BW$29/100*_xlfn.XLOOKUP($E80,$E$32:$E$281,_xlfn.XLOOKUP(BW$31,$S$28:$AB$28,$S$32:$AB$281))*IFERROR(_xlfn.XLOOKUP(BZ$30,$S$8:$S$10,_xlfn.XLOOKUP(BW$31,$U$4:$Z$4,$U$8:$Z$10),1),1),4))</f>
        <v>"AtkSpeed":0.0828</v>
      </c>
      <c r="BX80" s="2" t="str" cm="1">
        <f t="array" ref="BX80">IF(BX79="","",$B$2&amp;BX$31&amp;$B$2&amp;$B$1&amp;ROUND(BX$29/100*_xlfn.XLOOKUP($E80,$E$32:$E$281,_xlfn.XLOOKUP(BX$31,$S$28:$AB$28,$S$32:$AB$281))*IFERROR(_xlfn.XLOOKUP(BY$30,$S$8:$S$10,_xlfn.XLOOKUP(BX$31,$U$4:$Z$4,$U$8:$Z$10),1),1),4))</f>
        <v>"HealInc":0.0607</v>
      </c>
      <c r="BY80" s="2" t="str">
        <f t="shared" si="12"/>
        <v>{"MagicDef":1912.5029,"AtkSpeed":0.0828,"HealInc":0.0607}</v>
      </c>
    </row>
    <row r="81" spans="4:77" ht="16.5" x14ac:dyDescent="0.15">
      <c r="D81" s="38">
        <v>109</v>
      </c>
      <c r="E81" s="43">
        <v>50</v>
      </c>
      <c r="F81" s="38">
        <v>1972.166425438751</v>
      </c>
      <c r="G81" s="38">
        <v>40</v>
      </c>
      <c r="H81" s="38">
        <v>40</v>
      </c>
      <c r="I81" s="48">
        <v>1972.166425438751</v>
      </c>
      <c r="J81" s="48">
        <v>197.21664254387511</v>
      </c>
      <c r="K81" s="48">
        <v>78.88665701755005</v>
      </c>
      <c r="L81" s="48">
        <v>78.88665701755005</v>
      </c>
      <c r="M81" s="48">
        <v>56</v>
      </c>
      <c r="N81" s="48">
        <v>56</v>
      </c>
      <c r="O81" s="48">
        <v>18</v>
      </c>
      <c r="P81" s="48">
        <v>14</v>
      </c>
      <c r="Q81" s="48">
        <v>13.200000000000001</v>
      </c>
      <c r="R81" s="48">
        <v>13.200000000000001</v>
      </c>
      <c r="S81" s="48">
        <f>SUM(I$32:I81)</f>
        <v>50267.693936874835</v>
      </c>
      <c r="T81" s="48">
        <f>SUM(J$32:J81)</f>
        <v>5026.7693936874839</v>
      </c>
      <c r="U81" s="48">
        <f>SUM(K$32:K81)</f>
        <v>2010.7077574749933</v>
      </c>
      <c r="V81" s="48">
        <f>SUM(L$32:L81)</f>
        <v>2010.7077574749933</v>
      </c>
      <c r="W81" s="62">
        <f>SUM(M$32:M81)/10000</f>
        <v>0.35</v>
      </c>
      <c r="X81" s="62">
        <f>SUM(N$32:N81)/10000</f>
        <v>0.35</v>
      </c>
      <c r="Y81" s="62">
        <f>SUM(O$32:O81)/10000</f>
        <v>8.4599999999999995E-2</v>
      </c>
      <c r="Z81" s="62">
        <f>SUM(P$32:P81)/10000</f>
        <v>6.5799999999999997E-2</v>
      </c>
      <c r="AA81" s="62">
        <f>SUM(Q$32:Q81)/10000</f>
        <v>6.2039999999999963E-2</v>
      </c>
      <c r="AB81" s="62">
        <f>SUM(R$32:R81)/10000</f>
        <v>6.2039999999999963E-2</v>
      </c>
      <c r="AD81" s="2" t="str" cm="1">
        <f t="array" ref="AD81">IF(AD80="","",$B$2&amp;AD$31&amp;$B$2&amp;$B$1&amp;ROUND(AD$29/100*_xlfn.XLOOKUP($E81,$E$32:$E$281,_xlfn.XLOOKUP(AD$31,$S$28:$AB$28,$S$32:$AB$281))*_xlfn.XLOOKUP(AG$30,$S$8:$S$10,_xlfn.XLOOKUP(AD$31,$U$4:$Z$4,$U$8:$Z$10),1),4))</f>
        <v>"Atk":6132.6587</v>
      </c>
      <c r="AE81" s="2" t="str" cm="1">
        <f t="array" ref="AE81">IF(AE80="","",$B$2&amp;AE$31&amp;$B$2&amp;$B$1&amp;ROUND(AE$29/100*_xlfn.XLOOKUP($E81,$E$32:$E$281,_xlfn.XLOOKUP(AE$31,$S$28:$AB$28,$S$32:$AB$281))*_xlfn.XLOOKUP(AG$30,$S$8:$S$10,_xlfn.XLOOKUP(AE$31,$U$4:$Z$4,$U$8:$Z$10),1),4))</f>
        <v>"Cri":0.5075</v>
      </c>
      <c r="AF81" s="2" t="str" cm="1">
        <f t="array" ref="AF81">IF(AF80="","",$B$2&amp;AF$31&amp;$B$2&amp;$B$1&amp;ROUND(AF$29/100*_xlfn.XLOOKUP($E81,$E$32:$E$281,_xlfn.XLOOKUP(AF$31,$S$28:$AB$28,$S$32:$AB$281))*_xlfn.XLOOKUP(AI$30,$S$8:$S$10,_xlfn.XLOOKUP(AF$31,$U$4:$Z$4,$U$8:$Z$10),1),4))</f>
        <v/>
      </c>
      <c r="AG81" s="2" t="str">
        <f t="shared" si="1"/>
        <v>{"Atk":6132.6587,"Cri":0.5075}</v>
      </c>
      <c r="AH81" s="2" t="str" cm="1">
        <f t="array" ref="AH81">IF(AH80="","",$B$2&amp;AH$31&amp;$B$2&amp;$B$1&amp;ROUND(AH$29/100*_xlfn.XLOOKUP($E81,$E$32:$E$281,_xlfn.XLOOKUP(AH$31,$S$28:$AB$28,$S$32:$AB$281))*_xlfn.XLOOKUP(AK$30,$S$8:$S$10,_xlfn.XLOOKUP(AH$31,$U$4:$Z$4,$U$8:$Z$10),1),4))</f>
        <v>"Hp":44235.5707</v>
      </c>
      <c r="AI81" s="2" t="str" cm="1">
        <f t="array" ref="AI81">IF(AI80="","",$B$2&amp;AI$31&amp;$B$2&amp;$B$1&amp;ROUND(AI$29/100*_xlfn.XLOOKUP($E81,$E$32:$E$281,_xlfn.XLOOKUP(AI$31,$S$28:$AB$28,$S$32:$AB$281))*_xlfn.XLOOKUP(AK$30,$S$8:$S$10,_xlfn.XLOOKUP(AI$31,$U$4:$Z$4,$U$8:$Z$10),1),4))</f>
        <v>"AntiCri":0.28</v>
      </c>
      <c r="AJ81" s="2" t="str" cm="1">
        <f t="array" ref="AJ81">IF(AJ80="","",$B$2&amp;AJ$31&amp;$B$2&amp;$B$1&amp;ROUND(AJ$29/100*_xlfn.XLOOKUP($E81,$E$32:$E$281,_xlfn.XLOOKUP(AJ$31,$S$28:$AB$28,$S$32:$AB$281))*_xlfn.XLOOKUP(AK$30,$S$8:$S$10,_xlfn.XLOOKUP(AJ$31,$U$4:$Z$4,$U$8:$Z$10),1),4))</f>
        <v/>
      </c>
      <c r="AK81" s="2" t="str">
        <f t="shared" si="2"/>
        <v>{"Hp":44235.5707,"AntiCri":0.28}</v>
      </c>
      <c r="AL81" s="2" t="str" cm="1">
        <f t="array" ref="AL81">IF(AL80="","",$B$2&amp;AL$31&amp;$B$2&amp;$B$1&amp;ROUND(AL$29/100*_xlfn.XLOOKUP($E81,$E$32:$E$281,_xlfn.XLOOKUP(AL$31,$S$28:$AB$28,$S$32:$AB$281))*IFERROR(_xlfn.XLOOKUP(AO$30,$S$8:$S$10,_xlfn.XLOOKUP(AL$31,$U$4:$Z$4,$U$8:$Z$10),1),1),4))</f>
        <v>"PhysDef":1910.1724</v>
      </c>
      <c r="AM81" s="2" t="str" cm="1">
        <f t="array" ref="AM81">IF(AM80="","",$B$2&amp;AM$31&amp;$B$2&amp;$B$1&amp;ROUND(AM$29/100*_xlfn.XLOOKUP($E81,$E$32:$E$281,_xlfn.XLOOKUP(AM$31,$S$28:$AB$28,$S$32:$AB$281))*IFERROR(_xlfn.XLOOKUP(AP$30,$S$8:$S$10,_xlfn.XLOOKUP(AM$31,$U$4:$Z$4,$U$8:$Z$10),1),1),4))</f>
        <v>"SkillSpeed":0.0658</v>
      </c>
      <c r="AN81" s="2" t="str" cm="1">
        <f t="array" ref="AN81">IF(AN80="","",$B$2&amp;AN$31&amp;$B$2&amp;$B$1&amp;ROUND(AN$29/100*_xlfn.XLOOKUP($E81,$E$32:$E$281,_xlfn.XLOOKUP(AN$31,$S$28:$AB$28,$S$32:$AB$281))*IFERROR(_xlfn.XLOOKUP(AO$30,$S$8:$S$10,_xlfn.XLOOKUP(AN$31,$U$4:$Z$4,$U$8:$Z$10),1),1),4))</f>
        <v/>
      </c>
      <c r="AO81" s="2" t="str">
        <f t="shared" si="3"/>
        <v>{"PhysDef":1910.1724,"SkillSpeed":0.0658}</v>
      </c>
      <c r="AP81" s="2" t="str" cm="1">
        <f t="array" ref="AP81">IF(AP80="","",$B$2&amp;AP$31&amp;$B$2&amp;$B$1&amp;ROUND(AP$29/100*_xlfn.XLOOKUP($E81,$E$32:$E$281,_xlfn.XLOOKUP(AP$31,$S$28:$AB$28,$S$32:$AB$281))*IFERROR(_xlfn.XLOOKUP(AS$30,$S$8:$S$10,_xlfn.XLOOKUP(AP$31,$U$4:$Z$4,$U$8:$Z$10),1),1),4))</f>
        <v>"MagicDef":1910.1724</v>
      </c>
      <c r="AQ81" s="2" t="str" cm="1">
        <f t="array" ref="AQ81">IF(AQ80="","",$B$2&amp;AQ$31&amp;$B$2&amp;$B$1&amp;ROUND(AQ$29/100*_xlfn.XLOOKUP($E81,$E$32:$E$281,_xlfn.XLOOKUP(AQ$31,$S$28:$AB$28,$S$32:$AB$281))*IFERROR(_xlfn.XLOOKUP(AT$30,$S$8:$S$10,_xlfn.XLOOKUP(AQ$31,$U$4:$Z$4,$U$8:$Z$10),1),1),4))</f>
        <v>"AtkSpeed":0.0846</v>
      </c>
      <c r="AR81" s="2" t="str" cm="1">
        <f t="array" ref="AR81">IF(AR80="","",$B$2&amp;AR$31&amp;$B$2&amp;$B$1&amp;ROUND(AR$29/100*_xlfn.XLOOKUP($E81,$E$32:$E$281,_xlfn.XLOOKUP(AR$31,$S$28:$AB$28,$S$32:$AB$281))*IFERROR(_xlfn.XLOOKUP(AS$30,$S$8:$S$10,_xlfn.XLOOKUP(AR$31,$U$4:$Z$4,$U$8:$Z$10),1),1),4))</f>
        <v>"SkillSpeed":0.0658</v>
      </c>
      <c r="AS81" s="2" t="str">
        <f t="shared" si="4"/>
        <v>{"MagicDef":1910.1724,"AtkSpeed":0.0846,"SkillSpeed":0.0658}</v>
      </c>
      <c r="AT81" s="2" t="str" cm="1">
        <f t="array" ref="AT81">IF(AT80="","",$B$2&amp;AT$31&amp;$B$2&amp;$B$1&amp;ROUND(AT$29/100*_xlfn.XLOOKUP($E81,$E$32:$E$281,_xlfn.XLOOKUP(AT$31,$S$28:$AB$28,$S$32:$AB$281))*IFERROR(_xlfn.XLOOKUP(AW$30,$S$8:$S$10,_xlfn.XLOOKUP(AT$31,$U$4:$Z$4,$U$8:$Z$10),1),1),4))</f>
        <v>"Atk":4323.0217</v>
      </c>
      <c r="AU81" s="2" t="str" cm="1">
        <f t="array" ref="AU81">IF(AU80="","",$B$2&amp;AU$31&amp;$B$2&amp;$B$1&amp;ROUND(AU$29/100*_xlfn.XLOOKUP($E81,$E$32:$E$281,_xlfn.XLOOKUP(AU$31,$S$28:$AB$28,$S$32:$AB$281))*IFERROR(_xlfn.XLOOKUP(AX$30,$S$8:$S$10,_xlfn.XLOOKUP(AU$31,$U$4:$Z$4,$U$8:$Z$10),1),1),4))</f>
        <v>"Cri":0.35</v>
      </c>
      <c r="AV81" s="2" t="str" cm="1">
        <f t="array" ref="AV81">IF(AV80="","",$B$2&amp;AV$31&amp;$B$2&amp;$B$1&amp;ROUND(AV$29/100*_xlfn.XLOOKUP($E81,$E$32:$E$281,_xlfn.XLOOKUP(AV$31,$S$28:$AB$28,$S$32:$AB$281))*IFERROR(_xlfn.XLOOKUP(AW$30,$S$8:$S$10,_xlfn.XLOOKUP(AV$31,$U$4:$Z$4,$U$8:$Z$10),1),1),4))</f>
        <v/>
      </c>
      <c r="AW81" s="2" t="str">
        <f t="shared" si="5"/>
        <v>{"Atk":4323.0217,"Cri":0.35}</v>
      </c>
      <c r="AX81" s="2" t="str" cm="1">
        <f t="array" ref="AX81">IF(AX80="","",$B$2&amp;AX$31&amp;$B$2&amp;$B$1&amp;ROUND(AX$29/100*_xlfn.XLOOKUP($E81,$E$32:$E$281,_xlfn.XLOOKUP(AX$31,$S$28:$AB$28,$S$32:$AB$281))*IFERROR(_xlfn.XLOOKUP(BA$30,$S$8:$S$10,_xlfn.XLOOKUP(AX$31,$U$4:$Z$4,$U$8:$Z$10),1),1),4))</f>
        <v>"Hp":62834.6174</v>
      </c>
      <c r="AY81" s="2" t="str" cm="1">
        <f t="array" ref="AY81">IF(AY80="","",$B$2&amp;AY$31&amp;$B$2&amp;$B$1&amp;ROUND(AY$29/100*_xlfn.XLOOKUP($E81,$E$32:$E$281,_xlfn.XLOOKUP(AY$31,$S$28:$AB$28,$S$32:$AB$281))*IFERROR(_xlfn.XLOOKUP(BB$30,$S$8:$S$10,_xlfn.XLOOKUP(AY$31,$U$4:$Z$4,$U$8:$Z$10),1),1),4))</f>
        <v>"AntiCri":0.35</v>
      </c>
      <c r="AZ81" s="2" t="str" cm="1">
        <f t="array" ref="AZ81">IF(AZ80="","",$B$2&amp;AZ$31&amp;$B$2&amp;$B$1&amp;ROUND(AZ$29/100*_xlfn.XLOOKUP($E81,$E$32:$E$281,_xlfn.XLOOKUP(AZ$31,$S$28:$AB$28,$S$32:$AB$281))*IFERROR(_xlfn.XLOOKUP(BA$30,$S$8:$S$10,_xlfn.XLOOKUP(AZ$31,$U$4:$Z$4,$U$8:$Z$10),1),1),4))</f>
        <v/>
      </c>
      <c r="BA81" s="2" t="str">
        <f t="shared" si="6"/>
        <v>{"Hp":62834.6174,"AntiCri":0.35}</v>
      </c>
      <c r="BB81" s="2" t="str" cm="1">
        <f t="array" ref="BB81">IF(BB80="","",$B$2&amp;BB$31&amp;$B$2&amp;$B$1&amp;ROUND(BB$29/100*_xlfn.XLOOKUP($E81,$E$32:$E$281,_xlfn.XLOOKUP(BB$31,$S$28:$AB$28,$S$32:$AB$281))*IFERROR(_xlfn.XLOOKUP(BE$30,$S$8:$S$10,_xlfn.XLOOKUP(BB$31,$U$4:$Z$4,$U$8:$Z$10),1),1),4))</f>
        <v>"PhysDef":2211.7785</v>
      </c>
      <c r="BC81" s="2" t="str" cm="1">
        <f t="array" ref="BC81">IF(BC80="","",$B$2&amp;BC$31&amp;$B$2&amp;$B$1&amp;ROUND(BC$29/100*_xlfn.XLOOKUP($E81,$E$32:$E$281,_xlfn.XLOOKUP(BC$31,$S$28:$AB$28,$S$32:$AB$281))*IFERROR(_xlfn.XLOOKUP(BF$30,$S$8:$S$10,_xlfn.XLOOKUP(BC$31,$U$4:$Z$4,$U$8:$Z$10),1),1),4))</f>
        <v>"OnHealInc":0.062</v>
      </c>
      <c r="BD81" s="2" t="str" cm="1">
        <f t="array" ref="BD81">IF(BD80="","",$B$2&amp;BD$31&amp;$B$2&amp;$B$1&amp;ROUND(BD$29/100*_xlfn.XLOOKUP($E81,$E$32:$E$281,_xlfn.XLOOKUP(BD$31,$S$28:$AB$28,$S$32:$AB$281))*IFERROR(_xlfn.XLOOKUP(BE$30,$S$8:$S$10,_xlfn.XLOOKUP(BD$31,$U$4:$Z$4,$U$8:$Z$10),1),1),4))</f>
        <v/>
      </c>
      <c r="BE81" s="2" t="str">
        <f t="shared" si="7"/>
        <v>{"PhysDef":2211.7785,"OnHealInc":0.062}</v>
      </c>
      <c r="BF81" s="2" t="str" cm="1">
        <f t="array" ref="BF81">IF(BF80="","",$B$2&amp;BF$31&amp;$B$2&amp;$B$1&amp;ROUND(BF$29/100*_xlfn.XLOOKUP($E81,$E$32:$E$281,_xlfn.XLOOKUP(BF$31,$S$28:$AB$28,$S$32:$AB$281))*IFERROR(_xlfn.XLOOKUP(BI$30,$S$8:$S$10,_xlfn.XLOOKUP(BF$31,$U$4:$Z$4,$U$8:$Z$10),1),1),4))</f>
        <v>"MagicDef":2211.7785</v>
      </c>
      <c r="BG81" s="2" t="str" cm="1">
        <f t="array" ref="BG81">IF(BG80="","",$B$2&amp;BG$31&amp;$B$2&amp;$B$1&amp;ROUND(BG$29/100*_xlfn.XLOOKUP($E81,$E$32:$E$281,_xlfn.XLOOKUP(BG$31,$S$28:$AB$28,$S$32:$AB$281))*IFERROR(_xlfn.XLOOKUP(BJ$30,$S$8:$S$10,_xlfn.XLOOKUP(BG$31,$U$4:$Z$4,$U$8:$Z$10),1),1),4))</f>
        <v>"AtkSpeed":0.0846</v>
      </c>
      <c r="BH81" s="2" t="str" cm="1">
        <f t="array" ref="BH81">IF(BH80="","",$B$2&amp;BH$31&amp;$B$2&amp;$B$1&amp;ROUND(BH$29/100*_xlfn.XLOOKUP($E81,$E$32:$E$281,_xlfn.XLOOKUP(BH$31,$S$28:$AB$28,$S$32:$AB$281))*IFERROR(_xlfn.XLOOKUP(BI$30,$S$8:$S$10,_xlfn.XLOOKUP(BH$31,$U$4:$Z$4,$U$8:$Z$10),1),1),4))</f>
        <v>"OnHealInc":0.062</v>
      </c>
      <c r="BI81" s="2" t="str">
        <f t="shared" si="8"/>
        <v>{"MagicDef":2211.7785,"AtkSpeed":0.0846,"OnHealInc":0.062}</v>
      </c>
      <c r="BJ81" s="2" t="str" cm="1">
        <f t="array" ref="BJ81">IF(BJ80="","",$B$2&amp;BJ$31&amp;$B$2&amp;$B$1&amp;ROUND(BJ$29/100*_xlfn.XLOOKUP($E81,$E$32:$E$281,_xlfn.XLOOKUP(BJ$31,$S$28:$AB$28,$S$32:$AB$281))*IFERROR(_xlfn.XLOOKUP(BM$30,$S$8:$S$10,_xlfn.XLOOKUP(BJ$31,$U$4:$Z$4,$U$8:$Z$10),1),1),4))</f>
        <v>"Atk":5529.4463</v>
      </c>
      <c r="BK81" s="2" t="str" cm="1">
        <f t="array" ref="BK81">IF(BK80="","",$B$2&amp;BK$31&amp;$B$2&amp;$B$1&amp;ROUND(BK$29/100*_xlfn.XLOOKUP($E81,$E$32:$E$281,_xlfn.XLOOKUP(BK$31,$S$28:$AB$28,$S$32:$AB$281))*IFERROR(_xlfn.XLOOKUP(BN$30,$S$8:$S$10,_xlfn.XLOOKUP(BK$31,$U$4:$Z$4,$U$8:$Z$10),1),1),4))</f>
        <v>"Cri":0.35</v>
      </c>
      <c r="BL81" s="2" t="str" cm="1">
        <f t="array" ref="BL81">IF(BL80="","",$B$2&amp;BL$31&amp;$B$2&amp;$B$1&amp;ROUND(BL$29/100*_xlfn.XLOOKUP($E81,$E$32:$E$281,_xlfn.XLOOKUP(BL$31,$S$28:$AB$28,$S$32:$AB$281))*IFERROR(_xlfn.XLOOKUP(BM$30,$S$8:$S$10,_xlfn.XLOOKUP(BL$31,$U$4:$Z$4,$U$8:$Z$10),1),1),4))</f>
        <v/>
      </c>
      <c r="BM81" s="2" t="str">
        <f t="shared" si="9"/>
        <v>{"Atk":5529.4463,"Cri":0.35}</v>
      </c>
      <c r="BN81" s="2" t="str" cm="1">
        <f t="array" ref="BN81">IF(BN80="","",$B$2&amp;BN$31&amp;$B$2&amp;$B$1&amp;ROUND(BN$29/100*_xlfn.XLOOKUP($E81,$E$32:$E$281,_xlfn.XLOOKUP(BN$31,$S$28:$AB$28,$S$32:$AB$281))*IFERROR(_xlfn.XLOOKUP(BQ$30,$S$8:$S$10,_xlfn.XLOOKUP(BN$31,$U$4:$Z$4,$U$8:$Z$10),1),1),4))</f>
        <v>"Hp":52781.0786</v>
      </c>
      <c r="BO81" s="2" t="str" cm="1">
        <f t="array" ref="BO81">IF(BO80="","",$B$2&amp;BO$31&amp;$B$2&amp;$B$1&amp;ROUND(BO$29/100*_xlfn.XLOOKUP($E81,$E$32:$E$281,_xlfn.XLOOKUP(BO$31,$S$28:$AB$28,$S$32:$AB$281))*IFERROR(_xlfn.XLOOKUP(BR$30,$S$8:$S$10,_xlfn.XLOOKUP(BO$31,$U$4:$Z$4,$U$8:$Z$10),1),1),4))</f>
        <v>"AntiCri":0.35</v>
      </c>
      <c r="BP81" s="2" t="str" cm="1">
        <f t="array" ref="BP81">IF(BP80="","",$B$2&amp;BP$31&amp;$B$2&amp;$B$1&amp;ROUND(BP$29/100*_xlfn.XLOOKUP($E81,$E$32:$E$281,_xlfn.XLOOKUP(BP$31,$S$28:$AB$28,$S$32:$AB$281))*IFERROR(_xlfn.XLOOKUP(BQ$30,$S$8:$S$10,_xlfn.XLOOKUP(BP$31,$U$4:$Z$4,$U$8:$Z$10),1),1),4))</f>
        <v/>
      </c>
      <c r="BQ81" s="2" t="str">
        <f t="shared" si="10"/>
        <v>{"Hp":52781.0786,"AntiCri":0.35}</v>
      </c>
      <c r="BR81" s="2" t="str" cm="1">
        <f t="array" ref="BR81">IF(BR80="","",$B$2&amp;BR$31&amp;$B$2&amp;$B$1&amp;ROUND(BR$29/100*_xlfn.XLOOKUP($E81,$E$32:$E$281,_xlfn.XLOOKUP(BR$31,$S$28:$AB$28,$S$32:$AB$281))*IFERROR(_xlfn.XLOOKUP(BU$30,$S$8:$S$10,_xlfn.XLOOKUP(BR$31,$U$4:$Z$4,$U$8:$Z$10),1),1),4))</f>
        <v>"PhysDef":1950.3865</v>
      </c>
      <c r="BS81" s="2" t="str" cm="1">
        <f t="array" ref="BS81">IF(BS80="","",$B$2&amp;BS$31&amp;$B$2&amp;$B$1&amp;ROUND(BS$29/100*_xlfn.XLOOKUP($E81,$E$32:$E$281,_xlfn.XLOOKUP(BS$31,$S$28:$AB$28,$S$32:$AB$281))*IFERROR(_xlfn.XLOOKUP(BV$30,$S$8:$S$10,_xlfn.XLOOKUP(BS$31,$U$4:$Z$4,$U$8:$Z$10),1),1),4))</f>
        <v>"HealInc":0.062</v>
      </c>
      <c r="BT81" s="2" t="str" cm="1">
        <f t="array" ref="BT81">IF(BT80="","",$B$2&amp;BT$31&amp;$B$2&amp;$B$1&amp;ROUND(BT$29/100*_xlfn.XLOOKUP($E81,$E$32:$E$281,_xlfn.XLOOKUP(BT$31,$S$28:$AB$28,$S$32:$AB$281))*IFERROR(_xlfn.XLOOKUP(BU$30,$S$8:$S$10,_xlfn.XLOOKUP(BT$31,$U$4:$Z$4,$U$8:$Z$10),1),1),4))</f>
        <v/>
      </c>
      <c r="BU81" s="2" t="str">
        <f t="shared" si="11"/>
        <v>{"PhysDef":1950.3865,"HealInc":0.062}</v>
      </c>
      <c r="BV81" s="2" t="str" cm="1">
        <f t="array" ref="BV81">IF(BV80="","",$B$2&amp;BV$31&amp;$B$2&amp;$B$1&amp;ROUND(BV$29/100*_xlfn.XLOOKUP($E81,$E$32:$E$281,_xlfn.XLOOKUP(BV$31,$S$28:$AB$28,$S$32:$AB$281))*IFERROR(_xlfn.XLOOKUP(BY$30,$S$8:$S$10,_xlfn.XLOOKUP(BV$31,$U$4:$Z$4,$U$8:$Z$10),1),1),4))</f>
        <v>"MagicDef":1990.6007</v>
      </c>
      <c r="BW81" s="2" t="str" cm="1">
        <f t="array" ref="BW81">IF(BW80="","",$B$2&amp;BW$31&amp;$B$2&amp;$B$1&amp;ROUND(BW$29/100*_xlfn.XLOOKUP($E81,$E$32:$E$281,_xlfn.XLOOKUP(BW$31,$S$28:$AB$28,$S$32:$AB$281))*IFERROR(_xlfn.XLOOKUP(BZ$30,$S$8:$S$10,_xlfn.XLOOKUP(BW$31,$U$4:$Z$4,$U$8:$Z$10),1),1),4))</f>
        <v>"AtkSpeed":0.0846</v>
      </c>
      <c r="BX81" s="2" t="str" cm="1">
        <f t="array" ref="BX81">IF(BX80="","",$B$2&amp;BX$31&amp;$B$2&amp;$B$1&amp;ROUND(BX$29/100*_xlfn.XLOOKUP($E81,$E$32:$E$281,_xlfn.XLOOKUP(BX$31,$S$28:$AB$28,$S$32:$AB$281))*IFERROR(_xlfn.XLOOKUP(BY$30,$S$8:$S$10,_xlfn.XLOOKUP(BX$31,$U$4:$Z$4,$U$8:$Z$10),1),1),4))</f>
        <v>"HealInc":0.062</v>
      </c>
      <c r="BY81" s="2" t="str">
        <f t="shared" si="12"/>
        <v>{"MagicDef":1990.6007,"AtkSpeed":0.0846,"HealInc":0.062}</v>
      </c>
    </row>
    <row r="82" spans="4:77" ht="16.5" x14ac:dyDescent="0.15">
      <c r="D82" s="38">
        <v>111</v>
      </c>
      <c r="E82" s="42">
        <v>51</v>
      </c>
      <c r="F82" s="38">
        <v>8182.9218506480884</v>
      </c>
      <c r="G82" s="38">
        <v>40</v>
      </c>
      <c r="H82" s="38">
        <v>40</v>
      </c>
      <c r="I82" s="48">
        <v>8182.9218506480884</v>
      </c>
      <c r="J82" s="48">
        <v>818.2921850648089</v>
      </c>
      <c r="K82" s="48">
        <v>327.3168740259236</v>
      </c>
      <c r="L82" s="48">
        <v>327.3168740259236</v>
      </c>
      <c r="M82" s="48">
        <v>56</v>
      </c>
      <c r="N82" s="48">
        <v>56</v>
      </c>
      <c r="O82" s="48">
        <v>18</v>
      </c>
      <c r="P82" s="48">
        <v>14</v>
      </c>
      <c r="Q82" s="48">
        <v>13.200000000000001</v>
      </c>
      <c r="R82" s="48">
        <v>13.200000000000001</v>
      </c>
      <c r="S82" s="48">
        <f>SUM(I$32:I82)</f>
        <v>58450.615787522926</v>
      </c>
      <c r="T82" s="48">
        <f>SUM(J$32:J82)</f>
        <v>5845.0615787522929</v>
      </c>
      <c r="U82" s="48">
        <f>SUM(K$32:K82)</f>
        <v>2338.0246315009167</v>
      </c>
      <c r="V82" s="48">
        <f>SUM(L$32:L82)</f>
        <v>2338.0246315009167</v>
      </c>
      <c r="W82" s="62">
        <f>SUM(M$32:M82)/10000</f>
        <v>0.35560000000000003</v>
      </c>
      <c r="X82" s="62">
        <f>SUM(N$32:N82)/10000</f>
        <v>0.35560000000000003</v>
      </c>
      <c r="Y82" s="62">
        <f>SUM(O$32:O82)/10000</f>
        <v>8.6400000000000005E-2</v>
      </c>
      <c r="Z82" s="62">
        <f>SUM(P$32:P82)/10000</f>
        <v>6.7199999999999996E-2</v>
      </c>
      <c r="AA82" s="62">
        <f>SUM(Q$32:Q82)/10000</f>
        <v>6.3359999999999972E-2</v>
      </c>
      <c r="AB82" s="62">
        <f>SUM(R$32:R82)/10000</f>
        <v>6.3359999999999972E-2</v>
      </c>
      <c r="AD82" s="2" t="str" cm="1">
        <f t="array" ref="AD82">IF(AD81="","",$B$2&amp;AD$31&amp;$B$2&amp;$B$1&amp;ROUND(AD$29/100*_xlfn.XLOOKUP($E82,$E$32:$E$281,_xlfn.XLOOKUP(AD$31,$S$28:$AB$28,$S$32:$AB$281))*_xlfn.XLOOKUP(AG$30,$S$8:$S$10,_xlfn.XLOOKUP(AD$31,$U$4:$Z$4,$U$8:$Z$10),1),4))</f>
        <v>"Atk":7130.9751</v>
      </c>
      <c r="AE82" s="2" t="str" cm="1">
        <f t="array" ref="AE82">IF(AE81="","",$B$2&amp;AE$31&amp;$B$2&amp;$B$1&amp;ROUND(AE$29/100*_xlfn.XLOOKUP($E82,$E$32:$E$281,_xlfn.XLOOKUP(AE$31,$S$28:$AB$28,$S$32:$AB$281))*_xlfn.XLOOKUP(AG$30,$S$8:$S$10,_xlfn.XLOOKUP(AE$31,$U$4:$Z$4,$U$8:$Z$10),1),4))</f>
        <v>"Cri":0.5156</v>
      </c>
      <c r="AF82" s="2" t="str" cm="1">
        <f t="array" ref="AF82">IF(AF81="","",$B$2&amp;AF$31&amp;$B$2&amp;$B$1&amp;ROUND(AF$29/100*_xlfn.XLOOKUP($E82,$E$32:$E$281,_xlfn.XLOOKUP(AF$31,$S$28:$AB$28,$S$32:$AB$281))*_xlfn.XLOOKUP(AI$30,$S$8:$S$10,_xlfn.XLOOKUP(AF$31,$U$4:$Z$4,$U$8:$Z$10),1),4))</f>
        <v/>
      </c>
      <c r="AG82" s="2" t="str">
        <f t="shared" si="1"/>
        <v>{"Atk":7130.9751,"Cri":0.5156}</v>
      </c>
      <c r="AH82" s="2" t="str" cm="1">
        <f t="array" ref="AH82">IF(AH81="","",$B$2&amp;AH$31&amp;$B$2&amp;$B$1&amp;ROUND(AH$29/100*_xlfn.XLOOKUP($E82,$E$32:$E$281,_xlfn.XLOOKUP(AH$31,$S$28:$AB$28,$S$32:$AB$281))*_xlfn.XLOOKUP(AK$30,$S$8:$S$10,_xlfn.XLOOKUP(AH$31,$U$4:$Z$4,$U$8:$Z$10),1),4))</f>
        <v>"Hp":51436.5419</v>
      </c>
      <c r="AI82" s="2" t="str" cm="1">
        <f t="array" ref="AI82">IF(AI81="","",$B$2&amp;AI$31&amp;$B$2&amp;$B$1&amp;ROUND(AI$29/100*_xlfn.XLOOKUP($E82,$E$32:$E$281,_xlfn.XLOOKUP(AI$31,$S$28:$AB$28,$S$32:$AB$281))*_xlfn.XLOOKUP(AK$30,$S$8:$S$10,_xlfn.XLOOKUP(AI$31,$U$4:$Z$4,$U$8:$Z$10),1),4))</f>
        <v>"AntiCri":0.2845</v>
      </c>
      <c r="AJ82" s="2" t="str" cm="1">
        <f t="array" ref="AJ82">IF(AJ81="","",$B$2&amp;AJ$31&amp;$B$2&amp;$B$1&amp;ROUND(AJ$29/100*_xlfn.XLOOKUP($E82,$E$32:$E$281,_xlfn.XLOOKUP(AJ$31,$S$28:$AB$28,$S$32:$AB$281))*_xlfn.XLOOKUP(AK$30,$S$8:$S$10,_xlfn.XLOOKUP(AJ$31,$U$4:$Z$4,$U$8:$Z$10),1),4))</f>
        <v/>
      </c>
      <c r="AK82" s="2" t="str">
        <f t="shared" si="2"/>
        <v>{"Hp":51436.5419,"AntiCri":0.2845}</v>
      </c>
      <c r="AL82" s="2" t="str" cm="1">
        <f t="array" ref="AL82">IF(AL81="","",$B$2&amp;AL$31&amp;$B$2&amp;$B$1&amp;ROUND(AL$29/100*_xlfn.XLOOKUP($E82,$E$32:$E$281,_xlfn.XLOOKUP(AL$31,$S$28:$AB$28,$S$32:$AB$281))*IFERROR(_xlfn.XLOOKUP(AO$30,$S$8:$S$10,_xlfn.XLOOKUP(AL$31,$U$4:$Z$4,$U$8:$Z$10),1),1),4))</f>
        <v>"PhysDef":2221.1234</v>
      </c>
      <c r="AM82" s="2" t="str" cm="1">
        <f t="array" ref="AM82">IF(AM81="","",$B$2&amp;AM$31&amp;$B$2&amp;$B$1&amp;ROUND(AM$29/100*_xlfn.XLOOKUP($E82,$E$32:$E$281,_xlfn.XLOOKUP(AM$31,$S$28:$AB$28,$S$32:$AB$281))*IFERROR(_xlfn.XLOOKUP(AP$30,$S$8:$S$10,_xlfn.XLOOKUP(AM$31,$U$4:$Z$4,$U$8:$Z$10),1),1),4))</f>
        <v>"SkillSpeed":0.0672</v>
      </c>
      <c r="AN82" s="2" t="str" cm="1">
        <f t="array" ref="AN82">IF(AN81="","",$B$2&amp;AN$31&amp;$B$2&amp;$B$1&amp;ROUND(AN$29/100*_xlfn.XLOOKUP($E82,$E$32:$E$281,_xlfn.XLOOKUP(AN$31,$S$28:$AB$28,$S$32:$AB$281))*IFERROR(_xlfn.XLOOKUP(AO$30,$S$8:$S$10,_xlfn.XLOOKUP(AN$31,$U$4:$Z$4,$U$8:$Z$10),1),1),4))</f>
        <v/>
      </c>
      <c r="AO82" s="2" t="str">
        <f t="shared" si="3"/>
        <v>{"PhysDef":2221.1234,"SkillSpeed":0.0672}</v>
      </c>
      <c r="AP82" s="2" t="str" cm="1">
        <f t="array" ref="AP82">IF(AP81="","",$B$2&amp;AP$31&amp;$B$2&amp;$B$1&amp;ROUND(AP$29/100*_xlfn.XLOOKUP($E82,$E$32:$E$281,_xlfn.XLOOKUP(AP$31,$S$28:$AB$28,$S$32:$AB$281))*IFERROR(_xlfn.XLOOKUP(AS$30,$S$8:$S$10,_xlfn.XLOOKUP(AP$31,$U$4:$Z$4,$U$8:$Z$10),1),1),4))</f>
        <v>"MagicDef":2221.1234</v>
      </c>
      <c r="AQ82" s="2" t="str" cm="1">
        <f t="array" ref="AQ82">IF(AQ81="","",$B$2&amp;AQ$31&amp;$B$2&amp;$B$1&amp;ROUND(AQ$29/100*_xlfn.XLOOKUP($E82,$E$32:$E$281,_xlfn.XLOOKUP(AQ$31,$S$28:$AB$28,$S$32:$AB$281))*IFERROR(_xlfn.XLOOKUP(AT$30,$S$8:$S$10,_xlfn.XLOOKUP(AQ$31,$U$4:$Z$4,$U$8:$Z$10),1),1),4))</f>
        <v>"AtkSpeed":0.0864</v>
      </c>
      <c r="AR82" s="2" t="str" cm="1">
        <f t="array" ref="AR82">IF(AR81="","",$B$2&amp;AR$31&amp;$B$2&amp;$B$1&amp;ROUND(AR$29/100*_xlfn.XLOOKUP($E82,$E$32:$E$281,_xlfn.XLOOKUP(AR$31,$S$28:$AB$28,$S$32:$AB$281))*IFERROR(_xlfn.XLOOKUP(AS$30,$S$8:$S$10,_xlfn.XLOOKUP(AR$31,$U$4:$Z$4,$U$8:$Z$10),1),1),4))</f>
        <v>"SkillSpeed":0.0672</v>
      </c>
      <c r="AS82" s="2" t="str">
        <f t="shared" si="4"/>
        <v>{"MagicDef":2221.1234,"AtkSpeed":0.0864,"SkillSpeed":0.0672}</v>
      </c>
      <c r="AT82" s="2" t="str" cm="1">
        <f t="array" ref="AT82">IF(AT81="","",$B$2&amp;AT$31&amp;$B$2&amp;$B$1&amp;ROUND(AT$29/100*_xlfn.XLOOKUP($E82,$E$32:$E$281,_xlfn.XLOOKUP(AT$31,$S$28:$AB$28,$S$32:$AB$281))*IFERROR(_xlfn.XLOOKUP(AW$30,$S$8:$S$10,_xlfn.XLOOKUP(AT$31,$U$4:$Z$4,$U$8:$Z$10),1),1),4))</f>
        <v>"Atk":5026.753</v>
      </c>
      <c r="AU82" s="2" t="str" cm="1">
        <f t="array" ref="AU82">IF(AU81="","",$B$2&amp;AU$31&amp;$B$2&amp;$B$1&amp;ROUND(AU$29/100*_xlfn.XLOOKUP($E82,$E$32:$E$281,_xlfn.XLOOKUP(AU$31,$S$28:$AB$28,$S$32:$AB$281))*IFERROR(_xlfn.XLOOKUP(AX$30,$S$8:$S$10,_xlfn.XLOOKUP(AU$31,$U$4:$Z$4,$U$8:$Z$10),1),1),4))</f>
        <v>"Cri":0.3556</v>
      </c>
      <c r="AV82" s="2" t="str" cm="1">
        <f t="array" ref="AV82">IF(AV81="","",$B$2&amp;AV$31&amp;$B$2&amp;$B$1&amp;ROUND(AV$29/100*_xlfn.XLOOKUP($E82,$E$32:$E$281,_xlfn.XLOOKUP(AV$31,$S$28:$AB$28,$S$32:$AB$281))*IFERROR(_xlfn.XLOOKUP(AW$30,$S$8:$S$10,_xlfn.XLOOKUP(AV$31,$U$4:$Z$4,$U$8:$Z$10),1),1),4))</f>
        <v/>
      </c>
      <c r="AW82" s="2" t="str">
        <f t="shared" si="5"/>
        <v>{"Atk":5026.753,"Cri":0.3556}</v>
      </c>
      <c r="AX82" s="2" t="str" cm="1">
        <f t="array" ref="AX82">IF(AX81="","",$B$2&amp;AX$31&amp;$B$2&amp;$B$1&amp;ROUND(AX$29/100*_xlfn.XLOOKUP($E82,$E$32:$E$281,_xlfn.XLOOKUP(AX$31,$S$28:$AB$28,$S$32:$AB$281))*IFERROR(_xlfn.XLOOKUP(BA$30,$S$8:$S$10,_xlfn.XLOOKUP(AX$31,$U$4:$Z$4,$U$8:$Z$10),1),1),4))</f>
        <v>"Hp":73063.2697</v>
      </c>
      <c r="AY82" s="2" t="str" cm="1">
        <f t="array" ref="AY82">IF(AY81="","",$B$2&amp;AY$31&amp;$B$2&amp;$B$1&amp;ROUND(AY$29/100*_xlfn.XLOOKUP($E82,$E$32:$E$281,_xlfn.XLOOKUP(AY$31,$S$28:$AB$28,$S$32:$AB$281))*IFERROR(_xlfn.XLOOKUP(BB$30,$S$8:$S$10,_xlfn.XLOOKUP(AY$31,$U$4:$Z$4,$U$8:$Z$10),1),1),4))</f>
        <v>"AntiCri":0.3556</v>
      </c>
      <c r="AZ82" s="2" t="str" cm="1">
        <f t="array" ref="AZ82">IF(AZ81="","",$B$2&amp;AZ$31&amp;$B$2&amp;$B$1&amp;ROUND(AZ$29/100*_xlfn.XLOOKUP($E82,$E$32:$E$281,_xlfn.XLOOKUP(AZ$31,$S$28:$AB$28,$S$32:$AB$281))*IFERROR(_xlfn.XLOOKUP(BA$30,$S$8:$S$10,_xlfn.XLOOKUP(AZ$31,$U$4:$Z$4,$U$8:$Z$10),1),1),4))</f>
        <v/>
      </c>
      <c r="BA82" s="2" t="str">
        <f t="shared" si="6"/>
        <v>{"Hp":73063.2697,"AntiCri":0.3556}</v>
      </c>
      <c r="BB82" s="2" t="str" cm="1">
        <f t="array" ref="BB82">IF(BB81="","",$B$2&amp;BB$31&amp;$B$2&amp;$B$1&amp;ROUND(BB$29/100*_xlfn.XLOOKUP($E82,$E$32:$E$281,_xlfn.XLOOKUP(BB$31,$S$28:$AB$28,$S$32:$AB$281))*IFERROR(_xlfn.XLOOKUP(BE$30,$S$8:$S$10,_xlfn.XLOOKUP(BB$31,$U$4:$Z$4,$U$8:$Z$10),1),1),4))</f>
        <v>"PhysDef":2571.8271</v>
      </c>
      <c r="BC82" s="2" t="str" cm="1">
        <f t="array" ref="BC82">IF(BC81="","",$B$2&amp;BC$31&amp;$B$2&amp;$B$1&amp;ROUND(BC$29/100*_xlfn.XLOOKUP($E82,$E$32:$E$281,_xlfn.XLOOKUP(BC$31,$S$28:$AB$28,$S$32:$AB$281))*IFERROR(_xlfn.XLOOKUP(BF$30,$S$8:$S$10,_xlfn.XLOOKUP(BC$31,$U$4:$Z$4,$U$8:$Z$10),1),1),4))</f>
        <v>"OnHealInc":0.0634</v>
      </c>
      <c r="BD82" s="2" t="str" cm="1">
        <f t="array" ref="BD82">IF(BD81="","",$B$2&amp;BD$31&amp;$B$2&amp;$B$1&amp;ROUND(BD$29/100*_xlfn.XLOOKUP($E82,$E$32:$E$281,_xlfn.XLOOKUP(BD$31,$S$28:$AB$28,$S$32:$AB$281))*IFERROR(_xlfn.XLOOKUP(BE$30,$S$8:$S$10,_xlfn.XLOOKUP(BD$31,$U$4:$Z$4,$U$8:$Z$10),1),1),4))</f>
        <v/>
      </c>
      <c r="BE82" s="2" t="str">
        <f t="shared" si="7"/>
        <v>{"PhysDef":2571.8271,"OnHealInc":0.0634}</v>
      </c>
      <c r="BF82" s="2" t="str" cm="1">
        <f t="array" ref="BF82">IF(BF81="","",$B$2&amp;BF$31&amp;$B$2&amp;$B$1&amp;ROUND(BF$29/100*_xlfn.XLOOKUP($E82,$E$32:$E$281,_xlfn.XLOOKUP(BF$31,$S$28:$AB$28,$S$32:$AB$281))*IFERROR(_xlfn.XLOOKUP(BI$30,$S$8:$S$10,_xlfn.XLOOKUP(BF$31,$U$4:$Z$4,$U$8:$Z$10),1),1),4))</f>
        <v>"MagicDef":2571.8271</v>
      </c>
      <c r="BG82" s="2" t="str" cm="1">
        <f t="array" ref="BG82">IF(BG81="","",$B$2&amp;BG$31&amp;$B$2&amp;$B$1&amp;ROUND(BG$29/100*_xlfn.XLOOKUP($E82,$E$32:$E$281,_xlfn.XLOOKUP(BG$31,$S$28:$AB$28,$S$32:$AB$281))*IFERROR(_xlfn.XLOOKUP(BJ$30,$S$8:$S$10,_xlfn.XLOOKUP(BG$31,$U$4:$Z$4,$U$8:$Z$10),1),1),4))</f>
        <v>"AtkSpeed":0.0864</v>
      </c>
      <c r="BH82" s="2" t="str" cm="1">
        <f t="array" ref="BH82">IF(BH81="","",$B$2&amp;BH$31&amp;$B$2&amp;$B$1&amp;ROUND(BH$29/100*_xlfn.XLOOKUP($E82,$E$32:$E$281,_xlfn.XLOOKUP(BH$31,$S$28:$AB$28,$S$32:$AB$281))*IFERROR(_xlfn.XLOOKUP(BI$30,$S$8:$S$10,_xlfn.XLOOKUP(BH$31,$U$4:$Z$4,$U$8:$Z$10),1),1),4))</f>
        <v>"OnHealInc":0.0634</v>
      </c>
      <c r="BI82" s="2" t="str">
        <f t="shared" si="8"/>
        <v>{"MagicDef":2571.8271,"AtkSpeed":0.0864,"OnHealInc":0.0634}</v>
      </c>
      <c r="BJ82" s="2" t="str" cm="1">
        <f t="array" ref="BJ82">IF(BJ81="","",$B$2&amp;BJ$31&amp;$B$2&amp;$B$1&amp;ROUND(BJ$29/100*_xlfn.XLOOKUP($E82,$E$32:$E$281,_xlfn.XLOOKUP(BJ$31,$S$28:$AB$28,$S$32:$AB$281))*IFERROR(_xlfn.XLOOKUP(BM$30,$S$8:$S$10,_xlfn.XLOOKUP(BJ$31,$U$4:$Z$4,$U$8:$Z$10),1),1),4))</f>
        <v>"Atk":6429.5677</v>
      </c>
      <c r="BK82" s="2" t="str" cm="1">
        <f t="array" ref="BK82">IF(BK81="","",$B$2&amp;BK$31&amp;$B$2&amp;$B$1&amp;ROUND(BK$29/100*_xlfn.XLOOKUP($E82,$E$32:$E$281,_xlfn.XLOOKUP(BK$31,$S$28:$AB$28,$S$32:$AB$281))*IFERROR(_xlfn.XLOOKUP(BN$30,$S$8:$S$10,_xlfn.XLOOKUP(BK$31,$U$4:$Z$4,$U$8:$Z$10),1),1),4))</f>
        <v>"Cri":0.3556</v>
      </c>
      <c r="BL82" s="2" t="str" cm="1">
        <f t="array" ref="BL82">IF(BL81="","",$B$2&amp;BL$31&amp;$B$2&amp;$B$1&amp;ROUND(BL$29/100*_xlfn.XLOOKUP($E82,$E$32:$E$281,_xlfn.XLOOKUP(BL$31,$S$28:$AB$28,$S$32:$AB$281))*IFERROR(_xlfn.XLOOKUP(BM$30,$S$8:$S$10,_xlfn.XLOOKUP(BL$31,$U$4:$Z$4,$U$8:$Z$10),1),1),4))</f>
        <v/>
      </c>
      <c r="BM82" s="2" t="str">
        <f t="shared" si="9"/>
        <v>{"Atk":6429.5677,"Cri":0.3556}</v>
      </c>
      <c r="BN82" s="2" t="str" cm="1">
        <f t="array" ref="BN82">IF(BN81="","",$B$2&amp;BN$31&amp;$B$2&amp;$B$1&amp;ROUND(BN$29/100*_xlfn.XLOOKUP($E82,$E$32:$E$281,_xlfn.XLOOKUP(BN$31,$S$28:$AB$28,$S$32:$AB$281))*IFERROR(_xlfn.XLOOKUP(BQ$30,$S$8:$S$10,_xlfn.XLOOKUP(BN$31,$U$4:$Z$4,$U$8:$Z$10),1),1),4))</f>
        <v>"Hp":61373.1466</v>
      </c>
      <c r="BO82" s="2" t="str" cm="1">
        <f t="array" ref="BO82">IF(BO81="","",$B$2&amp;BO$31&amp;$B$2&amp;$B$1&amp;ROUND(BO$29/100*_xlfn.XLOOKUP($E82,$E$32:$E$281,_xlfn.XLOOKUP(BO$31,$S$28:$AB$28,$S$32:$AB$281))*IFERROR(_xlfn.XLOOKUP(BR$30,$S$8:$S$10,_xlfn.XLOOKUP(BO$31,$U$4:$Z$4,$U$8:$Z$10),1),1),4))</f>
        <v>"AntiCri":0.3556</v>
      </c>
      <c r="BP82" s="2" t="str" cm="1">
        <f t="array" ref="BP82">IF(BP81="","",$B$2&amp;BP$31&amp;$B$2&amp;$B$1&amp;ROUND(BP$29/100*_xlfn.XLOOKUP($E82,$E$32:$E$281,_xlfn.XLOOKUP(BP$31,$S$28:$AB$28,$S$32:$AB$281))*IFERROR(_xlfn.XLOOKUP(BQ$30,$S$8:$S$10,_xlfn.XLOOKUP(BP$31,$U$4:$Z$4,$U$8:$Z$10),1),1),4))</f>
        <v/>
      </c>
      <c r="BQ82" s="2" t="str">
        <f t="shared" si="10"/>
        <v>{"Hp":61373.1466,"AntiCri":0.3556}</v>
      </c>
      <c r="BR82" s="2" t="str" cm="1">
        <f t="array" ref="BR82">IF(BR81="","",$B$2&amp;BR$31&amp;$B$2&amp;$B$1&amp;ROUND(BR$29/100*_xlfn.XLOOKUP($E82,$E$32:$E$281,_xlfn.XLOOKUP(BR$31,$S$28:$AB$28,$S$32:$AB$281))*IFERROR(_xlfn.XLOOKUP(BU$30,$S$8:$S$10,_xlfn.XLOOKUP(BR$31,$U$4:$Z$4,$U$8:$Z$10),1),1),4))</f>
        <v>"PhysDef":2267.8839</v>
      </c>
      <c r="BS82" s="2" t="str" cm="1">
        <f t="array" ref="BS82">IF(BS81="","",$B$2&amp;BS$31&amp;$B$2&amp;$B$1&amp;ROUND(BS$29/100*_xlfn.XLOOKUP($E82,$E$32:$E$281,_xlfn.XLOOKUP(BS$31,$S$28:$AB$28,$S$32:$AB$281))*IFERROR(_xlfn.XLOOKUP(BV$30,$S$8:$S$10,_xlfn.XLOOKUP(BS$31,$U$4:$Z$4,$U$8:$Z$10),1),1),4))</f>
        <v>"HealInc":0.0634</v>
      </c>
      <c r="BT82" s="2" t="str" cm="1">
        <f t="array" ref="BT82">IF(BT81="","",$B$2&amp;BT$31&amp;$B$2&amp;$B$1&amp;ROUND(BT$29/100*_xlfn.XLOOKUP($E82,$E$32:$E$281,_xlfn.XLOOKUP(BT$31,$S$28:$AB$28,$S$32:$AB$281))*IFERROR(_xlfn.XLOOKUP(BU$30,$S$8:$S$10,_xlfn.XLOOKUP(BT$31,$U$4:$Z$4,$U$8:$Z$10),1),1),4))</f>
        <v/>
      </c>
      <c r="BU82" s="2" t="str">
        <f t="shared" si="11"/>
        <v>{"PhysDef":2267.8839,"HealInc":0.0634}</v>
      </c>
      <c r="BV82" s="2" t="str" cm="1">
        <f t="array" ref="BV82">IF(BV81="","",$B$2&amp;BV$31&amp;$B$2&amp;$B$1&amp;ROUND(BV$29/100*_xlfn.XLOOKUP($E82,$E$32:$E$281,_xlfn.XLOOKUP(BV$31,$S$28:$AB$28,$S$32:$AB$281))*IFERROR(_xlfn.XLOOKUP(BY$30,$S$8:$S$10,_xlfn.XLOOKUP(BV$31,$U$4:$Z$4,$U$8:$Z$10),1),1),4))</f>
        <v>"MagicDef":2314.6444</v>
      </c>
      <c r="BW82" s="2" t="str" cm="1">
        <f t="array" ref="BW82">IF(BW81="","",$B$2&amp;BW$31&amp;$B$2&amp;$B$1&amp;ROUND(BW$29/100*_xlfn.XLOOKUP($E82,$E$32:$E$281,_xlfn.XLOOKUP(BW$31,$S$28:$AB$28,$S$32:$AB$281))*IFERROR(_xlfn.XLOOKUP(BZ$30,$S$8:$S$10,_xlfn.XLOOKUP(BW$31,$U$4:$Z$4,$U$8:$Z$10),1),1),4))</f>
        <v>"AtkSpeed":0.0864</v>
      </c>
      <c r="BX82" s="2" t="str" cm="1">
        <f t="array" ref="BX82">IF(BX81="","",$B$2&amp;BX$31&amp;$B$2&amp;$B$1&amp;ROUND(BX$29/100*_xlfn.XLOOKUP($E82,$E$32:$E$281,_xlfn.XLOOKUP(BX$31,$S$28:$AB$28,$S$32:$AB$281))*IFERROR(_xlfn.XLOOKUP(BY$30,$S$8:$S$10,_xlfn.XLOOKUP(BX$31,$U$4:$Z$4,$U$8:$Z$10),1),1),4))</f>
        <v>"HealInc":0.0634</v>
      </c>
      <c r="BY82" s="2" t="str">
        <f t="shared" si="12"/>
        <v>{"MagicDef":2314.6444,"AtkSpeed":0.0864,"HealInc":0.0634}</v>
      </c>
    </row>
    <row r="83" spans="4:77" ht="16.5" x14ac:dyDescent="0.15">
      <c r="D83" s="38">
        <v>113</v>
      </c>
      <c r="E83" s="43">
        <v>52</v>
      </c>
      <c r="F83" s="38">
        <v>2096.8175331999669</v>
      </c>
      <c r="G83" s="38">
        <v>40</v>
      </c>
      <c r="H83" s="38">
        <v>40</v>
      </c>
      <c r="I83" s="48">
        <v>2096.8175331999669</v>
      </c>
      <c r="J83" s="48">
        <v>209.68175331999669</v>
      </c>
      <c r="K83" s="48">
        <v>83.872701327998683</v>
      </c>
      <c r="L83" s="48">
        <v>83.872701327998683</v>
      </c>
      <c r="M83" s="48">
        <v>56</v>
      </c>
      <c r="N83" s="48">
        <v>56</v>
      </c>
      <c r="O83" s="48">
        <v>18</v>
      </c>
      <c r="P83" s="48">
        <v>14</v>
      </c>
      <c r="Q83" s="48">
        <v>13.200000000000001</v>
      </c>
      <c r="R83" s="48">
        <v>13.200000000000001</v>
      </c>
      <c r="S83" s="48">
        <f>SUM(I$32:I83)</f>
        <v>60547.433320722892</v>
      </c>
      <c r="T83" s="48">
        <f>SUM(J$32:J83)</f>
        <v>6054.7433320722894</v>
      </c>
      <c r="U83" s="48">
        <f>SUM(K$32:K83)</f>
        <v>2421.8973328289153</v>
      </c>
      <c r="V83" s="48">
        <f>SUM(L$32:L83)</f>
        <v>2421.8973328289153</v>
      </c>
      <c r="W83" s="62">
        <f>SUM(M$32:M83)/10000</f>
        <v>0.36120000000000002</v>
      </c>
      <c r="X83" s="62">
        <f>SUM(N$32:N83)/10000</f>
        <v>0.36120000000000002</v>
      </c>
      <c r="Y83" s="62">
        <f>SUM(O$32:O83)/10000</f>
        <v>8.8200000000000001E-2</v>
      </c>
      <c r="Z83" s="62">
        <f>SUM(P$32:P83)/10000</f>
        <v>6.8599999999999994E-2</v>
      </c>
      <c r="AA83" s="62">
        <f>SUM(Q$32:Q83)/10000</f>
        <v>6.4679999999999974E-2</v>
      </c>
      <c r="AB83" s="62">
        <f>SUM(R$32:R83)/10000</f>
        <v>6.4679999999999974E-2</v>
      </c>
      <c r="AD83" s="2" t="str" cm="1">
        <f t="array" ref="AD83">IF(AD82="","",$B$2&amp;AD$31&amp;$B$2&amp;$B$1&amp;ROUND(AD$29/100*_xlfn.XLOOKUP($E83,$E$32:$E$281,_xlfn.XLOOKUP(AD$31,$S$28:$AB$28,$S$32:$AB$281))*_xlfn.XLOOKUP(AG$30,$S$8:$S$10,_xlfn.XLOOKUP(AD$31,$U$4:$Z$4,$U$8:$Z$10),1),4))</f>
        <v>"Atk":7386.7869</v>
      </c>
      <c r="AE83" s="2" t="str" cm="1">
        <f t="array" ref="AE83">IF(AE82="","",$B$2&amp;AE$31&amp;$B$2&amp;$B$1&amp;ROUND(AE$29/100*_xlfn.XLOOKUP($E83,$E$32:$E$281,_xlfn.XLOOKUP(AE$31,$S$28:$AB$28,$S$32:$AB$281))*_xlfn.XLOOKUP(AG$30,$S$8:$S$10,_xlfn.XLOOKUP(AE$31,$U$4:$Z$4,$U$8:$Z$10),1),4))</f>
        <v>"Cri":0.5237</v>
      </c>
      <c r="AF83" s="2" t="str" cm="1">
        <f t="array" ref="AF83">IF(AF82="","",$B$2&amp;AF$31&amp;$B$2&amp;$B$1&amp;ROUND(AF$29/100*_xlfn.XLOOKUP($E83,$E$32:$E$281,_xlfn.XLOOKUP(AF$31,$S$28:$AB$28,$S$32:$AB$281))*_xlfn.XLOOKUP(AI$30,$S$8:$S$10,_xlfn.XLOOKUP(AF$31,$U$4:$Z$4,$U$8:$Z$10),1),4))</f>
        <v/>
      </c>
      <c r="AG83" s="2" t="str">
        <f t="shared" si="1"/>
        <v>{"Atk":7386.7869,"Cri":0.5237}</v>
      </c>
      <c r="AH83" s="2" t="str" cm="1">
        <f t="array" ref="AH83">IF(AH82="","",$B$2&amp;AH$31&amp;$B$2&amp;$B$1&amp;ROUND(AH$29/100*_xlfn.XLOOKUP($E83,$E$32:$E$281,_xlfn.XLOOKUP(AH$31,$S$28:$AB$28,$S$32:$AB$281))*_xlfn.XLOOKUP(AK$30,$S$8:$S$10,_xlfn.XLOOKUP(AH$31,$U$4:$Z$4,$U$8:$Z$10),1),4))</f>
        <v>"Hp":53281.7413</v>
      </c>
      <c r="AI83" s="2" t="str" cm="1">
        <f t="array" ref="AI83">IF(AI82="","",$B$2&amp;AI$31&amp;$B$2&amp;$B$1&amp;ROUND(AI$29/100*_xlfn.XLOOKUP($E83,$E$32:$E$281,_xlfn.XLOOKUP(AI$31,$S$28:$AB$28,$S$32:$AB$281))*_xlfn.XLOOKUP(AK$30,$S$8:$S$10,_xlfn.XLOOKUP(AI$31,$U$4:$Z$4,$U$8:$Z$10),1),4))</f>
        <v>"AntiCri":0.289</v>
      </c>
      <c r="AJ83" s="2" t="str" cm="1">
        <f t="array" ref="AJ83">IF(AJ82="","",$B$2&amp;AJ$31&amp;$B$2&amp;$B$1&amp;ROUND(AJ$29/100*_xlfn.XLOOKUP($E83,$E$32:$E$281,_xlfn.XLOOKUP(AJ$31,$S$28:$AB$28,$S$32:$AB$281))*_xlfn.XLOOKUP(AK$30,$S$8:$S$10,_xlfn.XLOOKUP(AJ$31,$U$4:$Z$4,$U$8:$Z$10),1),4))</f>
        <v/>
      </c>
      <c r="AK83" s="2" t="str">
        <f t="shared" si="2"/>
        <v>{"Hp":53281.7413,"AntiCri":0.289}</v>
      </c>
      <c r="AL83" s="2" t="str" cm="1">
        <f t="array" ref="AL83">IF(AL82="","",$B$2&amp;AL$31&amp;$B$2&amp;$B$1&amp;ROUND(AL$29/100*_xlfn.XLOOKUP($E83,$E$32:$E$281,_xlfn.XLOOKUP(AL$31,$S$28:$AB$28,$S$32:$AB$281))*IFERROR(_xlfn.XLOOKUP(AO$30,$S$8:$S$10,_xlfn.XLOOKUP(AL$31,$U$4:$Z$4,$U$8:$Z$10),1),1),4))</f>
        <v>"PhysDef":2300.8025</v>
      </c>
      <c r="AM83" s="2" t="str" cm="1">
        <f t="array" ref="AM83">IF(AM82="","",$B$2&amp;AM$31&amp;$B$2&amp;$B$1&amp;ROUND(AM$29/100*_xlfn.XLOOKUP($E83,$E$32:$E$281,_xlfn.XLOOKUP(AM$31,$S$28:$AB$28,$S$32:$AB$281))*IFERROR(_xlfn.XLOOKUP(AP$30,$S$8:$S$10,_xlfn.XLOOKUP(AM$31,$U$4:$Z$4,$U$8:$Z$10),1),1),4))</f>
        <v>"SkillSpeed":0.0686</v>
      </c>
      <c r="AN83" s="2" t="str" cm="1">
        <f t="array" ref="AN83">IF(AN82="","",$B$2&amp;AN$31&amp;$B$2&amp;$B$1&amp;ROUND(AN$29/100*_xlfn.XLOOKUP($E83,$E$32:$E$281,_xlfn.XLOOKUP(AN$31,$S$28:$AB$28,$S$32:$AB$281))*IFERROR(_xlfn.XLOOKUP(AO$30,$S$8:$S$10,_xlfn.XLOOKUP(AN$31,$U$4:$Z$4,$U$8:$Z$10),1),1),4))</f>
        <v/>
      </c>
      <c r="AO83" s="2" t="str">
        <f t="shared" si="3"/>
        <v>{"PhysDef":2300.8025,"SkillSpeed":0.0686}</v>
      </c>
      <c r="AP83" s="2" t="str" cm="1">
        <f t="array" ref="AP83">IF(AP82="","",$B$2&amp;AP$31&amp;$B$2&amp;$B$1&amp;ROUND(AP$29/100*_xlfn.XLOOKUP($E83,$E$32:$E$281,_xlfn.XLOOKUP(AP$31,$S$28:$AB$28,$S$32:$AB$281))*IFERROR(_xlfn.XLOOKUP(AS$30,$S$8:$S$10,_xlfn.XLOOKUP(AP$31,$U$4:$Z$4,$U$8:$Z$10),1),1),4))</f>
        <v>"MagicDef":2300.8025</v>
      </c>
      <c r="AQ83" s="2" t="str" cm="1">
        <f t="array" ref="AQ83">IF(AQ82="","",$B$2&amp;AQ$31&amp;$B$2&amp;$B$1&amp;ROUND(AQ$29/100*_xlfn.XLOOKUP($E83,$E$32:$E$281,_xlfn.XLOOKUP(AQ$31,$S$28:$AB$28,$S$32:$AB$281))*IFERROR(_xlfn.XLOOKUP(AT$30,$S$8:$S$10,_xlfn.XLOOKUP(AQ$31,$U$4:$Z$4,$U$8:$Z$10),1),1),4))</f>
        <v>"AtkSpeed":0.0882</v>
      </c>
      <c r="AR83" s="2" t="str" cm="1">
        <f t="array" ref="AR83">IF(AR82="","",$B$2&amp;AR$31&amp;$B$2&amp;$B$1&amp;ROUND(AR$29/100*_xlfn.XLOOKUP($E83,$E$32:$E$281,_xlfn.XLOOKUP(AR$31,$S$28:$AB$28,$S$32:$AB$281))*IFERROR(_xlfn.XLOOKUP(AS$30,$S$8:$S$10,_xlfn.XLOOKUP(AR$31,$U$4:$Z$4,$U$8:$Z$10),1),1),4))</f>
        <v>"SkillSpeed":0.0686</v>
      </c>
      <c r="AS83" s="2" t="str">
        <f t="shared" si="4"/>
        <v>{"MagicDef":2300.8025,"AtkSpeed":0.0882,"SkillSpeed":0.0686}</v>
      </c>
      <c r="AT83" s="2" t="str" cm="1">
        <f t="array" ref="AT83">IF(AT82="","",$B$2&amp;AT$31&amp;$B$2&amp;$B$1&amp;ROUND(AT$29/100*_xlfn.XLOOKUP($E83,$E$32:$E$281,_xlfn.XLOOKUP(AT$31,$S$28:$AB$28,$S$32:$AB$281))*IFERROR(_xlfn.XLOOKUP(AW$30,$S$8:$S$10,_xlfn.XLOOKUP(AT$31,$U$4:$Z$4,$U$8:$Z$10),1),1),4))</f>
        <v>"Atk":5207.0793</v>
      </c>
      <c r="AU83" s="2" t="str" cm="1">
        <f t="array" ref="AU83">IF(AU82="","",$B$2&amp;AU$31&amp;$B$2&amp;$B$1&amp;ROUND(AU$29/100*_xlfn.XLOOKUP($E83,$E$32:$E$281,_xlfn.XLOOKUP(AU$31,$S$28:$AB$28,$S$32:$AB$281))*IFERROR(_xlfn.XLOOKUP(AX$30,$S$8:$S$10,_xlfn.XLOOKUP(AU$31,$U$4:$Z$4,$U$8:$Z$10),1),1),4))</f>
        <v>"Cri":0.3612</v>
      </c>
      <c r="AV83" s="2" t="str" cm="1">
        <f t="array" ref="AV83">IF(AV82="","",$B$2&amp;AV$31&amp;$B$2&amp;$B$1&amp;ROUND(AV$29/100*_xlfn.XLOOKUP($E83,$E$32:$E$281,_xlfn.XLOOKUP(AV$31,$S$28:$AB$28,$S$32:$AB$281))*IFERROR(_xlfn.XLOOKUP(AW$30,$S$8:$S$10,_xlfn.XLOOKUP(AV$31,$U$4:$Z$4,$U$8:$Z$10),1),1),4))</f>
        <v/>
      </c>
      <c r="AW83" s="2" t="str">
        <f t="shared" si="5"/>
        <v>{"Atk":5207.0793,"Cri":0.3612}</v>
      </c>
      <c r="AX83" s="2" t="str" cm="1">
        <f t="array" ref="AX83">IF(AX82="","",$B$2&amp;AX$31&amp;$B$2&amp;$B$1&amp;ROUND(AX$29/100*_xlfn.XLOOKUP($E83,$E$32:$E$281,_xlfn.XLOOKUP(AX$31,$S$28:$AB$28,$S$32:$AB$281))*IFERROR(_xlfn.XLOOKUP(BA$30,$S$8:$S$10,_xlfn.XLOOKUP(AX$31,$U$4:$Z$4,$U$8:$Z$10),1),1),4))</f>
        <v>"Hp":75684.2917</v>
      </c>
      <c r="AY83" s="2" t="str" cm="1">
        <f t="array" ref="AY83">IF(AY82="","",$B$2&amp;AY$31&amp;$B$2&amp;$B$1&amp;ROUND(AY$29/100*_xlfn.XLOOKUP($E83,$E$32:$E$281,_xlfn.XLOOKUP(AY$31,$S$28:$AB$28,$S$32:$AB$281))*IFERROR(_xlfn.XLOOKUP(BB$30,$S$8:$S$10,_xlfn.XLOOKUP(AY$31,$U$4:$Z$4,$U$8:$Z$10),1),1),4))</f>
        <v>"AntiCri":0.3612</v>
      </c>
      <c r="AZ83" s="2" t="str" cm="1">
        <f t="array" ref="AZ83">IF(AZ82="","",$B$2&amp;AZ$31&amp;$B$2&amp;$B$1&amp;ROUND(AZ$29/100*_xlfn.XLOOKUP($E83,$E$32:$E$281,_xlfn.XLOOKUP(AZ$31,$S$28:$AB$28,$S$32:$AB$281))*IFERROR(_xlfn.XLOOKUP(BA$30,$S$8:$S$10,_xlfn.XLOOKUP(AZ$31,$U$4:$Z$4,$U$8:$Z$10),1),1),4))</f>
        <v/>
      </c>
      <c r="BA83" s="2" t="str">
        <f t="shared" si="6"/>
        <v>{"Hp":75684.2917,"AntiCri":0.3612}</v>
      </c>
      <c r="BB83" s="2" t="str" cm="1">
        <f t="array" ref="BB83">IF(BB82="","",$B$2&amp;BB$31&amp;$B$2&amp;$B$1&amp;ROUND(BB$29/100*_xlfn.XLOOKUP($E83,$E$32:$E$281,_xlfn.XLOOKUP(BB$31,$S$28:$AB$28,$S$32:$AB$281))*IFERROR(_xlfn.XLOOKUP(BE$30,$S$8:$S$10,_xlfn.XLOOKUP(BB$31,$U$4:$Z$4,$U$8:$Z$10),1),1),4))</f>
        <v>"PhysDef":2664.0871</v>
      </c>
      <c r="BC83" s="2" t="str" cm="1">
        <f t="array" ref="BC83">IF(BC82="","",$B$2&amp;BC$31&amp;$B$2&amp;$B$1&amp;ROUND(BC$29/100*_xlfn.XLOOKUP($E83,$E$32:$E$281,_xlfn.XLOOKUP(BC$31,$S$28:$AB$28,$S$32:$AB$281))*IFERROR(_xlfn.XLOOKUP(BF$30,$S$8:$S$10,_xlfn.XLOOKUP(BC$31,$U$4:$Z$4,$U$8:$Z$10),1),1),4))</f>
        <v>"OnHealInc":0.0647</v>
      </c>
      <c r="BD83" s="2" t="str" cm="1">
        <f t="array" ref="BD83">IF(BD82="","",$B$2&amp;BD$31&amp;$B$2&amp;$B$1&amp;ROUND(BD$29/100*_xlfn.XLOOKUP($E83,$E$32:$E$281,_xlfn.XLOOKUP(BD$31,$S$28:$AB$28,$S$32:$AB$281))*IFERROR(_xlfn.XLOOKUP(BE$30,$S$8:$S$10,_xlfn.XLOOKUP(BD$31,$U$4:$Z$4,$U$8:$Z$10),1),1),4))</f>
        <v/>
      </c>
      <c r="BE83" s="2" t="str">
        <f t="shared" si="7"/>
        <v>{"PhysDef":2664.0871,"OnHealInc":0.0647}</v>
      </c>
      <c r="BF83" s="2" t="str" cm="1">
        <f t="array" ref="BF83">IF(BF82="","",$B$2&amp;BF$31&amp;$B$2&amp;$B$1&amp;ROUND(BF$29/100*_xlfn.XLOOKUP($E83,$E$32:$E$281,_xlfn.XLOOKUP(BF$31,$S$28:$AB$28,$S$32:$AB$281))*IFERROR(_xlfn.XLOOKUP(BI$30,$S$8:$S$10,_xlfn.XLOOKUP(BF$31,$U$4:$Z$4,$U$8:$Z$10),1),1),4))</f>
        <v>"MagicDef":2664.0871</v>
      </c>
      <c r="BG83" s="2" t="str" cm="1">
        <f t="array" ref="BG83">IF(BG82="","",$B$2&amp;BG$31&amp;$B$2&amp;$B$1&amp;ROUND(BG$29/100*_xlfn.XLOOKUP($E83,$E$32:$E$281,_xlfn.XLOOKUP(BG$31,$S$28:$AB$28,$S$32:$AB$281))*IFERROR(_xlfn.XLOOKUP(BJ$30,$S$8:$S$10,_xlfn.XLOOKUP(BG$31,$U$4:$Z$4,$U$8:$Z$10),1),1),4))</f>
        <v>"AtkSpeed":0.0882</v>
      </c>
      <c r="BH83" s="2" t="str" cm="1">
        <f t="array" ref="BH83">IF(BH82="","",$B$2&amp;BH$31&amp;$B$2&amp;$B$1&amp;ROUND(BH$29/100*_xlfn.XLOOKUP($E83,$E$32:$E$281,_xlfn.XLOOKUP(BH$31,$S$28:$AB$28,$S$32:$AB$281))*IFERROR(_xlfn.XLOOKUP(BI$30,$S$8:$S$10,_xlfn.XLOOKUP(BH$31,$U$4:$Z$4,$U$8:$Z$10),1),1),4))</f>
        <v>"OnHealInc":0.0647</v>
      </c>
      <c r="BI83" s="2" t="str">
        <f t="shared" si="8"/>
        <v>{"MagicDef":2664.0871,"AtkSpeed":0.0882,"OnHealInc":0.0647}</v>
      </c>
      <c r="BJ83" s="2" t="str" cm="1">
        <f t="array" ref="BJ83">IF(BJ82="","",$B$2&amp;BJ$31&amp;$B$2&amp;$B$1&amp;ROUND(BJ$29/100*_xlfn.XLOOKUP($E83,$E$32:$E$281,_xlfn.XLOOKUP(BJ$31,$S$28:$AB$28,$S$32:$AB$281))*IFERROR(_xlfn.XLOOKUP(BM$30,$S$8:$S$10,_xlfn.XLOOKUP(BJ$31,$U$4:$Z$4,$U$8:$Z$10),1),1),4))</f>
        <v>"Atk":6660.2177</v>
      </c>
      <c r="BK83" s="2" t="str" cm="1">
        <f t="array" ref="BK83">IF(BK82="","",$B$2&amp;BK$31&amp;$B$2&amp;$B$1&amp;ROUND(BK$29/100*_xlfn.XLOOKUP($E83,$E$32:$E$281,_xlfn.XLOOKUP(BK$31,$S$28:$AB$28,$S$32:$AB$281))*IFERROR(_xlfn.XLOOKUP(BN$30,$S$8:$S$10,_xlfn.XLOOKUP(BK$31,$U$4:$Z$4,$U$8:$Z$10),1),1),4))</f>
        <v>"Cri":0.3612</v>
      </c>
      <c r="BL83" s="2" t="str" cm="1">
        <f t="array" ref="BL83">IF(BL82="","",$B$2&amp;BL$31&amp;$B$2&amp;$B$1&amp;ROUND(BL$29/100*_xlfn.XLOOKUP($E83,$E$32:$E$281,_xlfn.XLOOKUP(BL$31,$S$28:$AB$28,$S$32:$AB$281))*IFERROR(_xlfn.XLOOKUP(BM$30,$S$8:$S$10,_xlfn.XLOOKUP(BL$31,$U$4:$Z$4,$U$8:$Z$10),1),1),4))</f>
        <v/>
      </c>
      <c r="BM83" s="2" t="str">
        <f t="shared" si="9"/>
        <v>{"Atk":6660.2177,"Cri":0.3612}</v>
      </c>
      <c r="BN83" s="2" t="str" cm="1">
        <f t="array" ref="BN83">IF(BN82="","",$B$2&amp;BN$31&amp;$B$2&amp;$B$1&amp;ROUND(BN$29/100*_xlfn.XLOOKUP($E83,$E$32:$E$281,_xlfn.XLOOKUP(BN$31,$S$28:$AB$28,$S$32:$AB$281))*IFERROR(_xlfn.XLOOKUP(BQ$30,$S$8:$S$10,_xlfn.XLOOKUP(BN$31,$U$4:$Z$4,$U$8:$Z$10),1),1),4))</f>
        <v>"Hp":63574.805</v>
      </c>
      <c r="BO83" s="2" t="str" cm="1">
        <f t="array" ref="BO83">IF(BO82="","",$B$2&amp;BO$31&amp;$B$2&amp;$B$1&amp;ROUND(BO$29/100*_xlfn.XLOOKUP($E83,$E$32:$E$281,_xlfn.XLOOKUP(BO$31,$S$28:$AB$28,$S$32:$AB$281))*IFERROR(_xlfn.XLOOKUP(BR$30,$S$8:$S$10,_xlfn.XLOOKUP(BO$31,$U$4:$Z$4,$U$8:$Z$10),1),1),4))</f>
        <v>"AntiCri":0.3612</v>
      </c>
      <c r="BP83" s="2" t="str" cm="1">
        <f t="array" ref="BP83">IF(BP82="","",$B$2&amp;BP$31&amp;$B$2&amp;$B$1&amp;ROUND(BP$29/100*_xlfn.XLOOKUP($E83,$E$32:$E$281,_xlfn.XLOOKUP(BP$31,$S$28:$AB$28,$S$32:$AB$281))*IFERROR(_xlfn.XLOOKUP(BQ$30,$S$8:$S$10,_xlfn.XLOOKUP(BP$31,$U$4:$Z$4,$U$8:$Z$10),1),1),4))</f>
        <v/>
      </c>
      <c r="BQ83" s="2" t="str">
        <f t="shared" si="10"/>
        <v>{"Hp":63574.805,"AntiCri":0.3612}</v>
      </c>
      <c r="BR83" s="2" t="str" cm="1">
        <f t="array" ref="BR83">IF(BR82="","",$B$2&amp;BR$31&amp;$B$2&amp;$B$1&amp;ROUND(BR$29/100*_xlfn.XLOOKUP($E83,$E$32:$E$281,_xlfn.XLOOKUP(BR$31,$S$28:$AB$28,$S$32:$AB$281))*IFERROR(_xlfn.XLOOKUP(BU$30,$S$8:$S$10,_xlfn.XLOOKUP(BR$31,$U$4:$Z$4,$U$8:$Z$10),1),1),4))</f>
        <v>"PhysDef":2349.2404</v>
      </c>
      <c r="BS83" s="2" t="str" cm="1">
        <f t="array" ref="BS83">IF(BS82="","",$B$2&amp;BS$31&amp;$B$2&amp;$B$1&amp;ROUND(BS$29/100*_xlfn.XLOOKUP($E83,$E$32:$E$281,_xlfn.XLOOKUP(BS$31,$S$28:$AB$28,$S$32:$AB$281))*IFERROR(_xlfn.XLOOKUP(BV$30,$S$8:$S$10,_xlfn.XLOOKUP(BS$31,$U$4:$Z$4,$U$8:$Z$10),1),1),4))</f>
        <v>"HealInc":0.0647</v>
      </c>
      <c r="BT83" s="2" t="str" cm="1">
        <f t="array" ref="BT83">IF(BT82="","",$B$2&amp;BT$31&amp;$B$2&amp;$B$1&amp;ROUND(BT$29/100*_xlfn.XLOOKUP($E83,$E$32:$E$281,_xlfn.XLOOKUP(BT$31,$S$28:$AB$28,$S$32:$AB$281))*IFERROR(_xlfn.XLOOKUP(BU$30,$S$8:$S$10,_xlfn.XLOOKUP(BT$31,$U$4:$Z$4,$U$8:$Z$10),1),1),4))</f>
        <v/>
      </c>
      <c r="BU83" s="2" t="str">
        <f t="shared" si="11"/>
        <v>{"PhysDef":2349.2404,"HealInc":0.0647}</v>
      </c>
      <c r="BV83" s="2" t="str" cm="1">
        <f t="array" ref="BV83">IF(BV82="","",$B$2&amp;BV$31&amp;$B$2&amp;$B$1&amp;ROUND(BV$29/100*_xlfn.XLOOKUP($E83,$E$32:$E$281,_xlfn.XLOOKUP(BV$31,$S$28:$AB$28,$S$32:$AB$281))*IFERROR(_xlfn.XLOOKUP(BY$30,$S$8:$S$10,_xlfn.XLOOKUP(BV$31,$U$4:$Z$4,$U$8:$Z$10),1),1),4))</f>
        <v>"MagicDef":2397.6784</v>
      </c>
      <c r="BW83" s="2" t="str" cm="1">
        <f t="array" ref="BW83">IF(BW82="","",$B$2&amp;BW$31&amp;$B$2&amp;$B$1&amp;ROUND(BW$29/100*_xlfn.XLOOKUP($E83,$E$32:$E$281,_xlfn.XLOOKUP(BW$31,$S$28:$AB$28,$S$32:$AB$281))*IFERROR(_xlfn.XLOOKUP(BZ$30,$S$8:$S$10,_xlfn.XLOOKUP(BW$31,$U$4:$Z$4,$U$8:$Z$10),1),1),4))</f>
        <v>"AtkSpeed":0.0882</v>
      </c>
      <c r="BX83" s="2" t="str" cm="1">
        <f t="array" ref="BX83">IF(BX82="","",$B$2&amp;BX$31&amp;$B$2&amp;$B$1&amp;ROUND(BX$29/100*_xlfn.XLOOKUP($E83,$E$32:$E$281,_xlfn.XLOOKUP(BX$31,$S$28:$AB$28,$S$32:$AB$281))*IFERROR(_xlfn.XLOOKUP(BY$30,$S$8:$S$10,_xlfn.XLOOKUP(BX$31,$U$4:$Z$4,$U$8:$Z$10),1),1),4))</f>
        <v>"HealInc":0.0647</v>
      </c>
      <c r="BY83" s="2" t="str">
        <f t="shared" si="12"/>
        <v>{"MagicDef":2397.6784,"AtkSpeed":0.0882,"HealInc":0.0647}</v>
      </c>
    </row>
    <row r="84" spans="4:77" ht="16.5" x14ac:dyDescent="0.15">
      <c r="D84" s="38">
        <v>115</v>
      </c>
      <c r="E84" s="43">
        <v>53</v>
      </c>
      <c r="F84" s="38">
        <v>2160.4829971621557</v>
      </c>
      <c r="G84" s="38">
        <v>40</v>
      </c>
      <c r="H84" s="38">
        <v>40</v>
      </c>
      <c r="I84" s="48">
        <v>2160.4829971621557</v>
      </c>
      <c r="J84" s="48">
        <v>216.04829971621558</v>
      </c>
      <c r="K84" s="48">
        <v>86.419319886486235</v>
      </c>
      <c r="L84" s="48">
        <v>86.419319886486235</v>
      </c>
      <c r="M84" s="48">
        <v>56</v>
      </c>
      <c r="N84" s="48">
        <v>56</v>
      </c>
      <c r="O84" s="48">
        <v>18</v>
      </c>
      <c r="P84" s="48">
        <v>14</v>
      </c>
      <c r="Q84" s="48">
        <v>13.200000000000001</v>
      </c>
      <c r="R84" s="48">
        <v>13.200000000000001</v>
      </c>
      <c r="S84" s="48">
        <f>SUM(I$32:I84)</f>
        <v>62707.91631788505</v>
      </c>
      <c r="T84" s="48">
        <f>SUM(J$32:J84)</f>
        <v>6270.7916317885047</v>
      </c>
      <c r="U84" s="48">
        <f>SUM(K$32:K84)</f>
        <v>2508.3166527154017</v>
      </c>
      <c r="V84" s="48">
        <f>SUM(L$32:L84)</f>
        <v>2508.3166527154017</v>
      </c>
      <c r="W84" s="62">
        <f>SUM(M$32:M84)/10000</f>
        <v>0.36680000000000001</v>
      </c>
      <c r="X84" s="62">
        <f>SUM(N$32:N84)/10000</f>
        <v>0.36680000000000001</v>
      </c>
      <c r="Y84" s="62">
        <f>SUM(O$32:O84)/10000</f>
        <v>0.09</v>
      </c>
      <c r="Z84" s="62">
        <f>SUM(P$32:P84)/10000</f>
        <v>7.0000000000000007E-2</v>
      </c>
      <c r="AA84" s="62">
        <f>SUM(Q$32:Q84)/10000</f>
        <v>6.5999999999999975E-2</v>
      </c>
      <c r="AB84" s="62">
        <f>SUM(R$32:R84)/10000</f>
        <v>6.5999999999999975E-2</v>
      </c>
      <c r="AD84" s="2" t="str" cm="1">
        <f t="array" ref="AD84">IF(AD83="","",$B$2&amp;AD$31&amp;$B$2&amp;$B$1&amp;ROUND(AD$29/100*_xlfn.XLOOKUP($E84,$E$32:$E$281,_xlfn.XLOOKUP(AD$31,$S$28:$AB$28,$S$32:$AB$281))*_xlfn.XLOOKUP(AG$30,$S$8:$S$10,_xlfn.XLOOKUP(AD$31,$U$4:$Z$4,$U$8:$Z$10),1),4))</f>
        <v>"Atk":7650.3658</v>
      </c>
      <c r="AE84" s="2" t="str" cm="1">
        <f t="array" ref="AE84">IF(AE83="","",$B$2&amp;AE$31&amp;$B$2&amp;$B$1&amp;ROUND(AE$29/100*_xlfn.XLOOKUP($E84,$E$32:$E$281,_xlfn.XLOOKUP(AE$31,$S$28:$AB$28,$S$32:$AB$281))*_xlfn.XLOOKUP(AG$30,$S$8:$S$10,_xlfn.XLOOKUP(AE$31,$U$4:$Z$4,$U$8:$Z$10),1),4))</f>
        <v>"Cri":0.5319</v>
      </c>
      <c r="AF84" s="2" t="str" cm="1">
        <f t="array" ref="AF84">IF(AF83="","",$B$2&amp;AF$31&amp;$B$2&amp;$B$1&amp;ROUND(AF$29/100*_xlfn.XLOOKUP($E84,$E$32:$E$281,_xlfn.XLOOKUP(AF$31,$S$28:$AB$28,$S$32:$AB$281))*_xlfn.XLOOKUP(AI$30,$S$8:$S$10,_xlfn.XLOOKUP(AF$31,$U$4:$Z$4,$U$8:$Z$10),1),4))</f>
        <v/>
      </c>
      <c r="AG84" s="2" t="str">
        <f t="shared" si="1"/>
        <v>{"Atk":7650.3658,"Cri":0.5319}</v>
      </c>
      <c r="AH84" s="2" t="str" cm="1">
        <f t="array" ref="AH84">IF(AH83="","",$B$2&amp;AH$31&amp;$B$2&amp;$B$1&amp;ROUND(AH$29/100*_xlfn.XLOOKUP($E84,$E$32:$E$281,_xlfn.XLOOKUP(AH$31,$S$28:$AB$28,$S$32:$AB$281))*_xlfn.XLOOKUP(AK$30,$S$8:$S$10,_xlfn.XLOOKUP(AH$31,$U$4:$Z$4,$U$8:$Z$10),1),4))</f>
        <v>"Hp":55182.9664</v>
      </c>
      <c r="AI84" s="2" t="str" cm="1">
        <f t="array" ref="AI84">IF(AI83="","",$B$2&amp;AI$31&amp;$B$2&amp;$B$1&amp;ROUND(AI$29/100*_xlfn.XLOOKUP($E84,$E$32:$E$281,_xlfn.XLOOKUP(AI$31,$S$28:$AB$28,$S$32:$AB$281))*_xlfn.XLOOKUP(AK$30,$S$8:$S$10,_xlfn.XLOOKUP(AI$31,$U$4:$Z$4,$U$8:$Z$10),1),4))</f>
        <v>"AntiCri":0.2934</v>
      </c>
      <c r="AJ84" s="2" t="str" cm="1">
        <f t="array" ref="AJ84">IF(AJ83="","",$B$2&amp;AJ$31&amp;$B$2&amp;$B$1&amp;ROUND(AJ$29/100*_xlfn.XLOOKUP($E84,$E$32:$E$281,_xlfn.XLOOKUP(AJ$31,$S$28:$AB$28,$S$32:$AB$281))*_xlfn.XLOOKUP(AK$30,$S$8:$S$10,_xlfn.XLOOKUP(AJ$31,$U$4:$Z$4,$U$8:$Z$10),1),4))</f>
        <v/>
      </c>
      <c r="AK84" s="2" t="str">
        <f t="shared" si="2"/>
        <v>{"Hp":55182.9664,"AntiCri":0.2934}</v>
      </c>
      <c r="AL84" s="2" t="str" cm="1">
        <f t="array" ref="AL84">IF(AL83="","",$B$2&amp;AL$31&amp;$B$2&amp;$B$1&amp;ROUND(AL$29/100*_xlfn.XLOOKUP($E84,$E$32:$E$281,_xlfn.XLOOKUP(AL$31,$S$28:$AB$28,$S$32:$AB$281))*IFERROR(_xlfn.XLOOKUP(AO$30,$S$8:$S$10,_xlfn.XLOOKUP(AL$31,$U$4:$Z$4,$U$8:$Z$10),1),1),4))</f>
        <v>"PhysDef":2382.9008</v>
      </c>
      <c r="AM84" s="2" t="str" cm="1">
        <f t="array" ref="AM84">IF(AM83="","",$B$2&amp;AM$31&amp;$B$2&amp;$B$1&amp;ROUND(AM$29/100*_xlfn.XLOOKUP($E84,$E$32:$E$281,_xlfn.XLOOKUP(AM$31,$S$28:$AB$28,$S$32:$AB$281))*IFERROR(_xlfn.XLOOKUP(AP$30,$S$8:$S$10,_xlfn.XLOOKUP(AM$31,$U$4:$Z$4,$U$8:$Z$10),1),1),4))</f>
        <v>"SkillSpeed":0.07</v>
      </c>
      <c r="AN84" s="2" t="str" cm="1">
        <f t="array" ref="AN84">IF(AN83="","",$B$2&amp;AN$31&amp;$B$2&amp;$B$1&amp;ROUND(AN$29/100*_xlfn.XLOOKUP($E84,$E$32:$E$281,_xlfn.XLOOKUP(AN$31,$S$28:$AB$28,$S$32:$AB$281))*IFERROR(_xlfn.XLOOKUP(AO$30,$S$8:$S$10,_xlfn.XLOOKUP(AN$31,$U$4:$Z$4,$U$8:$Z$10),1),1),4))</f>
        <v/>
      </c>
      <c r="AO84" s="2" t="str">
        <f t="shared" si="3"/>
        <v>{"PhysDef":2382.9008,"SkillSpeed":0.07}</v>
      </c>
      <c r="AP84" s="2" t="str" cm="1">
        <f t="array" ref="AP84">IF(AP83="","",$B$2&amp;AP$31&amp;$B$2&amp;$B$1&amp;ROUND(AP$29/100*_xlfn.XLOOKUP($E84,$E$32:$E$281,_xlfn.XLOOKUP(AP$31,$S$28:$AB$28,$S$32:$AB$281))*IFERROR(_xlfn.XLOOKUP(AS$30,$S$8:$S$10,_xlfn.XLOOKUP(AP$31,$U$4:$Z$4,$U$8:$Z$10),1),1),4))</f>
        <v>"MagicDef":2382.9008</v>
      </c>
      <c r="AQ84" s="2" t="str" cm="1">
        <f t="array" ref="AQ84">IF(AQ83="","",$B$2&amp;AQ$31&amp;$B$2&amp;$B$1&amp;ROUND(AQ$29/100*_xlfn.XLOOKUP($E84,$E$32:$E$281,_xlfn.XLOOKUP(AQ$31,$S$28:$AB$28,$S$32:$AB$281))*IFERROR(_xlfn.XLOOKUP(AT$30,$S$8:$S$10,_xlfn.XLOOKUP(AQ$31,$U$4:$Z$4,$U$8:$Z$10),1),1),4))</f>
        <v>"AtkSpeed":0.09</v>
      </c>
      <c r="AR84" s="2" t="str" cm="1">
        <f t="array" ref="AR84">IF(AR83="","",$B$2&amp;AR$31&amp;$B$2&amp;$B$1&amp;ROUND(AR$29/100*_xlfn.XLOOKUP($E84,$E$32:$E$281,_xlfn.XLOOKUP(AR$31,$S$28:$AB$28,$S$32:$AB$281))*IFERROR(_xlfn.XLOOKUP(AS$30,$S$8:$S$10,_xlfn.XLOOKUP(AR$31,$U$4:$Z$4,$U$8:$Z$10),1),1),4))</f>
        <v>"SkillSpeed":0.07</v>
      </c>
      <c r="AS84" s="2" t="str">
        <f t="shared" si="4"/>
        <v>{"MagicDef":2382.9008,"AtkSpeed":0.09,"SkillSpeed":0.07}</v>
      </c>
      <c r="AT84" s="2" t="str" cm="1">
        <f t="array" ref="AT84">IF(AT83="","",$B$2&amp;AT$31&amp;$B$2&amp;$B$1&amp;ROUND(AT$29/100*_xlfn.XLOOKUP($E84,$E$32:$E$281,_xlfn.XLOOKUP(AT$31,$S$28:$AB$28,$S$32:$AB$281))*IFERROR(_xlfn.XLOOKUP(AW$30,$S$8:$S$10,_xlfn.XLOOKUP(AT$31,$U$4:$Z$4,$U$8:$Z$10),1),1),4))</f>
        <v>"Atk":5392.8808</v>
      </c>
      <c r="AU84" s="2" t="str" cm="1">
        <f t="array" ref="AU84">IF(AU83="","",$B$2&amp;AU$31&amp;$B$2&amp;$B$1&amp;ROUND(AU$29/100*_xlfn.XLOOKUP($E84,$E$32:$E$281,_xlfn.XLOOKUP(AU$31,$S$28:$AB$28,$S$32:$AB$281))*IFERROR(_xlfn.XLOOKUP(AX$30,$S$8:$S$10,_xlfn.XLOOKUP(AU$31,$U$4:$Z$4,$U$8:$Z$10),1),1),4))</f>
        <v>"Cri":0.3668</v>
      </c>
      <c r="AV84" s="2" t="str" cm="1">
        <f t="array" ref="AV84">IF(AV83="","",$B$2&amp;AV$31&amp;$B$2&amp;$B$1&amp;ROUND(AV$29/100*_xlfn.XLOOKUP($E84,$E$32:$E$281,_xlfn.XLOOKUP(AV$31,$S$28:$AB$28,$S$32:$AB$281))*IFERROR(_xlfn.XLOOKUP(AW$30,$S$8:$S$10,_xlfn.XLOOKUP(AV$31,$U$4:$Z$4,$U$8:$Z$10),1),1),4))</f>
        <v/>
      </c>
      <c r="AW84" s="2" t="str">
        <f t="shared" si="5"/>
        <v>{"Atk":5392.8808,"Cri":0.3668}</v>
      </c>
      <c r="AX84" s="2" t="str" cm="1">
        <f t="array" ref="AX84">IF(AX83="","",$B$2&amp;AX$31&amp;$B$2&amp;$B$1&amp;ROUND(AX$29/100*_xlfn.XLOOKUP($E84,$E$32:$E$281,_xlfn.XLOOKUP(AX$31,$S$28:$AB$28,$S$32:$AB$281))*IFERROR(_xlfn.XLOOKUP(BA$30,$S$8:$S$10,_xlfn.XLOOKUP(AX$31,$U$4:$Z$4,$U$8:$Z$10),1),1),4))</f>
        <v>"Hp":78384.8954</v>
      </c>
      <c r="AY84" s="2" t="str" cm="1">
        <f t="array" ref="AY84">IF(AY83="","",$B$2&amp;AY$31&amp;$B$2&amp;$B$1&amp;ROUND(AY$29/100*_xlfn.XLOOKUP($E84,$E$32:$E$281,_xlfn.XLOOKUP(AY$31,$S$28:$AB$28,$S$32:$AB$281))*IFERROR(_xlfn.XLOOKUP(BB$30,$S$8:$S$10,_xlfn.XLOOKUP(AY$31,$U$4:$Z$4,$U$8:$Z$10),1),1),4))</f>
        <v>"AntiCri":0.3668</v>
      </c>
      <c r="AZ84" s="2" t="str" cm="1">
        <f t="array" ref="AZ84">IF(AZ83="","",$B$2&amp;AZ$31&amp;$B$2&amp;$B$1&amp;ROUND(AZ$29/100*_xlfn.XLOOKUP($E84,$E$32:$E$281,_xlfn.XLOOKUP(AZ$31,$S$28:$AB$28,$S$32:$AB$281))*IFERROR(_xlfn.XLOOKUP(BA$30,$S$8:$S$10,_xlfn.XLOOKUP(AZ$31,$U$4:$Z$4,$U$8:$Z$10),1),1),4))</f>
        <v/>
      </c>
      <c r="BA84" s="2" t="str">
        <f t="shared" si="6"/>
        <v>{"Hp":78384.8954,"AntiCri":0.3668}</v>
      </c>
      <c r="BB84" s="2" t="str" cm="1">
        <f t="array" ref="BB84">IF(BB83="","",$B$2&amp;BB$31&amp;$B$2&amp;$B$1&amp;ROUND(BB$29/100*_xlfn.XLOOKUP($E84,$E$32:$E$281,_xlfn.XLOOKUP(BB$31,$S$28:$AB$28,$S$32:$AB$281))*IFERROR(_xlfn.XLOOKUP(BE$30,$S$8:$S$10,_xlfn.XLOOKUP(BB$31,$U$4:$Z$4,$U$8:$Z$10),1),1),4))</f>
        <v>"PhysDef":2759.1483</v>
      </c>
      <c r="BC84" s="2" t="str" cm="1">
        <f t="array" ref="BC84">IF(BC83="","",$B$2&amp;BC$31&amp;$B$2&amp;$B$1&amp;ROUND(BC$29/100*_xlfn.XLOOKUP($E84,$E$32:$E$281,_xlfn.XLOOKUP(BC$31,$S$28:$AB$28,$S$32:$AB$281))*IFERROR(_xlfn.XLOOKUP(BF$30,$S$8:$S$10,_xlfn.XLOOKUP(BC$31,$U$4:$Z$4,$U$8:$Z$10),1),1),4))</f>
        <v>"OnHealInc":0.066</v>
      </c>
      <c r="BD84" s="2" t="str" cm="1">
        <f t="array" ref="BD84">IF(BD83="","",$B$2&amp;BD$31&amp;$B$2&amp;$B$1&amp;ROUND(BD$29/100*_xlfn.XLOOKUP($E84,$E$32:$E$281,_xlfn.XLOOKUP(BD$31,$S$28:$AB$28,$S$32:$AB$281))*IFERROR(_xlfn.XLOOKUP(BE$30,$S$8:$S$10,_xlfn.XLOOKUP(BD$31,$U$4:$Z$4,$U$8:$Z$10),1),1),4))</f>
        <v/>
      </c>
      <c r="BE84" s="2" t="str">
        <f t="shared" si="7"/>
        <v>{"PhysDef":2759.1483,"OnHealInc":0.066}</v>
      </c>
      <c r="BF84" s="2" t="str" cm="1">
        <f t="array" ref="BF84">IF(BF83="","",$B$2&amp;BF$31&amp;$B$2&amp;$B$1&amp;ROUND(BF$29/100*_xlfn.XLOOKUP($E84,$E$32:$E$281,_xlfn.XLOOKUP(BF$31,$S$28:$AB$28,$S$32:$AB$281))*IFERROR(_xlfn.XLOOKUP(BI$30,$S$8:$S$10,_xlfn.XLOOKUP(BF$31,$U$4:$Z$4,$U$8:$Z$10),1),1),4))</f>
        <v>"MagicDef":2759.1483</v>
      </c>
      <c r="BG84" s="2" t="str" cm="1">
        <f t="array" ref="BG84">IF(BG83="","",$B$2&amp;BG$31&amp;$B$2&amp;$B$1&amp;ROUND(BG$29/100*_xlfn.XLOOKUP($E84,$E$32:$E$281,_xlfn.XLOOKUP(BG$31,$S$28:$AB$28,$S$32:$AB$281))*IFERROR(_xlfn.XLOOKUP(BJ$30,$S$8:$S$10,_xlfn.XLOOKUP(BG$31,$U$4:$Z$4,$U$8:$Z$10),1),1),4))</f>
        <v>"AtkSpeed":0.09</v>
      </c>
      <c r="BH84" s="2" t="str" cm="1">
        <f t="array" ref="BH84">IF(BH83="","",$B$2&amp;BH$31&amp;$B$2&amp;$B$1&amp;ROUND(BH$29/100*_xlfn.XLOOKUP($E84,$E$32:$E$281,_xlfn.XLOOKUP(BH$31,$S$28:$AB$28,$S$32:$AB$281))*IFERROR(_xlfn.XLOOKUP(BI$30,$S$8:$S$10,_xlfn.XLOOKUP(BH$31,$U$4:$Z$4,$U$8:$Z$10),1),1),4))</f>
        <v>"OnHealInc":0.066</v>
      </c>
      <c r="BI84" s="2" t="str">
        <f t="shared" si="8"/>
        <v>{"MagicDef":2759.1483,"AtkSpeed":0.09,"OnHealInc":0.066}</v>
      </c>
      <c r="BJ84" s="2" t="str" cm="1">
        <f t="array" ref="BJ84">IF(BJ83="","",$B$2&amp;BJ$31&amp;$B$2&amp;$B$1&amp;ROUND(BJ$29/100*_xlfn.XLOOKUP($E84,$E$32:$E$281,_xlfn.XLOOKUP(BJ$31,$S$28:$AB$28,$S$32:$AB$281))*IFERROR(_xlfn.XLOOKUP(BM$30,$S$8:$S$10,_xlfn.XLOOKUP(BJ$31,$U$4:$Z$4,$U$8:$Z$10),1),1),4))</f>
        <v>"Atk":6897.8708</v>
      </c>
      <c r="BK84" s="2" t="str" cm="1">
        <f t="array" ref="BK84">IF(BK83="","",$B$2&amp;BK$31&amp;$B$2&amp;$B$1&amp;ROUND(BK$29/100*_xlfn.XLOOKUP($E84,$E$32:$E$281,_xlfn.XLOOKUP(BK$31,$S$28:$AB$28,$S$32:$AB$281))*IFERROR(_xlfn.XLOOKUP(BN$30,$S$8:$S$10,_xlfn.XLOOKUP(BK$31,$U$4:$Z$4,$U$8:$Z$10),1),1),4))</f>
        <v>"Cri":0.3668</v>
      </c>
      <c r="BL84" s="2" t="str" cm="1">
        <f t="array" ref="BL84">IF(BL83="","",$B$2&amp;BL$31&amp;$B$2&amp;$B$1&amp;ROUND(BL$29/100*_xlfn.XLOOKUP($E84,$E$32:$E$281,_xlfn.XLOOKUP(BL$31,$S$28:$AB$28,$S$32:$AB$281))*IFERROR(_xlfn.XLOOKUP(BM$30,$S$8:$S$10,_xlfn.XLOOKUP(BL$31,$U$4:$Z$4,$U$8:$Z$10),1),1),4))</f>
        <v/>
      </c>
      <c r="BM84" s="2" t="str">
        <f t="shared" si="9"/>
        <v>{"Atk":6897.8708,"Cri":0.3668}</v>
      </c>
      <c r="BN84" s="2" t="str" cm="1">
        <f t="array" ref="BN84">IF(BN83="","",$B$2&amp;BN$31&amp;$B$2&amp;$B$1&amp;ROUND(BN$29/100*_xlfn.XLOOKUP($E84,$E$32:$E$281,_xlfn.XLOOKUP(BN$31,$S$28:$AB$28,$S$32:$AB$281))*IFERROR(_xlfn.XLOOKUP(BQ$30,$S$8:$S$10,_xlfn.XLOOKUP(BN$31,$U$4:$Z$4,$U$8:$Z$10),1),1),4))</f>
        <v>"Hp":65843.3121</v>
      </c>
      <c r="BO84" s="2" t="str" cm="1">
        <f t="array" ref="BO84">IF(BO83="","",$B$2&amp;BO$31&amp;$B$2&amp;$B$1&amp;ROUND(BO$29/100*_xlfn.XLOOKUP($E84,$E$32:$E$281,_xlfn.XLOOKUP(BO$31,$S$28:$AB$28,$S$32:$AB$281))*IFERROR(_xlfn.XLOOKUP(BR$30,$S$8:$S$10,_xlfn.XLOOKUP(BO$31,$U$4:$Z$4,$U$8:$Z$10),1),1),4))</f>
        <v>"AntiCri":0.3668</v>
      </c>
      <c r="BP84" s="2" t="str" cm="1">
        <f t="array" ref="BP84">IF(BP83="","",$B$2&amp;BP$31&amp;$B$2&amp;$B$1&amp;ROUND(BP$29/100*_xlfn.XLOOKUP($E84,$E$32:$E$281,_xlfn.XLOOKUP(BP$31,$S$28:$AB$28,$S$32:$AB$281))*IFERROR(_xlfn.XLOOKUP(BQ$30,$S$8:$S$10,_xlfn.XLOOKUP(BP$31,$U$4:$Z$4,$U$8:$Z$10),1),1),4))</f>
        <v/>
      </c>
      <c r="BQ84" s="2" t="str">
        <f t="shared" si="10"/>
        <v>{"Hp":65843.3121,"AntiCri":0.3668}</v>
      </c>
      <c r="BR84" s="2" t="str" cm="1">
        <f t="array" ref="BR84">IF(BR83="","",$B$2&amp;BR$31&amp;$B$2&amp;$B$1&amp;ROUND(BR$29/100*_xlfn.XLOOKUP($E84,$E$32:$E$281,_xlfn.XLOOKUP(BR$31,$S$28:$AB$28,$S$32:$AB$281))*IFERROR(_xlfn.XLOOKUP(BU$30,$S$8:$S$10,_xlfn.XLOOKUP(BR$31,$U$4:$Z$4,$U$8:$Z$10),1),1),4))</f>
        <v>"PhysDef":2433.0672</v>
      </c>
      <c r="BS84" s="2" t="str" cm="1">
        <f t="array" ref="BS84">IF(BS83="","",$B$2&amp;BS$31&amp;$B$2&amp;$B$1&amp;ROUND(BS$29/100*_xlfn.XLOOKUP($E84,$E$32:$E$281,_xlfn.XLOOKUP(BS$31,$S$28:$AB$28,$S$32:$AB$281))*IFERROR(_xlfn.XLOOKUP(BV$30,$S$8:$S$10,_xlfn.XLOOKUP(BS$31,$U$4:$Z$4,$U$8:$Z$10),1),1),4))</f>
        <v>"HealInc":0.066</v>
      </c>
      <c r="BT84" s="2" t="str" cm="1">
        <f t="array" ref="BT84">IF(BT83="","",$B$2&amp;BT$31&amp;$B$2&amp;$B$1&amp;ROUND(BT$29/100*_xlfn.XLOOKUP($E84,$E$32:$E$281,_xlfn.XLOOKUP(BT$31,$S$28:$AB$28,$S$32:$AB$281))*IFERROR(_xlfn.XLOOKUP(BU$30,$S$8:$S$10,_xlfn.XLOOKUP(BT$31,$U$4:$Z$4,$U$8:$Z$10),1),1),4))</f>
        <v/>
      </c>
      <c r="BU84" s="2" t="str">
        <f t="shared" si="11"/>
        <v>{"PhysDef":2433.0672,"HealInc":0.066}</v>
      </c>
      <c r="BV84" s="2" t="str" cm="1">
        <f t="array" ref="BV84">IF(BV83="","",$B$2&amp;BV$31&amp;$B$2&amp;$B$1&amp;ROUND(BV$29/100*_xlfn.XLOOKUP($E84,$E$32:$E$281,_xlfn.XLOOKUP(BV$31,$S$28:$AB$28,$S$32:$AB$281))*IFERROR(_xlfn.XLOOKUP(BY$30,$S$8:$S$10,_xlfn.XLOOKUP(BV$31,$U$4:$Z$4,$U$8:$Z$10),1),1),4))</f>
        <v>"MagicDef":2483.2335</v>
      </c>
      <c r="BW84" s="2" t="str" cm="1">
        <f t="array" ref="BW84">IF(BW83="","",$B$2&amp;BW$31&amp;$B$2&amp;$B$1&amp;ROUND(BW$29/100*_xlfn.XLOOKUP($E84,$E$32:$E$281,_xlfn.XLOOKUP(BW$31,$S$28:$AB$28,$S$32:$AB$281))*IFERROR(_xlfn.XLOOKUP(BZ$30,$S$8:$S$10,_xlfn.XLOOKUP(BW$31,$U$4:$Z$4,$U$8:$Z$10),1),1),4))</f>
        <v>"AtkSpeed":0.09</v>
      </c>
      <c r="BX84" s="2" t="str" cm="1">
        <f t="array" ref="BX84">IF(BX83="","",$B$2&amp;BX$31&amp;$B$2&amp;$B$1&amp;ROUND(BX$29/100*_xlfn.XLOOKUP($E84,$E$32:$E$281,_xlfn.XLOOKUP(BX$31,$S$28:$AB$28,$S$32:$AB$281))*IFERROR(_xlfn.XLOOKUP(BY$30,$S$8:$S$10,_xlfn.XLOOKUP(BX$31,$U$4:$Z$4,$U$8:$Z$10),1),1),4))</f>
        <v>"HealInc":0.066</v>
      </c>
      <c r="BY84" s="2" t="str">
        <f t="shared" si="12"/>
        <v>{"MagicDef":2483.2335,"AtkSpeed":0.09,"HealInc":0.066}</v>
      </c>
    </row>
    <row r="85" spans="4:77" ht="16.5" x14ac:dyDescent="0.15">
      <c r="D85" s="38">
        <v>117</v>
      </c>
      <c r="E85" s="43">
        <v>54</v>
      </c>
      <c r="F85" s="38">
        <v>2225.0376714163708</v>
      </c>
      <c r="G85" s="38">
        <v>40</v>
      </c>
      <c r="H85" s="38">
        <v>40</v>
      </c>
      <c r="I85" s="48">
        <v>2225.0376714163708</v>
      </c>
      <c r="J85" s="48">
        <v>222.5037671416371</v>
      </c>
      <c r="K85" s="48">
        <v>89.001506856654842</v>
      </c>
      <c r="L85" s="48">
        <v>89.001506856654842</v>
      </c>
      <c r="M85" s="48">
        <v>56</v>
      </c>
      <c r="N85" s="48">
        <v>56</v>
      </c>
      <c r="O85" s="48">
        <v>18</v>
      </c>
      <c r="P85" s="48">
        <v>14</v>
      </c>
      <c r="Q85" s="48">
        <v>13.200000000000001</v>
      </c>
      <c r="R85" s="48">
        <v>13.200000000000001</v>
      </c>
      <c r="S85" s="48">
        <f>SUM(I$32:I85)</f>
        <v>64932.953989301423</v>
      </c>
      <c r="T85" s="48">
        <f>SUM(J$32:J85)</f>
        <v>6493.2953989301413</v>
      </c>
      <c r="U85" s="48">
        <f>SUM(K$32:K85)</f>
        <v>2597.3181595720566</v>
      </c>
      <c r="V85" s="48">
        <f>SUM(L$32:L85)</f>
        <v>2597.3181595720566</v>
      </c>
      <c r="W85" s="62">
        <f>SUM(M$32:M85)/10000</f>
        <v>0.37240000000000001</v>
      </c>
      <c r="X85" s="62">
        <f>SUM(N$32:N85)/10000</f>
        <v>0.37240000000000001</v>
      </c>
      <c r="Y85" s="62">
        <f>SUM(O$32:O85)/10000</f>
        <v>9.1800000000000007E-2</v>
      </c>
      <c r="Z85" s="62">
        <f>SUM(P$32:P85)/10000</f>
        <v>7.1400000000000005E-2</v>
      </c>
      <c r="AA85" s="62">
        <f>SUM(Q$32:Q85)/10000</f>
        <v>6.7319999999999977E-2</v>
      </c>
      <c r="AB85" s="62">
        <f>SUM(R$32:R85)/10000</f>
        <v>6.7319999999999977E-2</v>
      </c>
      <c r="AD85" s="2" t="str" cm="1">
        <f t="array" ref="AD85">IF(AD84="","",$B$2&amp;AD$31&amp;$B$2&amp;$B$1&amp;ROUND(AD$29/100*_xlfn.XLOOKUP($E85,$E$32:$E$281,_xlfn.XLOOKUP(AD$31,$S$28:$AB$28,$S$32:$AB$281))*_xlfn.XLOOKUP(AG$30,$S$8:$S$10,_xlfn.XLOOKUP(AD$31,$U$4:$Z$4,$U$8:$Z$10),1),4))</f>
        <v>"Atk":7921.8204</v>
      </c>
      <c r="AE85" s="2" t="str" cm="1">
        <f t="array" ref="AE85">IF(AE84="","",$B$2&amp;AE$31&amp;$B$2&amp;$B$1&amp;ROUND(AE$29/100*_xlfn.XLOOKUP($E85,$E$32:$E$281,_xlfn.XLOOKUP(AE$31,$S$28:$AB$28,$S$32:$AB$281))*_xlfn.XLOOKUP(AG$30,$S$8:$S$10,_xlfn.XLOOKUP(AE$31,$U$4:$Z$4,$U$8:$Z$10),1),4))</f>
        <v>"Cri":0.54</v>
      </c>
      <c r="AF85" s="2" t="str" cm="1">
        <f t="array" ref="AF85">IF(AF84="","",$B$2&amp;AF$31&amp;$B$2&amp;$B$1&amp;ROUND(AF$29/100*_xlfn.XLOOKUP($E85,$E$32:$E$281,_xlfn.XLOOKUP(AF$31,$S$28:$AB$28,$S$32:$AB$281))*_xlfn.XLOOKUP(AI$30,$S$8:$S$10,_xlfn.XLOOKUP(AF$31,$U$4:$Z$4,$U$8:$Z$10),1),4))</f>
        <v/>
      </c>
      <c r="AG85" s="2" t="str">
        <f t="shared" si="1"/>
        <v>{"Atk":7921.8204,"Cri":0.54}</v>
      </c>
      <c r="AH85" s="2" t="str" cm="1">
        <f t="array" ref="AH85">IF(AH84="","",$B$2&amp;AH$31&amp;$B$2&amp;$B$1&amp;ROUND(AH$29/100*_xlfn.XLOOKUP($E85,$E$32:$E$281,_xlfn.XLOOKUP(AH$31,$S$28:$AB$28,$S$32:$AB$281))*_xlfn.XLOOKUP(AK$30,$S$8:$S$10,_xlfn.XLOOKUP(AH$31,$U$4:$Z$4,$U$8:$Z$10),1),4))</f>
        <v>"Hp":57140.9995</v>
      </c>
      <c r="AI85" s="2" t="str" cm="1">
        <f t="array" ref="AI85">IF(AI84="","",$B$2&amp;AI$31&amp;$B$2&amp;$B$1&amp;ROUND(AI$29/100*_xlfn.XLOOKUP($E85,$E$32:$E$281,_xlfn.XLOOKUP(AI$31,$S$28:$AB$28,$S$32:$AB$281))*_xlfn.XLOOKUP(AK$30,$S$8:$S$10,_xlfn.XLOOKUP(AI$31,$U$4:$Z$4,$U$8:$Z$10),1),4))</f>
        <v>"AntiCri":0.2979</v>
      </c>
      <c r="AJ85" s="2" t="str" cm="1">
        <f t="array" ref="AJ85">IF(AJ84="","",$B$2&amp;AJ$31&amp;$B$2&amp;$B$1&amp;ROUND(AJ$29/100*_xlfn.XLOOKUP($E85,$E$32:$E$281,_xlfn.XLOOKUP(AJ$31,$S$28:$AB$28,$S$32:$AB$281))*_xlfn.XLOOKUP(AK$30,$S$8:$S$10,_xlfn.XLOOKUP(AJ$31,$U$4:$Z$4,$U$8:$Z$10),1),4))</f>
        <v/>
      </c>
      <c r="AK85" s="2" t="str">
        <f t="shared" si="2"/>
        <v>{"Hp":57140.9995,"AntiCri":0.2979}</v>
      </c>
      <c r="AL85" s="2" t="str" cm="1">
        <f t="array" ref="AL85">IF(AL84="","",$B$2&amp;AL$31&amp;$B$2&amp;$B$1&amp;ROUND(AL$29/100*_xlfn.XLOOKUP($E85,$E$32:$E$281,_xlfn.XLOOKUP(AL$31,$S$28:$AB$28,$S$32:$AB$281))*IFERROR(_xlfn.XLOOKUP(AO$30,$S$8:$S$10,_xlfn.XLOOKUP(AL$31,$U$4:$Z$4,$U$8:$Z$10),1),1),4))</f>
        <v>"PhysDef":2467.4523</v>
      </c>
      <c r="AM85" s="2" t="str" cm="1">
        <f t="array" ref="AM85">IF(AM84="","",$B$2&amp;AM$31&amp;$B$2&amp;$B$1&amp;ROUND(AM$29/100*_xlfn.XLOOKUP($E85,$E$32:$E$281,_xlfn.XLOOKUP(AM$31,$S$28:$AB$28,$S$32:$AB$281))*IFERROR(_xlfn.XLOOKUP(AP$30,$S$8:$S$10,_xlfn.XLOOKUP(AM$31,$U$4:$Z$4,$U$8:$Z$10),1),1),4))</f>
        <v>"SkillSpeed":0.0714</v>
      </c>
      <c r="AN85" s="2" t="str" cm="1">
        <f t="array" ref="AN85">IF(AN84="","",$B$2&amp;AN$31&amp;$B$2&amp;$B$1&amp;ROUND(AN$29/100*_xlfn.XLOOKUP($E85,$E$32:$E$281,_xlfn.XLOOKUP(AN$31,$S$28:$AB$28,$S$32:$AB$281))*IFERROR(_xlfn.XLOOKUP(AO$30,$S$8:$S$10,_xlfn.XLOOKUP(AN$31,$U$4:$Z$4,$U$8:$Z$10),1),1),4))</f>
        <v/>
      </c>
      <c r="AO85" s="2" t="str">
        <f t="shared" si="3"/>
        <v>{"PhysDef":2467.4523,"SkillSpeed":0.0714}</v>
      </c>
      <c r="AP85" s="2" t="str" cm="1">
        <f t="array" ref="AP85">IF(AP84="","",$B$2&amp;AP$31&amp;$B$2&amp;$B$1&amp;ROUND(AP$29/100*_xlfn.XLOOKUP($E85,$E$32:$E$281,_xlfn.XLOOKUP(AP$31,$S$28:$AB$28,$S$32:$AB$281))*IFERROR(_xlfn.XLOOKUP(AS$30,$S$8:$S$10,_xlfn.XLOOKUP(AP$31,$U$4:$Z$4,$U$8:$Z$10),1),1),4))</f>
        <v>"MagicDef":2467.4523</v>
      </c>
      <c r="AQ85" s="2" t="str" cm="1">
        <f t="array" ref="AQ85">IF(AQ84="","",$B$2&amp;AQ$31&amp;$B$2&amp;$B$1&amp;ROUND(AQ$29/100*_xlfn.XLOOKUP($E85,$E$32:$E$281,_xlfn.XLOOKUP(AQ$31,$S$28:$AB$28,$S$32:$AB$281))*IFERROR(_xlfn.XLOOKUP(AT$30,$S$8:$S$10,_xlfn.XLOOKUP(AQ$31,$U$4:$Z$4,$U$8:$Z$10),1),1),4))</f>
        <v>"AtkSpeed":0.0918</v>
      </c>
      <c r="AR85" s="2" t="str" cm="1">
        <f t="array" ref="AR85">IF(AR84="","",$B$2&amp;AR$31&amp;$B$2&amp;$B$1&amp;ROUND(AR$29/100*_xlfn.XLOOKUP($E85,$E$32:$E$281,_xlfn.XLOOKUP(AR$31,$S$28:$AB$28,$S$32:$AB$281))*IFERROR(_xlfn.XLOOKUP(AS$30,$S$8:$S$10,_xlfn.XLOOKUP(AR$31,$U$4:$Z$4,$U$8:$Z$10),1),1),4))</f>
        <v>"SkillSpeed":0.0714</v>
      </c>
      <c r="AS85" s="2" t="str">
        <f t="shared" si="4"/>
        <v>{"MagicDef":2467.4523,"AtkSpeed":0.0918,"SkillSpeed":0.0714}</v>
      </c>
      <c r="AT85" s="2" t="str" cm="1">
        <f t="array" ref="AT85">IF(AT84="","",$B$2&amp;AT$31&amp;$B$2&amp;$B$1&amp;ROUND(AT$29/100*_xlfn.XLOOKUP($E85,$E$32:$E$281,_xlfn.XLOOKUP(AT$31,$S$28:$AB$28,$S$32:$AB$281))*IFERROR(_xlfn.XLOOKUP(AW$30,$S$8:$S$10,_xlfn.XLOOKUP(AT$31,$U$4:$Z$4,$U$8:$Z$10),1),1),4))</f>
        <v>"Atk":5584.234</v>
      </c>
      <c r="AU85" s="2" t="str" cm="1">
        <f t="array" ref="AU85">IF(AU84="","",$B$2&amp;AU$31&amp;$B$2&amp;$B$1&amp;ROUND(AU$29/100*_xlfn.XLOOKUP($E85,$E$32:$E$281,_xlfn.XLOOKUP(AU$31,$S$28:$AB$28,$S$32:$AB$281))*IFERROR(_xlfn.XLOOKUP(AX$30,$S$8:$S$10,_xlfn.XLOOKUP(AU$31,$U$4:$Z$4,$U$8:$Z$10),1),1),4))</f>
        <v>"Cri":0.3724</v>
      </c>
      <c r="AV85" s="2" t="str" cm="1">
        <f t="array" ref="AV85">IF(AV84="","",$B$2&amp;AV$31&amp;$B$2&amp;$B$1&amp;ROUND(AV$29/100*_xlfn.XLOOKUP($E85,$E$32:$E$281,_xlfn.XLOOKUP(AV$31,$S$28:$AB$28,$S$32:$AB$281))*IFERROR(_xlfn.XLOOKUP(AW$30,$S$8:$S$10,_xlfn.XLOOKUP(AV$31,$U$4:$Z$4,$U$8:$Z$10),1),1),4))</f>
        <v/>
      </c>
      <c r="AW85" s="2" t="str">
        <f t="shared" si="5"/>
        <v>{"Atk":5584.234,"Cri":0.3724}</v>
      </c>
      <c r="AX85" s="2" t="str" cm="1">
        <f t="array" ref="AX85">IF(AX84="","",$B$2&amp;AX$31&amp;$B$2&amp;$B$1&amp;ROUND(AX$29/100*_xlfn.XLOOKUP($E85,$E$32:$E$281,_xlfn.XLOOKUP(AX$31,$S$28:$AB$28,$S$32:$AB$281))*IFERROR(_xlfn.XLOOKUP(BA$30,$S$8:$S$10,_xlfn.XLOOKUP(AX$31,$U$4:$Z$4,$U$8:$Z$10),1),1),4))</f>
        <v>"Hp":81166.1925</v>
      </c>
      <c r="AY85" s="2" t="str" cm="1">
        <f t="array" ref="AY85">IF(AY84="","",$B$2&amp;AY$31&amp;$B$2&amp;$B$1&amp;ROUND(AY$29/100*_xlfn.XLOOKUP($E85,$E$32:$E$281,_xlfn.XLOOKUP(AY$31,$S$28:$AB$28,$S$32:$AB$281))*IFERROR(_xlfn.XLOOKUP(BB$30,$S$8:$S$10,_xlfn.XLOOKUP(AY$31,$U$4:$Z$4,$U$8:$Z$10),1),1),4))</f>
        <v>"AntiCri":0.3724</v>
      </c>
      <c r="AZ85" s="2" t="str" cm="1">
        <f t="array" ref="AZ85">IF(AZ84="","",$B$2&amp;AZ$31&amp;$B$2&amp;$B$1&amp;ROUND(AZ$29/100*_xlfn.XLOOKUP($E85,$E$32:$E$281,_xlfn.XLOOKUP(AZ$31,$S$28:$AB$28,$S$32:$AB$281))*IFERROR(_xlfn.XLOOKUP(BA$30,$S$8:$S$10,_xlfn.XLOOKUP(AZ$31,$U$4:$Z$4,$U$8:$Z$10),1),1),4))</f>
        <v/>
      </c>
      <c r="BA85" s="2" t="str">
        <f t="shared" si="6"/>
        <v>{"Hp":81166.1925,"AntiCri":0.3724}</v>
      </c>
      <c r="BB85" s="2" t="str" cm="1">
        <f t="array" ref="BB85">IF(BB84="","",$B$2&amp;BB$31&amp;$B$2&amp;$B$1&amp;ROUND(BB$29/100*_xlfn.XLOOKUP($E85,$E$32:$E$281,_xlfn.XLOOKUP(BB$31,$S$28:$AB$28,$S$32:$AB$281))*IFERROR(_xlfn.XLOOKUP(BE$30,$S$8:$S$10,_xlfn.XLOOKUP(BB$31,$U$4:$Z$4,$U$8:$Z$10),1),1),4))</f>
        <v>"PhysDef":2857.05</v>
      </c>
      <c r="BC85" s="2" t="str" cm="1">
        <f t="array" ref="BC85">IF(BC84="","",$B$2&amp;BC$31&amp;$B$2&amp;$B$1&amp;ROUND(BC$29/100*_xlfn.XLOOKUP($E85,$E$32:$E$281,_xlfn.XLOOKUP(BC$31,$S$28:$AB$28,$S$32:$AB$281))*IFERROR(_xlfn.XLOOKUP(BF$30,$S$8:$S$10,_xlfn.XLOOKUP(BC$31,$U$4:$Z$4,$U$8:$Z$10),1),1),4))</f>
        <v>"OnHealInc":0.0673</v>
      </c>
      <c r="BD85" s="2" t="str" cm="1">
        <f t="array" ref="BD85">IF(BD84="","",$B$2&amp;BD$31&amp;$B$2&amp;$B$1&amp;ROUND(BD$29/100*_xlfn.XLOOKUP($E85,$E$32:$E$281,_xlfn.XLOOKUP(BD$31,$S$28:$AB$28,$S$32:$AB$281))*IFERROR(_xlfn.XLOOKUP(BE$30,$S$8:$S$10,_xlfn.XLOOKUP(BD$31,$U$4:$Z$4,$U$8:$Z$10),1),1),4))</f>
        <v/>
      </c>
      <c r="BE85" s="2" t="str">
        <f t="shared" si="7"/>
        <v>{"PhysDef":2857.05,"OnHealInc":0.0673}</v>
      </c>
      <c r="BF85" s="2" t="str" cm="1">
        <f t="array" ref="BF85">IF(BF84="","",$B$2&amp;BF$31&amp;$B$2&amp;$B$1&amp;ROUND(BF$29/100*_xlfn.XLOOKUP($E85,$E$32:$E$281,_xlfn.XLOOKUP(BF$31,$S$28:$AB$28,$S$32:$AB$281))*IFERROR(_xlfn.XLOOKUP(BI$30,$S$8:$S$10,_xlfn.XLOOKUP(BF$31,$U$4:$Z$4,$U$8:$Z$10),1),1),4))</f>
        <v>"MagicDef":2857.05</v>
      </c>
      <c r="BG85" s="2" t="str" cm="1">
        <f t="array" ref="BG85">IF(BG84="","",$B$2&amp;BG$31&amp;$B$2&amp;$B$1&amp;ROUND(BG$29/100*_xlfn.XLOOKUP($E85,$E$32:$E$281,_xlfn.XLOOKUP(BG$31,$S$28:$AB$28,$S$32:$AB$281))*IFERROR(_xlfn.XLOOKUP(BJ$30,$S$8:$S$10,_xlfn.XLOOKUP(BG$31,$U$4:$Z$4,$U$8:$Z$10),1),1),4))</f>
        <v>"AtkSpeed":0.0918</v>
      </c>
      <c r="BH85" s="2" t="str" cm="1">
        <f t="array" ref="BH85">IF(BH84="","",$B$2&amp;BH$31&amp;$B$2&amp;$B$1&amp;ROUND(BH$29/100*_xlfn.XLOOKUP($E85,$E$32:$E$281,_xlfn.XLOOKUP(BH$31,$S$28:$AB$28,$S$32:$AB$281))*IFERROR(_xlfn.XLOOKUP(BI$30,$S$8:$S$10,_xlfn.XLOOKUP(BH$31,$U$4:$Z$4,$U$8:$Z$10),1),1),4))</f>
        <v>"OnHealInc":0.0673</v>
      </c>
      <c r="BI85" s="2" t="str">
        <f t="shared" si="8"/>
        <v>{"MagicDef":2857.05,"AtkSpeed":0.0918,"OnHealInc":0.0673}</v>
      </c>
      <c r="BJ85" s="2" t="str" cm="1">
        <f t="array" ref="BJ85">IF(BJ84="","",$B$2&amp;BJ$31&amp;$B$2&amp;$B$1&amp;ROUND(BJ$29/100*_xlfn.XLOOKUP($E85,$E$32:$E$281,_xlfn.XLOOKUP(BJ$31,$S$28:$AB$28,$S$32:$AB$281))*IFERROR(_xlfn.XLOOKUP(BM$30,$S$8:$S$10,_xlfn.XLOOKUP(BJ$31,$U$4:$Z$4,$U$8:$Z$10),1),1),4))</f>
        <v>"Atk":7142.6249</v>
      </c>
      <c r="BK85" s="2" t="str" cm="1">
        <f t="array" ref="BK85">IF(BK84="","",$B$2&amp;BK$31&amp;$B$2&amp;$B$1&amp;ROUND(BK$29/100*_xlfn.XLOOKUP($E85,$E$32:$E$281,_xlfn.XLOOKUP(BK$31,$S$28:$AB$28,$S$32:$AB$281))*IFERROR(_xlfn.XLOOKUP(BN$30,$S$8:$S$10,_xlfn.XLOOKUP(BK$31,$U$4:$Z$4,$U$8:$Z$10),1),1),4))</f>
        <v>"Cri":0.3724</v>
      </c>
      <c r="BL85" s="2" t="str" cm="1">
        <f t="array" ref="BL85">IF(BL84="","",$B$2&amp;BL$31&amp;$B$2&amp;$B$1&amp;ROUND(BL$29/100*_xlfn.XLOOKUP($E85,$E$32:$E$281,_xlfn.XLOOKUP(BL$31,$S$28:$AB$28,$S$32:$AB$281))*IFERROR(_xlfn.XLOOKUP(BM$30,$S$8:$S$10,_xlfn.XLOOKUP(BL$31,$U$4:$Z$4,$U$8:$Z$10),1),1),4))</f>
        <v/>
      </c>
      <c r="BM85" s="2" t="str">
        <f t="shared" si="9"/>
        <v>{"Atk":7142.6249,"Cri":0.3724}</v>
      </c>
      <c r="BN85" s="2" t="str" cm="1">
        <f t="array" ref="BN85">IF(BN84="","",$B$2&amp;BN$31&amp;$B$2&amp;$B$1&amp;ROUND(BN$29/100*_xlfn.XLOOKUP($E85,$E$32:$E$281,_xlfn.XLOOKUP(BN$31,$S$28:$AB$28,$S$32:$AB$281))*IFERROR(_xlfn.XLOOKUP(BQ$30,$S$8:$S$10,_xlfn.XLOOKUP(BN$31,$U$4:$Z$4,$U$8:$Z$10),1),1),4))</f>
        <v>"Hp":68179.6017</v>
      </c>
      <c r="BO85" s="2" t="str" cm="1">
        <f t="array" ref="BO85">IF(BO84="","",$B$2&amp;BO$31&amp;$B$2&amp;$B$1&amp;ROUND(BO$29/100*_xlfn.XLOOKUP($E85,$E$32:$E$281,_xlfn.XLOOKUP(BO$31,$S$28:$AB$28,$S$32:$AB$281))*IFERROR(_xlfn.XLOOKUP(BR$30,$S$8:$S$10,_xlfn.XLOOKUP(BO$31,$U$4:$Z$4,$U$8:$Z$10),1),1),4))</f>
        <v>"AntiCri":0.3724</v>
      </c>
      <c r="BP85" s="2" t="str" cm="1">
        <f t="array" ref="BP85">IF(BP84="","",$B$2&amp;BP$31&amp;$B$2&amp;$B$1&amp;ROUND(BP$29/100*_xlfn.XLOOKUP($E85,$E$32:$E$281,_xlfn.XLOOKUP(BP$31,$S$28:$AB$28,$S$32:$AB$281))*IFERROR(_xlfn.XLOOKUP(BQ$30,$S$8:$S$10,_xlfn.XLOOKUP(BP$31,$U$4:$Z$4,$U$8:$Z$10),1),1),4))</f>
        <v/>
      </c>
      <c r="BQ85" s="2" t="str">
        <f t="shared" si="10"/>
        <v>{"Hp":68179.6017,"AntiCri":0.3724}</v>
      </c>
      <c r="BR85" s="2" t="str" cm="1">
        <f t="array" ref="BR85">IF(BR84="","",$B$2&amp;BR$31&amp;$B$2&amp;$B$1&amp;ROUND(BR$29/100*_xlfn.XLOOKUP($E85,$E$32:$E$281,_xlfn.XLOOKUP(BR$31,$S$28:$AB$28,$S$32:$AB$281))*IFERROR(_xlfn.XLOOKUP(BU$30,$S$8:$S$10,_xlfn.XLOOKUP(BR$31,$U$4:$Z$4,$U$8:$Z$10),1),1),4))</f>
        <v>"PhysDef":2519.3986</v>
      </c>
      <c r="BS85" s="2" t="str" cm="1">
        <f t="array" ref="BS85">IF(BS84="","",$B$2&amp;BS$31&amp;$B$2&amp;$B$1&amp;ROUND(BS$29/100*_xlfn.XLOOKUP($E85,$E$32:$E$281,_xlfn.XLOOKUP(BS$31,$S$28:$AB$28,$S$32:$AB$281))*IFERROR(_xlfn.XLOOKUP(BV$30,$S$8:$S$10,_xlfn.XLOOKUP(BS$31,$U$4:$Z$4,$U$8:$Z$10),1),1),4))</f>
        <v>"HealInc":0.0673</v>
      </c>
      <c r="BT85" s="2" t="str" cm="1">
        <f t="array" ref="BT85">IF(BT84="","",$B$2&amp;BT$31&amp;$B$2&amp;$B$1&amp;ROUND(BT$29/100*_xlfn.XLOOKUP($E85,$E$32:$E$281,_xlfn.XLOOKUP(BT$31,$S$28:$AB$28,$S$32:$AB$281))*IFERROR(_xlfn.XLOOKUP(BU$30,$S$8:$S$10,_xlfn.XLOOKUP(BT$31,$U$4:$Z$4,$U$8:$Z$10),1),1),4))</f>
        <v/>
      </c>
      <c r="BU85" s="2" t="str">
        <f t="shared" si="11"/>
        <v>{"PhysDef":2519.3986,"HealInc":0.0673}</v>
      </c>
      <c r="BV85" s="2" t="str" cm="1">
        <f t="array" ref="BV85">IF(BV84="","",$B$2&amp;BV$31&amp;$B$2&amp;$B$1&amp;ROUND(BV$29/100*_xlfn.XLOOKUP($E85,$E$32:$E$281,_xlfn.XLOOKUP(BV$31,$S$28:$AB$28,$S$32:$AB$281))*IFERROR(_xlfn.XLOOKUP(BY$30,$S$8:$S$10,_xlfn.XLOOKUP(BV$31,$U$4:$Z$4,$U$8:$Z$10),1),1),4))</f>
        <v>"MagicDef":2571.345</v>
      </c>
      <c r="BW85" s="2" t="str" cm="1">
        <f t="array" ref="BW85">IF(BW84="","",$B$2&amp;BW$31&amp;$B$2&amp;$B$1&amp;ROUND(BW$29/100*_xlfn.XLOOKUP($E85,$E$32:$E$281,_xlfn.XLOOKUP(BW$31,$S$28:$AB$28,$S$32:$AB$281))*IFERROR(_xlfn.XLOOKUP(BZ$30,$S$8:$S$10,_xlfn.XLOOKUP(BW$31,$U$4:$Z$4,$U$8:$Z$10),1),1),4))</f>
        <v>"AtkSpeed":0.0918</v>
      </c>
      <c r="BX85" s="2" t="str" cm="1">
        <f t="array" ref="BX85">IF(BX84="","",$B$2&amp;BX$31&amp;$B$2&amp;$B$1&amp;ROUND(BX$29/100*_xlfn.XLOOKUP($E85,$E$32:$E$281,_xlfn.XLOOKUP(BX$31,$S$28:$AB$28,$S$32:$AB$281))*IFERROR(_xlfn.XLOOKUP(BY$30,$S$8:$S$10,_xlfn.XLOOKUP(BX$31,$U$4:$Z$4,$U$8:$Z$10),1),1),4))</f>
        <v>"HealInc":0.0673</v>
      </c>
      <c r="BY85" s="2" t="str">
        <f t="shared" si="12"/>
        <v>{"MagicDef":2571.345,"AtkSpeed":0.0918,"HealInc":0.0673}</v>
      </c>
    </row>
    <row r="86" spans="4:77" ht="16.5" x14ac:dyDescent="0.15">
      <c r="D86" s="38">
        <v>119</v>
      </c>
      <c r="E86" s="43">
        <v>55</v>
      </c>
      <c r="F86" s="38">
        <v>2290.4785835049088</v>
      </c>
      <c r="G86" s="38">
        <v>40</v>
      </c>
      <c r="H86" s="38">
        <v>40</v>
      </c>
      <c r="I86" s="48">
        <v>2290.4785835049088</v>
      </c>
      <c r="J86" s="48">
        <v>229.04785835049088</v>
      </c>
      <c r="K86" s="48">
        <v>91.619143340196359</v>
      </c>
      <c r="L86" s="48">
        <v>91.619143340196359</v>
      </c>
      <c r="M86" s="48">
        <v>56</v>
      </c>
      <c r="N86" s="48">
        <v>56</v>
      </c>
      <c r="O86" s="48">
        <v>18</v>
      </c>
      <c r="P86" s="48">
        <v>14</v>
      </c>
      <c r="Q86" s="48">
        <v>13.200000000000001</v>
      </c>
      <c r="R86" s="48">
        <v>13.200000000000001</v>
      </c>
      <c r="S86" s="48">
        <f>SUM(I$32:I86)</f>
        <v>67223.432572806327</v>
      </c>
      <c r="T86" s="48">
        <f>SUM(J$32:J86)</f>
        <v>6722.3432572806323</v>
      </c>
      <c r="U86" s="48">
        <f>SUM(K$32:K86)</f>
        <v>2688.937302912253</v>
      </c>
      <c r="V86" s="48">
        <f>SUM(L$32:L86)</f>
        <v>2688.937302912253</v>
      </c>
      <c r="W86" s="62">
        <f>SUM(M$32:M86)/10000</f>
        <v>0.378</v>
      </c>
      <c r="X86" s="62">
        <f>SUM(N$32:N86)/10000</f>
        <v>0.378</v>
      </c>
      <c r="Y86" s="62">
        <f>SUM(O$32:O86)/10000</f>
        <v>9.3600000000000003E-2</v>
      </c>
      <c r="Z86" s="62">
        <f>SUM(P$32:P86)/10000</f>
        <v>7.2800000000000004E-2</v>
      </c>
      <c r="AA86" s="62">
        <f>SUM(Q$32:Q86)/10000</f>
        <v>6.8639999999999993E-2</v>
      </c>
      <c r="AB86" s="62">
        <f>SUM(R$32:R86)/10000</f>
        <v>6.8639999999999993E-2</v>
      </c>
      <c r="AD86" s="2" t="str" cm="1">
        <f t="array" ref="AD86">IF(AD85="","",$B$2&amp;AD$31&amp;$B$2&amp;$B$1&amp;ROUND(AD$29/100*_xlfn.XLOOKUP($E86,$E$32:$E$281,_xlfn.XLOOKUP(AD$31,$S$28:$AB$28,$S$32:$AB$281))*_xlfn.XLOOKUP(AG$30,$S$8:$S$10,_xlfn.XLOOKUP(AD$31,$U$4:$Z$4,$U$8:$Z$10),1),4))</f>
        <v>"Atk":8201.2588</v>
      </c>
      <c r="AE86" s="2" t="str" cm="1">
        <f t="array" ref="AE86">IF(AE85="","",$B$2&amp;AE$31&amp;$B$2&amp;$B$1&amp;ROUND(AE$29/100*_xlfn.XLOOKUP($E86,$E$32:$E$281,_xlfn.XLOOKUP(AE$31,$S$28:$AB$28,$S$32:$AB$281))*_xlfn.XLOOKUP(AG$30,$S$8:$S$10,_xlfn.XLOOKUP(AE$31,$U$4:$Z$4,$U$8:$Z$10),1),4))</f>
        <v>"Cri":0.5481</v>
      </c>
      <c r="AF86" s="2" t="str" cm="1">
        <f t="array" ref="AF86">IF(AF85="","",$B$2&amp;AF$31&amp;$B$2&amp;$B$1&amp;ROUND(AF$29/100*_xlfn.XLOOKUP($E86,$E$32:$E$281,_xlfn.XLOOKUP(AF$31,$S$28:$AB$28,$S$32:$AB$281))*_xlfn.XLOOKUP(AI$30,$S$8:$S$10,_xlfn.XLOOKUP(AF$31,$U$4:$Z$4,$U$8:$Z$10),1),4))</f>
        <v/>
      </c>
      <c r="AG86" s="2" t="str">
        <f t="shared" si="1"/>
        <v>{"Atk":8201.2588,"Cri":0.5481}</v>
      </c>
      <c r="AH86" s="2" t="str" cm="1">
        <f t="array" ref="AH86">IF(AH85="","",$B$2&amp;AH$31&amp;$B$2&amp;$B$1&amp;ROUND(AH$29/100*_xlfn.XLOOKUP($E86,$E$32:$E$281,_xlfn.XLOOKUP(AH$31,$S$28:$AB$28,$S$32:$AB$281))*_xlfn.XLOOKUP(AK$30,$S$8:$S$10,_xlfn.XLOOKUP(AH$31,$U$4:$Z$4,$U$8:$Z$10),1),4))</f>
        <v>"Hp":59156.6207</v>
      </c>
      <c r="AI86" s="2" t="str" cm="1">
        <f t="array" ref="AI86">IF(AI85="","",$B$2&amp;AI$31&amp;$B$2&amp;$B$1&amp;ROUND(AI$29/100*_xlfn.XLOOKUP($E86,$E$32:$E$281,_xlfn.XLOOKUP(AI$31,$S$28:$AB$28,$S$32:$AB$281))*_xlfn.XLOOKUP(AK$30,$S$8:$S$10,_xlfn.XLOOKUP(AI$31,$U$4:$Z$4,$U$8:$Z$10),1),4))</f>
        <v>"AntiCri":0.3024</v>
      </c>
      <c r="AJ86" s="2" t="str" cm="1">
        <f t="array" ref="AJ86">IF(AJ85="","",$B$2&amp;AJ$31&amp;$B$2&amp;$B$1&amp;ROUND(AJ$29/100*_xlfn.XLOOKUP($E86,$E$32:$E$281,_xlfn.XLOOKUP(AJ$31,$S$28:$AB$28,$S$32:$AB$281))*_xlfn.XLOOKUP(AK$30,$S$8:$S$10,_xlfn.XLOOKUP(AJ$31,$U$4:$Z$4,$U$8:$Z$10),1),4))</f>
        <v/>
      </c>
      <c r="AK86" s="2" t="str">
        <f t="shared" si="2"/>
        <v>{"Hp":59156.6207,"AntiCri":0.3024}</v>
      </c>
      <c r="AL86" s="2" t="str" cm="1">
        <f t="array" ref="AL86">IF(AL85="","",$B$2&amp;AL$31&amp;$B$2&amp;$B$1&amp;ROUND(AL$29/100*_xlfn.XLOOKUP($E86,$E$32:$E$281,_xlfn.XLOOKUP(AL$31,$S$28:$AB$28,$S$32:$AB$281))*IFERROR(_xlfn.XLOOKUP(AO$30,$S$8:$S$10,_xlfn.XLOOKUP(AL$31,$U$4:$Z$4,$U$8:$Z$10),1),1),4))</f>
        <v>"PhysDef":2554.4904</v>
      </c>
      <c r="AM86" s="2" t="str" cm="1">
        <f t="array" ref="AM86">IF(AM85="","",$B$2&amp;AM$31&amp;$B$2&amp;$B$1&amp;ROUND(AM$29/100*_xlfn.XLOOKUP($E86,$E$32:$E$281,_xlfn.XLOOKUP(AM$31,$S$28:$AB$28,$S$32:$AB$281))*IFERROR(_xlfn.XLOOKUP(AP$30,$S$8:$S$10,_xlfn.XLOOKUP(AM$31,$U$4:$Z$4,$U$8:$Z$10),1),1),4))</f>
        <v>"SkillSpeed":0.0728</v>
      </c>
      <c r="AN86" s="2" t="str" cm="1">
        <f t="array" ref="AN86">IF(AN85="","",$B$2&amp;AN$31&amp;$B$2&amp;$B$1&amp;ROUND(AN$29/100*_xlfn.XLOOKUP($E86,$E$32:$E$281,_xlfn.XLOOKUP(AN$31,$S$28:$AB$28,$S$32:$AB$281))*IFERROR(_xlfn.XLOOKUP(AO$30,$S$8:$S$10,_xlfn.XLOOKUP(AN$31,$U$4:$Z$4,$U$8:$Z$10),1),1),4))</f>
        <v/>
      </c>
      <c r="AO86" s="2" t="str">
        <f t="shared" si="3"/>
        <v>{"PhysDef":2554.4904,"SkillSpeed":0.0728}</v>
      </c>
      <c r="AP86" s="2" t="str" cm="1">
        <f t="array" ref="AP86">IF(AP85="","",$B$2&amp;AP$31&amp;$B$2&amp;$B$1&amp;ROUND(AP$29/100*_xlfn.XLOOKUP($E86,$E$32:$E$281,_xlfn.XLOOKUP(AP$31,$S$28:$AB$28,$S$32:$AB$281))*IFERROR(_xlfn.XLOOKUP(AS$30,$S$8:$S$10,_xlfn.XLOOKUP(AP$31,$U$4:$Z$4,$U$8:$Z$10),1),1),4))</f>
        <v>"MagicDef":2554.4904</v>
      </c>
      <c r="AQ86" s="2" t="str" cm="1">
        <f t="array" ref="AQ86">IF(AQ85="","",$B$2&amp;AQ$31&amp;$B$2&amp;$B$1&amp;ROUND(AQ$29/100*_xlfn.XLOOKUP($E86,$E$32:$E$281,_xlfn.XLOOKUP(AQ$31,$S$28:$AB$28,$S$32:$AB$281))*IFERROR(_xlfn.XLOOKUP(AT$30,$S$8:$S$10,_xlfn.XLOOKUP(AQ$31,$U$4:$Z$4,$U$8:$Z$10),1),1),4))</f>
        <v>"AtkSpeed":0.0936</v>
      </c>
      <c r="AR86" s="2" t="str" cm="1">
        <f t="array" ref="AR86">IF(AR85="","",$B$2&amp;AR$31&amp;$B$2&amp;$B$1&amp;ROUND(AR$29/100*_xlfn.XLOOKUP($E86,$E$32:$E$281,_xlfn.XLOOKUP(AR$31,$S$28:$AB$28,$S$32:$AB$281))*IFERROR(_xlfn.XLOOKUP(AS$30,$S$8:$S$10,_xlfn.XLOOKUP(AR$31,$U$4:$Z$4,$U$8:$Z$10),1),1),4))</f>
        <v>"SkillSpeed":0.0728</v>
      </c>
      <c r="AS86" s="2" t="str">
        <f t="shared" si="4"/>
        <v>{"MagicDef":2554.4904,"AtkSpeed":0.0936,"SkillSpeed":0.0728}</v>
      </c>
      <c r="AT86" s="2" t="str" cm="1">
        <f t="array" ref="AT86">IF(AT85="","",$B$2&amp;AT$31&amp;$B$2&amp;$B$1&amp;ROUND(AT$29/100*_xlfn.XLOOKUP($E86,$E$32:$E$281,_xlfn.XLOOKUP(AT$31,$S$28:$AB$28,$S$32:$AB$281))*IFERROR(_xlfn.XLOOKUP(AW$30,$S$8:$S$10,_xlfn.XLOOKUP(AT$31,$U$4:$Z$4,$U$8:$Z$10),1),1),4))</f>
        <v>"Atk":5781.2152</v>
      </c>
      <c r="AU86" s="2" t="str" cm="1">
        <f t="array" ref="AU86">IF(AU85="","",$B$2&amp;AU$31&amp;$B$2&amp;$B$1&amp;ROUND(AU$29/100*_xlfn.XLOOKUP($E86,$E$32:$E$281,_xlfn.XLOOKUP(AU$31,$S$28:$AB$28,$S$32:$AB$281))*IFERROR(_xlfn.XLOOKUP(AX$30,$S$8:$S$10,_xlfn.XLOOKUP(AU$31,$U$4:$Z$4,$U$8:$Z$10),1),1),4))</f>
        <v>"Cri":0.378</v>
      </c>
      <c r="AV86" s="2" t="str" cm="1">
        <f t="array" ref="AV86">IF(AV85="","",$B$2&amp;AV$31&amp;$B$2&amp;$B$1&amp;ROUND(AV$29/100*_xlfn.XLOOKUP($E86,$E$32:$E$281,_xlfn.XLOOKUP(AV$31,$S$28:$AB$28,$S$32:$AB$281))*IFERROR(_xlfn.XLOOKUP(AW$30,$S$8:$S$10,_xlfn.XLOOKUP(AV$31,$U$4:$Z$4,$U$8:$Z$10),1),1),4))</f>
        <v/>
      </c>
      <c r="AW86" s="2" t="str">
        <f t="shared" si="5"/>
        <v>{"Atk":5781.2152,"Cri":0.378}</v>
      </c>
      <c r="AX86" s="2" t="str" cm="1">
        <f t="array" ref="AX86">IF(AX85="","",$B$2&amp;AX$31&amp;$B$2&amp;$B$1&amp;ROUND(AX$29/100*_xlfn.XLOOKUP($E86,$E$32:$E$281,_xlfn.XLOOKUP(AX$31,$S$28:$AB$28,$S$32:$AB$281))*IFERROR(_xlfn.XLOOKUP(BA$30,$S$8:$S$10,_xlfn.XLOOKUP(AX$31,$U$4:$Z$4,$U$8:$Z$10),1),1),4))</f>
        <v>"Hp":84029.2907</v>
      </c>
      <c r="AY86" s="2" t="str" cm="1">
        <f t="array" ref="AY86">IF(AY85="","",$B$2&amp;AY$31&amp;$B$2&amp;$B$1&amp;ROUND(AY$29/100*_xlfn.XLOOKUP($E86,$E$32:$E$281,_xlfn.XLOOKUP(AY$31,$S$28:$AB$28,$S$32:$AB$281))*IFERROR(_xlfn.XLOOKUP(BB$30,$S$8:$S$10,_xlfn.XLOOKUP(AY$31,$U$4:$Z$4,$U$8:$Z$10),1),1),4))</f>
        <v>"AntiCri":0.378</v>
      </c>
      <c r="AZ86" s="2" t="str" cm="1">
        <f t="array" ref="AZ86">IF(AZ85="","",$B$2&amp;AZ$31&amp;$B$2&amp;$B$1&amp;ROUND(AZ$29/100*_xlfn.XLOOKUP($E86,$E$32:$E$281,_xlfn.XLOOKUP(AZ$31,$S$28:$AB$28,$S$32:$AB$281))*IFERROR(_xlfn.XLOOKUP(BA$30,$S$8:$S$10,_xlfn.XLOOKUP(AZ$31,$U$4:$Z$4,$U$8:$Z$10),1),1),4))</f>
        <v/>
      </c>
      <c r="BA86" s="2" t="str">
        <f t="shared" si="6"/>
        <v>{"Hp":84029.2907,"AntiCri":0.378}</v>
      </c>
      <c r="BB86" s="2" t="str" cm="1">
        <f t="array" ref="BB86">IF(BB85="","",$B$2&amp;BB$31&amp;$B$2&amp;$B$1&amp;ROUND(BB$29/100*_xlfn.XLOOKUP($E86,$E$32:$E$281,_xlfn.XLOOKUP(BB$31,$S$28:$AB$28,$S$32:$AB$281))*IFERROR(_xlfn.XLOOKUP(BE$30,$S$8:$S$10,_xlfn.XLOOKUP(BB$31,$U$4:$Z$4,$U$8:$Z$10),1),1),4))</f>
        <v>"PhysDef":2957.831</v>
      </c>
      <c r="BC86" s="2" t="str" cm="1">
        <f t="array" ref="BC86">IF(BC85="","",$B$2&amp;BC$31&amp;$B$2&amp;$B$1&amp;ROUND(BC$29/100*_xlfn.XLOOKUP($E86,$E$32:$E$281,_xlfn.XLOOKUP(BC$31,$S$28:$AB$28,$S$32:$AB$281))*IFERROR(_xlfn.XLOOKUP(BF$30,$S$8:$S$10,_xlfn.XLOOKUP(BC$31,$U$4:$Z$4,$U$8:$Z$10),1),1),4))</f>
        <v>"OnHealInc":0.0686</v>
      </c>
      <c r="BD86" s="2" t="str" cm="1">
        <f t="array" ref="BD86">IF(BD85="","",$B$2&amp;BD$31&amp;$B$2&amp;$B$1&amp;ROUND(BD$29/100*_xlfn.XLOOKUP($E86,$E$32:$E$281,_xlfn.XLOOKUP(BD$31,$S$28:$AB$28,$S$32:$AB$281))*IFERROR(_xlfn.XLOOKUP(BE$30,$S$8:$S$10,_xlfn.XLOOKUP(BD$31,$U$4:$Z$4,$U$8:$Z$10),1),1),4))</f>
        <v/>
      </c>
      <c r="BE86" s="2" t="str">
        <f t="shared" si="7"/>
        <v>{"PhysDef":2957.831,"OnHealInc":0.0686}</v>
      </c>
      <c r="BF86" s="2" t="str" cm="1">
        <f t="array" ref="BF86">IF(BF85="","",$B$2&amp;BF$31&amp;$B$2&amp;$B$1&amp;ROUND(BF$29/100*_xlfn.XLOOKUP($E86,$E$32:$E$281,_xlfn.XLOOKUP(BF$31,$S$28:$AB$28,$S$32:$AB$281))*IFERROR(_xlfn.XLOOKUP(BI$30,$S$8:$S$10,_xlfn.XLOOKUP(BF$31,$U$4:$Z$4,$U$8:$Z$10),1),1),4))</f>
        <v>"MagicDef":2957.831</v>
      </c>
      <c r="BG86" s="2" t="str" cm="1">
        <f t="array" ref="BG86">IF(BG85="","",$B$2&amp;BG$31&amp;$B$2&amp;$B$1&amp;ROUND(BG$29/100*_xlfn.XLOOKUP($E86,$E$32:$E$281,_xlfn.XLOOKUP(BG$31,$S$28:$AB$28,$S$32:$AB$281))*IFERROR(_xlfn.XLOOKUP(BJ$30,$S$8:$S$10,_xlfn.XLOOKUP(BG$31,$U$4:$Z$4,$U$8:$Z$10),1),1),4))</f>
        <v>"AtkSpeed":0.0936</v>
      </c>
      <c r="BH86" s="2" t="str" cm="1">
        <f t="array" ref="BH86">IF(BH85="","",$B$2&amp;BH$31&amp;$B$2&amp;$B$1&amp;ROUND(BH$29/100*_xlfn.XLOOKUP($E86,$E$32:$E$281,_xlfn.XLOOKUP(BH$31,$S$28:$AB$28,$S$32:$AB$281))*IFERROR(_xlfn.XLOOKUP(BI$30,$S$8:$S$10,_xlfn.XLOOKUP(BH$31,$U$4:$Z$4,$U$8:$Z$10),1),1),4))</f>
        <v>"OnHealInc":0.0686</v>
      </c>
      <c r="BI86" s="2" t="str">
        <f t="shared" si="8"/>
        <v>{"MagicDef":2957.831,"AtkSpeed":0.0936,"OnHealInc":0.0686}</v>
      </c>
      <c r="BJ86" s="2" t="str" cm="1">
        <f t="array" ref="BJ86">IF(BJ85="","",$B$2&amp;BJ$31&amp;$B$2&amp;$B$1&amp;ROUND(BJ$29/100*_xlfn.XLOOKUP($E86,$E$32:$E$281,_xlfn.XLOOKUP(BJ$31,$S$28:$AB$28,$S$32:$AB$281))*IFERROR(_xlfn.XLOOKUP(BM$30,$S$8:$S$10,_xlfn.XLOOKUP(BJ$31,$U$4:$Z$4,$U$8:$Z$10),1),1),4))</f>
        <v>"Atk":7394.5776</v>
      </c>
      <c r="BK86" s="2" t="str" cm="1">
        <f t="array" ref="BK86">IF(BK85="","",$B$2&amp;BK$31&amp;$B$2&amp;$B$1&amp;ROUND(BK$29/100*_xlfn.XLOOKUP($E86,$E$32:$E$281,_xlfn.XLOOKUP(BK$31,$S$28:$AB$28,$S$32:$AB$281))*IFERROR(_xlfn.XLOOKUP(BN$30,$S$8:$S$10,_xlfn.XLOOKUP(BK$31,$U$4:$Z$4,$U$8:$Z$10),1),1),4))</f>
        <v>"Cri":0.378</v>
      </c>
      <c r="BL86" s="2" t="str" cm="1">
        <f t="array" ref="BL86">IF(BL85="","",$B$2&amp;BL$31&amp;$B$2&amp;$B$1&amp;ROUND(BL$29/100*_xlfn.XLOOKUP($E86,$E$32:$E$281,_xlfn.XLOOKUP(BL$31,$S$28:$AB$28,$S$32:$AB$281))*IFERROR(_xlfn.XLOOKUP(BM$30,$S$8:$S$10,_xlfn.XLOOKUP(BL$31,$U$4:$Z$4,$U$8:$Z$10),1),1),4))</f>
        <v/>
      </c>
      <c r="BM86" s="2" t="str">
        <f t="shared" si="9"/>
        <v>{"Atk":7394.5776,"Cri":0.378}</v>
      </c>
      <c r="BN86" s="2" t="str" cm="1">
        <f t="array" ref="BN86">IF(BN85="","",$B$2&amp;BN$31&amp;$B$2&amp;$B$1&amp;ROUND(BN$29/100*_xlfn.XLOOKUP($E86,$E$32:$E$281,_xlfn.XLOOKUP(BN$31,$S$28:$AB$28,$S$32:$AB$281))*IFERROR(_xlfn.XLOOKUP(BQ$30,$S$8:$S$10,_xlfn.XLOOKUP(BN$31,$U$4:$Z$4,$U$8:$Z$10),1),1),4))</f>
        <v>"Hp":70584.6042</v>
      </c>
      <c r="BO86" s="2" t="str" cm="1">
        <f t="array" ref="BO86">IF(BO85="","",$B$2&amp;BO$31&amp;$B$2&amp;$B$1&amp;ROUND(BO$29/100*_xlfn.XLOOKUP($E86,$E$32:$E$281,_xlfn.XLOOKUP(BO$31,$S$28:$AB$28,$S$32:$AB$281))*IFERROR(_xlfn.XLOOKUP(BR$30,$S$8:$S$10,_xlfn.XLOOKUP(BO$31,$U$4:$Z$4,$U$8:$Z$10),1),1),4))</f>
        <v>"AntiCri":0.378</v>
      </c>
      <c r="BP86" s="2" t="str" cm="1">
        <f t="array" ref="BP86">IF(BP85="","",$B$2&amp;BP$31&amp;$B$2&amp;$B$1&amp;ROUND(BP$29/100*_xlfn.XLOOKUP($E86,$E$32:$E$281,_xlfn.XLOOKUP(BP$31,$S$28:$AB$28,$S$32:$AB$281))*IFERROR(_xlfn.XLOOKUP(BQ$30,$S$8:$S$10,_xlfn.XLOOKUP(BP$31,$U$4:$Z$4,$U$8:$Z$10),1),1),4))</f>
        <v/>
      </c>
      <c r="BQ86" s="2" t="str">
        <f t="shared" si="10"/>
        <v>{"Hp":70584.6042,"AntiCri":0.378}</v>
      </c>
      <c r="BR86" s="2" t="str" cm="1">
        <f t="array" ref="BR86">IF(BR85="","",$B$2&amp;BR$31&amp;$B$2&amp;$B$1&amp;ROUND(BR$29/100*_xlfn.XLOOKUP($E86,$E$32:$E$281,_xlfn.XLOOKUP(BR$31,$S$28:$AB$28,$S$32:$AB$281))*IFERROR(_xlfn.XLOOKUP(BU$30,$S$8:$S$10,_xlfn.XLOOKUP(BR$31,$U$4:$Z$4,$U$8:$Z$10),1),1),4))</f>
        <v>"PhysDef":2608.2692</v>
      </c>
      <c r="BS86" s="2" t="str" cm="1">
        <f t="array" ref="BS86">IF(BS85="","",$B$2&amp;BS$31&amp;$B$2&amp;$B$1&amp;ROUND(BS$29/100*_xlfn.XLOOKUP($E86,$E$32:$E$281,_xlfn.XLOOKUP(BS$31,$S$28:$AB$28,$S$32:$AB$281))*IFERROR(_xlfn.XLOOKUP(BV$30,$S$8:$S$10,_xlfn.XLOOKUP(BS$31,$U$4:$Z$4,$U$8:$Z$10),1),1),4))</f>
        <v>"HealInc":0.0686</v>
      </c>
      <c r="BT86" s="2" t="str" cm="1">
        <f t="array" ref="BT86">IF(BT85="","",$B$2&amp;BT$31&amp;$B$2&amp;$B$1&amp;ROUND(BT$29/100*_xlfn.XLOOKUP($E86,$E$32:$E$281,_xlfn.XLOOKUP(BT$31,$S$28:$AB$28,$S$32:$AB$281))*IFERROR(_xlfn.XLOOKUP(BU$30,$S$8:$S$10,_xlfn.XLOOKUP(BT$31,$U$4:$Z$4,$U$8:$Z$10),1),1),4))</f>
        <v/>
      </c>
      <c r="BU86" s="2" t="str">
        <f t="shared" si="11"/>
        <v>{"PhysDef":2608.2692,"HealInc":0.0686}</v>
      </c>
      <c r="BV86" s="2" t="str" cm="1">
        <f t="array" ref="BV86">IF(BV85="","",$B$2&amp;BV$31&amp;$B$2&amp;$B$1&amp;ROUND(BV$29/100*_xlfn.XLOOKUP($E86,$E$32:$E$281,_xlfn.XLOOKUP(BV$31,$S$28:$AB$28,$S$32:$AB$281))*IFERROR(_xlfn.XLOOKUP(BY$30,$S$8:$S$10,_xlfn.XLOOKUP(BV$31,$U$4:$Z$4,$U$8:$Z$10),1),1),4))</f>
        <v>"MagicDef":2662.0479</v>
      </c>
      <c r="BW86" s="2" t="str" cm="1">
        <f t="array" ref="BW86">IF(BW85="","",$B$2&amp;BW$31&amp;$B$2&amp;$B$1&amp;ROUND(BW$29/100*_xlfn.XLOOKUP($E86,$E$32:$E$281,_xlfn.XLOOKUP(BW$31,$S$28:$AB$28,$S$32:$AB$281))*IFERROR(_xlfn.XLOOKUP(BZ$30,$S$8:$S$10,_xlfn.XLOOKUP(BW$31,$U$4:$Z$4,$U$8:$Z$10),1),1),4))</f>
        <v>"AtkSpeed":0.0936</v>
      </c>
      <c r="BX86" s="2" t="str" cm="1">
        <f t="array" ref="BX86">IF(BX85="","",$B$2&amp;BX$31&amp;$B$2&amp;$B$1&amp;ROUND(BX$29/100*_xlfn.XLOOKUP($E86,$E$32:$E$281,_xlfn.XLOOKUP(BX$31,$S$28:$AB$28,$S$32:$AB$281))*IFERROR(_xlfn.XLOOKUP(BY$30,$S$8:$S$10,_xlfn.XLOOKUP(BX$31,$U$4:$Z$4,$U$8:$Z$10),1),1),4))</f>
        <v>"HealInc":0.0686</v>
      </c>
      <c r="BY86" s="2" t="str">
        <f t="shared" si="12"/>
        <v>{"MagicDef":2662.0479,"AtkSpeed":0.0936,"HealInc":0.0686}</v>
      </c>
    </row>
    <row r="87" spans="4:77" ht="16.5" x14ac:dyDescent="0.15">
      <c r="D87" s="38">
        <v>121</v>
      </c>
      <c r="E87" s="42">
        <v>56</v>
      </c>
      <c r="F87" s="38">
        <v>9477.2850216341849</v>
      </c>
      <c r="G87" s="38">
        <v>50</v>
      </c>
      <c r="H87" s="38">
        <v>40</v>
      </c>
      <c r="I87" s="48">
        <v>9477.2850216341849</v>
      </c>
      <c r="J87" s="48">
        <v>947.72850216341851</v>
      </c>
      <c r="K87" s="48">
        <v>379.0914008653674</v>
      </c>
      <c r="L87" s="48">
        <v>379.0914008653674</v>
      </c>
      <c r="M87" s="48">
        <v>70</v>
      </c>
      <c r="N87" s="48">
        <v>70</v>
      </c>
      <c r="O87" s="48">
        <v>18</v>
      </c>
      <c r="P87" s="48">
        <v>14</v>
      </c>
      <c r="Q87" s="48">
        <v>13.200000000000001</v>
      </c>
      <c r="R87" s="48">
        <v>13.200000000000001</v>
      </c>
      <c r="S87" s="48">
        <f>SUM(I$32:I87)</f>
        <v>76700.717594440517</v>
      </c>
      <c r="T87" s="48">
        <f>SUM(J$32:J87)</f>
        <v>7670.0717594440512</v>
      </c>
      <c r="U87" s="48">
        <f>SUM(K$32:K87)</f>
        <v>3068.0287037776206</v>
      </c>
      <c r="V87" s="48">
        <f>SUM(L$32:L87)</f>
        <v>3068.0287037776206</v>
      </c>
      <c r="W87" s="62">
        <f>SUM(M$32:M87)/10000</f>
        <v>0.38500000000000001</v>
      </c>
      <c r="X87" s="62">
        <f>SUM(N$32:N87)/10000</f>
        <v>0.38500000000000001</v>
      </c>
      <c r="Y87" s="62">
        <f>SUM(O$32:O87)/10000</f>
        <v>9.5399999999999999E-2</v>
      </c>
      <c r="Z87" s="62">
        <f>SUM(P$32:P87)/10000</f>
        <v>7.4200000000000002E-2</v>
      </c>
      <c r="AA87" s="62">
        <f>SUM(Q$32:Q87)/10000</f>
        <v>6.9959999999999994E-2</v>
      </c>
      <c r="AB87" s="62">
        <f>SUM(R$32:R87)/10000</f>
        <v>6.9959999999999994E-2</v>
      </c>
      <c r="AD87" s="2" t="str" cm="1">
        <f t="array" ref="AD87">IF(AD86="","",$B$2&amp;AD$31&amp;$B$2&amp;$B$1&amp;ROUND(AD$29/100*_xlfn.XLOOKUP($E87,$E$32:$E$281,_xlfn.XLOOKUP(AD$31,$S$28:$AB$28,$S$32:$AB$281))*_xlfn.XLOOKUP(AG$30,$S$8:$S$10,_xlfn.XLOOKUP(AD$31,$U$4:$Z$4,$U$8:$Z$10),1),4))</f>
        <v>"Atk":9357.4875</v>
      </c>
      <c r="AE87" s="2" t="str" cm="1">
        <f t="array" ref="AE87">IF(AE86="","",$B$2&amp;AE$31&amp;$B$2&amp;$B$1&amp;ROUND(AE$29/100*_xlfn.XLOOKUP($E87,$E$32:$E$281,_xlfn.XLOOKUP(AE$31,$S$28:$AB$28,$S$32:$AB$281))*_xlfn.XLOOKUP(AG$30,$S$8:$S$10,_xlfn.XLOOKUP(AE$31,$U$4:$Z$4,$U$8:$Z$10),1),4))</f>
        <v>"Cri":0.5583</v>
      </c>
      <c r="AF87" s="2" t="str" cm="1">
        <f t="array" ref="AF87">IF(AF86="","",$B$2&amp;AF$31&amp;$B$2&amp;$B$1&amp;ROUND(AF$29/100*_xlfn.XLOOKUP($E87,$E$32:$E$281,_xlfn.XLOOKUP(AF$31,$S$28:$AB$28,$S$32:$AB$281))*_xlfn.XLOOKUP(AI$30,$S$8:$S$10,_xlfn.XLOOKUP(AF$31,$U$4:$Z$4,$U$8:$Z$10),1),4))</f>
        <v/>
      </c>
      <c r="AG87" s="2" t="str">
        <f t="shared" si="1"/>
        <v>{"Atk":9357.4875,"Cri":0.5583}</v>
      </c>
      <c r="AH87" s="2" t="str" cm="1">
        <f t="array" ref="AH87">IF(AH86="","",$B$2&amp;AH$31&amp;$B$2&amp;$B$1&amp;ROUND(AH$29/100*_xlfn.XLOOKUP($E87,$E$32:$E$281,_xlfn.XLOOKUP(AH$31,$S$28:$AB$28,$S$32:$AB$281))*_xlfn.XLOOKUP(AK$30,$S$8:$S$10,_xlfn.XLOOKUP(AH$31,$U$4:$Z$4,$U$8:$Z$10),1),4))</f>
        <v>"Hp":67496.6315</v>
      </c>
      <c r="AI87" s="2" t="str" cm="1">
        <f t="array" ref="AI87">IF(AI86="","",$B$2&amp;AI$31&amp;$B$2&amp;$B$1&amp;ROUND(AI$29/100*_xlfn.XLOOKUP($E87,$E$32:$E$281,_xlfn.XLOOKUP(AI$31,$S$28:$AB$28,$S$32:$AB$281))*_xlfn.XLOOKUP(AK$30,$S$8:$S$10,_xlfn.XLOOKUP(AI$31,$U$4:$Z$4,$U$8:$Z$10),1),4))</f>
        <v>"AntiCri":0.308</v>
      </c>
      <c r="AJ87" s="2" t="str" cm="1">
        <f t="array" ref="AJ87">IF(AJ86="","",$B$2&amp;AJ$31&amp;$B$2&amp;$B$1&amp;ROUND(AJ$29/100*_xlfn.XLOOKUP($E87,$E$32:$E$281,_xlfn.XLOOKUP(AJ$31,$S$28:$AB$28,$S$32:$AB$281))*_xlfn.XLOOKUP(AK$30,$S$8:$S$10,_xlfn.XLOOKUP(AJ$31,$U$4:$Z$4,$U$8:$Z$10),1),4))</f>
        <v/>
      </c>
      <c r="AK87" s="2" t="str">
        <f t="shared" si="2"/>
        <v>{"Hp":67496.6315,"AntiCri":0.308}</v>
      </c>
      <c r="AL87" s="2" t="str" cm="1">
        <f t="array" ref="AL87">IF(AL86="","",$B$2&amp;AL$31&amp;$B$2&amp;$B$1&amp;ROUND(AL$29/100*_xlfn.XLOOKUP($E87,$E$32:$E$281,_xlfn.XLOOKUP(AL$31,$S$28:$AB$28,$S$32:$AB$281))*IFERROR(_xlfn.XLOOKUP(AO$30,$S$8:$S$10,_xlfn.XLOOKUP(AL$31,$U$4:$Z$4,$U$8:$Z$10),1),1),4))</f>
        <v>"PhysDef":2914.6273</v>
      </c>
      <c r="AM87" s="2" t="str" cm="1">
        <f t="array" ref="AM87">IF(AM86="","",$B$2&amp;AM$31&amp;$B$2&amp;$B$1&amp;ROUND(AM$29/100*_xlfn.XLOOKUP($E87,$E$32:$E$281,_xlfn.XLOOKUP(AM$31,$S$28:$AB$28,$S$32:$AB$281))*IFERROR(_xlfn.XLOOKUP(AP$30,$S$8:$S$10,_xlfn.XLOOKUP(AM$31,$U$4:$Z$4,$U$8:$Z$10),1),1),4))</f>
        <v>"SkillSpeed":0.0742</v>
      </c>
      <c r="AN87" s="2" t="str" cm="1">
        <f t="array" ref="AN87">IF(AN86="","",$B$2&amp;AN$31&amp;$B$2&amp;$B$1&amp;ROUND(AN$29/100*_xlfn.XLOOKUP($E87,$E$32:$E$281,_xlfn.XLOOKUP(AN$31,$S$28:$AB$28,$S$32:$AB$281))*IFERROR(_xlfn.XLOOKUP(AO$30,$S$8:$S$10,_xlfn.XLOOKUP(AN$31,$U$4:$Z$4,$U$8:$Z$10),1),1),4))</f>
        <v/>
      </c>
      <c r="AO87" s="2" t="str">
        <f t="shared" si="3"/>
        <v>{"PhysDef":2914.6273,"SkillSpeed":0.0742}</v>
      </c>
      <c r="AP87" s="2" t="str" cm="1">
        <f t="array" ref="AP87">IF(AP86="","",$B$2&amp;AP$31&amp;$B$2&amp;$B$1&amp;ROUND(AP$29/100*_xlfn.XLOOKUP($E87,$E$32:$E$281,_xlfn.XLOOKUP(AP$31,$S$28:$AB$28,$S$32:$AB$281))*IFERROR(_xlfn.XLOOKUP(AS$30,$S$8:$S$10,_xlfn.XLOOKUP(AP$31,$U$4:$Z$4,$U$8:$Z$10),1),1),4))</f>
        <v>"MagicDef":2914.6273</v>
      </c>
      <c r="AQ87" s="2" t="str" cm="1">
        <f t="array" ref="AQ87">IF(AQ86="","",$B$2&amp;AQ$31&amp;$B$2&amp;$B$1&amp;ROUND(AQ$29/100*_xlfn.XLOOKUP($E87,$E$32:$E$281,_xlfn.XLOOKUP(AQ$31,$S$28:$AB$28,$S$32:$AB$281))*IFERROR(_xlfn.XLOOKUP(AT$30,$S$8:$S$10,_xlfn.XLOOKUP(AQ$31,$U$4:$Z$4,$U$8:$Z$10),1),1),4))</f>
        <v>"AtkSpeed":0.0954</v>
      </c>
      <c r="AR87" s="2" t="str" cm="1">
        <f t="array" ref="AR87">IF(AR86="","",$B$2&amp;AR$31&amp;$B$2&amp;$B$1&amp;ROUND(AR$29/100*_xlfn.XLOOKUP($E87,$E$32:$E$281,_xlfn.XLOOKUP(AR$31,$S$28:$AB$28,$S$32:$AB$281))*IFERROR(_xlfn.XLOOKUP(AS$30,$S$8:$S$10,_xlfn.XLOOKUP(AR$31,$U$4:$Z$4,$U$8:$Z$10),1),1),4))</f>
        <v>"SkillSpeed":0.0742</v>
      </c>
      <c r="AS87" s="2" t="str">
        <f t="shared" si="4"/>
        <v>{"MagicDef":2914.6273,"AtkSpeed":0.0954,"SkillSpeed":0.0742}</v>
      </c>
      <c r="AT87" s="2" t="str" cm="1">
        <f t="array" ref="AT87">IF(AT86="","",$B$2&amp;AT$31&amp;$B$2&amp;$B$1&amp;ROUND(AT$29/100*_xlfn.XLOOKUP($E87,$E$32:$E$281,_xlfn.XLOOKUP(AT$31,$S$28:$AB$28,$S$32:$AB$281))*IFERROR(_xlfn.XLOOKUP(AW$30,$S$8:$S$10,_xlfn.XLOOKUP(AT$31,$U$4:$Z$4,$U$8:$Z$10),1),1),4))</f>
        <v>"Atk":6596.2617</v>
      </c>
      <c r="AU87" s="2" t="str" cm="1">
        <f t="array" ref="AU87">IF(AU86="","",$B$2&amp;AU$31&amp;$B$2&amp;$B$1&amp;ROUND(AU$29/100*_xlfn.XLOOKUP($E87,$E$32:$E$281,_xlfn.XLOOKUP(AU$31,$S$28:$AB$28,$S$32:$AB$281))*IFERROR(_xlfn.XLOOKUP(AX$30,$S$8:$S$10,_xlfn.XLOOKUP(AU$31,$U$4:$Z$4,$U$8:$Z$10),1),1),4))</f>
        <v>"Cri":0.385</v>
      </c>
      <c r="AV87" s="2" t="str" cm="1">
        <f t="array" ref="AV87">IF(AV86="","",$B$2&amp;AV$31&amp;$B$2&amp;$B$1&amp;ROUND(AV$29/100*_xlfn.XLOOKUP($E87,$E$32:$E$281,_xlfn.XLOOKUP(AV$31,$S$28:$AB$28,$S$32:$AB$281))*IFERROR(_xlfn.XLOOKUP(AW$30,$S$8:$S$10,_xlfn.XLOOKUP(AV$31,$U$4:$Z$4,$U$8:$Z$10),1),1),4))</f>
        <v/>
      </c>
      <c r="AW87" s="2" t="str">
        <f t="shared" si="5"/>
        <v>{"Atk":6596.2617,"Cri":0.385}</v>
      </c>
      <c r="AX87" s="2" t="str" cm="1">
        <f t="array" ref="AX87">IF(AX86="","",$B$2&amp;AX$31&amp;$B$2&amp;$B$1&amp;ROUND(AX$29/100*_xlfn.XLOOKUP($E87,$E$32:$E$281,_xlfn.XLOOKUP(AX$31,$S$28:$AB$28,$S$32:$AB$281))*IFERROR(_xlfn.XLOOKUP(BA$30,$S$8:$S$10,_xlfn.XLOOKUP(AX$31,$U$4:$Z$4,$U$8:$Z$10),1),1),4))</f>
        <v>"Hp":95875.897</v>
      </c>
      <c r="AY87" s="2" t="str" cm="1">
        <f t="array" ref="AY87">IF(AY86="","",$B$2&amp;AY$31&amp;$B$2&amp;$B$1&amp;ROUND(AY$29/100*_xlfn.XLOOKUP($E87,$E$32:$E$281,_xlfn.XLOOKUP(AY$31,$S$28:$AB$28,$S$32:$AB$281))*IFERROR(_xlfn.XLOOKUP(BB$30,$S$8:$S$10,_xlfn.XLOOKUP(AY$31,$U$4:$Z$4,$U$8:$Z$10),1),1),4))</f>
        <v>"AntiCri":0.385</v>
      </c>
      <c r="AZ87" s="2" t="str" cm="1">
        <f t="array" ref="AZ87">IF(AZ86="","",$B$2&amp;AZ$31&amp;$B$2&amp;$B$1&amp;ROUND(AZ$29/100*_xlfn.XLOOKUP($E87,$E$32:$E$281,_xlfn.XLOOKUP(AZ$31,$S$28:$AB$28,$S$32:$AB$281))*IFERROR(_xlfn.XLOOKUP(BA$30,$S$8:$S$10,_xlfn.XLOOKUP(AZ$31,$U$4:$Z$4,$U$8:$Z$10),1),1),4))</f>
        <v/>
      </c>
      <c r="BA87" s="2" t="str">
        <f t="shared" si="6"/>
        <v>{"Hp":95875.897,"AntiCri":0.385}</v>
      </c>
      <c r="BB87" s="2" t="str" cm="1">
        <f t="array" ref="BB87">IF(BB86="","",$B$2&amp;BB$31&amp;$B$2&amp;$B$1&amp;ROUND(BB$29/100*_xlfn.XLOOKUP($E87,$E$32:$E$281,_xlfn.XLOOKUP(BB$31,$S$28:$AB$28,$S$32:$AB$281))*IFERROR(_xlfn.XLOOKUP(BE$30,$S$8:$S$10,_xlfn.XLOOKUP(BB$31,$U$4:$Z$4,$U$8:$Z$10),1),1),4))</f>
        <v>"PhysDef":3374.8316</v>
      </c>
      <c r="BC87" s="2" t="str" cm="1">
        <f t="array" ref="BC87">IF(BC86="","",$B$2&amp;BC$31&amp;$B$2&amp;$B$1&amp;ROUND(BC$29/100*_xlfn.XLOOKUP($E87,$E$32:$E$281,_xlfn.XLOOKUP(BC$31,$S$28:$AB$28,$S$32:$AB$281))*IFERROR(_xlfn.XLOOKUP(BF$30,$S$8:$S$10,_xlfn.XLOOKUP(BC$31,$U$4:$Z$4,$U$8:$Z$10),1),1),4))</f>
        <v>"OnHealInc":0.07</v>
      </c>
      <c r="BD87" s="2" t="str" cm="1">
        <f t="array" ref="BD87">IF(BD86="","",$B$2&amp;BD$31&amp;$B$2&amp;$B$1&amp;ROUND(BD$29/100*_xlfn.XLOOKUP($E87,$E$32:$E$281,_xlfn.XLOOKUP(BD$31,$S$28:$AB$28,$S$32:$AB$281))*IFERROR(_xlfn.XLOOKUP(BE$30,$S$8:$S$10,_xlfn.XLOOKUP(BD$31,$U$4:$Z$4,$U$8:$Z$10),1),1),4))</f>
        <v/>
      </c>
      <c r="BE87" s="2" t="str">
        <f t="shared" si="7"/>
        <v>{"PhysDef":3374.8316,"OnHealInc":0.07}</v>
      </c>
      <c r="BF87" s="2" t="str" cm="1">
        <f t="array" ref="BF87">IF(BF86="","",$B$2&amp;BF$31&amp;$B$2&amp;$B$1&amp;ROUND(BF$29/100*_xlfn.XLOOKUP($E87,$E$32:$E$281,_xlfn.XLOOKUP(BF$31,$S$28:$AB$28,$S$32:$AB$281))*IFERROR(_xlfn.XLOOKUP(BI$30,$S$8:$S$10,_xlfn.XLOOKUP(BF$31,$U$4:$Z$4,$U$8:$Z$10),1),1),4))</f>
        <v>"MagicDef":3374.8316</v>
      </c>
      <c r="BG87" s="2" t="str" cm="1">
        <f t="array" ref="BG87">IF(BG86="","",$B$2&amp;BG$31&amp;$B$2&amp;$B$1&amp;ROUND(BG$29/100*_xlfn.XLOOKUP($E87,$E$32:$E$281,_xlfn.XLOOKUP(BG$31,$S$28:$AB$28,$S$32:$AB$281))*IFERROR(_xlfn.XLOOKUP(BJ$30,$S$8:$S$10,_xlfn.XLOOKUP(BG$31,$U$4:$Z$4,$U$8:$Z$10),1),1),4))</f>
        <v>"AtkSpeed":0.0954</v>
      </c>
      <c r="BH87" s="2" t="str" cm="1">
        <f t="array" ref="BH87">IF(BH86="","",$B$2&amp;BH$31&amp;$B$2&amp;$B$1&amp;ROUND(BH$29/100*_xlfn.XLOOKUP($E87,$E$32:$E$281,_xlfn.XLOOKUP(BH$31,$S$28:$AB$28,$S$32:$AB$281))*IFERROR(_xlfn.XLOOKUP(BI$30,$S$8:$S$10,_xlfn.XLOOKUP(BH$31,$U$4:$Z$4,$U$8:$Z$10),1),1),4))</f>
        <v>"OnHealInc":0.07</v>
      </c>
      <c r="BI87" s="2" t="str">
        <f t="shared" si="8"/>
        <v>{"MagicDef":3374.8316,"AtkSpeed":0.0954,"OnHealInc":0.07}</v>
      </c>
      <c r="BJ87" s="2" t="str" cm="1">
        <f t="array" ref="BJ87">IF(BJ86="","",$B$2&amp;BJ$31&amp;$B$2&amp;$B$1&amp;ROUND(BJ$29/100*_xlfn.XLOOKUP($E87,$E$32:$E$281,_xlfn.XLOOKUP(BJ$31,$S$28:$AB$28,$S$32:$AB$281))*IFERROR(_xlfn.XLOOKUP(BM$30,$S$8:$S$10,_xlfn.XLOOKUP(BJ$31,$U$4:$Z$4,$U$8:$Z$10),1),1),4))</f>
        <v>"Atk":8437.0789</v>
      </c>
      <c r="BK87" s="2" t="str" cm="1">
        <f t="array" ref="BK87">IF(BK86="","",$B$2&amp;BK$31&amp;$B$2&amp;$B$1&amp;ROUND(BK$29/100*_xlfn.XLOOKUP($E87,$E$32:$E$281,_xlfn.XLOOKUP(BK$31,$S$28:$AB$28,$S$32:$AB$281))*IFERROR(_xlfn.XLOOKUP(BN$30,$S$8:$S$10,_xlfn.XLOOKUP(BK$31,$U$4:$Z$4,$U$8:$Z$10),1),1),4))</f>
        <v>"Cri":0.385</v>
      </c>
      <c r="BL87" s="2" t="str" cm="1">
        <f t="array" ref="BL87">IF(BL86="","",$B$2&amp;BL$31&amp;$B$2&amp;$B$1&amp;ROUND(BL$29/100*_xlfn.XLOOKUP($E87,$E$32:$E$281,_xlfn.XLOOKUP(BL$31,$S$28:$AB$28,$S$32:$AB$281))*IFERROR(_xlfn.XLOOKUP(BM$30,$S$8:$S$10,_xlfn.XLOOKUP(BL$31,$U$4:$Z$4,$U$8:$Z$10),1),1),4))</f>
        <v/>
      </c>
      <c r="BM87" s="2" t="str">
        <f t="shared" si="9"/>
        <v>{"Atk":8437.0789,"Cri":0.385}</v>
      </c>
      <c r="BN87" s="2" t="str" cm="1">
        <f t="array" ref="BN87">IF(BN86="","",$B$2&amp;BN$31&amp;$B$2&amp;$B$1&amp;ROUND(BN$29/100*_xlfn.XLOOKUP($E87,$E$32:$E$281,_xlfn.XLOOKUP(BN$31,$S$28:$AB$28,$S$32:$AB$281))*IFERROR(_xlfn.XLOOKUP(BQ$30,$S$8:$S$10,_xlfn.XLOOKUP(BN$31,$U$4:$Z$4,$U$8:$Z$10),1),1),4))</f>
        <v>"Hp":80535.7535</v>
      </c>
      <c r="BO87" s="2" t="str" cm="1">
        <f t="array" ref="BO87">IF(BO86="","",$B$2&amp;BO$31&amp;$B$2&amp;$B$1&amp;ROUND(BO$29/100*_xlfn.XLOOKUP($E87,$E$32:$E$281,_xlfn.XLOOKUP(BO$31,$S$28:$AB$28,$S$32:$AB$281))*IFERROR(_xlfn.XLOOKUP(BR$30,$S$8:$S$10,_xlfn.XLOOKUP(BO$31,$U$4:$Z$4,$U$8:$Z$10),1),1),4))</f>
        <v>"AntiCri":0.385</v>
      </c>
      <c r="BP87" s="2" t="str" cm="1">
        <f t="array" ref="BP87">IF(BP86="","",$B$2&amp;BP$31&amp;$B$2&amp;$B$1&amp;ROUND(BP$29/100*_xlfn.XLOOKUP($E87,$E$32:$E$281,_xlfn.XLOOKUP(BP$31,$S$28:$AB$28,$S$32:$AB$281))*IFERROR(_xlfn.XLOOKUP(BQ$30,$S$8:$S$10,_xlfn.XLOOKUP(BP$31,$U$4:$Z$4,$U$8:$Z$10),1),1),4))</f>
        <v/>
      </c>
      <c r="BQ87" s="2" t="str">
        <f t="shared" si="10"/>
        <v>{"Hp":80535.7535,"AntiCri":0.385}</v>
      </c>
      <c r="BR87" s="2" t="str" cm="1">
        <f t="array" ref="BR87">IF(BR86="","",$B$2&amp;BR$31&amp;$B$2&amp;$B$1&amp;ROUND(BR$29/100*_xlfn.XLOOKUP($E87,$E$32:$E$281,_xlfn.XLOOKUP(BR$31,$S$28:$AB$28,$S$32:$AB$281))*IFERROR(_xlfn.XLOOKUP(BU$30,$S$8:$S$10,_xlfn.XLOOKUP(BR$31,$U$4:$Z$4,$U$8:$Z$10),1),1),4))</f>
        <v>"PhysDef":2975.9878</v>
      </c>
      <c r="BS87" s="2" t="str" cm="1">
        <f t="array" ref="BS87">IF(BS86="","",$B$2&amp;BS$31&amp;$B$2&amp;$B$1&amp;ROUND(BS$29/100*_xlfn.XLOOKUP($E87,$E$32:$E$281,_xlfn.XLOOKUP(BS$31,$S$28:$AB$28,$S$32:$AB$281))*IFERROR(_xlfn.XLOOKUP(BV$30,$S$8:$S$10,_xlfn.XLOOKUP(BS$31,$U$4:$Z$4,$U$8:$Z$10),1),1),4))</f>
        <v>"HealInc":0.07</v>
      </c>
      <c r="BT87" s="2" t="str" cm="1">
        <f t="array" ref="BT87">IF(BT86="","",$B$2&amp;BT$31&amp;$B$2&amp;$B$1&amp;ROUND(BT$29/100*_xlfn.XLOOKUP($E87,$E$32:$E$281,_xlfn.XLOOKUP(BT$31,$S$28:$AB$28,$S$32:$AB$281))*IFERROR(_xlfn.XLOOKUP(BU$30,$S$8:$S$10,_xlfn.XLOOKUP(BT$31,$U$4:$Z$4,$U$8:$Z$10),1),1),4))</f>
        <v/>
      </c>
      <c r="BU87" s="2" t="str">
        <f t="shared" si="11"/>
        <v>{"PhysDef":2975.9878,"HealInc":0.07}</v>
      </c>
      <c r="BV87" s="2" t="str" cm="1">
        <f t="array" ref="BV87">IF(BV86="","",$B$2&amp;BV$31&amp;$B$2&amp;$B$1&amp;ROUND(BV$29/100*_xlfn.XLOOKUP($E87,$E$32:$E$281,_xlfn.XLOOKUP(BV$31,$S$28:$AB$28,$S$32:$AB$281))*IFERROR(_xlfn.XLOOKUP(BY$30,$S$8:$S$10,_xlfn.XLOOKUP(BV$31,$U$4:$Z$4,$U$8:$Z$10),1),1),4))</f>
        <v>"MagicDef":3037.3484</v>
      </c>
      <c r="BW87" s="2" t="str" cm="1">
        <f t="array" ref="BW87">IF(BW86="","",$B$2&amp;BW$31&amp;$B$2&amp;$B$1&amp;ROUND(BW$29/100*_xlfn.XLOOKUP($E87,$E$32:$E$281,_xlfn.XLOOKUP(BW$31,$S$28:$AB$28,$S$32:$AB$281))*IFERROR(_xlfn.XLOOKUP(BZ$30,$S$8:$S$10,_xlfn.XLOOKUP(BW$31,$U$4:$Z$4,$U$8:$Z$10),1),1),4))</f>
        <v>"AtkSpeed":0.0954</v>
      </c>
      <c r="BX87" s="2" t="str" cm="1">
        <f t="array" ref="BX87">IF(BX86="","",$B$2&amp;BX$31&amp;$B$2&amp;$B$1&amp;ROUND(BX$29/100*_xlfn.XLOOKUP($E87,$E$32:$E$281,_xlfn.XLOOKUP(BX$31,$S$28:$AB$28,$S$32:$AB$281))*IFERROR(_xlfn.XLOOKUP(BY$30,$S$8:$S$10,_xlfn.XLOOKUP(BX$31,$U$4:$Z$4,$U$8:$Z$10),1),1),4))</f>
        <v>"HealInc":0.07</v>
      </c>
      <c r="BY87" s="2" t="str">
        <f t="shared" si="12"/>
        <v>{"MagicDef":3037.3484,"AtkSpeed":0.0954,"HealInc":0.07}</v>
      </c>
    </row>
    <row r="88" spans="4:77" ht="16.5" x14ac:dyDescent="0.15">
      <c r="D88" s="38">
        <v>123</v>
      </c>
      <c r="E88" s="43">
        <v>57</v>
      </c>
      <c r="F88" s="38">
        <v>2424.0075164023015</v>
      </c>
      <c r="G88" s="38">
        <v>50</v>
      </c>
      <c r="H88" s="38">
        <v>40</v>
      </c>
      <c r="I88" s="48">
        <v>2424.0075164023015</v>
      </c>
      <c r="J88" s="48">
        <v>242.40075164023017</v>
      </c>
      <c r="K88" s="48">
        <v>96.960300656092073</v>
      </c>
      <c r="L88" s="48">
        <v>96.960300656092073</v>
      </c>
      <c r="M88" s="48">
        <v>70</v>
      </c>
      <c r="N88" s="48">
        <v>70</v>
      </c>
      <c r="O88" s="48">
        <v>18</v>
      </c>
      <c r="P88" s="48">
        <v>14</v>
      </c>
      <c r="Q88" s="48">
        <v>13.200000000000001</v>
      </c>
      <c r="R88" s="48">
        <v>13.200000000000001</v>
      </c>
      <c r="S88" s="48">
        <f>SUM(I$32:I88)</f>
        <v>79124.725110842817</v>
      </c>
      <c r="T88" s="48">
        <f>SUM(J$32:J88)</f>
        <v>7912.472511084281</v>
      </c>
      <c r="U88" s="48">
        <f>SUM(K$32:K88)</f>
        <v>3164.9890044337126</v>
      </c>
      <c r="V88" s="48">
        <f>SUM(L$32:L88)</f>
        <v>3164.9890044337126</v>
      </c>
      <c r="W88" s="62">
        <f>SUM(M$32:M88)/10000</f>
        <v>0.39200000000000002</v>
      </c>
      <c r="X88" s="62">
        <f>SUM(N$32:N88)/10000</f>
        <v>0.39200000000000002</v>
      </c>
      <c r="Y88" s="62">
        <f>SUM(O$32:O88)/10000</f>
        <v>9.7199999999999995E-2</v>
      </c>
      <c r="Z88" s="62">
        <f>SUM(P$32:P88)/10000</f>
        <v>7.5600000000000001E-2</v>
      </c>
      <c r="AA88" s="62">
        <f>SUM(Q$32:Q88)/10000</f>
        <v>7.1279999999999996E-2</v>
      </c>
      <c r="AB88" s="62">
        <f>SUM(R$32:R88)/10000</f>
        <v>7.1279999999999996E-2</v>
      </c>
      <c r="AD88" s="2" t="str" cm="1">
        <f t="array" ref="AD88">IF(AD87="","",$B$2&amp;AD$31&amp;$B$2&amp;$B$1&amp;ROUND(AD$29/100*_xlfn.XLOOKUP($E88,$E$32:$E$281,_xlfn.XLOOKUP(AD$31,$S$28:$AB$28,$S$32:$AB$281))*_xlfn.XLOOKUP(AG$30,$S$8:$S$10,_xlfn.XLOOKUP(AD$31,$U$4:$Z$4,$U$8:$Z$10),1),4))</f>
        <v>"Atk":9653.2165</v>
      </c>
      <c r="AE88" s="2" t="str" cm="1">
        <f t="array" ref="AE88">IF(AE87="","",$B$2&amp;AE$31&amp;$B$2&amp;$B$1&amp;ROUND(AE$29/100*_xlfn.XLOOKUP($E88,$E$32:$E$281,_xlfn.XLOOKUP(AE$31,$S$28:$AB$28,$S$32:$AB$281))*_xlfn.XLOOKUP(AG$30,$S$8:$S$10,_xlfn.XLOOKUP(AE$31,$U$4:$Z$4,$U$8:$Z$10),1),4))</f>
        <v>"Cri":0.5684</v>
      </c>
      <c r="AF88" s="2" t="str" cm="1">
        <f t="array" ref="AF88">IF(AF87="","",$B$2&amp;AF$31&amp;$B$2&amp;$B$1&amp;ROUND(AF$29/100*_xlfn.XLOOKUP($E88,$E$32:$E$281,_xlfn.XLOOKUP(AF$31,$S$28:$AB$28,$S$32:$AB$281))*_xlfn.XLOOKUP(AI$30,$S$8:$S$10,_xlfn.XLOOKUP(AF$31,$U$4:$Z$4,$U$8:$Z$10),1),4))</f>
        <v/>
      </c>
      <c r="AG88" s="2" t="str">
        <f t="shared" si="1"/>
        <v>{"Atk":9653.2165,"Cri":0.5684}</v>
      </c>
      <c r="AH88" s="2" t="str" cm="1">
        <f t="array" ref="AH88">IF(AH87="","",$B$2&amp;AH$31&amp;$B$2&amp;$B$1&amp;ROUND(AH$29/100*_xlfn.XLOOKUP($E88,$E$32:$E$281,_xlfn.XLOOKUP(AH$31,$S$28:$AB$28,$S$32:$AB$281))*_xlfn.XLOOKUP(AK$30,$S$8:$S$10,_xlfn.XLOOKUP(AH$31,$U$4:$Z$4,$U$8:$Z$10),1),4))</f>
        <v>"Hp":69629.7581</v>
      </c>
      <c r="AI88" s="2" t="str" cm="1">
        <f t="array" ref="AI88">IF(AI87="","",$B$2&amp;AI$31&amp;$B$2&amp;$B$1&amp;ROUND(AI$29/100*_xlfn.XLOOKUP($E88,$E$32:$E$281,_xlfn.XLOOKUP(AI$31,$S$28:$AB$28,$S$32:$AB$281))*_xlfn.XLOOKUP(AK$30,$S$8:$S$10,_xlfn.XLOOKUP(AI$31,$U$4:$Z$4,$U$8:$Z$10),1),4))</f>
        <v>"AntiCri":0.3136</v>
      </c>
      <c r="AJ88" s="2" t="str" cm="1">
        <f t="array" ref="AJ88">IF(AJ87="","",$B$2&amp;AJ$31&amp;$B$2&amp;$B$1&amp;ROUND(AJ$29/100*_xlfn.XLOOKUP($E88,$E$32:$E$281,_xlfn.XLOOKUP(AJ$31,$S$28:$AB$28,$S$32:$AB$281))*_xlfn.XLOOKUP(AK$30,$S$8:$S$10,_xlfn.XLOOKUP(AJ$31,$U$4:$Z$4,$U$8:$Z$10),1),4))</f>
        <v/>
      </c>
      <c r="AK88" s="2" t="str">
        <f t="shared" si="2"/>
        <v>{"Hp":69629.7581,"AntiCri":0.3136}</v>
      </c>
      <c r="AL88" s="2" t="str" cm="1">
        <f t="array" ref="AL88">IF(AL87="","",$B$2&amp;AL$31&amp;$B$2&amp;$B$1&amp;ROUND(AL$29/100*_xlfn.XLOOKUP($E88,$E$32:$E$281,_xlfn.XLOOKUP(AL$31,$S$28:$AB$28,$S$32:$AB$281))*IFERROR(_xlfn.XLOOKUP(AO$30,$S$8:$S$10,_xlfn.XLOOKUP(AL$31,$U$4:$Z$4,$U$8:$Z$10),1),1),4))</f>
        <v>"PhysDef":3006.7396</v>
      </c>
      <c r="AM88" s="2" t="str" cm="1">
        <f t="array" ref="AM88">IF(AM87="","",$B$2&amp;AM$31&amp;$B$2&amp;$B$1&amp;ROUND(AM$29/100*_xlfn.XLOOKUP($E88,$E$32:$E$281,_xlfn.XLOOKUP(AM$31,$S$28:$AB$28,$S$32:$AB$281))*IFERROR(_xlfn.XLOOKUP(AP$30,$S$8:$S$10,_xlfn.XLOOKUP(AM$31,$U$4:$Z$4,$U$8:$Z$10),1),1),4))</f>
        <v>"SkillSpeed":0.0756</v>
      </c>
      <c r="AN88" s="2" t="str" cm="1">
        <f t="array" ref="AN88">IF(AN87="","",$B$2&amp;AN$31&amp;$B$2&amp;$B$1&amp;ROUND(AN$29/100*_xlfn.XLOOKUP($E88,$E$32:$E$281,_xlfn.XLOOKUP(AN$31,$S$28:$AB$28,$S$32:$AB$281))*IFERROR(_xlfn.XLOOKUP(AO$30,$S$8:$S$10,_xlfn.XLOOKUP(AN$31,$U$4:$Z$4,$U$8:$Z$10),1),1),4))</f>
        <v/>
      </c>
      <c r="AO88" s="2" t="str">
        <f t="shared" si="3"/>
        <v>{"PhysDef":3006.7396,"SkillSpeed":0.0756}</v>
      </c>
      <c r="AP88" s="2" t="str" cm="1">
        <f t="array" ref="AP88">IF(AP87="","",$B$2&amp;AP$31&amp;$B$2&amp;$B$1&amp;ROUND(AP$29/100*_xlfn.XLOOKUP($E88,$E$32:$E$281,_xlfn.XLOOKUP(AP$31,$S$28:$AB$28,$S$32:$AB$281))*IFERROR(_xlfn.XLOOKUP(AS$30,$S$8:$S$10,_xlfn.XLOOKUP(AP$31,$U$4:$Z$4,$U$8:$Z$10),1),1),4))</f>
        <v>"MagicDef":3006.7396</v>
      </c>
      <c r="AQ88" s="2" t="str" cm="1">
        <f t="array" ref="AQ88">IF(AQ87="","",$B$2&amp;AQ$31&amp;$B$2&amp;$B$1&amp;ROUND(AQ$29/100*_xlfn.XLOOKUP($E88,$E$32:$E$281,_xlfn.XLOOKUP(AQ$31,$S$28:$AB$28,$S$32:$AB$281))*IFERROR(_xlfn.XLOOKUP(AT$30,$S$8:$S$10,_xlfn.XLOOKUP(AQ$31,$U$4:$Z$4,$U$8:$Z$10),1),1),4))</f>
        <v>"AtkSpeed":0.0972</v>
      </c>
      <c r="AR88" s="2" t="str" cm="1">
        <f t="array" ref="AR88">IF(AR87="","",$B$2&amp;AR$31&amp;$B$2&amp;$B$1&amp;ROUND(AR$29/100*_xlfn.XLOOKUP($E88,$E$32:$E$281,_xlfn.XLOOKUP(AR$31,$S$28:$AB$28,$S$32:$AB$281))*IFERROR(_xlfn.XLOOKUP(AS$30,$S$8:$S$10,_xlfn.XLOOKUP(AR$31,$U$4:$Z$4,$U$8:$Z$10),1),1),4))</f>
        <v>"SkillSpeed":0.0756</v>
      </c>
      <c r="AS88" s="2" t="str">
        <f t="shared" si="4"/>
        <v>{"MagicDef":3006.7396,"AtkSpeed":0.0972,"SkillSpeed":0.0756}</v>
      </c>
      <c r="AT88" s="2" t="str" cm="1">
        <f t="array" ref="AT88">IF(AT87="","",$B$2&amp;AT$31&amp;$B$2&amp;$B$1&amp;ROUND(AT$29/100*_xlfn.XLOOKUP($E88,$E$32:$E$281,_xlfn.XLOOKUP(AT$31,$S$28:$AB$28,$S$32:$AB$281))*IFERROR(_xlfn.XLOOKUP(AW$30,$S$8:$S$10,_xlfn.XLOOKUP(AT$31,$U$4:$Z$4,$U$8:$Z$10),1),1),4))</f>
        <v>"Atk":6804.7264</v>
      </c>
      <c r="AU88" s="2" t="str" cm="1">
        <f t="array" ref="AU88">IF(AU87="","",$B$2&amp;AU$31&amp;$B$2&amp;$B$1&amp;ROUND(AU$29/100*_xlfn.XLOOKUP($E88,$E$32:$E$281,_xlfn.XLOOKUP(AU$31,$S$28:$AB$28,$S$32:$AB$281))*IFERROR(_xlfn.XLOOKUP(AX$30,$S$8:$S$10,_xlfn.XLOOKUP(AU$31,$U$4:$Z$4,$U$8:$Z$10),1),1),4))</f>
        <v>"Cri":0.392</v>
      </c>
      <c r="AV88" s="2" t="str" cm="1">
        <f t="array" ref="AV88">IF(AV87="","",$B$2&amp;AV$31&amp;$B$2&amp;$B$1&amp;ROUND(AV$29/100*_xlfn.XLOOKUP($E88,$E$32:$E$281,_xlfn.XLOOKUP(AV$31,$S$28:$AB$28,$S$32:$AB$281))*IFERROR(_xlfn.XLOOKUP(AW$30,$S$8:$S$10,_xlfn.XLOOKUP(AV$31,$U$4:$Z$4,$U$8:$Z$10),1),1),4))</f>
        <v/>
      </c>
      <c r="AW88" s="2" t="str">
        <f t="shared" si="5"/>
        <v>{"Atk":6804.7264,"Cri":0.392}</v>
      </c>
      <c r="AX88" s="2" t="str" cm="1">
        <f t="array" ref="AX88">IF(AX87="","",$B$2&amp;AX$31&amp;$B$2&amp;$B$1&amp;ROUND(AX$29/100*_xlfn.XLOOKUP($E88,$E$32:$E$281,_xlfn.XLOOKUP(AX$31,$S$28:$AB$28,$S$32:$AB$281))*IFERROR(_xlfn.XLOOKUP(BA$30,$S$8:$S$10,_xlfn.XLOOKUP(AX$31,$U$4:$Z$4,$U$8:$Z$10),1),1),4))</f>
        <v>"Hp":98905.9064</v>
      </c>
      <c r="AY88" s="2" t="str" cm="1">
        <f t="array" ref="AY88">IF(AY87="","",$B$2&amp;AY$31&amp;$B$2&amp;$B$1&amp;ROUND(AY$29/100*_xlfn.XLOOKUP($E88,$E$32:$E$281,_xlfn.XLOOKUP(AY$31,$S$28:$AB$28,$S$32:$AB$281))*IFERROR(_xlfn.XLOOKUP(BB$30,$S$8:$S$10,_xlfn.XLOOKUP(AY$31,$U$4:$Z$4,$U$8:$Z$10),1),1),4))</f>
        <v>"AntiCri":0.392</v>
      </c>
      <c r="AZ88" s="2" t="str" cm="1">
        <f t="array" ref="AZ88">IF(AZ87="","",$B$2&amp;AZ$31&amp;$B$2&amp;$B$1&amp;ROUND(AZ$29/100*_xlfn.XLOOKUP($E88,$E$32:$E$281,_xlfn.XLOOKUP(AZ$31,$S$28:$AB$28,$S$32:$AB$281))*IFERROR(_xlfn.XLOOKUP(BA$30,$S$8:$S$10,_xlfn.XLOOKUP(AZ$31,$U$4:$Z$4,$U$8:$Z$10),1),1),4))</f>
        <v/>
      </c>
      <c r="BA88" s="2" t="str">
        <f t="shared" si="6"/>
        <v>{"Hp":98905.9064,"AntiCri":0.392}</v>
      </c>
      <c r="BB88" s="2" t="str" cm="1">
        <f t="array" ref="BB88">IF(BB87="","",$B$2&amp;BB$31&amp;$B$2&amp;$B$1&amp;ROUND(BB$29/100*_xlfn.XLOOKUP($E88,$E$32:$E$281,_xlfn.XLOOKUP(BB$31,$S$28:$AB$28,$S$32:$AB$281))*IFERROR(_xlfn.XLOOKUP(BE$30,$S$8:$S$10,_xlfn.XLOOKUP(BB$31,$U$4:$Z$4,$U$8:$Z$10),1),1),4))</f>
        <v>"PhysDef":3481.4879</v>
      </c>
      <c r="BC88" s="2" t="str" cm="1">
        <f t="array" ref="BC88">IF(BC87="","",$B$2&amp;BC$31&amp;$B$2&amp;$B$1&amp;ROUND(BC$29/100*_xlfn.XLOOKUP($E88,$E$32:$E$281,_xlfn.XLOOKUP(BC$31,$S$28:$AB$28,$S$32:$AB$281))*IFERROR(_xlfn.XLOOKUP(BF$30,$S$8:$S$10,_xlfn.XLOOKUP(BC$31,$U$4:$Z$4,$U$8:$Z$10),1),1),4))</f>
        <v>"OnHealInc":0.0713</v>
      </c>
      <c r="BD88" s="2" t="str" cm="1">
        <f t="array" ref="BD88">IF(BD87="","",$B$2&amp;BD$31&amp;$B$2&amp;$B$1&amp;ROUND(BD$29/100*_xlfn.XLOOKUP($E88,$E$32:$E$281,_xlfn.XLOOKUP(BD$31,$S$28:$AB$28,$S$32:$AB$281))*IFERROR(_xlfn.XLOOKUP(BE$30,$S$8:$S$10,_xlfn.XLOOKUP(BD$31,$U$4:$Z$4,$U$8:$Z$10),1),1),4))</f>
        <v/>
      </c>
      <c r="BE88" s="2" t="str">
        <f t="shared" si="7"/>
        <v>{"PhysDef":3481.4879,"OnHealInc":0.0713}</v>
      </c>
      <c r="BF88" s="2" t="str" cm="1">
        <f t="array" ref="BF88">IF(BF87="","",$B$2&amp;BF$31&amp;$B$2&amp;$B$1&amp;ROUND(BF$29/100*_xlfn.XLOOKUP($E88,$E$32:$E$281,_xlfn.XLOOKUP(BF$31,$S$28:$AB$28,$S$32:$AB$281))*IFERROR(_xlfn.XLOOKUP(BI$30,$S$8:$S$10,_xlfn.XLOOKUP(BF$31,$U$4:$Z$4,$U$8:$Z$10),1),1),4))</f>
        <v>"MagicDef":3481.4879</v>
      </c>
      <c r="BG88" s="2" t="str" cm="1">
        <f t="array" ref="BG88">IF(BG87="","",$B$2&amp;BG$31&amp;$B$2&amp;$B$1&amp;ROUND(BG$29/100*_xlfn.XLOOKUP($E88,$E$32:$E$281,_xlfn.XLOOKUP(BG$31,$S$28:$AB$28,$S$32:$AB$281))*IFERROR(_xlfn.XLOOKUP(BJ$30,$S$8:$S$10,_xlfn.XLOOKUP(BG$31,$U$4:$Z$4,$U$8:$Z$10),1),1),4))</f>
        <v>"AtkSpeed":0.0972</v>
      </c>
      <c r="BH88" s="2" t="str" cm="1">
        <f t="array" ref="BH88">IF(BH87="","",$B$2&amp;BH$31&amp;$B$2&amp;$B$1&amp;ROUND(BH$29/100*_xlfn.XLOOKUP($E88,$E$32:$E$281,_xlfn.XLOOKUP(BH$31,$S$28:$AB$28,$S$32:$AB$281))*IFERROR(_xlfn.XLOOKUP(BI$30,$S$8:$S$10,_xlfn.XLOOKUP(BH$31,$U$4:$Z$4,$U$8:$Z$10),1),1),4))</f>
        <v>"OnHealInc":0.0713</v>
      </c>
      <c r="BI88" s="2" t="str">
        <f t="shared" si="8"/>
        <v>{"MagicDef":3481.4879,"AtkSpeed":0.0972,"OnHealInc":0.0713}</v>
      </c>
      <c r="BJ88" s="2" t="str" cm="1">
        <f t="array" ref="BJ88">IF(BJ87="","",$B$2&amp;BJ$31&amp;$B$2&amp;$B$1&amp;ROUND(BJ$29/100*_xlfn.XLOOKUP($E88,$E$32:$E$281,_xlfn.XLOOKUP(BJ$31,$S$28:$AB$28,$S$32:$AB$281))*IFERROR(_xlfn.XLOOKUP(BM$30,$S$8:$S$10,_xlfn.XLOOKUP(BJ$31,$U$4:$Z$4,$U$8:$Z$10),1),1),4))</f>
        <v>"Atk":8703.7198</v>
      </c>
      <c r="BK88" s="2" t="str" cm="1">
        <f t="array" ref="BK88">IF(BK87="","",$B$2&amp;BK$31&amp;$B$2&amp;$B$1&amp;ROUND(BK$29/100*_xlfn.XLOOKUP($E88,$E$32:$E$281,_xlfn.XLOOKUP(BK$31,$S$28:$AB$28,$S$32:$AB$281))*IFERROR(_xlfn.XLOOKUP(BN$30,$S$8:$S$10,_xlfn.XLOOKUP(BK$31,$U$4:$Z$4,$U$8:$Z$10),1),1),4))</f>
        <v>"Cri":0.392</v>
      </c>
      <c r="BL88" s="2" t="str" cm="1">
        <f t="array" ref="BL88">IF(BL87="","",$B$2&amp;BL$31&amp;$B$2&amp;$B$1&amp;ROUND(BL$29/100*_xlfn.XLOOKUP($E88,$E$32:$E$281,_xlfn.XLOOKUP(BL$31,$S$28:$AB$28,$S$32:$AB$281))*IFERROR(_xlfn.XLOOKUP(BM$30,$S$8:$S$10,_xlfn.XLOOKUP(BL$31,$U$4:$Z$4,$U$8:$Z$10),1),1),4))</f>
        <v/>
      </c>
      <c r="BM88" s="2" t="str">
        <f t="shared" si="9"/>
        <v>{"Atk":8703.7198,"Cri":0.392}</v>
      </c>
      <c r="BN88" s="2" t="str" cm="1">
        <f t="array" ref="BN88">IF(BN87="","",$B$2&amp;BN$31&amp;$B$2&amp;$B$1&amp;ROUND(BN$29/100*_xlfn.XLOOKUP($E88,$E$32:$E$281,_xlfn.XLOOKUP(BN$31,$S$28:$AB$28,$S$32:$AB$281))*IFERROR(_xlfn.XLOOKUP(BQ$30,$S$8:$S$10,_xlfn.XLOOKUP(BN$31,$U$4:$Z$4,$U$8:$Z$10),1),1),4))</f>
        <v>"Hp":83080.9614</v>
      </c>
      <c r="BO88" s="2" t="str" cm="1">
        <f t="array" ref="BO88">IF(BO87="","",$B$2&amp;BO$31&amp;$B$2&amp;$B$1&amp;ROUND(BO$29/100*_xlfn.XLOOKUP($E88,$E$32:$E$281,_xlfn.XLOOKUP(BO$31,$S$28:$AB$28,$S$32:$AB$281))*IFERROR(_xlfn.XLOOKUP(BR$30,$S$8:$S$10,_xlfn.XLOOKUP(BO$31,$U$4:$Z$4,$U$8:$Z$10),1),1),4))</f>
        <v>"AntiCri":0.392</v>
      </c>
      <c r="BP88" s="2" t="str" cm="1">
        <f t="array" ref="BP88">IF(BP87="","",$B$2&amp;BP$31&amp;$B$2&amp;$B$1&amp;ROUND(BP$29/100*_xlfn.XLOOKUP($E88,$E$32:$E$281,_xlfn.XLOOKUP(BP$31,$S$28:$AB$28,$S$32:$AB$281))*IFERROR(_xlfn.XLOOKUP(BQ$30,$S$8:$S$10,_xlfn.XLOOKUP(BP$31,$U$4:$Z$4,$U$8:$Z$10),1),1),4))</f>
        <v/>
      </c>
      <c r="BQ88" s="2" t="str">
        <f t="shared" si="10"/>
        <v>{"Hp":83080.9614,"AntiCri":0.392}</v>
      </c>
      <c r="BR88" s="2" t="str" cm="1">
        <f t="array" ref="BR88">IF(BR87="","",$B$2&amp;BR$31&amp;$B$2&amp;$B$1&amp;ROUND(BR$29/100*_xlfn.XLOOKUP($E88,$E$32:$E$281,_xlfn.XLOOKUP(BR$31,$S$28:$AB$28,$S$32:$AB$281))*IFERROR(_xlfn.XLOOKUP(BU$30,$S$8:$S$10,_xlfn.XLOOKUP(BR$31,$U$4:$Z$4,$U$8:$Z$10),1),1),4))</f>
        <v>"PhysDef":3070.0393</v>
      </c>
      <c r="BS88" s="2" t="str" cm="1">
        <f t="array" ref="BS88">IF(BS87="","",$B$2&amp;BS$31&amp;$B$2&amp;$B$1&amp;ROUND(BS$29/100*_xlfn.XLOOKUP($E88,$E$32:$E$281,_xlfn.XLOOKUP(BS$31,$S$28:$AB$28,$S$32:$AB$281))*IFERROR(_xlfn.XLOOKUP(BV$30,$S$8:$S$10,_xlfn.XLOOKUP(BS$31,$U$4:$Z$4,$U$8:$Z$10),1),1),4))</f>
        <v>"HealInc":0.0713</v>
      </c>
      <c r="BT88" s="2" t="str" cm="1">
        <f t="array" ref="BT88">IF(BT87="","",$B$2&amp;BT$31&amp;$B$2&amp;$B$1&amp;ROUND(BT$29/100*_xlfn.XLOOKUP($E88,$E$32:$E$281,_xlfn.XLOOKUP(BT$31,$S$28:$AB$28,$S$32:$AB$281))*IFERROR(_xlfn.XLOOKUP(BU$30,$S$8:$S$10,_xlfn.XLOOKUP(BT$31,$U$4:$Z$4,$U$8:$Z$10),1),1),4))</f>
        <v/>
      </c>
      <c r="BU88" s="2" t="str">
        <f t="shared" si="11"/>
        <v>{"PhysDef":3070.0393,"HealInc":0.0713}</v>
      </c>
      <c r="BV88" s="2" t="str" cm="1">
        <f t="array" ref="BV88">IF(BV87="","",$B$2&amp;BV$31&amp;$B$2&amp;$B$1&amp;ROUND(BV$29/100*_xlfn.XLOOKUP($E88,$E$32:$E$281,_xlfn.XLOOKUP(BV$31,$S$28:$AB$28,$S$32:$AB$281))*IFERROR(_xlfn.XLOOKUP(BY$30,$S$8:$S$10,_xlfn.XLOOKUP(BV$31,$U$4:$Z$4,$U$8:$Z$10),1),1),4))</f>
        <v>"MagicDef":3133.3391</v>
      </c>
      <c r="BW88" s="2" t="str" cm="1">
        <f t="array" ref="BW88">IF(BW87="","",$B$2&amp;BW$31&amp;$B$2&amp;$B$1&amp;ROUND(BW$29/100*_xlfn.XLOOKUP($E88,$E$32:$E$281,_xlfn.XLOOKUP(BW$31,$S$28:$AB$28,$S$32:$AB$281))*IFERROR(_xlfn.XLOOKUP(BZ$30,$S$8:$S$10,_xlfn.XLOOKUP(BW$31,$U$4:$Z$4,$U$8:$Z$10),1),1),4))</f>
        <v>"AtkSpeed":0.0972</v>
      </c>
      <c r="BX88" s="2" t="str" cm="1">
        <f t="array" ref="BX88">IF(BX87="","",$B$2&amp;BX$31&amp;$B$2&amp;$B$1&amp;ROUND(BX$29/100*_xlfn.XLOOKUP($E88,$E$32:$E$281,_xlfn.XLOOKUP(BX$31,$S$28:$AB$28,$S$32:$AB$281))*IFERROR(_xlfn.XLOOKUP(BY$30,$S$8:$S$10,_xlfn.XLOOKUP(BX$31,$U$4:$Z$4,$U$8:$Z$10),1),1),4))</f>
        <v>"HealInc":0.0713</v>
      </c>
      <c r="BY88" s="2" t="str">
        <f t="shared" si="12"/>
        <v>{"MagicDef":3133.3391,"AtkSpeed":0.0972,"HealInc":0.0713}</v>
      </c>
    </row>
    <row r="89" spans="4:77" ht="16.5" x14ac:dyDescent="0.15">
      <c r="D89" s="38">
        <v>125</v>
      </c>
      <c r="E89" s="43">
        <v>58</v>
      </c>
      <c r="F89" s="38">
        <v>2492.0898715636113</v>
      </c>
      <c r="G89" s="38">
        <v>50</v>
      </c>
      <c r="H89" s="38">
        <v>40</v>
      </c>
      <c r="I89" s="48">
        <v>2492.0898715636113</v>
      </c>
      <c r="J89" s="48">
        <v>249.20898715636113</v>
      </c>
      <c r="K89" s="48">
        <v>99.683594862544453</v>
      </c>
      <c r="L89" s="48">
        <v>99.683594862544453</v>
      </c>
      <c r="M89" s="48">
        <v>70</v>
      </c>
      <c r="N89" s="48">
        <v>70</v>
      </c>
      <c r="O89" s="48">
        <v>18</v>
      </c>
      <c r="P89" s="48">
        <v>14</v>
      </c>
      <c r="Q89" s="48">
        <v>13.200000000000001</v>
      </c>
      <c r="R89" s="48">
        <v>13.200000000000001</v>
      </c>
      <c r="S89" s="48">
        <f>SUM(I$32:I89)</f>
        <v>81616.814982406431</v>
      </c>
      <c r="T89" s="48">
        <f>SUM(J$32:J89)</f>
        <v>8161.6814982406422</v>
      </c>
      <c r="U89" s="48">
        <f>SUM(K$32:K89)</f>
        <v>3264.672599296257</v>
      </c>
      <c r="V89" s="48">
        <f>SUM(L$32:L89)</f>
        <v>3264.672599296257</v>
      </c>
      <c r="W89" s="62">
        <f>SUM(M$32:M89)/10000</f>
        <v>0.39900000000000002</v>
      </c>
      <c r="X89" s="62">
        <f>SUM(N$32:N89)/10000</f>
        <v>0.39900000000000002</v>
      </c>
      <c r="Y89" s="62">
        <f>SUM(O$32:O89)/10000</f>
        <v>9.9000000000000005E-2</v>
      </c>
      <c r="Z89" s="62">
        <f>SUM(P$32:P89)/10000</f>
        <v>7.6999999999999999E-2</v>
      </c>
      <c r="AA89" s="62">
        <f>SUM(Q$32:Q89)/10000</f>
        <v>7.2599999999999998E-2</v>
      </c>
      <c r="AB89" s="62">
        <f>SUM(R$32:R89)/10000</f>
        <v>7.2599999999999998E-2</v>
      </c>
      <c r="AD89" s="2" t="str" cm="1">
        <f t="array" ref="AD89">IF(AD88="","",$B$2&amp;AD$31&amp;$B$2&amp;$B$1&amp;ROUND(AD$29/100*_xlfn.XLOOKUP($E89,$E$32:$E$281,_xlfn.XLOOKUP(AD$31,$S$28:$AB$28,$S$32:$AB$281))*_xlfn.XLOOKUP(AG$30,$S$8:$S$10,_xlfn.XLOOKUP(AD$31,$U$4:$Z$4,$U$8:$Z$10),1),4))</f>
        <v>"Atk":9957.2514</v>
      </c>
      <c r="AE89" s="2" t="str" cm="1">
        <f t="array" ref="AE89">IF(AE88="","",$B$2&amp;AE$31&amp;$B$2&amp;$B$1&amp;ROUND(AE$29/100*_xlfn.XLOOKUP($E89,$E$32:$E$281,_xlfn.XLOOKUP(AE$31,$S$28:$AB$28,$S$32:$AB$281))*_xlfn.XLOOKUP(AG$30,$S$8:$S$10,_xlfn.XLOOKUP(AE$31,$U$4:$Z$4,$U$8:$Z$10),1),4))</f>
        <v>"Cri":0.5786</v>
      </c>
      <c r="AF89" s="2" t="str" cm="1">
        <f t="array" ref="AF89">IF(AF88="","",$B$2&amp;AF$31&amp;$B$2&amp;$B$1&amp;ROUND(AF$29/100*_xlfn.XLOOKUP($E89,$E$32:$E$281,_xlfn.XLOOKUP(AF$31,$S$28:$AB$28,$S$32:$AB$281))*_xlfn.XLOOKUP(AI$30,$S$8:$S$10,_xlfn.XLOOKUP(AF$31,$U$4:$Z$4,$U$8:$Z$10),1),4))</f>
        <v/>
      </c>
      <c r="AG89" s="2" t="str">
        <f t="shared" si="1"/>
        <v>{"Atk":9957.2514,"Cri":0.5786}</v>
      </c>
      <c r="AH89" s="2" t="str" cm="1">
        <f t="array" ref="AH89">IF(AH88="","",$B$2&amp;AH$31&amp;$B$2&amp;$B$1&amp;ROUND(AH$29/100*_xlfn.XLOOKUP($E89,$E$32:$E$281,_xlfn.XLOOKUP(AH$31,$S$28:$AB$28,$S$32:$AB$281))*_xlfn.XLOOKUP(AK$30,$S$8:$S$10,_xlfn.XLOOKUP(AH$31,$U$4:$Z$4,$U$8:$Z$10),1),4))</f>
        <v>"Hp":71822.7972</v>
      </c>
      <c r="AI89" s="2" t="str" cm="1">
        <f t="array" ref="AI89">IF(AI88="","",$B$2&amp;AI$31&amp;$B$2&amp;$B$1&amp;ROUND(AI$29/100*_xlfn.XLOOKUP($E89,$E$32:$E$281,_xlfn.XLOOKUP(AI$31,$S$28:$AB$28,$S$32:$AB$281))*_xlfn.XLOOKUP(AK$30,$S$8:$S$10,_xlfn.XLOOKUP(AI$31,$U$4:$Z$4,$U$8:$Z$10),1),4))</f>
        <v>"AntiCri":0.3192</v>
      </c>
      <c r="AJ89" s="2" t="str" cm="1">
        <f t="array" ref="AJ89">IF(AJ88="","",$B$2&amp;AJ$31&amp;$B$2&amp;$B$1&amp;ROUND(AJ$29/100*_xlfn.XLOOKUP($E89,$E$32:$E$281,_xlfn.XLOOKUP(AJ$31,$S$28:$AB$28,$S$32:$AB$281))*_xlfn.XLOOKUP(AK$30,$S$8:$S$10,_xlfn.XLOOKUP(AJ$31,$U$4:$Z$4,$U$8:$Z$10),1),4))</f>
        <v/>
      </c>
      <c r="AK89" s="2" t="str">
        <f t="shared" si="2"/>
        <v>{"Hp":71822.7972,"AntiCri":0.3192}</v>
      </c>
      <c r="AL89" s="2" t="str" cm="1">
        <f t="array" ref="AL89">IF(AL88="","",$B$2&amp;AL$31&amp;$B$2&amp;$B$1&amp;ROUND(AL$29/100*_xlfn.XLOOKUP($E89,$E$32:$E$281,_xlfn.XLOOKUP(AL$31,$S$28:$AB$28,$S$32:$AB$281))*IFERROR(_xlfn.XLOOKUP(AO$30,$S$8:$S$10,_xlfn.XLOOKUP(AL$31,$U$4:$Z$4,$U$8:$Z$10),1),1),4))</f>
        <v>"PhysDef":3101.439</v>
      </c>
      <c r="AM89" s="2" t="str" cm="1">
        <f t="array" ref="AM89">IF(AM88="","",$B$2&amp;AM$31&amp;$B$2&amp;$B$1&amp;ROUND(AM$29/100*_xlfn.XLOOKUP($E89,$E$32:$E$281,_xlfn.XLOOKUP(AM$31,$S$28:$AB$28,$S$32:$AB$281))*IFERROR(_xlfn.XLOOKUP(AP$30,$S$8:$S$10,_xlfn.XLOOKUP(AM$31,$U$4:$Z$4,$U$8:$Z$10),1),1),4))</f>
        <v>"SkillSpeed":0.077</v>
      </c>
      <c r="AN89" s="2" t="str" cm="1">
        <f t="array" ref="AN89">IF(AN88="","",$B$2&amp;AN$31&amp;$B$2&amp;$B$1&amp;ROUND(AN$29/100*_xlfn.XLOOKUP($E89,$E$32:$E$281,_xlfn.XLOOKUP(AN$31,$S$28:$AB$28,$S$32:$AB$281))*IFERROR(_xlfn.XLOOKUP(AO$30,$S$8:$S$10,_xlfn.XLOOKUP(AN$31,$U$4:$Z$4,$U$8:$Z$10),1),1),4))</f>
        <v/>
      </c>
      <c r="AO89" s="2" t="str">
        <f t="shared" si="3"/>
        <v>{"PhysDef":3101.439,"SkillSpeed":0.077}</v>
      </c>
      <c r="AP89" s="2" t="str" cm="1">
        <f t="array" ref="AP89">IF(AP88="","",$B$2&amp;AP$31&amp;$B$2&amp;$B$1&amp;ROUND(AP$29/100*_xlfn.XLOOKUP($E89,$E$32:$E$281,_xlfn.XLOOKUP(AP$31,$S$28:$AB$28,$S$32:$AB$281))*IFERROR(_xlfn.XLOOKUP(AS$30,$S$8:$S$10,_xlfn.XLOOKUP(AP$31,$U$4:$Z$4,$U$8:$Z$10),1),1),4))</f>
        <v>"MagicDef":3101.439</v>
      </c>
      <c r="AQ89" s="2" t="str" cm="1">
        <f t="array" ref="AQ89">IF(AQ88="","",$B$2&amp;AQ$31&amp;$B$2&amp;$B$1&amp;ROUND(AQ$29/100*_xlfn.XLOOKUP($E89,$E$32:$E$281,_xlfn.XLOOKUP(AQ$31,$S$28:$AB$28,$S$32:$AB$281))*IFERROR(_xlfn.XLOOKUP(AT$30,$S$8:$S$10,_xlfn.XLOOKUP(AQ$31,$U$4:$Z$4,$U$8:$Z$10),1),1),4))</f>
        <v>"AtkSpeed":0.099</v>
      </c>
      <c r="AR89" s="2" t="str" cm="1">
        <f t="array" ref="AR89">IF(AR88="","",$B$2&amp;AR$31&amp;$B$2&amp;$B$1&amp;ROUND(AR$29/100*_xlfn.XLOOKUP($E89,$E$32:$E$281,_xlfn.XLOOKUP(AR$31,$S$28:$AB$28,$S$32:$AB$281))*IFERROR(_xlfn.XLOOKUP(AS$30,$S$8:$S$10,_xlfn.XLOOKUP(AR$31,$U$4:$Z$4,$U$8:$Z$10),1),1),4))</f>
        <v>"SkillSpeed":0.077</v>
      </c>
      <c r="AS89" s="2" t="str">
        <f t="shared" si="4"/>
        <v>{"MagicDef":3101.439,"AtkSpeed":0.099,"SkillSpeed":0.077}</v>
      </c>
      <c r="AT89" s="2" t="str" cm="1">
        <f t="array" ref="AT89">IF(AT88="","",$B$2&amp;AT$31&amp;$B$2&amp;$B$1&amp;ROUND(AT$29/100*_xlfn.XLOOKUP($E89,$E$32:$E$281,_xlfn.XLOOKUP(AT$31,$S$28:$AB$28,$S$32:$AB$281))*IFERROR(_xlfn.XLOOKUP(AW$30,$S$8:$S$10,_xlfn.XLOOKUP(AT$31,$U$4:$Z$4,$U$8:$Z$10),1),1),4))</f>
        <v>"Atk":7019.0461</v>
      </c>
      <c r="AU89" s="2" t="str" cm="1">
        <f t="array" ref="AU89">IF(AU88="","",$B$2&amp;AU$31&amp;$B$2&amp;$B$1&amp;ROUND(AU$29/100*_xlfn.XLOOKUP($E89,$E$32:$E$281,_xlfn.XLOOKUP(AU$31,$S$28:$AB$28,$S$32:$AB$281))*IFERROR(_xlfn.XLOOKUP(AX$30,$S$8:$S$10,_xlfn.XLOOKUP(AU$31,$U$4:$Z$4,$U$8:$Z$10),1),1),4))</f>
        <v>"Cri":0.399</v>
      </c>
      <c r="AV89" s="2" t="str" cm="1">
        <f t="array" ref="AV89">IF(AV88="","",$B$2&amp;AV$31&amp;$B$2&amp;$B$1&amp;ROUND(AV$29/100*_xlfn.XLOOKUP($E89,$E$32:$E$281,_xlfn.XLOOKUP(AV$31,$S$28:$AB$28,$S$32:$AB$281))*IFERROR(_xlfn.XLOOKUP(AW$30,$S$8:$S$10,_xlfn.XLOOKUP(AV$31,$U$4:$Z$4,$U$8:$Z$10),1),1),4))</f>
        <v/>
      </c>
      <c r="AW89" s="2" t="str">
        <f t="shared" si="5"/>
        <v>{"Atk":7019.0461,"Cri":0.399}</v>
      </c>
      <c r="AX89" s="2" t="str" cm="1">
        <f t="array" ref="AX89">IF(AX88="","",$B$2&amp;AX$31&amp;$B$2&amp;$B$1&amp;ROUND(AX$29/100*_xlfn.XLOOKUP($E89,$E$32:$E$281,_xlfn.XLOOKUP(AX$31,$S$28:$AB$28,$S$32:$AB$281))*IFERROR(_xlfn.XLOOKUP(BA$30,$S$8:$S$10,_xlfn.XLOOKUP(AX$31,$U$4:$Z$4,$U$8:$Z$10),1),1),4))</f>
        <v>"Hp":102021.0187</v>
      </c>
      <c r="AY89" s="2" t="str" cm="1">
        <f t="array" ref="AY89">IF(AY88="","",$B$2&amp;AY$31&amp;$B$2&amp;$B$1&amp;ROUND(AY$29/100*_xlfn.XLOOKUP($E89,$E$32:$E$281,_xlfn.XLOOKUP(AY$31,$S$28:$AB$28,$S$32:$AB$281))*IFERROR(_xlfn.XLOOKUP(BB$30,$S$8:$S$10,_xlfn.XLOOKUP(AY$31,$U$4:$Z$4,$U$8:$Z$10),1),1),4))</f>
        <v>"AntiCri":0.399</v>
      </c>
      <c r="AZ89" s="2" t="str" cm="1">
        <f t="array" ref="AZ89">IF(AZ88="","",$B$2&amp;AZ$31&amp;$B$2&amp;$B$1&amp;ROUND(AZ$29/100*_xlfn.XLOOKUP($E89,$E$32:$E$281,_xlfn.XLOOKUP(AZ$31,$S$28:$AB$28,$S$32:$AB$281))*IFERROR(_xlfn.XLOOKUP(BA$30,$S$8:$S$10,_xlfn.XLOOKUP(AZ$31,$U$4:$Z$4,$U$8:$Z$10),1),1),4))</f>
        <v/>
      </c>
      <c r="BA89" s="2" t="str">
        <f t="shared" si="6"/>
        <v>{"Hp":102021.0187,"AntiCri":0.399}</v>
      </c>
      <c r="BB89" s="2" t="str" cm="1">
        <f t="array" ref="BB89">IF(BB88="","",$B$2&amp;BB$31&amp;$B$2&amp;$B$1&amp;ROUND(BB$29/100*_xlfn.XLOOKUP($E89,$E$32:$E$281,_xlfn.XLOOKUP(BB$31,$S$28:$AB$28,$S$32:$AB$281))*IFERROR(_xlfn.XLOOKUP(BE$30,$S$8:$S$10,_xlfn.XLOOKUP(BB$31,$U$4:$Z$4,$U$8:$Z$10),1),1),4))</f>
        <v>"PhysDef":3591.1399</v>
      </c>
      <c r="BC89" s="2" t="str" cm="1">
        <f t="array" ref="BC89">IF(BC88="","",$B$2&amp;BC$31&amp;$B$2&amp;$B$1&amp;ROUND(BC$29/100*_xlfn.XLOOKUP($E89,$E$32:$E$281,_xlfn.XLOOKUP(BC$31,$S$28:$AB$28,$S$32:$AB$281))*IFERROR(_xlfn.XLOOKUP(BF$30,$S$8:$S$10,_xlfn.XLOOKUP(BC$31,$U$4:$Z$4,$U$8:$Z$10),1),1),4))</f>
        <v>"OnHealInc":0.0726</v>
      </c>
      <c r="BD89" s="2" t="str" cm="1">
        <f t="array" ref="BD89">IF(BD88="","",$B$2&amp;BD$31&amp;$B$2&amp;$B$1&amp;ROUND(BD$29/100*_xlfn.XLOOKUP($E89,$E$32:$E$281,_xlfn.XLOOKUP(BD$31,$S$28:$AB$28,$S$32:$AB$281))*IFERROR(_xlfn.XLOOKUP(BE$30,$S$8:$S$10,_xlfn.XLOOKUP(BD$31,$U$4:$Z$4,$U$8:$Z$10),1),1),4))</f>
        <v/>
      </c>
      <c r="BE89" s="2" t="str">
        <f t="shared" si="7"/>
        <v>{"PhysDef":3591.1399,"OnHealInc":0.0726}</v>
      </c>
      <c r="BF89" s="2" t="str" cm="1">
        <f t="array" ref="BF89">IF(BF88="","",$B$2&amp;BF$31&amp;$B$2&amp;$B$1&amp;ROUND(BF$29/100*_xlfn.XLOOKUP($E89,$E$32:$E$281,_xlfn.XLOOKUP(BF$31,$S$28:$AB$28,$S$32:$AB$281))*IFERROR(_xlfn.XLOOKUP(BI$30,$S$8:$S$10,_xlfn.XLOOKUP(BF$31,$U$4:$Z$4,$U$8:$Z$10),1),1),4))</f>
        <v>"MagicDef":3591.1399</v>
      </c>
      <c r="BG89" s="2" t="str" cm="1">
        <f t="array" ref="BG89">IF(BG88="","",$B$2&amp;BG$31&amp;$B$2&amp;$B$1&amp;ROUND(BG$29/100*_xlfn.XLOOKUP($E89,$E$32:$E$281,_xlfn.XLOOKUP(BG$31,$S$28:$AB$28,$S$32:$AB$281))*IFERROR(_xlfn.XLOOKUP(BJ$30,$S$8:$S$10,_xlfn.XLOOKUP(BG$31,$U$4:$Z$4,$U$8:$Z$10),1),1),4))</f>
        <v>"AtkSpeed":0.099</v>
      </c>
      <c r="BH89" s="2" t="str" cm="1">
        <f t="array" ref="BH89">IF(BH88="","",$B$2&amp;BH$31&amp;$B$2&amp;$B$1&amp;ROUND(BH$29/100*_xlfn.XLOOKUP($E89,$E$32:$E$281,_xlfn.XLOOKUP(BH$31,$S$28:$AB$28,$S$32:$AB$281))*IFERROR(_xlfn.XLOOKUP(BI$30,$S$8:$S$10,_xlfn.XLOOKUP(BH$31,$U$4:$Z$4,$U$8:$Z$10),1),1),4))</f>
        <v>"OnHealInc":0.0726</v>
      </c>
      <c r="BI89" s="2" t="str">
        <f t="shared" si="8"/>
        <v>{"MagicDef":3591.1399,"AtkSpeed":0.099,"OnHealInc":0.0726}</v>
      </c>
      <c r="BJ89" s="2" t="str" cm="1">
        <f t="array" ref="BJ89">IF(BJ88="","",$B$2&amp;BJ$31&amp;$B$2&amp;$B$1&amp;ROUND(BJ$29/100*_xlfn.XLOOKUP($E89,$E$32:$E$281,_xlfn.XLOOKUP(BJ$31,$S$28:$AB$28,$S$32:$AB$281))*IFERROR(_xlfn.XLOOKUP(BM$30,$S$8:$S$10,_xlfn.XLOOKUP(BJ$31,$U$4:$Z$4,$U$8:$Z$10),1),1),4))</f>
        <v>"Atk":8977.8496</v>
      </c>
      <c r="BK89" s="2" t="str" cm="1">
        <f t="array" ref="BK89">IF(BK88="","",$B$2&amp;BK$31&amp;$B$2&amp;$B$1&amp;ROUND(BK$29/100*_xlfn.XLOOKUP($E89,$E$32:$E$281,_xlfn.XLOOKUP(BK$31,$S$28:$AB$28,$S$32:$AB$281))*IFERROR(_xlfn.XLOOKUP(BN$30,$S$8:$S$10,_xlfn.XLOOKUP(BK$31,$U$4:$Z$4,$U$8:$Z$10),1),1),4))</f>
        <v>"Cri":0.399</v>
      </c>
      <c r="BL89" s="2" t="str" cm="1">
        <f t="array" ref="BL89">IF(BL88="","",$B$2&amp;BL$31&amp;$B$2&amp;$B$1&amp;ROUND(BL$29/100*_xlfn.XLOOKUP($E89,$E$32:$E$281,_xlfn.XLOOKUP(BL$31,$S$28:$AB$28,$S$32:$AB$281))*IFERROR(_xlfn.XLOOKUP(BM$30,$S$8:$S$10,_xlfn.XLOOKUP(BL$31,$U$4:$Z$4,$U$8:$Z$10),1),1),4))</f>
        <v/>
      </c>
      <c r="BM89" s="2" t="str">
        <f t="shared" si="9"/>
        <v>{"Atk":8977.8496,"Cri":0.399}</v>
      </c>
      <c r="BN89" s="2" t="str" cm="1">
        <f t="array" ref="BN89">IF(BN88="","",$B$2&amp;BN$31&amp;$B$2&amp;$B$1&amp;ROUND(BN$29/100*_xlfn.XLOOKUP($E89,$E$32:$E$281,_xlfn.XLOOKUP(BN$31,$S$28:$AB$28,$S$32:$AB$281))*IFERROR(_xlfn.XLOOKUP(BQ$30,$S$8:$S$10,_xlfn.XLOOKUP(BN$31,$U$4:$Z$4,$U$8:$Z$10),1),1),4))</f>
        <v>"Hp":85697.6557</v>
      </c>
      <c r="BO89" s="2" t="str" cm="1">
        <f t="array" ref="BO89">IF(BO88="","",$B$2&amp;BO$31&amp;$B$2&amp;$B$1&amp;ROUND(BO$29/100*_xlfn.XLOOKUP($E89,$E$32:$E$281,_xlfn.XLOOKUP(BO$31,$S$28:$AB$28,$S$32:$AB$281))*IFERROR(_xlfn.XLOOKUP(BR$30,$S$8:$S$10,_xlfn.XLOOKUP(BO$31,$U$4:$Z$4,$U$8:$Z$10),1),1),4))</f>
        <v>"AntiCri":0.399</v>
      </c>
      <c r="BP89" s="2" t="str" cm="1">
        <f t="array" ref="BP89">IF(BP88="","",$B$2&amp;BP$31&amp;$B$2&amp;$B$1&amp;ROUND(BP$29/100*_xlfn.XLOOKUP($E89,$E$32:$E$281,_xlfn.XLOOKUP(BP$31,$S$28:$AB$28,$S$32:$AB$281))*IFERROR(_xlfn.XLOOKUP(BQ$30,$S$8:$S$10,_xlfn.XLOOKUP(BP$31,$U$4:$Z$4,$U$8:$Z$10),1),1),4))</f>
        <v/>
      </c>
      <c r="BQ89" s="2" t="str">
        <f t="shared" si="10"/>
        <v>{"Hp":85697.6557,"AntiCri":0.399}</v>
      </c>
      <c r="BR89" s="2" t="str" cm="1">
        <f t="array" ref="BR89">IF(BR88="","",$B$2&amp;BR$31&amp;$B$2&amp;$B$1&amp;ROUND(BR$29/100*_xlfn.XLOOKUP($E89,$E$32:$E$281,_xlfn.XLOOKUP(BR$31,$S$28:$AB$28,$S$32:$AB$281))*IFERROR(_xlfn.XLOOKUP(BU$30,$S$8:$S$10,_xlfn.XLOOKUP(BR$31,$U$4:$Z$4,$U$8:$Z$10),1),1),4))</f>
        <v>"PhysDef":3166.7324</v>
      </c>
      <c r="BS89" s="2" t="str" cm="1">
        <f t="array" ref="BS89">IF(BS88="","",$B$2&amp;BS$31&amp;$B$2&amp;$B$1&amp;ROUND(BS$29/100*_xlfn.XLOOKUP($E89,$E$32:$E$281,_xlfn.XLOOKUP(BS$31,$S$28:$AB$28,$S$32:$AB$281))*IFERROR(_xlfn.XLOOKUP(BV$30,$S$8:$S$10,_xlfn.XLOOKUP(BS$31,$U$4:$Z$4,$U$8:$Z$10),1),1),4))</f>
        <v>"HealInc":0.0726</v>
      </c>
      <c r="BT89" s="2" t="str" cm="1">
        <f t="array" ref="BT89">IF(BT88="","",$B$2&amp;BT$31&amp;$B$2&amp;$B$1&amp;ROUND(BT$29/100*_xlfn.XLOOKUP($E89,$E$32:$E$281,_xlfn.XLOOKUP(BT$31,$S$28:$AB$28,$S$32:$AB$281))*IFERROR(_xlfn.XLOOKUP(BU$30,$S$8:$S$10,_xlfn.XLOOKUP(BT$31,$U$4:$Z$4,$U$8:$Z$10),1),1),4))</f>
        <v/>
      </c>
      <c r="BU89" s="2" t="str">
        <f t="shared" si="11"/>
        <v>{"PhysDef":3166.7324,"HealInc":0.0726}</v>
      </c>
      <c r="BV89" s="2" t="str" cm="1">
        <f t="array" ref="BV89">IF(BV88="","",$B$2&amp;BV$31&amp;$B$2&amp;$B$1&amp;ROUND(BV$29/100*_xlfn.XLOOKUP($E89,$E$32:$E$281,_xlfn.XLOOKUP(BV$31,$S$28:$AB$28,$S$32:$AB$281))*IFERROR(_xlfn.XLOOKUP(BY$30,$S$8:$S$10,_xlfn.XLOOKUP(BV$31,$U$4:$Z$4,$U$8:$Z$10),1),1),4))</f>
        <v>"MagicDef":3232.0259</v>
      </c>
      <c r="BW89" s="2" t="str" cm="1">
        <f t="array" ref="BW89">IF(BW88="","",$B$2&amp;BW$31&amp;$B$2&amp;$B$1&amp;ROUND(BW$29/100*_xlfn.XLOOKUP($E89,$E$32:$E$281,_xlfn.XLOOKUP(BW$31,$S$28:$AB$28,$S$32:$AB$281))*IFERROR(_xlfn.XLOOKUP(BZ$30,$S$8:$S$10,_xlfn.XLOOKUP(BW$31,$U$4:$Z$4,$U$8:$Z$10),1),1),4))</f>
        <v>"AtkSpeed":0.099</v>
      </c>
      <c r="BX89" s="2" t="str" cm="1">
        <f t="array" ref="BX89">IF(BX88="","",$B$2&amp;BX$31&amp;$B$2&amp;$B$1&amp;ROUND(BX$29/100*_xlfn.XLOOKUP($E89,$E$32:$E$281,_xlfn.XLOOKUP(BX$31,$S$28:$AB$28,$S$32:$AB$281))*IFERROR(_xlfn.XLOOKUP(BY$30,$S$8:$S$10,_xlfn.XLOOKUP(BX$31,$U$4:$Z$4,$U$8:$Z$10),1),1),4))</f>
        <v>"HealInc":0.0726</v>
      </c>
      <c r="BY89" s="2" t="str">
        <f t="shared" si="12"/>
        <v>{"MagicDef":3232.0259,"AtkSpeed":0.099,"HealInc":0.0726}</v>
      </c>
    </row>
    <row r="90" spans="4:77" ht="16.5" x14ac:dyDescent="0.15">
      <c r="D90" s="38">
        <v>127</v>
      </c>
      <c r="E90" s="43">
        <v>59</v>
      </c>
      <c r="F90" s="38">
        <v>2561.0471296229962</v>
      </c>
      <c r="G90" s="38">
        <v>50</v>
      </c>
      <c r="H90" s="38">
        <v>40</v>
      </c>
      <c r="I90" s="48">
        <v>2561.0471296229962</v>
      </c>
      <c r="J90" s="48">
        <v>256.10471296229963</v>
      </c>
      <c r="K90" s="48">
        <v>102.44188518491985</v>
      </c>
      <c r="L90" s="48">
        <v>102.44188518491985</v>
      </c>
      <c r="M90" s="48">
        <v>70</v>
      </c>
      <c r="N90" s="48">
        <v>70</v>
      </c>
      <c r="O90" s="48">
        <v>18</v>
      </c>
      <c r="P90" s="48">
        <v>14</v>
      </c>
      <c r="Q90" s="48">
        <v>13.200000000000001</v>
      </c>
      <c r="R90" s="48">
        <v>13.200000000000001</v>
      </c>
      <c r="S90" s="48">
        <f>SUM(I$32:I90)</f>
        <v>84177.862112029426</v>
      </c>
      <c r="T90" s="48">
        <f>SUM(J$32:J90)</f>
        <v>8417.7862112029416</v>
      </c>
      <c r="U90" s="48">
        <f>SUM(K$32:K90)</f>
        <v>3367.114484481177</v>
      </c>
      <c r="V90" s="48">
        <f>SUM(L$32:L90)</f>
        <v>3367.114484481177</v>
      </c>
      <c r="W90" s="62">
        <f>SUM(M$32:M90)/10000</f>
        <v>0.40600000000000003</v>
      </c>
      <c r="X90" s="62">
        <f>SUM(N$32:N90)/10000</f>
        <v>0.40600000000000003</v>
      </c>
      <c r="Y90" s="62">
        <f>SUM(O$32:O90)/10000</f>
        <v>0.1008</v>
      </c>
      <c r="Z90" s="62">
        <f>SUM(P$32:P90)/10000</f>
        <v>7.8399999999999997E-2</v>
      </c>
      <c r="AA90" s="62">
        <f>SUM(Q$32:Q90)/10000</f>
        <v>7.392E-2</v>
      </c>
      <c r="AB90" s="62">
        <f>SUM(R$32:R90)/10000</f>
        <v>7.392E-2</v>
      </c>
      <c r="AD90" s="2" t="str" cm="1">
        <f t="array" ref="AD90">IF(AD89="","",$B$2&amp;AD$31&amp;$B$2&amp;$B$1&amp;ROUND(AD$29/100*_xlfn.XLOOKUP($E90,$E$32:$E$281,_xlfn.XLOOKUP(AD$31,$S$28:$AB$28,$S$32:$AB$281))*_xlfn.XLOOKUP(AG$30,$S$8:$S$10,_xlfn.XLOOKUP(AD$31,$U$4:$Z$4,$U$8:$Z$10),1),4))</f>
        <v>"Atk":10269.6992</v>
      </c>
      <c r="AE90" s="2" t="str" cm="1">
        <f t="array" ref="AE90">IF(AE89="","",$B$2&amp;AE$31&amp;$B$2&amp;$B$1&amp;ROUND(AE$29/100*_xlfn.XLOOKUP($E90,$E$32:$E$281,_xlfn.XLOOKUP(AE$31,$S$28:$AB$28,$S$32:$AB$281))*_xlfn.XLOOKUP(AG$30,$S$8:$S$10,_xlfn.XLOOKUP(AE$31,$U$4:$Z$4,$U$8:$Z$10),1),4))</f>
        <v>"Cri":0.5887</v>
      </c>
      <c r="AF90" s="2" t="str" cm="1">
        <f t="array" ref="AF90">IF(AF89="","",$B$2&amp;AF$31&amp;$B$2&amp;$B$1&amp;ROUND(AF$29/100*_xlfn.XLOOKUP($E90,$E$32:$E$281,_xlfn.XLOOKUP(AF$31,$S$28:$AB$28,$S$32:$AB$281))*_xlfn.XLOOKUP(AI$30,$S$8:$S$10,_xlfn.XLOOKUP(AF$31,$U$4:$Z$4,$U$8:$Z$10),1),4))</f>
        <v/>
      </c>
      <c r="AG90" s="2" t="str">
        <f t="shared" si="1"/>
        <v>{"Atk":10269.6992,"Cri":0.5887}</v>
      </c>
      <c r="AH90" s="2" t="str" cm="1">
        <f t="array" ref="AH90">IF(AH89="","",$B$2&amp;AH$31&amp;$B$2&amp;$B$1&amp;ROUND(AH$29/100*_xlfn.XLOOKUP($E90,$E$32:$E$281,_xlfn.XLOOKUP(AH$31,$S$28:$AB$28,$S$32:$AB$281))*_xlfn.XLOOKUP(AK$30,$S$8:$S$10,_xlfn.XLOOKUP(AH$31,$U$4:$Z$4,$U$8:$Z$10),1),4))</f>
        <v>"Hp":74076.5187</v>
      </c>
      <c r="AI90" s="2" t="str" cm="1">
        <f t="array" ref="AI90">IF(AI89="","",$B$2&amp;AI$31&amp;$B$2&amp;$B$1&amp;ROUND(AI$29/100*_xlfn.XLOOKUP($E90,$E$32:$E$281,_xlfn.XLOOKUP(AI$31,$S$28:$AB$28,$S$32:$AB$281))*_xlfn.XLOOKUP(AK$30,$S$8:$S$10,_xlfn.XLOOKUP(AI$31,$U$4:$Z$4,$U$8:$Z$10),1),4))</f>
        <v>"AntiCri":0.3248</v>
      </c>
      <c r="AJ90" s="2" t="str" cm="1">
        <f t="array" ref="AJ90">IF(AJ89="","",$B$2&amp;AJ$31&amp;$B$2&amp;$B$1&amp;ROUND(AJ$29/100*_xlfn.XLOOKUP($E90,$E$32:$E$281,_xlfn.XLOOKUP(AJ$31,$S$28:$AB$28,$S$32:$AB$281))*_xlfn.XLOOKUP(AK$30,$S$8:$S$10,_xlfn.XLOOKUP(AJ$31,$U$4:$Z$4,$U$8:$Z$10),1),4))</f>
        <v/>
      </c>
      <c r="AK90" s="2" t="str">
        <f t="shared" si="2"/>
        <v>{"Hp":74076.5187,"AntiCri":0.3248}</v>
      </c>
      <c r="AL90" s="2" t="str" cm="1">
        <f t="array" ref="AL90">IF(AL89="","",$B$2&amp;AL$31&amp;$B$2&amp;$B$1&amp;ROUND(AL$29/100*_xlfn.XLOOKUP($E90,$E$32:$E$281,_xlfn.XLOOKUP(AL$31,$S$28:$AB$28,$S$32:$AB$281))*IFERROR(_xlfn.XLOOKUP(AO$30,$S$8:$S$10,_xlfn.XLOOKUP(AL$31,$U$4:$Z$4,$U$8:$Z$10),1),1),4))</f>
        <v>"PhysDef":3198.7588</v>
      </c>
      <c r="AM90" s="2" t="str" cm="1">
        <f t="array" ref="AM90">IF(AM89="","",$B$2&amp;AM$31&amp;$B$2&amp;$B$1&amp;ROUND(AM$29/100*_xlfn.XLOOKUP($E90,$E$32:$E$281,_xlfn.XLOOKUP(AM$31,$S$28:$AB$28,$S$32:$AB$281))*IFERROR(_xlfn.XLOOKUP(AP$30,$S$8:$S$10,_xlfn.XLOOKUP(AM$31,$U$4:$Z$4,$U$8:$Z$10),1),1),4))</f>
        <v>"SkillSpeed":0.0784</v>
      </c>
      <c r="AN90" s="2" t="str" cm="1">
        <f t="array" ref="AN90">IF(AN89="","",$B$2&amp;AN$31&amp;$B$2&amp;$B$1&amp;ROUND(AN$29/100*_xlfn.XLOOKUP($E90,$E$32:$E$281,_xlfn.XLOOKUP(AN$31,$S$28:$AB$28,$S$32:$AB$281))*IFERROR(_xlfn.XLOOKUP(AO$30,$S$8:$S$10,_xlfn.XLOOKUP(AN$31,$U$4:$Z$4,$U$8:$Z$10),1),1),4))</f>
        <v/>
      </c>
      <c r="AO90" s="2" t="str">
        <f t="shared" si="3"/>
        <v>{"PhysDef":3198.7588,"SkillSpeed":0.0784}</v>
      </c>
      <c r="AP90" s="2" t="str" cm="1">
        <f t="array" ref="AP90">IF(AP89="","",$B$2&amp;AP$31&amp;$B$2&amp;$B$1&amp;ROUND(AP$29/100*_xlfn.XLOOKUP($E90,$E$32:$E$281,_xlfn.XLOOKUP(AP$31,$S$28:$AB$28,$S$32:$AB$281))*IFERROR(_xlfn.XLOOKUP(AS$30,$S$8:$S$10,_xlfn.XLOOKUP(AP$31,$U$4:$Z$4,$U$8:$Z$10),1),1),4))</f>
        <v>"MagicDef":3198.7588</v>
      </c>
      <c r="AQ90" s="2" t="str" cm="1">
        <f t="array" ref="AQ90">IF(AQ89="","",$B$2&amp;AQ$31&amp;$B$2&amp;$B$1&amp;ROUND(AQ$29/100*_xlfn.XLOOKUP($E90,$E$32:$E$281,_xlfn.XLOOKUP(AQ$31,$S$28:$AB$28,$S$32:$AB$281))*IFERROR(_xlfn.XLOOKUP(AT$30,$S$8:$S$10,_xlfn.XLOOKUP(AQ$31,$U$4:$Z$4,$U$8:$Z$10),1),1),4))</f>
        <v>"AtkSpeed":0.1008</v>
      </c>
      <c r="AR90" s="2" t="str" cm="1">
        <f t="array" ref="AR90">IF(AR89="","",$B$2&amp;AR$31&amp;$B$2&amp;$B$1&amp;ROUND(AR$29/100*_xlfn.XLOOKUP($E90,$E$32:$E$281,_xlfn.XLOOKUP(AR$31,$S$28:$AB$28,$S$32:$AB$281))*IFERROR(_xlfn.XLOOKUP(AS$30,$S$8:$S$10,_xlfn.XLOOKUP(AR$31,$U$4:$Z$4,$U$8:$Z$10),1),1),4))</f>
        <v>"SkillSpeed":0.0784</v>
      </c>
      <c r="AS90" s="2" t="str">
        <f t="shared" si="4"/>
        <v>{"MagicDef":3198.7588,"AtkSpeed":0.1008,"SkillSpeed":0.0784}</v>
      </c>
      <c r="AT90" s="2" t="str" cm="1">
        <f t="array" ref="AT90">IF(AT89="","",$B$2&amp;AT$31&amp;$B$2&amp;$B$1&amp;ROUND(AT$29/100*_xlfn.XLOOKUP($E90,$E$32:$E$281,_xlfn.XLOOKUP(AT$31,$S$28:$AB$28,$S$32:$AB$281))*IFERROR(_xlfn.XLOOKUP(AW$30,$S$8:$S$10,_xlfn.XLOOKUP(AT$31,$U$4:$Z$4,$U$8:$Z$10),1),1),4))</f>
        <v>"Atk":7239.2961</v>
      </c>
      <c r="AU90" s="2" t="str" cm="1">
        <f t="array" ref="AU90">IF(AU89="","",$B$2&amp;AU$31&amp;$B$2&amp;$B$1&amp;ROUND(AU$29/100*_xlfn.XLOOKUP($E90,$E$32:$E$281,_xlfn.XLOOKUP(AU$31,$S$28:$AB$28,$S$32:$AB$281))*IFERROR(_xlfn.XLOOKUP(AX$30,$S$8:$S$10,_xlfn.XLOOKUP(AU$31,$U$4:$Z$4,$U$8:$Z$10),1),1),4))</f>
        <v>"Cri":0.406</v>
      </c>
      <c r="AV90" s="2" t="str" cm="1">
        <f t="array" ref="AV90">IF(AV89="","",$B$2&amp;AV$31&amp;$B$2&amp;$B$1&amp;ROUND(AV$29/100*_xlfn.XLOOKUP($E90,$E$32:$E$281,_xlfn.XLOOKUP(AV$31,$S$28:$AB$28,$S$32:$AB$281))*IFERROR(_xlfn.XLOOKUP(AW$30,$S$8:$S$10,_xlfn.XLOOKUP(AV$31,$U$4:$Z$4,$U$8:$Z$10),1),1),4))</f>
        <v/>
      </c>
      <c r="AW90" s="2" t="str">
        <f t="shared" si="5"/>
        <v>{"Atk":7239.2961,"Cri":0.406}</v>
      </c>
      <c r="AX90" s="2" t="str" cm="1">
        <f t="array" ref="AX90">IF(AX89="","",$B$2&amp;AX$31&amp;$B$2&amp;$B$1&amp;ROUND(AX$29/100*_xlfn.XLOOKUP($E90,$E$32:$E$281,_xlfn.XLOOKUP(AX$31,$S$28:$AB$28,$S$32:$AB$281))*IFERROR(_xlfn.XLOOKUP(BA$30,$S$8:$S$10,_xlfn.XLOOKUP(AX$31,$U$4:$Z$4,$U$8:$Z$10),1),1),4))</f>
        <v>"Hp":105222.3276</v>
      </c>
      <c r="AY90" s="2" t="str" cm="1">
        <f t="array" ref="AY90">IF(AY89="","",$B$2&amp;AY$31&amp;$B$2&amp;$B$1&amp;ROUND(AY$29/100*_xlfn.XLOOKUP($E90,$E$32:$E$281,_xlfn.XLOOKUP(AY$31,$S$28:$AB$28,$S$32:$AB$281))*IFERROR(_xlfn.XLOOKUP(BB$30,$S$8:$S$10,_xlfn.XLOOKUP(AY$31,$U$4:$Z$4,$U$8:$Z$10),1),1),4))</f>
        <v>"AntiCri":0.406</v>
      </c>
      <c r="AZ90" s="2" t="str" cm="1">
        <f t="array" ref="AZ90">IF(AZ89="","",$B$2&amp;AZ$31&amp;$B$2&amp;$B$1&amp;ROUND(AZ$29/100*_xlfn.XLOOKUP($E90,$E$32:$E$281,_xlfn.XLOOKUP(AZ$31,$S$28:$AB$28,$S$32:$AB$281))*IFERROR(_xlfn.XLOOKUP(BA$30,$S$8:$S$10,_xlfn.XLOOKUP(AZ$31,$U$4:$Z$4,$U$8:$Z$10),1),1),4))</f>
        <v/>
      </c>
      <c r="BA90" s="2" t="str">
        <f t="shared" si="6"/>
        <v>{"Hp":105222.3276,"AntiCri":0.406}</v>
      </c>
      <c r="BB90" s="2" t="str" cm="1">
        <f t="array" ref="BB90">IF(BB89="","",$B$2&amp;BB$31&amp;$B$2&amp;$B$1&amp;ROUND(BB$29/100*_xlfn.XLOOKUP($E90,$E$32:$E$281,_xlfn.XLOOKUP(BB$31,$S$28:$AB$28,$S$32:$AB$281))*IFERROR(_xlfn.XLOOKUP(BE$30,$S$8:$S$10,_xlfn.XLOOKUP(BB$31,$U$4:$Z$4,$U$8:$Z$10),1),1),4))</f>
        <v>"PhysDef":3703.8259</v>
      </c>
      <c r="BC90" s="2" t="str" cm="1">
        <f t="array" ref="BC90">IF(BC89="","",$B$2&amp;BC$31&amp;$B$2&amp;$B$1&amp;ROUND(BC$29/100*_xlfn.XLOOKUP($E90,$E$32:$E$281,_xlfn.XLOOKUP(BC$31,$S$28:$AB$28,$S$32:$AB$281))*IFERROR(_xlfn.XLOOKUP(BF$30,$S$8:$S$10,_xlfn.XLOOKUP(BC$31,$U$4:$Z$4,$U$8:$Z$10),1),1),4))</f>
        <v>"OnHealInc":0.0739</v>
      </c>
      <c r="BD90" s="2" t="str" cm="1">
        <f t="array" ref="BD90">IF(BD89="","",$B$2&amp;BD$31&amp;$B$2&amp;$B$1&amp;ROUND(BD$29/100*_xlfn.XLOOKUP($E90,$E$32:$E$281,_xlfn.XLOOKUP(BD$31,$S$28:$AB$28,$S$32:$AB$281))*IFERROR(_xlfn.XLOOKUP(BE$30,$S$8:$S$10,_xlfn.XLOOKUP(BD$31,$U$4:$Z$4,$U$8:$Z$10),1),1),4))</f>
        <v/>
      </c>
      <c r="BE90" s="2" t="str">
        <f t="shared" si="7"/>
        <v>{"PhysDef":3703.8259,"OnHealInc":0.0739}</v>
      </c>
      <c r="BF90" s="2" t="str" cm="1">
        <f t="array" ref="BF90">IF(BF89="","",$B$2&amp;BF$31&amp;$B$2&amp;$B$1&amp;ROUND(BF$29/100*_xlfn.XLOOKUP($E90,$E$32:$E$281,_xlfn.XLOOKUP(BF$31,$S$28:$AB$28,$S$32:$AB$281))*IFERROR(_xlfn.XLOOKUP(BI$30,$S$8:$S$10,_xlfn.XLOOKUP(BF$31,$U$4:$Z$4,$U$8:$Z$10),1),1),4))</f>
        <v>"MagicDef":3703.8259</v>
      </c>
      <c r="BG90" s="2" t="str" cm="1">
        <f t="array" ref="BG90">IF(BG89="","",$B$2&amp;BG$31&amp;$B$2&amp;$B$1&amp;ROUND(BG$29/100*_xlfn.XLOOKUP($E90,$E$32:$E$281,_xlfn.XLOOKUP(BG$31,$S$28:$AB$28,$S$32:$AB$281))*IFERROR(_xlfn.XLOOKUP(BJ$30,$S$8:$S$10,_xlfn.XLOOKUP(BG$31,$U$4:$Z$4,$U$8:$Z$10),1),1),4))</f>
        <v>"AtkSpeed":0.1008</v>
      </c>
      <c r="BH90" s="2" t="str" cm="1">
        <f t="array" ref="BH90">IF(BH89="","",$B$2&amp;BH$31&amp;$B$2&amp;$B$1&amp;ROUND(BH$29/100*_xlfn.XLOOKUP($E90,$E$32:$E$281,_xlfn.XLOOKUP(BH$31,$S$28:$AB$28,$S$32:$AB$281))*IFERROR(_xlfn.XLOOKUP(BI$30,$S$8:$S$10,_xlfn.XLOOKUP(BH$31,$U$4:$Z$4,$U$8:$Z$10),1),1),4))</f>
        <v>"OnHealInc":0.0739</v>
      </c>
      <c r="BI90" s="2" t="str">
        <f t="shared" si="8"/>
        <v>{"MagicDef":3703.8259,"AtkSpeed":0.1008,"OnHealInc":0.0739}</v>
      </c>
      <c r="BJ90" s="2" t="str" cm="1">
        <f t="array" ref="BJ90">IF(BJ89="","",$B$2&amp;BJ$31&amp;$B$2&amp;$B$1&amp;ROUND(BJ$29/100*_xlfn.XLOOKUP($E90,$E$32:$E$281,_xlfn.XLOOKUP(BJ$31,$S$28:$AB$28,$S$32:$AB$281))*IFERROR(_xlfn.XLOOKUP(BM$30,$S$8:$S$10,_xlfn.XLOOKUP(BJ$31,$U$4:$Z$4,$U$8:$Z$10),1),1),4))</f>
        <v>"Atk":9259.5648</v>
      </c>
      <c r="BK90" s="2" t="str" cm="1">
        <f t="array" ref="BK90">IF(BK89="","",$B$2&amp;BK$31&amp;$B$2&amp;$B$1&amp;ROUND(BK$29/100*_xlfn.XLOOKUP($E90,$E$32:$E$281,_xlfn.XLOOKUP(BK$31,$S$28:$AB$28,$S$32:$AB$281))*IFERROR(_xlfn.XLOOKUP(BN$30,$S$8:$S$10,_xlfn.XLOOKUP(BK$31,$U$4:$Z$4,$U$8:$Z$10),1),1),4))</f>
        <v>"Cri":0.406</v>
      </c>
      <c r="BL90" s="2" t="str" cm="1">
        <f t="array" ref="BL90">IF(BL89="","",$B$2&amp;BL$31&amp;$B$2&amp;$B$1&amp;ROUND(BL$29/100*_xlfn.XLOOKUP($E90,$E$32:$E$281,_xlfn.XLOOKUP(BL$31,$S$28:$AB$28,$S$32:$AB$281))*IFERROR(_xlfn.XLOOKUP(BM$30,$S$8:$S$10,_xlfn.XLOOKUP(BL$31,$U$4:$Z$4,$U$8:$Z$10),1),1),4))</f>
        <v/>
      </c>
      <c r="BM90" s="2" t="str">
        <f t="shared" si="9"/>
        <v>{"Atk":9259.5648,"Cri":0.406}</v>
      </c>
      <c r="BN90" s="2" t="str" cm="1">
        <f t="array" ref="BN90">IF(BN89="","",$B$2&amp;BN$31&amp;$B$2&amp;$B$1&amp;ROUND(BN$29/100*_xlfn.XLOOKUP($E90,$E$32:$E$281,_xlfn.XLOOKUP(BN$31,$S$28:$AB$28,$S$32:$AB$281))*IFERROR(_xlfn.XLOOKUP(BQ$30,$S$8:$S$10,_xlfn.XLOOKUP(BN$31,$U$4:$Z$4,$U$8:$Z$10),1),1),4))</f>
        <v>"Hp":88386.7552</v>
      </c>
      <c r="BO90" s="2" t="str" cm="1">
        <f t="array" ref="BO90">IF(BO89="","",$B$2&amp;BO$31&amp;$B$2&amp;$B$1&amp;ROUND(BO$29/100*_xlfn.XLOOKUP($E90,$E$32:$E$281,_xlfn.XLOOKUP(BO$31,$S$28:$AB$28,$S$32:$AB$281))*IFERROR(_xlfn.XLOOKUP(BR$30,$S$8:$S$10,_xlfn.XLOOKUP(BO$31,$U$4:$Z$4,$U$8:$Z$10),1),1),4))</f>
        <v>"AntiCri":0.406</v>
      </c>
      <c r="BP90" s="2" t="str" cm="1">
        <f t="array" ref="BP90">IF(BP89="","",$B$2&amp;BP$31&amp;$B$2&amp;$B$1&amp;ROUND(BP$29/100*_xlfn.XLOOKUP($E90,$E$32:$E$281,_xlfn.XLOOKUP(BP$31,$S$28:$AB$28,$S$32:$AB$281))*IFERROR(_xlfn.XLOOKUP(BQ$30,$S$8:$S$10,_xlfn.XLOOKUP(BP$31,$U$4:$Z$4,$U$8:$Z$10),1),1),4))</f>
        <v/>
      </c>
      <c r="BQ90" s="2" t="str">
        <f t="shared" si="10"/>
        <v>{"Hp":88386.7552,"AntiCri":0.406}</v>
      </c>
      <c r="BR90" s="2" t="str" cm="1">
        <f t="array" ref="BR90">IF(BR89="","",$B$2&amp;BR$31&amp;$B$2&amp;$B$1&amp;ROUND(BR$29/100*_xlfn.XLOOKUP($E90,$E$32:$E$281,_xlfn.XLOOKUP(BR$31,$S$28:$AB$28,$S$32:$AB$281))*IFERROR(_xlfn.XLOOKUP(BU$30,$S$8:$S$10,_xlfn.XLOOKUP(BR$31,$U$4:$Z$4,$U$8:$Z$10),1),1),4))</f>
        <v>"PhysDef":3266.101</v>
      </c>
      <c r="BS90" s="2" t="str" cm="1">
        <f t="array" ref="BS90">IF(BS89="","",$B$2&amp;BS$31&amp;$B$2&amp;$B$1&amp;ROUND(BS$29/100*_xlfn.XLOOKUP($E90,$E$32:$E$281,_xlfn.XLOOKUP(BS$31,$S$28:$AB$28,$S$32:$AB$281))*IFERROR(_xlfn.XLOOKUP(BV$30,$S$8:$S$10,_xlfn.XLOOKUP(BS$31,$U$4:$Z$4,$U$8:$Z$10),1),1),4))</f>
        <v>"HealInc":0.0739</v>
      </c>
      <c r="BT90" s="2" t="str" cm="1">
        <f t="array" ref="BT90">IF(BT89="","",$B$2&amp;BT$31&amp;$B$2&amp;$B$1&amp;ROUND(BT$29/100*_xlfn.XLOOKUP($E90,$E$32:$E$281,_xlfn.XLOOKUP(BT$31,$S$28:$AB$28,$S$32:$AB$281))*IFERROR(_xlfn.XLOOKUP(BU$30,$S$8:$S$10,_xlfn.XLOOKUP(BT$31,$U$4:$Z$4,$U$8:$Z$10),1),1),4))</f>
        <v/>
      </c>
      <c r="BU90" s="2" t="str">
        <f t="shared" si="11"/>
        <v>{"PhysDef":3266.101,"HealInc":0.0739}</v>
      </c>
      <c r="BV90" s="2" t="str" cm="1">
        <f t="array" ref="BV90">IF(BV89="","",$B$2&amp;BV$31&amp;$B$2&amp;$B$1&amp;ROUND(BV$29/100*_xlfn.XLOOKUP($E90,$E$32:$E$281,_xlfn.XLOOKUP(BV$31,$S$28:$AB$28,$S$32:$AB$281))*IFERROR(_xlfn.XLOOKUP(BY$30,$S$8:$S$10,_xlfn.XLOOKUP(BV$31,$U$4:$Z$4,$U$8:$Z$10),1),1),4))</f>
        <v>"MagicDef":3333.4433</v>
      </c>
      <c r="BW90" s="2" t="str" cm="1">
        <f t="array" ref="BW90">IF(BW89="","",$B$2&amp;BW$31&amp;$B$2&amp;$B$1&amp;ROUND(BW$29/100*_xlfn.XLOOKUP($E90,$E$32:$E$281,_xlfn.XLOOKUP(BW$31,$S$28:$AB$28,$S$32:$AB$281))*IFERROR(_xlfn.XLOOKUP(BZ$30,$S$8:$S$10,_xlfn.XLOOKUP(BW$31,$U$4:$Z$4,$U$8:$Z$10),1),1),4))</f>
        <v>"AtkSpeed":0.1008</v>
      </c>
      <c r="BX90" s="2" t="str" cm="1">
        <f t="array" ref="BX90">IF(BX89="","",$B$2&amp;BX$31&amp;$B$2&amp;$B$1&amp;ROUND(BX$29/100*_xlfn.XLOOKUP($E90,$E$32:$E$281,_xlfn.XLOOKUP(BX$31,$S$28:$AB$28,$S$32:$AB$281))*IFERROR(_xlfn.XLOOKUP(BY$30,$S$8:$S$10,_xlfn.XLOOKUP(BX$31,$U$4:$Z$4,$U$8:$Z$10),1),1),4))</f>
        <v>"HealInc":0.0739</v>
      </c>
      <c r="BY90" s="2" t="str">
        <f t="shared" si="12"/>
        <v>{"MagicDef":3333.4433,"AtkSpeed":0.1008,"HealInc":0.0739}</v>
      </c>
    </row>
    <row r="91" spans="4:77" ht="16.5" x14ac:dyDescent="0.15">
      <c r="D91" s="38">
        <v>129</v>
      </c>
      <c r="E91" s="43">
        <v>60</v>
      </c>
      <c r="F91" s="38">
        <v>2630.8765864563684</v>
      </c>
      <c r="G91" s="38">
        <v>50</v>
      </c>
      <c r="H91" s="38">
        <v>40</v>
      </c>
      <c r="I91" s="48">
        <v>2630.8765864563684</v>
      </c>
      <c r="J91" s="48">
        <v>263.08765864563685</v>
      </c>
      <c r="K91" s="48">
        <v>105.23506345825474</v>
      </c>
      <c r="L91" s="48">
        <v>105.23506345825474</v>
      </c>
      <c r="M91" s="48">
        <v>70</v>
      </c>
      <c r="N91" s="48">
        <v>70</v>
      </c>
      <c r="O91" s="48">
        <v>18</v>
      </c>
      <c r="P91" s="48">
        <v>14</v>
      </c>
      <c r="Q91" s="48">
        <v>13.200000000000001</v>
      </c>
      <c r="R91" s="48">
        <v>13.200000000000001</v>
      </c>
      <c r="S91" s="48">
        <f>SUM(I$32:I91)</f>
        <v>86808.738698485802</v>
      </c>
      <c r="T91" s="48">
        <f>SUM(J$32:J91)</f>
        <v>8680.8738698485777</v>
      </c>
      <c r="U91" s="48">
        <f>SUM(K$32:K91)</f>
        <v>3472.3495479394319</v>
      </c>
      <c r="V91" s="48">
        <f>SUM(L$32:L91)</f>
        <v>3472.3495479394319</v>
      </c>
      <c r="W91" s="62">
        <f>SUM(M$32:M91)/10000</f>
        <v>0.41299999999999998</v>
      </c>
      <c r="X91" s="62">
        <f>SUM(N$32:N91)/10000</f>
        <v>0.41299999999999998</v>
      </c>
      <c r="Y91" s="62">
        <f>SUM(O$32:O91)/10000</f>
        <v>0.1026</v>
      </c>
      <c r="Z91" s="62">
        <f>SUM(P$32:P91)/10000</f>
        <v>7.9799999999999996E-2</v>
      </c>
      <c r="AA91" s="62">
        <f>SUM(Q$32:Q91)/10000</f>
        <v>7.5240000000000015E-2</v>
      </c>
      <c r="AB91" s="62">
        <f>SUM(R$32:R91)/10000</f>
        <v>7.5240000000000015E-2</v>
      </c>
      <c r="AD91" s="2" t="str" cm="1">
        <f t="array" ref="AD91">IF(AD90="","",$B$2&amp;AD$31&amp;$B$2&amp;$B$1&amp;ROUND(AD$29/100*_xlfn.XLOOKUP($E91,$E$32:$E$281,_xlfn.XLOOKUP(AD$31,$S$28:$AB$28,$S$32:$AB$281))*_xlfn.XLOOKUP(AG$30,$S$8:$S$10,_xlfn.XLOOKUP(AD$31,$U$4:$Z$4,$U$8:$Z$10),1),4))</f>
        <v>"Atk":10590.6661</v>
      </c>
      <c r="AE91" s="2" t="str" cm="1">
        <f t="array" ref="AE91">IF(AE90="","",$B$2&amp;AE$31&amp;$B$2&amp;$B$1&amp;ROUND(AE$29/100*_xlfn.XLOOKUP($E91,$E$32:$E$281,_xlfn.XLOOKUP(AE$31,$S$28:$AB$28,$S$32:$AB$281))*_xlfn.XLOOKUP(AG$30,$S$8:$S$10,_xlfn.XLOOKUP(AE$31,$U$4:$Z$4,$U$8:$Z$10),1),4))</f>
        <v>"Cri":0.5989</v>
      </c>
      <c r="AF91" s="2" t="str" cm="1">
        <f t="array" ref="AF91">IF(AF90="","",$B$2&amp;AF$31&amp;$B$2&amp;$B$1&amp;ROUND(AF$29/100*_xlfn.XLOOKUP($E91,$E$32:$E$281,_xlfn.XLOOKUP(AF$31,$S$28:$AB$28,$S$32:$AB$281))*_xlfn.XLOOKUP(AI$30,$S$8:$S$10,_xlfn.XLOOKUP(AF$31,$U$4:$Z$4,$U$8:$Z$10),1),4))</f>
        <v/>
      </c>
      <c r="AG91" s="2" t="str">
        <f t="shared" si="1"/>
        <v>{"Atk":10590.6661,"Cri":0.5989}</v>
      </c>
      <c r="AH91" s="2" t="str" cm="1">
        <f t="array" ref="AH91">IF(AH90="","",$B$2&amp;AH$31&amp;$B$2&amp;$B$1&amp;ROUND(AH$29/100*_xlfn.XLOOKUP($E91,$E$32:$E$281,_xlfn.XLOOKUP(AH$31,$S$28:$AB$28,$S$32:$AB$281))*_xlfn.XLOOKUP(AK$30,$S$8:$S$10,_xlfn.XLOOKUP(AH$31,$U$4:$Z$4,$U$8:$Z$10),1),4))</f>
        <v>"Hp":76391.6901</v>
      </c>
      <c r="AI91" s="2" t="str" cm="1">
        <f t="array" ref="AI91">IF(AI90="","",$B$2&amp;AI$31&amp;$B$2&amp;$B$1&amp;ROUND(AI$29/100*_xlfn.XLOOKUP($E91,$E$32:$E$281,_xlfn.XLOOKUP(AI$31,$S$28:$AB$28,$S$32:$AB$281))*_xlfn.XLOOKUP(AK$30,$S$8:$S$10,_xlfn.XLOOKUP(AI$31,$U$4:$Z$4,$U$8:$Z$10),1),4))</f>
        <v>"AntiCri":0.3304</v>
      </c>
      <c r="AJ91" s="2" t="str" cm="1">
        <f t="array" ref="AJ91">IF(AJ90="","",$B$2&amp;AJ$31&amp;$B$2&amp;$B$1&amp;ROUND(AJ$29/100*_xlfn.XLOOKUP($E91,$E$32:$E$281,_xlfn.XLOOKUP(AJ$31,$S$28:$AB$28,$S$32:$AB$281))*_xlfn.XLOOKUP(AK$30,$S$8:$S$10,_xlfn.XLOOKUP(AJ$31,$U$4:$Z$4,$U$8:$Z$10),1),4))</f>
        <v/>
      </c>
      <c r="AK91" s="2" t="str">
        <f t="shared" si="2"/>
        <v>{"Hp":76391.6901,"AntiCri":0.3304}</v>
      </c>
      <c r="AL91" s="2" t="str" cm="1">
        <f t="array" ref="AL91">IF(AL90="","",$B$2&amp;AL$31&amp;$B$2&amp;$B$1&amp;ROUND(AL$29/100*_xlfn.XLOOKUP($E91,$E$32:$E$281,_xlfn.XLOOKUP(AL$31,$S$28:$AB$28,$S$32:$AB$281))*IFERROR(_xlfn.XLOOKUP(AO$30,$S$8:$S$10,_xlfn.XLOOKUP(AL$31,$U$4:$Z$4,$U$8:$Z$10),1),1),4))</f>
        <v>"PhysDef":3298.7321</v>
      </c>
      <c r="AM91" s="2" t="str" cm="1">
        <f t="array" ref="AM91">IF(AM90="","",$B$2&amp;AM$31&amp;$B$2&amp;$B$1&amp;ROUND(AM$29/100*_xlfn.XLOOKUP($E91,$E$32:$E$281,_xlfn.XLOOKUP(AM$31,$S$28:$AB$28,$S$32:$AB$281))*IFERROR(_xlfn.XLOOKUP(AP$30,$S$8:$S$10,_xlfn.XLOOKUP(AM$31,$U$4:$Z$4,$U$8:$Z$10),1),1),4))</f>
        <v>"SkillSpeed":0.0798</v>
      </c>
      <c r="AN91" s="2" t="str" cm="1">
        <f t="array" ref="AN91">IF(AN90="","",$B$2&amp;AN$31&amp;$B$2&amp;$B$1&amp;ROUND(AN$29/100*_xlfn.XLOOKUP($E91,$E$32:$E$281,_xlfn.XLOOKUP(AN$31,$S$28:$AB$28,$S$32:$AB$281))*IFERROR(_xlfn.XLOOKUP(AO$30,$S$8:$S$10,_xlfn.XLOOKUP(AN$31,$U$4:$Z$4,$U$8:$Z$10),1),1),4))</f>
        <v/>
      </c>
      <c r="AO91" s="2" t="str">
        <f t="shared" si="3"/>
        <v>{"PhysDef":3298.7321,"SkillSpeed":0.0798}</v>
      </c>
      <c r="AP91" s="2" t="str" cm="1">
        <f t="array" ref="AP91">IF(AP90="","",$B$2&amp;AP$31&amp;$B$2&amp;$B$1&amp;ROUND(AP$29/100*_xlfn.XLOOKUP($E91,$E$32:$E$281,_xlfn.XLOOKUP(AP$31,$S$28:$AB$28,$S$32:$AB$281))*IFERROR(_xlfn.XLOOKUP(AS$30,$S$8:$S$10,_xlfn.XLOOKUP(AP$31,$U$4:$Z$4,$U$8:$Z$10),1),1),4))</f>
        <v>"MagicDef":3298.7321</v>
      </c>
      <c r="AQ91" s="2" t="str" cm="1">
        <f t="array" ref="AQ91">IF(AQ90="","",$B$2&amp;AQ$31&amp;$B$2&amp;$B$1&amp;ROUND(AQ$29/100*_xlfn.XLOOKUP($E91,$E$32:$E$281,_xlfn.XLOOKUP(AQ$31,$S$28:$AB$28,$S$32:$AB$281))*IFERROR(_xlfn.XLOOKUP(AT$30,$S$8:$S$10,_xlfn.XLOOKUP(AQ$31,$U$4:$Z$4,$U$8:$Z$10),1),1),4))</f>
        <v>"AtkSpeed":0.1026</v>
      </c>
      <c r="AR91" s="2" t="str" cm="1">
        <f t="array" ref="AR91">IF(AR90="","",$B$2&amp;AR$31&amp;$B$2&amp;$B$1&amp;ROUND(AR$29/100*_xlfn.XLOOKUP($E91,$E$32:$E$281,_xlfn.XLOOKUP(AR$31,$S$28:$AB$28,$S$32:$AB$281))*IFERROR(_xlfn.XLOOKUP(AS$30,$S$8:$S$10,_xlfn.XLOOKUP(AR$31,$U$4:$Z$4,$U$8:$Z$10),1),1),4))</f>
        <v>"SkillSpeed":0.0798</v>
      </c>
      <c r="AS91" s="2" t="str">
        <f t="shared" si="4"/>
        <v>{"MagicDef":3298.7321,"AtkSpeed":0.1026,"SkillSpeed":0.0798}</v>
      </c>
      <c r="AT91" s="2" t="str" cm="1">
        <f t="array" ref="AT91">IF(AT90="","",$B$2&amp;AT$31&amp;$B$2&amp;$B$1&amp;ROUND(AT$29/100*_xlfn.XLOOKUP($E91,$E$32:$E$281,_xlfn.XLOOKUP(AT$31,$S$28:$AB$28,$S$32:$AB$281))*IFERROR(_xlfn.XLOOKUP(AW$30,$S$8:$S$10,_xlfn.XLOOKUP(AT$31,$U$4:$Z$4,$U$8:$Z$10),1),1),4))</f>
        <v>"Atk":7465.5515</v>
      </c>
      <c r="AU91" s="2" t="str" cm="1">
        <f t="array" ref="AU91">IF(AU90="","",$B$2&amp;AU$31&amp;$B$2&amp;$B$1&amp;ROUND(AU$29/100*_xlfn.XLOOKUP($E91,$E$32:$E$281,_xlfn.XLOOKUP(AU$31,$S$28:$AB$28,$S$32:$AB$281))*IFERROR(_xlfn.XLOOKUP(AX$30,$S$8:$S$10,_xlfn.XLOOKUP(AU$31,$U$4:$Z$4,$U$8:$Z$10),1),1),4))</f>
        <v>"Cri":0.413</v>
      </c>
      <c r="AV91" s="2" t="str" cm="1">
        <f t="array" ref="AV91">IF(AV90="","",$B$2&amp;AV$31&amp;$B$2&amp;$B$1&amp;ROUND(AV$29/100*_xlfn.XLOOKUP($E91,$E$32:$E$281,_xlfn.XLOOKUP(AV$31,$S$28:$AB$28,$S$32:$AB$281))*IFERROR(_xlfn.XLOOKUP(AW$30,$S$8:$S$10,_xlfn.XLOOKUP(AV$31,$U$4:$Z$4,$U$8:$Z$10),1),1),4))</f>
        <v/>
      </c>
      <c r="AW91" s="2" t="str">
        <f t="shared" si="5"/>
        <v>{"Atk":7465.5515,"Cri":0.413}</v>
      </c>
      <c r="AX91" s="2" t="str" cm="1">
        <f t="array" ref="AX91">IF(AX90="","",$B$2&amp;AX$31&amp;$B$2&amp;$B$1&amp;ROUND(AX$29/100*_xlfn.XLOOKUP($E91,$E$32:$E$281,_xlfn.XLOOKUP(AX$31,$S$28:$AB$28,$S$32:$AB$281))*IFERROR(_xlfn.XLOOKUP(BA$30,$S$8:$S$10,_xlfn.XLOOKUP(AX$31,$U$4:$Z$4,$U$8:$Z$10),1),1),4))</f>
        <v>"Hp":108510.9234</v>
      </c>
      <c r="AY91" s="2" t="str" cm="1">
        <f t="array" ref="AY91">IF(AY90="","",$B$2&amp;AY$31&amp;$B$2&amp;$B$1&amp;ROUND(AY$29/100*_xlfn.XLOOKUP($E91,$E$32:$E$281,_xlfn.XLOOKUP(AY$31,$S$28:$AB$28,$S$32:$AB$281))*IFERROR(_xlfn.XLOOKUP(BB$30,$S$8:$S$10,_xlfn.XLOOKUP(AY$31,$U$4:$Z$4,$U$8:$Z$10),1),1),4))</f>
        <v>"AntiCri":0.413</v>
      </c>
      <c r="AZ91" s="2" t="str" cm="1">
        <f t="array" ref="AZ91">IF(AZ90="","",$B$2&amp;AZ$31&amp;$B$2&amp;$B$1&amp;ROUND(AZ$29/100*_xlfn.XLOOKUP($E91,$E$32:$E$281,_xlfn.XLOOKUP(AZ$31,$S$28:$AB$28,$S$32:$AB$281))*IFERROR(_xlfn.XLOOKUP(BA$30,$S$8:$S$10,_xlfn.XLOOKUP(AZ$31,$U$4:$Z$4,$U$8:$Z$10),1),1),4))</f>
        <v/>
      </c>
      <c r="BA91" s="2" t="str">
        <f t="shared" si="6"/>
        <v>{"Hp":108510.9234,"AntiCri":0.413}</v>
      </c>
      <c r="BB91" s="2" t="str" cm="1">
        <f t="array" ref="BB91">IF(BB90="","",$B$2&amp;BB$31&amp;$B$2&amp;$B$1&amp;ROUND(BB$29/100*_xlfn.XLOOKUP($E91,$E$32:$E$281,_xlfn.XLOOKUP(BB$31,$S$28:$AB$28,$S$32:$AB$281))*IFERROR(_xlfn.XLOOKUP(BE$30,$S$8:$S$10,_xlfn.XLOOKUP(BB$31,$U$4:$Z$4,$U$8:$Z$10),1),1),4))</f>
        <v>"PhysDef":3819.5845</v>
      </c>
      <c r="BC91" s="2" t="str" cm="1">
        <f t="array" ref="BC91">IF(BC90="","",$B$2&amp;BC$31&amp;$B$2&amp;$B$1&amp;ROUND(BC$29/100*_xlfn.XLOOKUP($E91,$E$32:$E$281,_xlfn.XLOOKUP(BC$31,$S$28:$AB$28,$S$32:$AB$281))*IFERROR(_xlfn.XLOOKUP(BF$30,$S$8:$S$10,_xlfn.XLOOKUP(BC$31,$U$4:$Z$4,$U$8:$Z$10),1),1),4))</f>
        <v>"OnHealInc":0.0752</v>
      </c>
      <c r="BD91" s="2" t="str" cm="1">
        <f t="array" ref="BD91">IF(BD90="","",$B$2&amp;BD$31&amp;$B$2&amp;$B$1&amp;ROUND(BD$29/100*_xlfn.XLOOKUP($E91,$E$32:$E$281,_xlfn.XLOOKUP(BD$31,$S$28:$AB$28,$S$32:$AB$281))*IFERROR(_xlfn.XLOOKUP(BE$30,$S$8:$S$10,_xlfn.XLOOKUP(BD$31,$U$4:$Z$4,$U$8:$Z$10),1),1),4))</f>
        <v/>
      </c>
      <c r="BE91" s="2" t="str">
        <f t="shared" si="7"/>
        <v>{"PhysDef":3819.5845,"OnHealInc":0.0752}</v>
      </c>
      <c r="BF91" s="2" t="str" cm="1">
        <f t="array" ref="BF91">IF(BF90="","",$B$2&amp;BF$31&amp;$B$2&amp;$B$1&amp;ROUND(BF$29/100*_xlfn.XLOOKUP($E91,$E$32:$E$281,_xlfn.XLOOKUP(BF$31,$S$28:$AB$28,$S$32:$AB$281))*IFERROR(_xlfn.XLOOKUP(BI$30,$S$8:$S$10,_xlfn.XLOOKUP(BF$31,$U$4:$Z$4,$U$8:$Z$10),1),1),4))</f>
        <v>"MagicDef":3819.5845</v>
      </c>
      <c r="BG91" s="2" t="str" cm="1">
        <f t="array" ref="BG91">IF(BG90="","",$B$2&amp;BG$31&amp;$B$2&amp;$B$1&amp;ROUND(BG$29/100*_xlfn.XLOOKUP($E91,$E$32:$E$281,_xlfn.XLOOKUP(BG$31,$S$28:$AB$28,$S$32:$AB$281))*IFERROR(_xlfn.XLOOKUP(BJ$30,$S$8:$S$10,_xlfn.XLOOKUP(BG$31,$U$4:$Z$4,$U$8:$Z$10),1),1),4))</f>
        <v>"AtkSpeed":0.1026</v>
      </c>
      <c r="BH91" s="2" t="str" cm="1">
        <f t="array" ref="BH91">IF(BH90="","",$B$2&amp;BH$31&amp;$B$2&amp;$B$1&amp;ROUND(BH$29/100*_xlfn.XLOOKUP($E91,$E$32:$E$281,_xlfn.XLOOKUP(BH$31,$S$28:$AB$28,$S$32:$AB$281))*IFERROR(_xlfn.XLOOKUP(BI$30,$S$8:$S$10,_xlfn.XLOOKUP(BH$31,$U$4:$Z$4,$U$8:$Z$10),1),1),4))</f>
        <v>"OnHealInc":0.0752</v>
      </c>
      <c r="BI91" s="2" t="str">
        <f t="shared" si="8"/>
        <v>{"MagicDef":3819.5845,"AtkSpeed":0.1026,"OnHealInc":0.0752}</v>
      </c>
      <c r="BJ91" s="2" t="str" cm="1">
        <f t="array" ref="BJ91">IF(BJ90="","",$B$2&amp;BJ$31&amp;$B$2&amp;$B$1&amp;ROUND(BJ$29/100*_xlfn.XLOOKUP($E91,$E$32:$E$281,_xlfn.XLOOKUP(BJ$31,$S$28:$AB$28,$S$32:$AB$281))*IFERROR(_xlfn.XLOOKUP(BM$30,$S$8:$S$10,_xlfn.XLOOKUP(BJ$31,$U$4:$Z$4,$U$8:$Z$10),1),1),4))</f>
        <v>"Atk":9548.9613</v>
      </c>
      <c r="BK91" s="2" t="str" cm="1">
        <f t="array" ref="BK91">IF(BK90="","",$B$2&amp;BK$31&amp;$B$2&amp;$B$1&amp;ROUND(BK$29/100*_xlfn.XLOOKUP($E91,$E$32:$E$281,_xlfn.XLOOKUP(BK$31,$S$28:$AB$28,$S$32:$AB$281))*IFERROR(_xlfn.XLOOKUP(BN$30,$S$8:$S$10,_xlfn.XLOOKUP(BK$31,$U$4:$Z$4,$U$8:$Z$10),1),1),4))</f>
        <v>"Cri":0.413</v>
      </c>
      <c r="BL91" s="2" t="str" cm="1">
        <f t="array" ref="BL91">IF(BL90="","",$B$2&amp;BL$31&amp;$B$2&amp;$B$1&amp;ROUND(BL$29/100*_xlfn.XLOOKUP($E91,$E$32:$E$281,_xlfn.XLOOKUP(BL$31,$S$28:$AB$28,$S$32:$AB$281))*IFERROR(_xlfn.XLOOKUP(BM$30,$S$8:$S$10,_xlfn.XLOOKUP(BL$31,$U$4:$Z$4,$U$8:$Z$10),1),1),4))</f>
        <v/>
      </c>
      <c r="BM91" s="2" t="str">
        <f t="shared" si="9"/>
        <v>{"Atk":9548.9613,"Cri":0.413}</v>
      </c>
      <c r="BN91" s="2" t="str" cm="1">
        <f t="array" ref="BN91">IF(BN90="","",$B$2&amp;BN$31&amp;$B$2&amp;$B$1&amp;ROUND(BN$29/100*_xlfn.XLOOKUP($E91,$E$32:$E$281,_xlfn.XLOOKUP(BN$31,$S$28:$AB$28,$S$32:$AB$281))*IFERROR(_xlfn.XLOOKUP(BQ$30,$S$8:$S$10,_xlfn.XLOOKUP(BN$31,$U$4:$Z$4,$U$8:$Z$10),1),1),4))</f>
        <v>"Hp":91149.1756</v>
      </c>
      <c r="BO91" s="2" t="str" cm="1">
        <f t="array" ref="BO91">IF(BO90="","",$B$2&amp;BO$31&amp;$B$2&amp;$B$1&amp;ROUND(BO$29/100*_xlfn.XLOOKUP($E91,$E$32:$E$281,_xlfn.XLOOKUP(BO$31,$S$28:$AB$28,$S$32:$AB$281))*IFERROR(_xlfn.XLOOKUP(BR$30,$S$8:$S$10,_xlfn.XLOOKUP(BO$31,$U$4:$Z$4,$U$8:$Z$10),1),1),4))</f>
        <v>"AntiCri":0.413</v>
      </c>
      <c r="BP91" s="2" t="str" cm="1">
        <f t="array" ref="BP91">IF(BP90="","",$B$2&amp;BP$31&amp;$B$2&amp;$B$1&amp;ROUND(BP$29/100*_xlfn.XLOOKUP($E91,$E$32:$E$281,_xlfn.XLOOKUP(BP$31,$S$28:$AB$28,$S$32:$AB$281))*IFERROR(_xlfn.XLOOKUP(BQ$30,$S$8:$S$10,_xlfn.XLOOKUP(BP$31,$U$4:$Z$4,$U$8:$Z$10),1),1),4))</f>
        <v/>
      </c>
      <c r="BQ91" s="2" t="str">
        <f t="shared" si="10"/>
        <v>{"Hp":91149.1756,"AntiCri":0.413}</v>
      </c>
      <c r="BR91" s="2" t="str" cm="1">
        <f t="array" ref="BR91">IF(BR90="","",$B$2&amp;BR$31&amp;$B$2&amp;$B$1&amp;ROUND(BR$29/100*_xlfn.XLOOKUP($E91,$E$32:$E$281,_xlfn.XLOOKUP(BR$31,$S$28:$AB$28,$S$32:$AB$281))*IFERROR(_xlfn.XLOOKUP(BU$30,$S$8:$S$10,_xlfn.XLOOKUP(BR$31,$U$4:$Z$4,$U$8:$Z$10),1),1),4))</f>
        <v>"PhysDef":3368.1791</v>
      </c>
      <c r="BS91" s="2" t="str" cm="1">
        <f t="array" ref="BS91">IF(BS90="","",$B$2&amp;BS$31&amp;$B$2&amp;$B$1&amp;ROUND(BS$29/100*_xlfn.XLOOKUP($E91,$E$32:$E$281,_xlfn.XLOOKUP(BS$31,$S$28:$AB$28,$S$32:$AB$281))*IFERROR(_xlfn.XLOOKUP(BV$30,$S$8:$S$10,_xlfn.XLOOKUP(BS$31,$U$4:$Z$4,$U$8:$Z$10),1),1),4))</f>
        <v>"HealInc":0.0752</v>
      </c>
      <c r="BT91" s="2" t="str" cm="1">
        <f t="array" ref="BT91">IF(BT90="","",$B$2&amp;BT$31&amp;$B$2&amp;$B$1&amp;ROUND(BT$29/100*_xlfn.XLOOKUP($E91,$E$32:$E$281,_xlfn.XLOOKUP(BT$31,$S$28:$AB$28,$S$32:$AB$281))*IFERROR(_xlfn.XLOOKUP(BU$30,$S$8:$S$10,_xlfn.XLOOKUP(BT$31,$U$4:$Z$4,$U$8:$Z$10),1),1),4))</f>
        <v/>
      </c>
      <c r="BU91" s="2" t="str">
        <f t="shared" si="11"/>
        <v>{"PhysDef":3368.1791,"HealInc":0.0752}</v>
      </c>
      <c r="BV91" s="2" t="str" cm="1">
        <f t="array" ref="BV91">IF(BV90="","",$B$2&amp;BV$31&amp;$B$2&amp;$B$1&amp;ROUND(BV$29/100*_xlfn.XLOOKUP($E91,$E$32:$E$281,_xlfn.XLOOKUP(BV$31,$S$28:$AB$28,$S$32:$AB$281))*IFERROR(_xlfn.XLOOKUP(BY$30,$S$8:$S$10,_xlfn.XLOOKUP(BV$31,$U$4:$Z$4,$U$8:$Z$10),1),1),4))</f>
        <v>"MagicDef":3437.6261</v>
      </c>
      <c r="BW91" s="2" t="str" cm="1">
        <f t="array" ref="BW91">IF(BW90="","",$B$2&amp;BW$31&amp;$B$2&amp;$B$1&amp;ROUND(BW$29/100*_xlfn.XLOOKUP($E91,$E$32:$E$281,_xlfn.XLOOKUP(BW$31,$S$28:$AB$28,$S$32:$AB$281))*IFERROR(_xlfn.XLOOKUP(BZ$30,$S$8:$S$10,_xlfn.XLOOKUP(BW$31,$U$4:$Z$4,$U$8:$Z$10),1),1),4))</f>
        <v>"AtkSpeed":0.1026</v>
      </c>
      <c r="BX91" s="2" t="str" cm="1">
        <f t="array" ref="BX91">IF(BX90="","",$B$2&amp;BX$31&amp;$B$2&amp;$B$1&amp;ROUND(BX$29/100*_xlfn.XLOOKUP($E91,$E$32:$E$281,_xlfn.XLOOKUP(BX$31,$S$28:$AB$28,$S$32:$AB$281))*IFERROR(_xlfn.XLOOKUP(BY$30,$S$8:$S$10,_xlfn.XLOOKUP(BX$31,$U$4:$Z$4,$U$8:$Z$10),1),1),4))</f>
        <v>"HealInc":0.0752</v>
      </c>
      <c r="BY91" s="2" t="str">
        <f t="shared" si="12"/>
        <v>{"MagicDef":3437.6261,"AtkSpeed":0.1026,"HealInc":0.0752}</v>
      </c>
    </row>
    <row r="92" spans="4:77" ht="16.5" x14ac:dyDescent="0.15">
      <c r="D92" s="38">
        <v>131</v>
      </c>
      <c r="E92" s="42">
        <v>61</v>
      </c>
      <c r="F92" s="38">
        <v>10859.652059735461</v>
      </c>
      <c r="G92" s="38">
        <v>50</v>
      </c>
      <c r="H92" s="38">
        <v>50</v>
      </c>
      <c r="I92" s="48">
        <v>10859.652059735461</v>
      </c>
      <c r="J92" s="48">
        <v>1085.9652059735461</v>
      </c>
      <c r="K92" s="48">
        <v>434.38608238941845</v>
      </c>
      <c r="L92" s="48">
        <v>434.38608238941845</v>
      </c>
      <c r="M92" s="48">
        <v>70</v>
      </c>
      <c r="N92" s="48">
        <v>70</v>
      </c>
      <c r="O92" s="48">
        <v>22.5</v>
      </c>
      <c r="P92" s="48">
        <v>17.5</v>
      </c>
      <c r="Q92" s="48">
        <v>16.5</v>
      </c>
      <c r="R92" s="48">
        <v>16.5</v>
      </c>
      <c r="S92" s="48">
        <f>SUM(I$32:I92)</f>
        <v>97668.390758221271</v>
      </c>
      <c r="T92" s="48">
        <f>SUM(J$32:J92)</f>
        <v>9766.839075822123</v>
      </c>
      <c r="U92" s="48">
        <f>SUM(K$32:K92)</f>
        <v>3906.7356303288502</v>
      </c>
      <c r="V92" s="48">
        <f>SUM(L$32:L92)</f>
        <v>3906.7356303288502</v>
      </c>
      <c r="W92" s="62">
        <f>SUM(M$32:M92)/10000</f>
        <v>0.42</v>
      </c>
      <c r="X92" s="62">
        <f>SUM(N$32:N92)/10000</f>
        <v>0.42</v>
      </c>
      <c r="Y92" s="62">
        <f>SUM(O$32:O92)/10000</f>
        <v>0.10485</v>
      </c>
      <c r="Z92" s="62">
        <f>SUM(P$32:P92)/10000</f>
        <v>8.1549999999999997E-2</v>
      </c>
      <c r="AA92" s="62">
        <f>SUM(Q$32:Q92)/10000</f>
        <v>7.6890000000000014E-2</v>
      </c>
      <c r="AB92" s="62">
        <f>SUM(R$32:R92)/10000</f>
        <v>7.6890000000000014E-2</v>
      </c>
      <c r="AD92" s="2" t="str" cm="1">
        <f t="array" ref="AD92">IF(AD91="","",$B$2&amp;AD$31&amp;$B$2&amp;$B$1&amp;ROUND(AD$29/100*_xlfn.XLOOKUP($E92,$E$32:$E$281,_xlfn.XLOOKUP(AD$31,$S$28:$AB$28,$S$32:$AB$281))*_xlfn.XLOOKUP(AG$30,$S$8:$S$10,_xlfn.XLOOKUP(AD$31,$U$4:$Z$4,$U$8:$Z$10),1),4))</f>
        <v>"Atk":11915.5437</v>
      </c>
      <c r="AE92" s="2" t="str" cm="1">
        <f t="array" ref="AE92">IF(AE91="","",$B$2&amp;AE$31&amp;$B$2&amp;$B$1&amp;ROUND(AE$29/100*_xlfn.XLOOKUP($E92,$E$32:$E$281,_xlfn.XLOOKUP(AE$31,$S$28:$AB$28,$S$32:$AB$281))*_xlfn.XLOOKUP(AG$30,$S$8:$S$10,_xlfn.XLOOKUP(AE$31,$U$4:$Z$4,$U$8:$Z$10),1),4))</f>
        <v>"Cri":0.609</v>
      </c>
      <c r="AF92" s="2" t="str" cm="1">
        <f t="array" ref="AF92">IF(AF91="","",$B$2&amp;AF$31&amp;$B$2&amp;$B$1&amp;ROUND(AF$29/100*_xlfn.XLOOKUP($E92,$E$32:$E$281,_xlfn.XLOOKUP(AF$31,$S$28:$AB$28,$S$32:$AB$281))*_xlfn.XLOOKUP(AI$30,$S$8:$S$10,_xlfn.XLOOKUP(AF$31,$U$4:$Z$4,$U$8:$Z$10),1),4))</f>
        <v/>
      </c>
      <c r="AG92" s="2" t="str">
        <f t="shared" si="1"/>
        <v>{"Atk":11915.5437,"Cri":0.609}</v>
      </c>
      <c r="AH92" s="2" t="str" cm="1">
        <f t="array" ref="AH92">IF(AH91="","",$B$2&amp;AH$31&amp;$B$2&amp;$B$1&amp;ROUND(AH$29/100*_xlfn.XLOOKUP($E92,$E$32:$E$281,_xlfn.XLOOKUP(AH$31,$S$28:$AB$28,$S$32:$AB$281))*_xlfn.XLOOKUP(AK$30,$S$8:$S$10,_xlfn.XLOOKUP(AH$31,$U$4:$Z$4,$U$8:$Z$10),1),4))</f>
        <v>"Hp":85948.1839</v>
      </c>
      <c r="AI92" s="2" t="str" cm="1">
        <f t="array" ref="AI92">IF(AI91="","",$B$2&amp;AI$31&amp;$B$2&amp;$B$1&amp;ROUND(AI$29/100*_xlfn.XLOOKUP($E92,$E$32:$E$281,_xlfn.XLOOKUP(AI$31,$S$28:$AB$28,$S$32:$AB$281))*_xlfn.XLOOKUP(AK$30,$S$8:$S$10,_xlfn.XLOOKUP(AI$31,$U$4:$Z$4,$U$8:$Z$10),1),4))</f>
        <v>"AntiCri":0.336</v>
      </c>
      <c r="AJ92" s="2" t="str" cm="1">
        <f t="array" ref="AJ92">IF(AJ91="","",$B$2&amp;AJ$31&amp;$B$2&amp;$B$1&amp;ROUND(AJ$29/100*_xlfn.XLOOKUP($E92,$E$32:$E$281,_xlfn.XLOOKUP(AJ$31,$S$28:$AB$28,$S$32:$AB$281))*_xlfn.XLOOKUP(AK$30,$S$8:$S$10,_xlfn.XLOOKUP(AJ$31,$U$4:$Z$4,$U$8:$Z$10),1),4))</f>
        <v/>
      </c>
      <c r="AK92" s="2" t="str">
        <f t="shared" si="2"/>
        <v>{"Hp":85948.1839,"AntiCri":0.336}</v>
      </c>
      <c r="AL92" s="2" t="str" cm="1">
        <f t="array" ref="AL92">IF(AL91="","",$B$2&amp;AL$31&amp;$B$2&amp;$B$1&amp;ROUND(AL$29/100*_xlfn.XLOOKUP($E92,$E$32:$E$281,_xlfn.XLOOKUP(AL$31,$S$28:$AB$28,$S$32:$AB$281))*IFERROR(_xlfn.XLOOKUP(AO$30,$S$8:$S$10,_xlfn.XLOOKUP(AL$31,$U$4:$Z$4,$U$8:$Z$10),1),1),4))</f>
        <v>"PhysDef":3711.3988</v>
      </c>
      <c r="AM92" s="2" t="str" cm="1">
        <f t="array" ref="AM92">IF(AM91="","",$B$2&amp;AM$31&amp;$B$2&amp;$B$1&amp;ROUND(AM$29/100*_xlfn.XLOOKUP($E92,$E$32:$E$281,_xlfn.XLOOKUP(AM$31,$S$28:$AB$28,$S$32:$AB$281))*IFERROR(_xlfn.XLOOKUP(AP$30,$S$8:$S$10,_xlfn.XLOOKUP(AM$31,$U$4:$Z$4,$U$8:$Z$10),1),1),4))</f>
        <v>"SkillSpeed":0.0816</v>
      </c>
      <c r="AN92" s="2" t="str" cm="1">
        <f t="array" ref="AN92">IF(AN91="","",$B$2&amp;AN$31&amp;$B$2&amp;$B$1&amp;ROUND(AN$29/100*_xlfn.XLOOKUP($E92,$E$32:$E$281,_xlfn.XLOOKUP(AN$31,$S$28:$AB$28,$S$32:$AB$281))*IFERROR(_xlfn.XLOOKUP(AO$30,$S$8:$S$10,_xlfn.XLOOKUP(AN$31,$U$4:$Z$4,$U$8:$Z$10),1),1),4))</f>
        <v/>
      </c>
      <c r="AO92" s="2" t="str">
        <f t="shared" si="3"/>
        <v>{"PhysDef":3711.3988,"SkillSpeed":0.0816}</v>
      </c>
      <c r="AP92" s="2" t="str" cm="1">
        <f t="array" ref="AP92">IF(AP91="","",$B$2&amp;AP$31&amp;$B$2&amp;$B$1&amp;ROUND(AP$29/100*_xlfn.XLOOKUP($E92,$E$32:$E$281,_xlfn.XLOOKUP(AP$31,$S$28:$AB$28,$S$32:$AB$281))*IFERROR(_xlfn.XLOOKUP(AS$30,$S$8:$S$10,_xlfn.XLOOKUP(AP$31,$U$4:$Z$4,$U$8:$Z$10),1),1),4))</f>
        <v>"MagicDef":3711.3988</v>
      </c>
      <c r="AQ92" s="2" t="str" cm="1">
        <f t="array" ref="AQ92">IF(AQ91="","",$B$2&amp;AQ$31&amp;$B$2&amp;$B$1&amp;ROUND(AQ$29/100*_xlfn.XLOOKUP($E92,$E$32:$E$281,_xlfn.XLOOKUP(AQ$31,$S$28:$AB$28,$S$32:$AB$281))*IFERROR(_xlfn.XLOOKUP(AT$30,$S$8:$S$10,_xlfn.XLOOKUP(AQ$31,$U$4:$Z$4,$U$8:$Z$10),1),1),4))</f>
        <v>"AtkSpeed":0.1049</v>
      </c>
      <c r="AR92" s="2" t="str" cm="1">
        <f t="array" ref="AR92">IF(AR91="","",$B$2&amp;AR$31&amp;$B$2&amp;$B$1&amp;ROUND(AR$29/100*_xlfn.XLOOKUP($E92,$E$32:$E$281,_xlfn.XLOOKUP(AR$31,$S$28:$AB$28,$S$32:$AB$281))*IFERROR(_xlfn.XLOOKUP(AS$30,$S$8:$S$10,_xlfn.XLOOKUP(AR$31,$U$4:$Z$4,$U$8:$Z$10),1),1),4))</f>
        <v>"SkillSpeed":0.0816</v>
      </c>
      <c r="AS92" s="2" t="str">
        <f t="shared" si="4"/>
        <v>{"MagicDef":3711.3988,"AtkSpeed":0.1049,"SkillSpeed":0.0816}</v>
      </c>
      <c r="AT92" s="2" t="str" cm="1">
        <f t="array" ref="AT92">IF(AT91="","",$B$2&amp;AT$31&amp;$B$2&amp;$B$1&amp;ROUND(AT$29/100*_xlfn.XLOOKUP($E92,$E$32:$E$281,_xlfn.XLOOKUP(AT$31,$S$28:$AB$28,$S$32:$AB$281))*IFERROR(_xlfn.XLOOKUP(AW$30,$S$8:$S$10,_xlfn.XLOOKUP(AT$31,$U$4:$Z$4,$U$8:$Z$10),1),1),4))</f>
        <v>"Atk":8399.4816</v>
      </c>
      <c r="AU92" s="2" t="str" cm="1">
        <f t="array" ref="AU92">IF(AU91="","",$B$2&amp;AU$31&amp;$B$2&amp;$B$1&amp;ROUND(AU$29/100*_xlfn.XLOOKUP($E92,$E$32:$E$281,_xlfn.XLOOKUP(AU$31,$S$28:$AB$28,$S$32:$AB$281))*IFERROR(_xlfn.XLOOKUP(AX$30,$S$8:$S$10,_xlfn.XLOOKUP(AU$31,$U$4:$Z$4,$U$8:$Z$10),1),1),4))</f>
        <v>"Cri":0.42</v>
      </c>
      <c r="AV92" s="2" t="str" cm="1">
        <f t="array" ref="AV92">IF(AV91="","",$B$2&amp;AV$31&amp;$B$2&amp;$B$1&amp;ROUND(AV$29/100*_xlfn.XLOOKUP($E92,$E$32:$E$281,_xlfn.XLOOKUP(AV$31,$S$28:$AB$28,$S$32:$AB$281))*IFERROR(_xlfn.XLOOKUP(AW$30,$S$8:$S$10,_xlfn.XLOOKUP(AV$31,$U$4:$Z$4,$U$8:$Z$10),1),1),4))</f>
        <v/>
      </c>
      <c r="AW92" s="2" t="str">
        <f t="shared" si="5"/>
        <v>{"Atk":8399.4816,"Cri":0.42}</v>
      </c>
      <c r="AX92" s="2" t="str" cm="1">
        <f t="array" ref="AX92">IF(AX91="","",$B$2&amp;AX$31&amp;$B$2&amp;$B$1&amp;ROUND(AX$29/100*_xlfn.XLOOKUP($E92,$E$32:$E$281,_xlfn.XLOOKUP(AX$31,$S$28:$AB$28,$S$32:$AB$281))*IFERROR(_xlfn.XLOOKUP(BA$30,$S$8:$S$10,_xlfn.XLOOKUP(AX$31,$U$4:$Z$4,$U$8:$Z$10),1),1),4))</f>
        <v>"Hp":122085.4884</v>
      </c>
      <c r="AY92" s="2" t="str" cm="1">
        <f t="array" ref="AY92">IF(AY91="","",$B$2&amp;AY$31&amp;$B$2&amp;$B$1&amp;ROUND(AY$29/100*_xlfn.XLOOKUP($E92,$E$32:$E$281,_xlfn.XLOOKUP(AY$31,$S$28:$AB$28,$S$32:$AB$281))*IFERROR(_xlfn.XLOOKUP(BB$30,$S$8:$S$10,_xlfn.XLOOKUP(AY$31,$U$4:$Z$4,$U$8:$Z$10),1),1),4))</f>
        <v>"AntiCri":0.42</v>
      </c>
      <c r="AZ92" s="2" t="str" cm="1">
        <f t="array" ref="AZ92">IF(AZ91="","",$B$2&amp;AZ$31&amp;$B$2&amp;$B$1&amp;ROUND(AZ$29/100*_xlfn.XLOOKUP($E92,$E$32:$E$281,_xlfn.XLOOKUP(AZ$31,$S$28:$AB$28,$S$32:$AB$281))*IFERROR(_xlfn.XLOOKUP(BA$30,$S$8:$S$10,_xlfn.XLOOKUP(AZ$31,$U$4:$Z$4,$U$8:$Z$10),1),1),4))</f>
        <v/>
      </c>
      <c r="BA92" s="2" t="str">
        <f t="shared" si="6"/>
        <v>{"Hp":122085.4884,"AntiCri":0.42}</v>
      </c>
      <c r="BB92" s="2" t="str" cm="1">
        <f t="array" ref="BB92">IF(BB91="","",$B$2&amp;BB$31&amp;$B$2&amp;$B$1&amp;ROUND(BB$29/100*_xlfn.XLOOKUP($E92,$E$32:$E$281,_xlfn.XLOOKUP(BB$31,$S$28:$AB$28,$S$32:$AB$281))*IFERROR(_xlfn.XLOOKUP(BE$30,$S$8:$S$10,_xlfn.XLOOKUP(BB$31,$U$4:$Z$4,$U$8:$Z$10),1),1),4))</f>
        <v>"PhysDef":4297.4092</v>
      </c>
      <c r="BC92" s="2" t="str" cm="1">
        <f t="array" ref="BC92">IF(BC91="","",$B$2&amp;BC$31&amp;$B$2&amp;$B$1&amp;ROUND(BC$29/100*_xlfn.XLOOKUP($E92,$E$32:$E$281,_xlfn.XLOOKUP(BC$31,$S$28:$AB$28,$S$32:$AB$281))*IFERROR(_xlfn.XLOOKUP(BF$30,$S$8:$S$10,_xlfn.XLOOKUP(BC$31,$U$4:$Z$4,$U$8:$Z$10),1),1),4))</f>
        <v>"OnHealInc":0.0769</v>
      </c>
      <c r="BD92" s="2" t="str" cm="1">
        <f t="array" ref="BD92">IF(BD91="","",$B$2&amp;BD$31&amp;$B$2&amp;$B$1&amp;ROUND(BD$29/100*_xlfn.XLOOKUP($E92,$E$32:$E$281,_xlfn.XLOOKUP(BD$31,$S$28:$AB$28,$S$32:$AB$281))*IFERROR(_xlfn.XLOOKUP(BE$30,$S$8:$S$10,_xlfn.XLOOKUP(BD$31,$U$4:$Z$4,$U$8:$Z$10),1),1),4))</f>
        <v/>
      </c>
      <c r="BE92" s="2" t="str">
        <f t="shared" si="7"/>
        <v>{"PhysDef":4297.4092,"OnHealInc":0.0769}</v>
      </c>
      <c r="BF92" s="2" t="str" cm="1">
        <f t="array" ref="BF92">IF(BF91="","",$B$2&amp;BF$31&amp;$B$2&amp;$B$1&amp;ROUND(BF$29/100*_xlfn.XLOOKUP($E92,$E$32:$E$281,_xlfn.XLOOKUP(BF$31,$S$28:$AB$28,$S$32:$AB$281))*IFERROR(_xlfn.XLOOKUP(BI$30,$S$8:$S$10,_xlfn.XLOOKUP(BF$31,$U$4:$Z$4,$U$8:$Z$10),1),1),4))</f>
        <v>"MagicDef":4297.4092</v>
      </c>
      <c r="BG92" s="2" t="str" cm="1">
        <f t="array" ref="BG92">IF(BG91="","",$B$2&amp;BG$31&amp;$B$2&amp;$B$1&amp;ROUND(BG$29/100*_xlfn.XLOOKUP($E92,$E$32:$E$281,_xlfn.XLOOKUP(BG$31,$S$28:$AB$28,$S$32:$AB$281))*IFERROR(_xlfn.XLOOKUP(BJ$30,$S$8:$S$10,_xlfn.XLOOKUP(BG$31,$U$4:$Z$4,$U$8:$Z$10),1),1),4))</f>
        <v>"AtkSpeed":0.1049</v>
      </c>
      <c r="BH92" s="2" t="str" cm="1">
        <f t="array" ref="BH92">IF(BH91="","",$B$2&amp;BH$31&amp;$B$2&amp;$B$1&amp;ROUND(BH$29/100*_xlfn.XLOOKUP($E92,$E$32:$E$281,_xlfn.XLOOKUP(BH$31,$S$28:$AB$28,$S$32:$AB$281))*IFERROR(_xlfn.XLOOKUP(BI$30,$S$8:$S$10,_xlfn.XLOOKUP(BH$31,$U$4:$Z$4,$U$8:$Z$10),1),1),4))</f>
        <v>"OnHealInc":0.0769</v>
      </c>
      <c r="BI92" s="2" t="str">
        <f t="shared" si="8"/>
        <v>{"MagicDef":4297.4092,"AtkSpeed":0.1049,"OnHealInc":0.0769}</v>
      </c>
      <c r="BJ92" s="2" t="str" cm="1">
        <f t="array" ref="BJ92">IF(BJ91="","",$B$2&amp;BJ$31&amp;$B$2&amp;$B$1&amp;ROUND(BJ$29/100*_xlfn.XLOOKUP($E92,$E$32:$E$281,_xlfn.XLOOKUP(BJ$31,$S$28:$AB$28,$S$32:$AB$281))*IFERROR(_xlfn.XLOOKUP(BM$30,$S$8:$S$10,_xlfn.XLOOKUP(BJ$31,$U$4:$Z$4,$U$8:$Z$10),1),1),4))</f>
        <v>"Atk":10743.523</v>
      </c>
      <c r="BK92" s="2" t="str" cm="1">
        <f t="array" ref="BK92">IF(BK91="","",$B$2&amp;BK$31&amp;$B$2&amp;$B$1&amp;ROUND(BK$29/100*_xlfn.XLOOKUP($E92,$E$32:$E$281,_xlfn.XLOOKUP(BK$31,$S$28:$AB$28,$S$32:$AB$281))*IFERROR(_xlfn.XLOOKUP(BN$30,$S$8:$S$10,_xlfn.XLOOKUP(BK$31,$U$4:$Z$4,$U$8:$Z$10),1),1),4))</f>
        <v>"Cri":0.42</v>
      </c>
      <c r="BL92" s="2" t="str" cm="1">
        <f t="array" ref="BL92">IF(BL91="","",$B$2&amp;BL$31&amp;$B$2&amp;$B$1&amp;ROUND(BL$29/100*_xlfn.XLOOKUP($E92,$E$32:$E$281,_xlfn.XLOOKUP(BL$31,$S$28:$AB$28,$S$32:$AB$281))*IFERROR(_xlfn.XLOOKUP(BM$30,$S$8:$S$10,_xlfn.XLOOKUP(BL$31,$U$4:$Z$4,$U$8:$Z$10),1),1),4))</f>
        <v/>
      </c>
      <c r="BM92" s="2" t="str">
        <f t="shared" si="9"/>
        <v>{"Atk":10743.523,"Cri":0.42}</v>
      </c>
      <c r="BN92" s="2" t="str" cm="1">
        <f t="array" ref="BN92">IF(BN91="","",$B$2&amp;BN$31&amp;$B$2&amp;$B$1&amp;ROUND(BN$29/100*_xlfn.XLOOKUP($E92,$E$32:$E$281,_xlfn.XLOOKUP(BN$31,$S$28:$AB$28,$S$32:$AB$281))*IFERROR(_xlfn.XLOOKUP(BQ$30,$S$8:$S$10,_xlfn.XLOOKUP(BN$31,$U$4:$Z$4,$U$8:$Z$10),1),1),4))</f>
        <v>"Hp":102551.8103</v>
      </c>
      <c r="BO92" s="2" t="str" cm="1">
        <f t="array" ref="BO92">IF(BO91="","",$B$2&amp;BO$31&amp;$B$2&amp;$B$1&amp;ROUND(BO$29/100*_xlfn.XLOOKUP($E92,$E$32:$E$281,_xlfn.XLOOKUP(BO$31,$S$28:$AB$28,$S$32:$AB$281))*IFERROR(_xlfn.XLOOKUP(BR$30,$S$8:$S$10,_xlfn.XLOOKUP(BO$31,$U$4:$Z$4,$U$8:$Z$10),1),1),4))</f>
        <v>"AntiCri":0.42</v>
      </c>
      <c r="BP92" s="2" t="str" cm="1">
        <f t="array" ref="BP92">IF(BP91="","",$B$2&amp;BP$31&amp;$B$2&amp;$B$1&amp;ROUND(BP$29/100*_xlfn.XLOOKUP($E92,$E$32:$E$281,_xlfn.XLOOKUP(BP$31,$S$28:$AB$28,$S$32:$AB$281))*IFERROR(_xlfn.XLOOKUP(BQ$30,$S$8:$S$10,_xlfn.XLOOKUP(BP$31,$U$4:$Z$4,$U$8:$Z$10),1),1),4))</f>
        <v/>
      </c>
      <c r="BQ92" s="2" t="str">
        <f t="shared" si="10"/>
        <v>{"Hp":102551.8103,"AntiCri":0.42}</v>
      </c>
      <c r="BR92" s="2" t="str" cm="1">
        <f t="array" ref="BR92">IF(BR91="","",$B$2&amp;BR$31&amp;$B$2&amp;$B$1&amp;ROUND(BR$29/100*_xlfn.XLOOKUP($E92,$E$32:$E$281,_xlfn.XLOOKUP(BR$31,$S$28:$AB$28,$S$32:$AB$281))*IFERROR(_xlfn.XLOOKUP(BU$30,$S$8:$S$10,_xlfn.XLOOKUP(BR$31,$U$4:$Z$4,$U$8:$Z$10),1),1),4))</f>
        <v>"PhysDef":3789.5336</v>
      </c>
      <c r="BS92" s="2" t="str" cm="1">
        <f t="array" ref="BS92">IF(BS91="","",$B$2&amp;BS$31&amp;$B$2&amp;$B$1&amp;ROUND(BS$29/100*_xlfn.XLOOKUP($E92,$E$32:$E$281,_xlfn.XLOOKUP(BS$31,$S$28:$AB$28,$S$32:$AB$281))*IFERROR(_xlfn.XLOOKUP(BV$30,$S$8:$S$10,_xlfn.XLOOKUP(BS$31,$U$4:$Z$4,$U$8:$Z$10),1),1),4))</f>
        <v>"HealInc":0.0769</v>
      </c>
      <c r="BT92" s="2" t="str" cm="1">
        <f t="array" ref="BT92">IF(BT91="","",$B$2&amp;BT$31&amp;$B$2&amp;$B$1&amp;ROUND(BT$29/100*_xlfn.XLOOKUP($E92,$E$32:$E$281,_xlfn.XLOOKUP(BT$31,$S$28:$AB$28,$S$32:$AB$281))*IFERROR(_xlfn.XLOOKUP(BU$30,$S$8:$S$10,_xlfn.XLOOKUP(BT$31,$U$4:$Z$4,$U$8:$Z$10),1),1),4))</f>
        <v/>
      </c>
      <c r="BU92" s="2" t="str">
        <f t="shared" si="11"/>
        <v>{"PhysDef":3789.5336,"HealInc":0.0769}</v>
      </c>
      <c r="BV92" s="2" t="str" cm="1">
        <f t="array" ref="BV92">IF(BV91="","",$B$2&amp;BV$31&amp;$B$2&amp;$B$1&amp;ROUND(BV$29/100*_xlfn.XLOOKUP($E92,$E$32:$E$281,_xlfn.XLOOKUP(BV$31,$S$28:$AB$28,$S$32:$AB$281))*IFERROR(_xlfn.XLOOKUP(BY$30,$S$8:$S$10,_xlfn.XLOOKUP(BV$31,$U$4:$Z$4,$U$8:$Z$10),1),1),4))</f>
        <v>"MagicDef":3867.6683</v>
      </c>
      <c r="BW92" s="2" t="str" cm="1">
        <f t="array" ref="BW92">IF(BW91="","",$B$2&amp;BW$31&amp;$B$2&amp;$B$1&amp;ROUND(BW$29/100*_xlfn.XLOOKUP($E92,$E$32:$E$281,_xlfn.XLOOKUP(BW$31,$S$28:$AB$28,$S$32:$AB$281))*IFERROR(_xlfn.XLOOKUP(BZ$30,$S$8:$S$10,_xlfn.XLOOKUP(BW$31,$U$4:$Z$4,$U$8:$Z$10),1),1),4))</f>
        <v>"AtkSpeed":0.1049</v>
      </c>
      <c r="BX92" s="2" t="str" cm="1">
        <f t="array" ref="BX92">IF(BX91="","",$B$2&amp;BX$31&amp;$B$2&amp;$B$1&amp;ROUND(BX$29/100*_xlfn.XLOOKUP($E92,$E$32:$E$281,_xlfn.XLOOKUP(BX$31,$S$28:$AB$28,$S$32:$AB$281))*IFERROR(_xlfn.XLOOKUP(BY$30,$S$8:$S$10,_xlfn.XLOOKUP(BX$31,$U$4:$Z$4,$U$8:$Z$10),1),1),4))</f>
        <v>"HealInc":0.0769</v>
      </c>
      <c r="BY92" s="2" t="str">
        <f t="shared" si="12"/>
        <v>{"MagicDef":3867.6683,"AtkSpeed":0.1049,"HealInc":0.0769}</v>
      </c>
    </row>
    <row r="93" spans="4:77" ht="16.5" x14ac:dyDescent="0.15">
      <c r="D93" s="38">
        <v>133</v>
      </c>
      <c r="E93" s="43">
        <v>62</v>
      </c>
      <c r="F93" s="38">
        <v>2773.1415208648114</v>
      </c>
      <c r="G93" s="38">
        <v>50</v>
      </c>
      <c r="H93" s="38">
        <v>50</v>
      </c>
      <c r="I93" s="48">
        <v>2773.1415208648114</v>
      </c>
      <c r="J93" s="48">
        <v>277.31415208648116</v>
      </c>
      <c r="K93" s="48">
        <v>110.92566083459246</v>
      </c>
      <c r="L93" s="48">
        <v>110.92566083459246</v>
      </c>
      <c r="M93" s="48">
        <v>70</v>
      </c>
      <c r="N93" s="48">
        <v>70</v>
      </c>
      <c r="O93" s="48">
        <v>22.5</v>
      </c>
      <c r="P93" s="48">
        <v>17.5</v>
      </c>
      <c r="Q93" s="48">
        <v>16.5</v>
      </c>
      <c r="R93" s="48">
        <v>16.5</v>
      </c>
      <c r="S93" s="48">
        <f>SUM(I$32:I93)</f>
        <v>100441.53227908608</v>
      </c>
      <c r="T93" s="48">
        <f>SUM(J$32:J93)</f>
        <v>10044.153227908604</v>
      </c>
      <c r="U93" s="48">
        <f>SUM(K$32:K93)</f>
        <v>4017.6612911634429</v>
      </c>
      <c r="V93" s="48">
        <f>SUM(L$32:L93)</f>
        <v>4017.6612911634429</v>
      </c>
      <c r="W93" s="62">
        <f>SUM(M$32:M93)/10000</f>
        <v>0.42699999999999999</v>
      </c>
      <c r="X93" s="62">
        <f>SUM(N$32:N93)/10000</f>
        <v>0.42699999999999999</v>
      </c>
      <c r="Y93" s="62">
        <f>SUM(O$32:O93)/10000</f>
        <v>0.1071</v>
      </c>
      <c r="Z93" s="62">
        <f>SUM(P$32:P93)/10000</f>
        <v>8.3299999999999999E-2</v>
      </c>
      <c r="AA93" s="62">
        <f>SUM(Q$32:Q93)/10000</f>
        <v>7.8540000000000013E-2</v>
      </c>
      <c r="AB93" s="62">
        <f>SUM(R$32:R93)/10000</f>
        <v>7.8540000000000013E-2</v>
      </c>
      <c r="AD93" s="2" t="str" cm="1">
        <f t="array" ref="AD93">IF(AD92="","",$B$2&amp;AD$31&amp;$B$2&amp;$B$1&amp;ROUND(AD$29/100*_xlfn.XLOOKUP($E93,$E$32:$E$281,_xlfn.XLOOKUP(AD$31,$S$28:$AB$28,$S$32:$AB$281))*_xlfn.XLOOKUP(AG$30,$S$8:$S$10,_xlfn.XLOOKUP(AD$31,$U$4:$Z$4,$U$8:$Z$10),1),4))</f>
        <v>"Atk":12253.8669</v>
      </c>
      <c r="AE93" s="2" t="str" cm="1">
        <f t="array" ref="AE93">IF(AE92="","",$B$2&amp;AE$31&amp;$B$2&amp;$B$1&amp;ROUND(AE$29/100*_xlfn.XLOOKUP($E93,$E$32:$E$281,_xlfn.XLOOKUP(AE$31,$S$28:$AB$28,$S$32:$AB$281))*_xlfn.XLOOKUP(AG$30,$S$8:$S$10,_xlfn.XLOOKUP(AE$31,$U$4:$Z$4,$U$8:$Z$10),1),4))</f>
        <v>"Cri":0.6192</v>
      </c>
      <c r="AF93" s="2" t="str" cm="1">
        <f t="array" ref="AF93">IF(AF92="","",$B$2&amp;AF$31&amp;$B$2&amp;$B$1&amp;ROUND(AF$29/100*_xlfn.XLOOKUP($E93,$E$32:$E$281,_xlfn.XLOOKUP(AF$31,$S$28:$AB$28,$S$32:$AB$281))*_xlfn.XLOOKUP(AI$30,$S$8:$S$10,_xlfn.XLOOKUP(AF$31,$U$4:$Z$4,$U$8:$Z$10),1),4))</f>
        <v/>
      </c>
      <c r="AG93" s="2" t="str">
        <f t="shared" si="1"/>
        <v>{"Atk":12253.8669,"Cri":0.6192}</v>
      </c>
      <c r="AH93" s="2" t="str" cm="1">
        <f t="array" ref="AH93">IF(AH92="","",$B$2&amp;AH$31&amp;$B$2&amp;$B$1&amp;ROUND(AH$29/100*_xlfn.XLOOKUP($E93,$E$32:$E$281,_xlfn.XLOOKUP(AH$31,$S$28:$AB$28,$S$32:$AB$281))*_xlfn.XLOOKUP(AK$30,$S$8:$S$10,_xlfn.XLOOKUP(AH$31,$U$4:$Z$4,$U$8:$Z$10),1),4))</f>
        <v>"Hp":88388.5484</v>
      </c>
      <c r="AI93" s="2" t="str" cm="1">
        <f t="array" ref="AI93">IF(AI92="","",$B$2&amp;AI$31&amp;$B$2&amp;$B$1&amp;ROUND(AI$29/100*_xlfn.XLOOKUP($E93,$E$32:$E$281,_xlfn.XLOOKUP(AI$31,$S$28:$AB$28,$S$32:$AB$281))*_xlfn.XLOOKUP(AK$30,$S$8:$S$10,_xlfn.XLOOKUP(AI$31,$U$4:$Z$4,$U$8:$Z$10),1),4))</f>
        <v>"AntiCri":0.3416</v>
      </c>
      <c r="AJ93" s="2" t="str" cm="1">
        <f t="array" ref="AJ93">IF(AJ92="","",$B$2&amp;AJ$31&amp;$B$2&amp;$B$1&amp;ROUND(AJ$29/100*_xlfn.XLOOKUP($E93,$E$32:$E$281,_xlfn.XLOOKUP(AJ$31,$S$28:$AB$28,$S$32:$AB$281))*_xlfn.XLOOKUP(AK$30,$S$8:$S$10,_xlfn.XLOOKUP(AJ$31,$U$4:$Z$4,$U$8:$Z$10),1),4))</f>
        <v/>
      </c>
      <c r="AK93" s="2" t="str">
        <f t="shared" si="2"/>
        <v>{"Hp":88388.5484,"AntiCri":0.3416}</v>
      </c>
      <c r="AL93" s="2" t="str" cm="1">
        <f t="array" ref="AL93">IF(AL92="","",$B$2&amp;AL$31&amp;$B$2&amp;$B$1&amp;ROUND(AL$29/100*_xlfn.XLOOKUP($E93,$E$32:$E$281,_xlfn.XLOOKUP(AL$31,$S$28:$AB$28,$S$32:$AB$281))*IFERROR(_xlfn.XLOOKUP(AO$30,$S$8:$S$10,_xlfn.XLOOKUP(AL$31,$U$4:$Z$4,$U$8:$Z$10),1),1),4))</f>
        <v>"PhysDef":3816.7782</v>
      </c>
      <c r="AM93" s="2" t="str" cm="1">
        <f t="array" ref="AM93">IF(AM92="","",$B$2&amp;AM$31&amp;$B$2&amp;$B$1&amp;ROUND(AM$29/100*_xlfn.XLOOKUP($E93,$E$32:$E$281,_xlfn.XLOOKUP(AM$31,$S$28:$AB$28,$S$32:$AB$281))*IFERROR(_xlfn.XLOOKUP(AP$30,$S$8:$S$10,_xlfn.XLOOKUP(AM$31,$U$4:$Z$4,$U$8:$Z$10),1),1),4))</f>
        <v>"SkillSpeed":0.0833</v>
      </c>
      <c r="AN93" s="2" t="str" cm="1">
        <f t="array" ref="AN93">IF(AN92="","",$B$2&amp;AN$31&amp;$B$2&amp;$B$1&amp;ROUND(AN$29/100*_xlfn.XLOOKUP($E93,$E$32:$E$281,_xlfn.XLOOKUP(AN$31,$S$28:$AB$28,$S$32:$AB$281))*IFERROR(_xlfn.XLOOKUP(AO$30,$S$8:$S$10,_xlfn.XLOOKUP(AN$31,$U$4:$Z$4,$U$8:$Z$10),1),1),4))</f>
        <v/>
      </c>
      <c r="AO93" s="2" t="str">
        <f t="shared" si="3"/>
        <v>{"PhysDef":3816.7782,"SkillSpeed":0.0833}</v>
      </c>
      <c r="AP93" s="2" t="str" cm="1">
        <f t="array" ref="AP93">IF(AP92="","",$B$2&amp;AP$31&amp;$B$2&amp;$B$1&amp;ROUND(AP$29/100*_xlfn.XLOOKUP($E93,$E$32:$E$281,_xlfn.XLOOKUP(AP$31,$S$28:$AB$28,$S$32:$AB$281))*IFERROR(_xlfn.XLOOKUP(AS$30,$S$8:$S$10,_xlfn.XLOOKUP(AP$31,$U$4:$Z$4,$U$8:$Z$10),1),1),4))</f>
        <v>"MagicDef":3816.7782</v>
      </c>
      <c r="AQ93" s="2" t="str" cm="1">
        <f t="array" ref="AQ93">IF(AQ92="","",$B$2&amp;AQ$31&amp;$B$2&amp;$B$1&amp;ROUND(AQ$29/100*_xlfn.XLOOKUP($E93,$E$32:$E$281,_xlfn.XLOOKUP(AQ$31,$S$28:$AB$28,$S$32:$AB$281))*IFERROR(_xlfn.XLOOKUP(AT$30,$S$8:$S$10,_xlfn.XLOOKUP(AQ$31,$U$4:$Z$4,$U$8:$Z$10),1),1),4))</f>
        <v>"AtkSpeed":0.1071</v>
      </c>
      <c r="AR93" s="2" t="str" cm="1">
        <f t="array" ref="AR93">IF(AR92="","",$B$2&amp;AR$31&amp;$B$2&amp;$B$1&amp;ROUND(AR$29/100*_xlfn.XLOOKUP($E93,$E$32:$E$281,_xlfn.XLOOKUP(AR$31,$S$28:$AB$28,$S$32:$AB$281))*IFERROR(_xlfn.XLOOKUP(AS$30,$S$8:$S$10,_xlfn.XLOOKUP(AR$31,$U$4:$Z$4,$U$8:$Z$10),1),1),4))</f>
        <v>"SkillSpeed":0.0833</v>
      </c>
      <c r="AS93" s="2" t="str">
        <f t="shared" si="4"/>
        <v>{"MagicDef":3816.7782,"AtkSpeed":0.1071,"SkillSpeed":0.0833}</v>
      </c>
      <c r="AT93" s="2" t="str" cm="1">
        <f t="array" ref="AT93">IF(AT92="","",$B$2&amp;AT$31&amp;$B$2&amp;$B$1&amp;ROUND(AT$29/100*_xlfn.XLOOKUP($E93,$E$32:$E$281,_xlfn.XLOOKUP(AT$31,$S$28:$AB$28,$S$32:$AB$281))*IFERROR(_xlfn.XLOOKUP(AW$30,$S$8:$S$10,_xlfn.XLOOKUP(AT$31,$U$4:$Z$4,$U$8:$Z$10),1),1),4))</f>
        <v>"Atk":8637.9718</v>
      </c>
      <c r="AU93" s="2" t="str" cm="1">
        <f t="array" ref="AU93">IF(AU92="","",$B$2&amp;AU$31&amp;$B$2&amp;$B$1&amp;ROUND(AU$29/100*_xlfn.XLOOKUP($E93,$E$32:$E$281,_xlfn.XLOOKUP(AU$31,$S$28:$AB$28,$S$32:$AB$281))*IFERROR(_xlfn.XLOOKUP(AX$30,$S$8:$S$10,_xlfn.XLOOKUP(AU$31,$U$4:$Z$4,$U$8:$Z$10),1),1),4))</f>
        <v>"Cri":0.427</v>
      </c>
      <c r="AV93" s="2" t="str" cm="1">
        <f t="array" ref="AV93">IF(AV92="","",$B$2&amp;AV$31&amp;$B$2&amp;$B$1&amp;ROUND(AV$29/100*_xlfn.XLOOKUP($E93,$E$32:$E$281,_xlfn.XLOOKUP(AV$31,$S$28:$AB$28,$S$32:$AB$281))*IFERROR(_xlfn.XLOOKUP(AW$30,$S$8:$S$10,_xlfn.XLOOKUP(AV$31,$U$4:$Z$4,$U$8:$Z$10),1),1),4))</f>
        <v/>
      </c>
      <c r="AW93" s="2" t="str">
        <f t="shared" si="5"/>
        <v>{"Atk":8637.9718,"Cri":0.427}</v>
      </c>
      <c r="AX93" s="2" t="str" cm="1">
        <f t="array" ref="AX93">IF(AX92="","",$B$2&amp;AX$31&amp;$B$2&amp;$B$1&amp;ROUND(AX$29/100*_xlfn.XLOOKUP($E93,$E$32:$E$281,_xlfn.XLOOKUP(AX$31,$S$28:$AB$28,$S$32:$AB$281))*IFERROR(_xlfn.XLOOKUP(BA$30,$S$8:$S$10,_xlfn.XLOOKUP(AX$31,$U$4:$Z$4,$U$8:$Z$10),1),1),4))</f>
        <v>"Hp":125551.9153</v>
      </c>
      <c r="AY93" s="2" t="str" cm="1">
        <f t="array" ref="AY93">IF(AY92="","",$B$2&amp;AY$31&amp;$B$2&amp;$B$1&amp;ROUND(AY$29/100*_xlfn.XLOOKUP($E93,$E$32:$E$281,_xlfn.XLOOKUP(AY$31,$S$28:$AB$28,$S$32:$AB$281))*IFERROR(_xlfn.XLOOKUP(BB$30,$S$8:$S$10,_xlfn.XLOOKUP(AY$31,$U$4:$Z$4,$U$8:$Z$10),1),1),4))</f>
        <v>"AntiCri":0.427</v>
      </c>
      <c r="AZ93" s="2" t="str" cm="1">
        <f t="array" ref="AZ93">IF(AZ92="","",$B$2&amp;AZ$31&amp;$B$2&amp;$B$1&amp;ROUND(AZ$29/100*_xlfn.XLOOKUP($E93,$E$32:$E$281,_xlfn.XLOOKUP(AZ$31,$S$28:$AB$28,$S$32:$AB$281))*IFERROR(_xlfn.XLOOKUP(BA$30,$S$8:$S$10,_xlfn.XLOOKUP(AZ$31,$U$4:$Z$4,$U$8:$Z$10),1),1),4))</f>
        <v/>
      </c>
      <c r="BA93" s="2" t="str">
        <f t="shared" si="6"/>
        <v>{"Hp":125551.9153,"AntiCri":0.427}</v>
      </c>
      <c r="BB93" s="2" t="str" cm="1">
        <f t="array" ref="BB93">IF(BB92="","",$B$2&amp;BB$31&amp;$B$2&amp;$B$1&amp;ROUND(BB$29/100*_xlfn.XLOOKUP($E93,$E$32:$E$281,_xlfn.XLOOKUP(BB$31,$S$28:$AB$28,$S$32:$AB$281))*IFERROR(_xlfn.XLOOKUP(BE$30,$S$8:$S$10,_xlfn.XLOOKUP(BB$31,$U$4:$Z$4,$U$8:$Z$10),1),1),4))</f>
        <v>"PhysDef":4419.4274</v>
      </c>
      <c r="BC93" s="2" t="str" cm="1">
        <f t="array" ref="BC93">IF(BC92="","",$B$2&amp;BC$31&amp;$B$2&amp;$B$1&amp;ROUND(BC$29/100*_xlfn.XLOOKUP($E93,$E$32:$E$281,_xlfn.XLOOKUP(BC$31,$S$28:$AB$28,$S$32:$AB$281))*IFERROR(_xlfn.XLOOKUP(BF$30,$S$8:$S$10,_xlfn.XLOOKUP(BC$31,$U$4:$Z$4,$U$8:$Z$10),1),1),4))</f>
        <v>"OnHealInc":0.0785</v>
      </c>
      <c r="BD93" s="2" t="str" cm="1">
        <f t="array" ref="BD93">IF(BD92="","",$B$2&amp;BD$31&amp;$B$2&amp;$B$1&amp;ROUND(BD$29/100*_xlfn.XLOOKUP($E93,$E$32:$E$281,_xlfn.XLOOKUP(BD$31,$S$28:$AB$28,$S$32:$AB$281))*IFERROR(_xlfn.XLOOKUP(BE$30,$S$8:$S$10,_xlfn.XLOOKUP(BD$31,$U$4:$Z$4,$U$8:$Z$10),1),1),4))</f>
        <v/>
      </c>
      <c r="BE93" s="2" t="str">
        <f t="shared" si="7"/>
        <v>{"PhysDef":4419.4274,"OnHealInc":0.0785}</v>
      </c>
      <c r="BF93" s="2" t="str" cm="1">
        <f t="array" ref="BF93">IF(BF92="","",$B$2&amp;BF$31&amp;$B$2&amp;$B$1&amp;ROUND(BF$29/100*_xlfn.XLOOKUP($E93,$E$32:$E$281,_xlfn.XLOOKUP(BF$31,$S$28:$AB$28,$S$32:$AB$281))*IFERROR(_xlfn.XLOOKUP(BI$30,$S$8:$S$10,_xlfn.XLOOKUP(BF$31,$U$4:$Z$4,$U$8:$Z$10),1),1),4))</f>
        <v>"MagicDef":4419.4274</v>
      </c>
      <c r="BG93" s="2" t="str" cm="1">
        <f t="array" ref="BG93">IF(BG92="","",$B$2&amp;BG$31&amp;$B$2&amp;$B$1&amp;ROUND(BG$29/100*_xlfn.XLOOKUP($E93,$E$32:$E$281,_xlfn.XLOOKUP(BG$31,$S$28:$AB$28,$S$32:$AB$281))*IFERROR(_xlfn.XLOOKUP(BJ$30,$S$8:$S$10,_xlfn.XLOOKUP(BG$31,$U$4:$Z$4,$U$8:$Z$10),1),1),4))</f>
        <v>"AtkSpeed":0.1071</v>
      </c>
      <c r="BH93" s="2" t="str" cm="1">
        <f t="array" ref="BH93">IF(BH92="","",$B$2&amp;BH$31&amp;$B$2&amp;$B$1&amp;ROUND(BH$29/100*_xlfn.XLOOKUP($E93,$E$32:$E$281,_xlfn.XLOOKUP(BH$31,$S$28:$AB$28,$S$32:$AB$281))*IFERROR(_xlfn.XLOOKUP(BI$30,$S$8:$S$10,_xlfn.XLOOKUP(BH$31,$U$4:$Z$4,$U$8:$Z$10),1),1),4))</f>
        <v>"OnHealInc":0.0785</v>
      </c>
      <c r="BI93" s="2" t="str">
        <f t="shared" si="8"/>
        <v>{"MagicDef":4419.4274,"AtkSpeed":0.1071,"OnHealInc":0.0785}</v>
      </c>
      <c r="BJ93" s="2" t="str" cm="1">
        <f t="array" ref="BJ93">IF(BJ92="","",$B$2&amp;BJ$31&amp;$B$2&amp;$B$1&amp;ROUND(BJ$29/100*_xlfn.XLOOKUP($E93,$E$32:$E$281,_xlfn.XLOOKUP(BJ$31,$S$28:$AB$28,$S$32:$AB$281))*IFERROR(_xlfn.XLOOKUP(BM$30,$S$8:$S$10,_xlfn.XLOOKUP(BJ$31,$U$4:$Z$4,$U$8:$Z$10),1),1),4))</f>
        <v>"Atk":11048.5686</v>
      </c>
      <c r="BK93" s="2" t="str" cm="1">
        <f t="array" ref="BK93">IF(BK92="","",$B$2&amp;BK$31&amp;$B$2&amp;$B$1&amp;ROUND(BK$29/100*_xlfn.XLOOKUP($E93,$E$32:$E$281,_xlfn.XLOOKUP(BK$31,$S$28:$AB$28,$S$32:$AB$281))*IFERROR(_xlfn.XLOOKUP(BN$30,$S$8:$S$10,_xlfn.XLOOKUP(BK$31,$U$4:$Z$4,$U$8:$Z$10),1),1),4))</f>
        <v>"Cri":0.427</v>
      </c>
      <c r="BL93" s="2" t="str" cm="1">
        <f t="array" ref="BL93">IF(BL92="","",$B$2&amp;BL$31&amp;$B$2&amp;$B$1&amp;ROUND(BL$29/100*_xlfn.XLOOKUP($E93,$E$32:$E$281,_xlfn.XLOOKUP(BL$31,$S$28:$AB$28,$S$32:$AB$281))*IFERROR(_xlfn.XLOOKUP(BM$30,$S$8:$S$10,_xlfn.XLOOKUP(BL$31,$U$4:$Z$4,$U$8:$Z$10),1),1),4))</f>
        <v/>
      </c>
      <c r="BM93" s="2" t="str">
        <f t="shared" si="9"/>
        <v>{"Atk":11048.5686,"Cri":0.427}</v>
      </c>
      <c r="BN93" s="2" t="str" cm="1">
        <f t="array" ref="BN93">IF(BN92="","",$B$2&amp;BN$31&amp;$B$2&amp;$B$1&amp;ROUND(BN$29/100*_xlfn.XLOOKUP($E93,$E$32:$E$281,_xlfn.XLOOKUP(BN$31,$S$28:$AB$28,$S$32:$AB$281))*IFERROR(_xlfn.XLOOKUP(BQ$30,$S$8:$S$10,_xlfn.XLOOKUP(BN$31,$U$4:$Z$4,$U$8:$Z$10),1),1),4))</f>
        <v>"Hp":105463.6089</v>
      </c>
      <c r="BO93" s="2" t="str" cm="1">
        <f t="array" ref="BO93">IF(BO92="","",$B$2&amp;BO$31&amp;$B$2&amp;$B$1&amp;ROUND(BO$29/100*_xlfn.XLOOKUP($E93,$E$32:$E$281,_xlfn.XLOOKUP(BO$31,$S$28:$AB$28,$S$32:$AB$281))*IFERROR(_xlfn.XLOOKUP(BR$30,$S$8:$S$10,_xlfn.XLOOKUP(BO$31,$U$4:$Z$4,$U$8:$Z$10),1),1),4))</f>
        <v>"AntiCri":0.427</v>
      </c>
      <c r="BP93" s="2" t="str" cm="1">
        <f t="array" ref="BP93">IF(BP92="","",$B$2&amp;BP$31&amp;$B$2&amp;$B$1&amp;ROUND(BP$29/100*_xlfn.XLOOKUP($E93,$E$32:$E$281,_xlfn.XLOOKUP(BP$31,$S$28:$AB$28,$S$32:$AB$281))*IFERROR(_xlfn.XLOOKUP(BQ$30,$S$8:$S$10,_xlfn.XLOOKUP(BP$31,$U$4:$Z$4,$U$8:$Z$10),1),1),4))</f>
        <v/>
      </c>
      <c r="BQ93" s="2" t="str">
        <f t="shared" si="10"/>
        <v>{"Hp":105463.6089,"AntiCri":0.427}</v>
      </c>
      <c r="BR93" s="2" t="str" cm="1">
        <f t="array" ref="BR93">IF(BR92="","",$B$2&amp;BR$31&amp;$B$2&amp;$B$1&amp;ROUND(BR$29/100*_xlfn.XLOOKUP($E93,$E$32:$E$281,_xlfn.XLOOKUP(BR$31,$S$28:$AB$28,$S$32:$AB$281))*IFERROR(_xlfn.XLOOKUP(BU$30,$S$8:$S$10,_xlfn.XLOOKUP(BR$31,$U$4:$Z$4,$U$8:$Z$10),1),1),4))</f>
        <v>"PhysDef":3897.1315</v>
      </c>
      <c r="BS93" s="2" t="str" cm="1">
        <f t="array" ref="BS93">IF(BS92="","",$B$2&amp;BS$31&amp;$B$2&amp;$B$1&amp;ROUND(BS$29/100*_xlfn.XLOOKUP($E93,$E$32:$E$281,_xlfn.XLOOKUP(BS$31,$S$28:$AB$28,$S$32:$AB$281))*IFERROR(_xlfn.XLOOKUP(BV$30,$S$8:$S$10,_xlfn.XLOOKUP(BS$31,$U$4:$Z$4,$U$8:$Z$10),1),1),4))</f>
        <v>"HealInc":0.0785</v>
      </c>
      <c r="BT93" s="2" t="str" cm="1">
        <f t="array" ref="BT93">IF(BT92="","",$B$2&amp;BT$31&amp;$B$2&amp;$B$1&amp;ROUND(BT$29/100*_xlfn.XLOOKUP($E93,$E$32:$E$281,_xlfn.XLOOKUP(BT$31,$S$28:$AB$28,$S$32:$AB$281))*IFERROR(_xlfn.XLOOKUP(BU$30,$S$8:$S$10,_xlfn.XLOOKUP(BT$31,$U$4:$Z$4,$U$8:$Z$10),1),1),4))</f>
        <v/>
      </c>
      <c r="BU93" s="2" t="str">
        <f t="shared" si="11"/>
        <v>{"PhysDef":3897.1315,"HealInc":0.0785}</v>
      </c>
      <c r="BV93" s="2" t="str" cm="1">
        <f t="array" ref="BV93">IF(BV92="","",$B$2&amp;BV$31&amp;$B$2&amp;$B$1&amp;ROUND(BV$29/100*_xlfn.XLOOKUP($E93,$E$32:$E$281,_xlfn.XLOOKUP(BV$31,$S$28:$AB$28,$S$32:$AB$281))*IFERROR(_xlfn.XLOOKUP(BY$30,$S$8:$S$10,_xlfn.XLOOKUP(BV$31,$U$4:$Z$4,$U$8:$Z$10),1),1),4))</f>
        <v>"MagicDef":3977.4847</v>
      </c>
      <c r="BW93" s="2" t="str" cm="1">
        <f t="array" ref="BW93">IF(BW92="","",$B$2&amp;BW$31&amp;$B$2&amp;$B$1&amp;ROUND(BW$29/100*_xlfn.XLOOKUP($E93,$E$32:$E$281,_xlfn.XLOOKUP(BW$31,$S$28:$AB$28,$S$32:$AB$281))*IFERROR(_xlfn.XLOOKUP(BZ$30,$S$8:$S$10,_xlfn.XLOOKUP(BW$31,$U$4:$Z$4,$U$8:$Z$10),1),1),4))</f>
        <v>"AtkSpeed":0.1071</v>
      </c>
      <c r="BX93" s="2" t="str" cm="1">
        <f t="array" ref="BX93">IF(BX92="","",$B$2&amp;BX$31&amp;$B$2&amp;$B$1&amp;ROUND(BX$29/100*_xlfn.XLOOKUP($E93,$E$32:$E$281,_xlfn.XLOOKUP(BX$31,$S$28:$AB$28,$S$32:$AB$281))*IFERROR(_xlfn.XLOOKUP(BY$30,$S$8:$S$10,_xlfn.XLOOKUP(BX$31,$U$4:$Z$4,$U$8:$Z$10),1),1),4))</f>
        <v>"HealInc":0.0785</v>
      </c>
      <c r="BY93" s="2" t="str">
        <f t="shared" si="12"/>
        <v>{"MagicDef":3977.4847,"AtkSpeed":0.1071,"HealInc":0.0785}</v>
      </c>
    </row>
    <row r="94" spans="4:77" ht="16.5" x14ac:dyDescent="0.15">
      <c r="D94" s="38">
        <v>135</v>
      </c>
      <c r="E94" s="43">
        <v>63</v>
      </c>
      <c r="F94" s="38">
        <v>2845.5718265478272</v>
      </c>
      <c r="G94" s="38">
        <v>50</v>
      </c>
      <c r="H94" s="38">
        <v>50</v>
      </c>
      <c r="I94" s="48">
        <v>2845.5718265478272</v>
      </c>
      <c r="J94" s="48">
        <v>284.55718265478271</v>
      </c>
      <c r="K94" s="48">
        <v>113.82287306191309</v>
      </c>
      <c r="L94" s="48">
        <v>113.82287306191309</v>
      </c>
      <c r="M94" s="48">
        <v>70</v>
      </c>
      <c r="N94" s="48">
        <v>70</v>
      </c>
      <c r="O94" s="48">
        <v>22.5</v>
      </c>
      <c r="P94" s="48">
        <v>17.5</v>
      </c>
      <c r="Q94" s="48">
        <v>16.5</v>
      </c>
      <c r="R94" s="48">
        <v>16.5</v>
      </c>
      <c r="S94" s="48">
        <f>SUM(I$32:I94)</f>
        <v>103287.1041056339</v>
      </c>
      <c r="T94" s="48">
        <f>SUM(J$32:J94)</f>
        <v>10328.710410563386</v>
      </c>
      <c r="U94" s="48">
        <f>SUM(K$32:K94)</f>
        <v>4131.4841642253559</v>
      </c>
      <c r="V94" s="48">
        <f>SUM(L$32:L94)</f>
        <v>4131.4841642253559</v>
      </c>
      <c r="W94" s="62">
        <f>SUM(M$32:M94)/10000</f>
        <v>0.434</v>
      </c>
      <c r="X94" s="62">
        <f>SUM(N$32:N94)/10000</f>
        <v>0.434</v>
      </c>
      <c r="Y94" s="62">
        <f>SUM(O$32:O94)/10000</f>
        <v>0.10935</v>
      </c>
      <c r="Z94" s="62">
        <f>SUM(P$32:P94)/10000</f>
        <v>8.5050000000000001E-2</v>
      </c>
      <c r="AA94" s="62">
        <f>SUM(Q$32:Q94)/10000</f>
        <v>8.0190000000000011E-2</v>
      </c>
      <c r="AB94" s="62">
        <f>SUM(R$32:R94)/10000</f>
        <v>8.0190000000000011E-2</v>
      </c>
      <c r="AD94" s="2" t="str" cm="1">
        <f t="array" ref="AD94">IF(AD93="","",$B$2&amp;AD$31&amp;$B$2&amp;$B$1&amp;ROUND(AD$29/100*_xlfn.XLOOKUP($E94,$E$32:$E$281,_xlfn.XLOOKUP(AD$31,$S$28:$AB$28,$S$32:$AB$281))*_xlfn.XLOOKUP(AG$30,$S$8:$S$10,_xlfn.XLOOKUP(AD$31,$U$4:$Z$4,$U$8:$Z$10),1),4))</f>
        <v>"Atk":12601.0267</v>
      </c>
      <c r="AE94" s="2" t="str" cm="1">
        <f t="array" ref="AE94">IF(AE93="","",$B$2&amp;AE$31&amp;$B$2&amp;$B$1&amp;ROUND(AE$29/100*_xlfn.XLOOKUP($E94,$E$32:$E$281,_xlfn.XLOOKUP(AE$31,$S$28:$AB$28,$S$32:$AB$281))*_xlfn.XLOOKUP(AG$30,$S$8:$S$10,_xlfn.XLOOKUP(AE$31,$U$4:$Z$4,$U$8:$Z$10),1),4))</f>
        <v>"Cri":0.6293</v>
      </c>
      <c r="AF94" s="2" t="str" cm="1">
        <f t="array" ref="AF94">IF(AF93="","",$B$2&amp;AF$31&amp;$B$2&amp;$B$1&amp;ROUND(AF$29/100*_xlfn.XLOOKUP($E94,$E$32:$E$281,_xlfn.XLOOKUP(AF$31,$S$28:$AB$28,$S$32:$AB$281))*_xlfn.XLOOKUP(AI$30,$S$8:$S$10,_xlfn.XLOOKUP(AF$31,$U$4:$Z$4,$U$8:$Z$10),1),4))</f>
        <v/>
      </c>
      <c r="AG94" s="2" t="str">
        <f t="shared" si="1"/>
        <v>{"Atk":12601.0267,"Cri":0.6293}</v>
      </c>
      <c r="AH94" s="2" t="str" cm="1">
        <f t="array" ref="AH94">IF(AH93="","",$B$2&amp;AH$31&amp;$B$2&amp;$B$1&amp;ROUND(AH$29/100*_xlfn.XLOOKUP($E94,$E$32:$E$281,_xlfn.XLOOKUP(AH$31,$S$28:$AB$28,$S$32:$AB$281))*_xlfn.XLOOKUP(AK$30,$S$8:$S$10,_xlfn.XLOOKUP(AH$31,$U$4:$Z$4,$U$8:$Z$10),1),4))</f>
        <v>"Hp":90892.6516</v>
      </c>
      <c r="AI94" s="2" t="str" cm="1">
        <f t="array" ref="AI94">IF(AI93="","",$B$2&amp;AI$31&amp;$B$2&amp;$B$1&amp;ROUND(AI$29/100*_xlfn.XLOOKUP($E94,$E$32:$E$281,_xlfn.XLOOKUP(AI$31,$S$28:$AB$28,$S$32:$AB$281))*_xlfn.XLOOKUP(AK$30,$S$8:$S$10,_xlfn.XLOOKUP(AI$31,$U$4:$Z$4,$U$8:$Z$10),1),4))</f>
        <v>"AntiCri":0.3472</v>
      </c>
      <c r="AJ94" s="2" t="str" cm="1">
        <f t="array" ref="AJ94">IF(AJ93="","",$B$2&amp;AJ$31&amp;$B$2&amp;$B$1&amp;ROUND(AJ$29/100*_xlfn.XLOOKUP($E94,$E$32:$E$281,_xlfn.XLOOKUP(AJ$31,$S$28:$AB$28,$S$32:$AB$281))*_xlfn.XLOOKUP(AK$30,$S$8:$S$10,_xlfn.XLOOKUP(AJ$31,$U$4:$Z$4,$U$8:$Z$10),1),4))</f>
        <v/>
      </c>
      <c r="AK94" s="2" t="str">
        <f t="shared" si="2"/>
        <v>{"Hp":90892.6516,"AntiCri":0.3472}</v>
      </c>
      <c r="AL94" s="2" t="str" cm="1">
        <f t="array" ref="AL94">IF(AL93="","",$B$2&amp;AL$31&amp;$B$2&amp;$B$1&amp;ROUND(AL$29/100*_xlfn.XLOOKUP($E94,$E$32:$E$281,_xlfn.XLOOKUP(AL$31,$S$28:$AB$28,$S$32:$AB$281))*IFERROR(_xlfn.XLOOKUP(AO$30,$S$8:$S$10,_xlfn.XLOOKUP(AL$31,$U$4:$Z$4,$U$8:$Z$10),1),1),4))</f>
        <v>"PhysDef":3924.91</v>
      </c>
      <c r="AM94" s="2" t="str" cm="1">
        <f t="array" ref="AM94">IF(AM93="","",$B$2&amp;AM$31&amp;$B$2&amp;$B$1&amp;ROUND(AM$29/100*_xlfn.XLOOKUP($E94,$E$32:$E$281,_xlfn.XLOOKUP(AM$31,$S$28:$AB$28,$S$32:$AB$281))*IFERROR(_xlfn.XLOOKUP(AP$30,$S$8:$S$10,_xlfn.XLOOKUP(AM$31,$U$4:$Z$4,$U$8:$Z$10),1),1),4))</f>
        <v>"SkillSpeed":0.0851</v>
      </c>
      <c r="AN94" s="2" t="str" cm="1">
        <f t="array" ref="AN94">IF(AN93="","",$B$2&amp;AN$31&amp;$B$2&amp;$B$1&amp;ROUND(AN$29/100*_xlfn.XLOOKUP($E94,$E$32:$E$281,_xlfn.XLOOKUP(AN$31,$S$28:$AB$28,$S$32:$AB$281))*IFERROR(_xlfn.XLOOKUP(AO$30,$S$8:$S$10,_xlfn.XLOOKUP(AN$31,$U$4:$Z$4,$U$8:$Z$10),1),1),4))</f>
        <v/>
      </c>
      <c r="AO94" s="2" t="str">
        <f t="shared" si="3"/>
        <v>{"PhysDef":3924.91,"SkillSpeed":0.0851}</v>
      </c>
      <c r="AP94" s="2" t="str" cm="1">
        <f t="array" ref="AP94">IF(AP93="","",$B$2&amp;AP$31&amp;$B$2&amp;$B$1&amp;ROUND(AP$29/100*_xlfn.XLOOKUP($E94,$E$32:$E$281,_xlfn.XLOOKUP(AP$31,$S$28:$AB$28,$S$32:$AB$281))*IFERROR(_xlfn.XLOOKUP(AS$30,$S$8:$S$10,_xlfn.XLOOKUP(AP$31,$U$4:$Z$4,$U$8:$Z$10),1),1),4))</f>
        <v>"MagicDef":3924.91</v>
      </c>
      <c r="AQ94" s="2" t="str" cm="1">
        <f t="array" ref="AQ94">IF(AQ93="","",$B$2&amp;AQ$31&amp;$B$2&amp;$B$1&amp;ROUND(AQ$29/100*_xlfn.XLOOKUP($E94,$E$32:$E$281,_xlfn.XLOOKUP(AQ$31,$S$28:$AB$28,$S$32:$AB$281))*IFERROR(_xlfn.XLOOKUP(AT$30,$S$8:$S$10,_xlfn.XLOOKUP(AQ$31,$U$4:$Z$4,$U$8:$Z$10),1),1),4))</f>
        <v>"AtkSpeed":0.1094</v>
      </c>
      <c r="AR94" s="2" t="str" cm="1">
        <f t="array" ref="AR94">IF(AR93="","",$B$2&amp;AR$31&amp;$B$2&amp;$B$1&amp;ROUND(AR$29/100*_xlfn.XLOOKUP($E94,$E$32:$E$281,_xlfn.XLOOKUP(AR$31,$S$28:$AB$28,$S$32:$AB$281))*IFERROR(_xlfn.XLOOKUP(AS$30,$S$8:$S$10,_xlfn.XLOOKUP(AR$31,$U$4:$Z$4,$U$8:$Z$10),1),1),4))</f>
        <v>"SkillSpeed":0.0851</v>
      </c>
      <c r="AS94" s="2" t="str">
        <f t="shared" si="4"/>
        <v>{"MagicDef":3924.91,"AtkSpeed":0.1094,"SkillSpeed":0.0851}</v>
      </c>
      <c r="AT94" s="2" t="str" cm="1">
        <f t="array" ref="AT94">IF(AT93="","",$B$2&amp;AT$31&amp;$B$2&amp;$B$1&amp;ROUND(AT$29/100*_xlfn.XLOOKUP($E94,$E$32:$E$281,_xlfn.XLOOKUP(AT$31,$S$28:$AB$28,$S$32:$AB$281))*IFERROR(_xlfn.XLOOKUP(AW$30,$S$8:$S$10,_xlfn.XLOOKUP(AT$31,$U$4:$Z$4,$U$8:$Z$10),1),1),4))</f>
        <v>"Atk":8882.691</v>
      </c>
      <c r="AU94" s="2" t="str" cm="1">
        <f t="array" ref="AU94">IF(AU93="","",$B$2&amp;AU$31&amp;$B$2&amp;$B$1&amp;ROUND(AU$29/100*_xlfn.XLOOKUP($E94,$E$32:$E$281,_xlfn.XLOOKUP(AU$31,$S$28:$AB$28,$S$32:$AB$281))*IFERROR(_xlfn.XLOOKUP(AX$30,$S$8:$S$10,_xlfn.XLOOKUP(AU$31,$U$4:$Z$4,$U$8:$Z$10),1),1),4))</f>
        <v>"Cri":0.434</v>
      </c>
      <c r="AV94" s="2" t="str" cm="1">
        <f t="array" ref="AV94">IF(AV93="","",$B$2&amp;AV$31&amp;$B$2&amp;$B$1&amp;ROUND(AV$29/100*_xlfn.XLOOKUP($E94,$E$32:$E$281,_xlfn.XLOOKUP(AV$31,$S$28:$AB$28,$S$32:$AB$281))*IFERROR(_xlfn.XLOOKUP(AW$30,$S$8:$S$10,_xlfn.XLOOKUP(AV$31,$U$4:$Z$4,$U$8:$Z$10),1),1),4))</f>
        <v/>
      </c>
      <c r="AW94" s="2" t="str">
        <f t="shared" si="5"/>
        <v>{"Atk":8882.691,"Cri":0.434}</v>
      </c>
      <c r="AX94" s="2" t="str" cm="1">
        <f t="array" ref="AX94">IF(AX93="","",$B$2&amp;AX$31&amp;$B$2&amp;$B$1&amp;ROUND(AX$29/100*_xlfn.XLOOKUP($E94,$E$32:$E$281,_xlfn.XLOOKUP(AX$31,$S$28:$AB$28,$S$32:$AB$281))*IFERROR(_xlfn.XLOOKUP(BA$30,$S$8:$S$10,_xlfn.XLOOKUP(AX$31,$U$4:$Z$4,$U$8:$Z$10),1),1),4))</f>
        <v>"Hp":129108.8801</v>
      </c>
      <c r="AY94" s="2" t="str" cm="1">
        <f t="array" ref="AY94">IF(AY93="","",$B$2&amp;AY$31&amp;$B$2&amp;$B$1&amp;ROUND(AY$29/100*_xlfn.XLOOKUP($E94,$E$32:$E$281,_xlfn.XLOOKUP(AY$31,$S$28:$AB$28,$S$32:$AB$281))*IFERROR(_xlfn.XLOOKUP(BB$30,$S$8:$S$10,_xlfn.XLOOKUP(AY$31,$U$4:$Z$4,$U$8:$Z$10),1),1),4))</f>
        <v>"AntiCri":0.434</v>
      </c>
      <c r="AZ94" s="2" t="str" cm="1">
        <f t="array" ref="AZ94">IF(AZ93="","",$B$2&amp;AZ$31&amp;$B$2&amp;$B$1&amp;ROUND(AZ$29/100*_xlfn.XLOOKUP($E94,$E$32:$E$281,_xlfn.XLOOKUP(AZ$31,$S$28:$AB$28,$S$32:$AB$281))*IFERROR(_xlfn.XLOOKUP(BA$30,$S$8:$S$10,_xlfn.XLOOKUP(AZ$31,$U$4:$Z$4,$U$8:$Z$10),1),1),4))</f>
        <v/>
      </c>
      <c r="BA94" s="2" t="str">
        <f t="shared" si="6"/>
        <v>{"Hp":129108.8801,"AntiCri":0.434}</v>
      </c>
      <c r="BB94" s="2" t="str" cm="1">
        <f t="array" ref="BB94">IF(BB93="","",$B$2&amp;BB$31&amp;$B$2&amp;$B$1&amp;ROUND(BB$29/100*_xlfn.XLOOKUP($E94,$E$32:$E$281,_xlfn.XLOOKUP(BB$31,$S$28:$AB$28,$S$32:$AB$281))*IFERROR(_xlfn.XLOOKUP(BE$30,$S$8:$S$10,_xlfn.XLOOKUP(BB$31,$U$4:$Z$4,$U$8:$Z$10),1),1),4))</f>
        <v>"PhysDef":4544.6326</v>
      </c>
      <c r="BC94" s="2" t="str" cm="1">
        <f t="array" ref="BC94">IF(BC93="","",$B$2&amp;BC$31&amp;$B$2&amp;$B$1&amp;ROUND(BC$29/100*_xlfn.XLOOKUP($E94,$E$32:$E$281,_xlfn.XLOOKUP(BC$31,$S$28:$AB$28,$S$32:$AB$281))*IFERROR(_xlfn.XLOOKUP(BF$30,$S$8:$S$10,_xlfn.XLOOKUP(BC$31,$U$4:$Z$4,$U$8:$Z$10),1),1),4))</f>
        <v>"OnHealInc":0.0802</v>
      </c>
      <c r="BD94" s="2" t="str" cm="1">
        <f t="array" ref="BD94">IF(BD93="","",$B$2&amp;BD$31&amp;$B$2&amp;$B$1&amp;ROUND(BD$29/100*_xlfn.XLOOKUP($E94,$E$32:$E$281,_xlfn.XLOOKUP(BD$31,$S$28:$AB$28,$S$32:$AB$281))*IFERROR(_xlfn.XLOOKUP(BE$30,$S$8:$S$10,_xlfn.XLOOKUP(BD$31,$U$4:$Z$4,$U$8:$Z$10),1),1),4))</f>
        <v/>
      </c>
      <c r="BE94" s="2" t="str">
        <f t="shared" si="7"/>
        <v>{"PhysDef":4544.6326,"OnHealInc":0.0802}</v>
      </c>
      <c r="BF94" s="2" t="str" cm="1">
        <f t="array" ref="BF94">IF(BF93="","",$B$2&amp;BF$31&amp;$B$2&amp;$B$1&amp;ROUND(BF$29/100*_xlfn.XLOOKUP($E94,$E$32:$E$281,_xlfn.XLOOKUP(BF$31,$S$28:$AB$28,$S$32:$AB$281))*IFERROR(_xlfn.XLOOKUP(BI$30,$S$8:$S$10,_xlfn.XLOOKUP(BF$31,$U$4:$Z$4,$U$8:$Z$10),1),1),4))</f>
        <v>"MagicDef":4544.6326</v>
      </c>
      <c r="BG94" s="2" t="str" cm="1">
        <f t="array" ref="BG94">IF(BG93="","",$B$2&amp;BG$31&amp;$B$2&amp;$B$1&amp;ROUND(BG$29/100*_xlfn.XLOOKUP($E94,$E$32:$E$281,_xlfn.XLOOKUP(BG$31,$S$28:$AB$28,$S$32:$AB$281))*IFERROR(_xlfn.XLOOKUP(BJ$30,$S$8:$S$10,_xlfn.XLOOKUP(BG$31,$U$4:$Z$4,$U$8:$Z$10),1),1),4))</f>
        <v>"AtkSpeed":0.1094</v>
      </c>
      <c r="BH94" s="2" t="str" cm="1">
        <f t="array" ref="BH94">IF(BH93="","",$B$2&amp;BH$31&amp;$B$2&amp;$B$1&amp;ROUND(BH$29/100*_xlfn.XLOOKUP($E94,$E$32:$E$281,_xlfn.XLOOKUP(BH$31,$S$28:$AB$28,$S$32:$AB$281))*IFERROR(_xlfn.XLOOKUP(BI$30,$S$8:$S$10,_xlfn.XLOOKUP(BH$31,$U$4:$Z$4,$U$8:$Z$10),1),1),4))</f>
        <v>"OnHealInc":0.0802</v>
      </c>
      <c r="BI94" s="2" t="str">
        <f t="shared" si="8"/>
        <v>{"MagicDef":4544.6326,"AtkSpeed":0.1094,"OnHealInc":0.0802}</v>
      </c>
      <c r="BJ94" s="2" t="str" cm="1">
        <f t="array" ref="BJ94">IF(BJ93="","",$B$2&amp;BJ$31&amp;$B$2&amp;$B$1&amp;ROUND(BJ$29/100*_xlfn.XLOOKUP($E94,$E$32:$E$281,_xlfn.XLOOKUP(BJ$31,$S$28:$AB$28,$S$32:$AB$281))*IFERROR(_xlfn.XLOOKUP(BM$30,$S$8:$S$10,_xlfn.XLOOKUP(BJ$31,$U$4:$Z$4,$U$8:$Z$10),1),1),4))</f>
        <v>"Atk":11361.5815</v>
      </c>
      <c r="BK94" s="2" t="str" cm="1">
        <f t="array" ref="BK94">IF(BK93="","",$B$2&amp;BK$31&amp;$B$2&amp;$B$1&amp;ROUND(BK$29/100*_xlfn.XLOOKUP($E94,$E$32:$E$281,_xlfn.XLOOKUP(BK$31,$S$28:$AB$28,$S$32:$AB$281))*IFERROR(_xlfn.XLOOKUP(BN$30,$S$8:$S$10,_xlfn.XLOOKUP(BK$31,$U$4:$Z$4,$U$8:$Z$10),1),1),4))</f>
        <v>"Cri":0.434</v>
      </c>
      <c r="BL94" s="2" t="str" cm="1">
        <f t="array" ref="BL94">IF(BL93="","",$B$2&amp;BL$31&amp;$B$2&amp;$B$1&amp;ROUND(BL$29/100*_xlfn.XLOOKUP($E94,$E$32:$E$281,_xlfn.XLOOKUP(BL$31,$S$28:$AB$28,$S$32:$AB$281))*IFERROR(_xlfn.XLOOKUP(BM$30,$S$8:$S$10,_xlfn.XLOOKUP(BL$31,$U$4:$Z$4,$U$8:$Z$10),1),1),4))</f>
        <v/>
      </c>
      <c r="BM94" s="2" t="str">
        <f t="shared" si="9"/>
        <v>{"Atk":11361.5815,"Cri":0.434}</v>
      </c>
      <c r="BN94" s="2" t="str" cm="1">
        <f t="array" ref="BN94">IF(BN93="","",$B$2&amp;BN$31&amp;$B$2&amp;$B$1&amp;ROUND(BN$29/100*_xlfn.XLOOKUP($E94,$E$32:$E$281,_xlfn.XLOOKUP(BN$31,$S$28:$AB$28,$S$32:$AB$281))*IFERROR(_xlfn.XLOOKUP(BQ$30,$S$8:$S$10,_xlfn.XLOOKUP(BN$31,$U$4:$Z$4,$U$8:$Z$10),1),1),4))</f>
        <v>"Hp":108451.4593</v>
      </c>
      <c r="BO94" s="2" t="str" cm="1">
        <f t="array" ref="BO94">IF(BO93="","",$B$2&amp;BO$31&amp;$B$2&amp;$B$1&amp;ROUND(BO$29/100*_xlfn.XLOOKUP($E94,$E$32:$E$281,_xlfn.XLOOKUP(BO$31,$S$28:$AB$28,$S$32:$AB$281))*IFERROR(_xlfn.XLOOKUP(BR$30,$S$8:$S$10,_xlfn.XLOOKUP(BO$31,$U$4:$Z$4,$U$8:$Z$10),1),1),4))</f>
        <v>"AntiCri":0.434</v>
      </c>
      <c r="BP94" s="2" t="str" cm="1">
        <f t="array" ref="BP94">IF(BP93="","",$B$2&amp;BP$31&amp;$B$2&amp;$B$1&amp;ROUND(BP$29/100*_xlfn.XLOOKUP($E94,$E$32:$E$281,_xlfn.XLOOKUP(BP$31,$S$28:$AB$28,$S$32:$AB$281))*IFERROR(_xlfn.XLOOKUP(BQ$30,$S$8:$S$10,_xlfn.XLOOKUP(BP$31,$U$4:$Z$4,$U$8:$Z$10),1),1),4))</f>
        <v/>
      </c>
      <c r="BQ94" s="2" t="str">
        <f t="shared" si="10"/>
        <v>{"Hp":108451.4593,"AntiCri":0.434}</v>
      </c>
      <c r="BR94" s="2" t="str" cm="1">
        <f t="array" ref="BR94">IF(BR93="","",$B$2&amp;BR$31&amp;$B$2&amp;$B$1&amp;ROUND(BR$29/100*_xlfn.XLOOKUP($E94,$E$32:$E$281,_xlfn.XLOOKUP(BR$31,$S$28:$AB$28,$S$32:$AB$281))*IFERROR(_xlfn.XLOOKUP(BU$30,$S$8:$S$10,_xlfn.XLOOKUP(BR$31,$U$4:$Z$4,$U$8:$Z$10),1),1),4))</f>
        <v>"PhysDef":4007.5396</v>
      </c>
      <c r="BS94" s="2" t="str" cm="1">
        <f t="array" ref="BS94">IF(BS93="","",$B$2&amp;BS$31&amp;$B$2&amp;$B$1&amp;ROUND(BS$29/100*_xlfn.XLOOKUP($E94,$E$32:$E$281,_xlfn.XLOOKUP(BS$31,$S$28:$AB$28,$S$32:$AB$281))*IFERROR(_xlfn.XLOOKUP(BV$30,$S$8:$S$10,_xlfn.XLOOKUP(BS$31,$U$4:$Z$4,$U$8:$Z$10),1),1),4))</f>
        <v>"HealInc":0.0802</v>
      </c>
      <c r="BT94" s="2" t="str" cm="1">
        <f t="array" ref="BT94">IF(BT93="","",$B$2&amp;BT$31&amp;$B$2&amp;$B$1&amp;ROUND(BT$29/100*_xlfn.XLOOKUP($E94,$E$32:$E$281,_xlfn.XLOOKUP(BT$31,$S$28:$AB$28,$S$32:$AB$281))*IFERROR(_xlfn.XLOOKUP(BU$30,$S$8:$S$10,_xlfn.XLOOKUP(BT$31,$U$4:$Z$4,$U$8:$Z$10),1),1),4))</f>
        <v/>
      </c>
      <c r="BU94" s="2" t="str">
        <f t="shared" si="11"/>
        <v>{"PhysDef":4007.5396,"HealInc":0.0802}</v>
      </c>
      <c r="BV94" s="2" t="str" cm="1">
        <f t="array" ref="BV94">IF(BV93="","",$B$2&amp;BV$31&amp;$B$2&amp;$B$1&amp;ROUND(BV$29/100*_xlfn.XLOOKUP($E94,$E$32:$E$281,_xlfn.XLOOKUP(BV$31,$S$28:$AB$28,$S$32:$AB$281))*IFERROR(_xlfn.XLOOKUP(BY$30,$S$8:$S$10,_xlfn.XLOOKUP(BV$31,$U$4:$Z$4,$U$8:$Z$10),1),1),4))</f>
        <v>"MagicDef":4090.1693</v>
      </c>
      <c r="BW94" s="2" t="str" cm="1">
        <f t="array" ref="BW94">IF(BW93="","",$B$2&amp;BW$31&amp;$B$2&amp;$B$1&amp;ROUND(BW$29/100*_xlfn.XLOOKUP($E94,$E$32:$E$281,_xlfn.XLOOKUP(BW$31,$S$28:$AB$28,$S$32:$AB$281))*IFERROR(_xlfn.XLOOKUP(BZ$30,$S$8:$S$10,_xlfn.XLOOKUP(BW$31,$U$4:$Z$4,$U$8:$Z$10),1),1),4))</f>
        <v>"AtkSpeed":0.1094</v>
      </c>
      <c r="BX94" s="2" t="str" cm="1">
        <f t="array" ref="BX94">IF(BX93="","",$B$2&amp;BX$31&amp;$B$2&amp;$B$1&amp;ROUND(BX$29/100*_xlfn.XLOOKUP($E94,$E$32:$E$281,_xlfn.XLOOKUP(BX$31,$S$28:$AB$28,$S$32:$AB$281))*IFERROR(_xlfn.XLOOKUP(BY$30,$S$8:$S$10,_xlfn.XLOOKUP(BX$31,$U$4:$Z$4,$U$8:$Z$10),1),1),4))</f>
        <v>"HealInc":0.0802</v>
      </c>
      <c r="BY94" s="2" t="str">
        <f t="shared" si="12"/>
        <v>{"MagicDef":4090.1693,"AtkSpeed":0.1094,"HealInc":0.0802}</v>
      </c>
    </row>
    <row r="95" spans="4:77" ht="16.5" x14ac:dyDescent="0.15">
      <c r="D95" s="38">
        <v>137</v>
      </c>
      <c r="E95" s="43">
        <v>64</v>
      </c>
      <c r="F95" s="38">
        <v>2918.8639843379469</v>
      </c>
      <c r="G95" s="38">
        <v>50</v>
      </c>
      <c r="H95" s="38">
        <v>50</v>
      </c>
      <c r="I95" s="48">
        <v>2918.8639843379469</v>
      </c>
      <c r="J95" s="48">
        <v>291.88639843379468</v>
      </c>
      <c r="K95" s="48">
        <v>116.75455937351788</v>
      </c>
      <c r="L95" s="48">
        <v>116.75455937351788</v>
      </c>
      <c r="M95" s="48">
        <v>70</v>
      </c>
      <c r="N95" s="48">
        <v>70</v>
      </c>
      <c r="O95" s="48">
        <v>22.5</v>
      </c>
      <c r="P95" s="48">
        <v>17.5</v>
      </c>
      <c r="Q95" s="48">
        <v>16.5</v>
      </c>
      <c r="R95" s="48">
        <v>16.5</v>
      </c>
      <c r="S95" s="48">
        <f>SUM(I$32:I95)</f>
        <v>106205.96808997185</v>
      </c>
      <c r="T95" s="48">
        <f>SUM(J$32:J95)</f>
        <v>10620.596808997181</v>
      </c>
      <c r="U95" s="48">
        <f>SUM(K$32:K95)</f>
        <v>4248.2387235988735</v>
      </c>
      <c r="V95" s="48">
        <f>SUM(L$32:L95)</f>
        <v>4248.2387235988735</v>
      </c>
      <c r="W95" s="62">
        <f>SUM(M$32:M95)/10000</f>
        <v>0.441</v>
      </c>
      <c r="X95" s="62">
        <f>SUM(N$32:N95)/10000</f>
        <v>0.441</v>
      </c>
      <c r="Y95" s="62">
        <f>SUM(O$32:O95)/10000</f>
        <v>0.1116</v>
      </c>
      <c r="Z95" s="62">
        <f>SUM(P$32:P95)/10000</f>
        <v>8.6800000000000002E-2</v>
      </c>
      <c r="AA95" s="62">
        <f>SUM(Q$32:Q95)/10000</f>
        <v>8.184000000000001E-2</v>
      </c>
      <c r="AB95" s="62">
        <f>SUM(R$32:R95)/10000</f>
        <v>8.184000000000001E-2</v>
      </c>
      <c r="AD95" s="2" t="str" cm="1">
        <f t="array" ref="AD95">IF(AD94="","",$B$2&amp;AD$31&amp;$B$2&amp;$B$1&amp;ROUND(AD$29/100*_xlfn.XLOOKUP($E95,$E$32:$E$281,_xlfn.XLOOKUP(AD$31,$S$28:$AB$28,$S$32:$AB$281))*_xlfn.XLOOKUP(AG$30,$S$8:$S$10,_xlfn.XLOOKUP(AD$31,$U$4:$Z$4,$U$8:$Z$10),1),4))</f>
        <v>"Atk":12957.1281</v>
      </c>
      <c r="AE95" s="2" t="str" cm="1">
        <f t="array" ref="AE95">IF(AE94="","",$B$2&amp;AE$31&amp;$B$2&amp;$B$1&amp;ROUND(AE$29/100*_xlfn.XLOOKUP($E95,$E$32:$E$281,_xlfn.XLOOKUP(AE$31,$S$28:$AB$28,$S$32:$AB$281))*_xlfn.XLOOKUP(AG$30,$S$8:$S$10,_xlfn.XLOOKUP(AE$31,$U$4:$Z$4,$U$8:$Z$10),1),4))</f>
        <v>"Cri":0.6395</v>
      </c>
      <c r="AF95" s="2" t="str" cm="1">
        <f t="array" ref="AF95">IF(AF94="","",$B$2&amp;AF$31&amp;$B$2&amp;$B$1&amp;ROUND(AF$29/100*_xlfn.XLOOKUP($E95,$E$32:$E$281,_xlfn.XLOOKUP(AF$31,$S$28:$AB$28,$S$32:$AB$281))*_xlfn.XLOOKUP(AI$30,$S$8:$S$10,_xlfn.XLOOKUP(AF$31,$U$4:$Z$4,$U$8:$Z$10),1),4))</f>
        <v/>
      </c>
      <c r="AG95" s="2" t="str">
        <f t="shared" si="1"/>
        <v>{"Atk":12957.1281,"Cri":0.6395}</v>
      </c>
      <c r="AH95" s="2" t="str" cm="1">
        <f t="array" ref="AH95">IF(AH94="","",$B$2&amp;AH$31&amp;$B$2&amp;$B$1&amp;ROUND(AH$29/100*_xlfn.XLOOKUP($E95,$E$32:$E$281,_xlfn.XLOOKUP(AH$31,$S$28:$AB$28,$S$32:$AB$281))*_xlfn.XLOOKUP(AK$30,$S$8:$S$10,_xlfn.XLOOKUP(AH$31,$U$4:$Z$4,$U$8:$Z$10),1),4))</f>
        <v>"Hp":93461.2519</v>
      </c>
      <c r="AI95" s="2" t="str" cm="1">
        <f t="array" ref="AI95">IF(AI94="","",$B$2&amp;AI$31&amp;$B$2&amp;$B$1&amp;ROUND(AI$29/100*_xlfn.XLOOKUP($E95,$E$32:$E$281,_xlfn.XLOOKUP(AI$31,$S$28:$AB$28,$S$32:$AB$281))*_xlfn.XLOOKUP(AK$30,$S$8:$S$10,_xlfn.XLOOKUP(AI$31,$U$4:$Z$4,$U$8:$Z$10),1),4))</f>
        <v>"AntiCri":0.3528</v>
      </c>
      <c r="AJ95" s="2" t="str" cm="1">
        <f t="array" ref="AJ95">IF(AJ94="","",$B$2&amp;AJ$31&amp;$B$2&amp;$B$1&amp;ROUND(AJ$29/100*_xlfn.XLOOKUP($E95,$E$32:$E$281,_xlfn.XLOOKUP(AJ$31,$S$28:$AB$28,$S$32:$AB$281))*_xlfn.XLOOKUP(AK$30,$S$8:$S$10,_xlfn.XLOOKUP(AJ$31,$U$4:$Z$4,$U$8:$Z$10),1),4))</f>
        <v/>
      </c>
      <c r="AK95" s="2" t="str">
        <f t="shared" si="2"/>
        <v>{"Hp":93461.2519,"AntiCri":0.3528}</v>
      </c>
      <c r="AL95" s="2" t="str" cm="1">
        <f t="array" ref="AL95">IF(AL94="","",$B$2&amp;AL$31&amp;$B$2&amp;$B$1&amp;ROUND(AL$29/100*_xlfn.XLOOKUP($E95,$E$32:$E$281,_xlfn.XLOOKUP(AL$31,$S$28:$AB$28,$S$32:$AB$281))*IFERROR(_xlfn.XLOOKUP(AO$30,$S$8:$S$10,_xlfn.XLOOKUP(AL$31,$U$4:$Z$4,$U$8:$Z$10),1),1),4))</f>
        <v>"PhysDef":4035.8268</v>
      </c>
      <c r="AM95" s="2" t="str" cm="1">
        <f t="array" ref="AM95">IF(AM94="","",$B$2&amp;AM$31&amp;$B$2&amp;$B$1&amp;ROUND(AM$29/100*_xlfn.XLOOKUP($E95,$E$32:$E$281,_xlfn.XLOOKUP(AM$31,$S$28:$AB$28,$S$32:$AB$281))*IFERROR(_xlfn.XLOOKUP(AP$30,$S$8:$S$10,_xlfn.XLOOKUP(AM$31,$U$4:$Z$4,$U$8:$Z$10),1),1),4))</f>
        <v>"SkillSpeed":0.0868</v>
      </c>
      <c r="AN95" s="2" t="str" cm="1">
        <f t="array" ref="AN95">IF(AN94="","",$B$2&amp;AN$31&amp;$B$2&amp;$B$1&amp;ROUND(AN$29/100*_xlfn.XLOOKUP($E95,$E$32:$E$281,_xlfn.XLOOKUP(AN$31,$S$28:$AB$28,$S$32:$AB$281))*IFERROR(_xlfn.XLOOKUP(AO$30,$S$8:$S$10,_xlfn.XLOOKUP(AN$31,$U$4:$Z$4,$U$8:$Z$10),1),1),4))</f>
        <v/>
      </c>
      <c r="AO95" s="2" t="str">
        <f t="shared" si="3"/>
        <v>{"PhysDef":4035.8268,"SkillSpeed":0.0868}</v>
      </c>
      <c r="AP95" s="2" t="str" cm="1">
        <f t="array" ref="AP95">IF(AP94="","",$B$2&amp;AP$31&amp;$B$2&amp;$B$1&amp;ROUND(AP$29/100*_xlfn.XLOOKUP($E95,$E$32:$E$281,_xlfn.XLOOKUP(AP$31,$S$28:$AB$28,$S$32:$AB$281))*IFERROR(_xlfn.XLOOKUP(AS$30,$S$8:$S$10,_xlfn.XLOOKUP(AP$31,$U$4:$Z$4,$U$8:$Z$10),1),1),4))</f>
        <v>"MagicDef":4035.8268</v>
      </c>
      <c r="AQ95" s="2" t="str" cm="1">
        <f t="array" ref="AQ95">IF(AQ94="","",$B$2&amp;AQ$31&amp;$B$2&amp;$B$1&amp;ROUND(AQ$29/100*_xlfn.XLOOKUP($E95,$E$32:$E$281,_xlfn.XLOOKUP(AQ$31,$S$28:$AB$28,$S$32:$AB$281))*IFERROR(_xlfn.XLOOKUP(AT$30,$S$8:$S$10,_xlfn.XLOOKUP(AQ$31,$U$4:$Z$4,$U$8:$Z$10),1),1),4))</f>
        <v>"AtkSpeed":0.1116</v>
      </c>
      <c r="AR95" s="2" t="str" cm="1">
        <f t="array" ref="AR95">IF(AR94="","",$B$2&amp;AR$31&amp;$B$2&amp;$B$1&amp;ROUND(AR$29/100*_xlfn.XLOOKUP($E95,$E$32:$E$281,_xlfn.XLOOKUP(AR$31,$S$28:$AB$28,$S$32:$AB$281))*IFERROR(_xlfn.XLOOKUP(AS$30,$S$8:$S$10,_xlfn.XLOOKUP(AR$31,$U$4:$Z$4,$U$8:$Z$10),1),1),4))</f>
        <v>"SkillSpeed":0.0868</v>
      </c>
      <c r="AS95" s="2" t="str">
        <f t="shared" si="4"/>
        <v>{"MagicDef":4035.8268,"AtkSpeed":0.1116,"SkillSpeed":0.0868}</v>
      </c>
      <c r="AT95" s="2" t="str" cm="1">
        <f t="array" ref="AT95">IF(AT94="","",$B$2&amp;AT$31&amp;$B$2&amp;$B$1&amp;ROUND(AT$29/100*_xlfn.XLOOKUP($E95,$E$32:$E$281,_xlfn.XLOOKUP(AT$31,$S$28:$AB$28,$S$32:$AB$281))*IFERROR(_xlfn.XLOOKUP(AW$30,$S$8:$S$10,_xlfn.XLOOKUP(AT$31,$U$4:$Z$4,$U$8:$Z$10),1),1),4))</f>
        <v>"Atk":9133.7133</v>
      </c>
      <c r="AU95" s="2" t="str" cm="1">
        <f t="array" ref="AU95">IF(AU94="","",$B$2&amp;AU$31&amp;$B$2&amp;$B$1&amp;ROUND(AU$29/100*_xlfn.XLOOKUP($E95,$E$32:$E$281,_xlfn.XLOOKUP(AU$31,$S$28:$AB$28,$S$32:$AB$281))*IFERROR(_xlfn.XLOOKUP(AX$30,$S$8:$S$10,_xlfn.XLOOKUP(AU$31,$U$4:$Z$4,$U$8:$Z$10),1),1),4))</f>
        <v>"Cri":0.441</v>
      </c>
      <c r="AV95" s="2" t="str" cm="1">
        <f t="array" ref="AV95">IF(AV94="","",$B$2&amp;AV$31&amp;$B$2&amp;$B$1&amp;ROUND(AV$29/100*_xlfn.XLOOKUP($E95,$E$32:$E$281,_xlfn.XLOOKUP(AV$31,$S$28:$AB$28,$S$32:$AB$281))*IFERROR(_xlfn.XLOOKUP(AW$30,$S$8:$S$10,_xlfn.XLOOKUP(AV$31,$U$4:$Z$4,$U$8:$Z$10),1),1),4))</f>
        <v/>
      </c>
      <c r="AW95" s="2" t="str">
        <f t="shared" si="5"/>
        <v>{"Atk":9133.7133,"Cri":0.441}</v>
      </c>
      <c r="AX95" s="2" t="str" cm="1">
        <f t="array" ref="AX95">IF(AX94="","",$B$2&amp;AX$31&amp;$B$2&amp;$B$1&amp;ROUND(AX$29/100*_xlfn.XLOOKUP($E95,$E$32:$E$281,_xlfn.XLOOKUP(AX$31,$S$28:$AB$28,$S$32:$AB$281))*IFERROR(_xlfn.XLOOKUP(BA$30,$S$8:$S$10,_xlfn.XLOOKUP(AX$31,$U$4:$Z$4,$U$8:$Z$10),1),1),4))</f>
        <v>"Hp":132757.4601</v>
      </c>
      <c r="AY95" s="2" t="str" cm="1">
        <f t="array" ref="AY95">IF(AY94="","",$B$2&amp;AY$31&amp;$B$2&amp;$B$1&amp;ROUND(AY$29/100*_xlfn.XLOOKUP($E95,$E$32:$E$281,_xlfn.XLOOKUP(AY$31,$S$28:$AB$28,$S$32:$AB$281))*IFERROR(_xlfn.XLOOKUP(BB$30,$S$8:$S$10,_xlfn.XLOOKUP(AY$31,$U$4:$Z$4,$U$8:$Z$10),1),1),4))</f>
        <v>"AntiCri":0.441</v>
      </c>
      <c r="AZ95" s="2" t="str" cm="1">
        <f t="array" ref="AZ95">IF(AZ94="","",$B$2&amp;AZ$31&amp;$B$2&amp;$B$1&amp;ROUND(AZ$29/100*_xlfn.XLOOKUP($E95,$E$32:$E$281,_xlfn.XLOOKUP(AZ$31,$S$28:$AB$28,$S$32:$AB$281))*IFERROR(_xlfn.XLOOKUP(BA$30,$S$8:$S$10,_xlfn.XLOOKUP(AZ$31,$U$4:$Z$4,$U$8:$Z$10),1),1),4))</f>
        <v/>
      </c>
      <c r="BA95" s="2" t="str">
        <f t="shared" si="6"/>
        <v>{"Hp":132757.4601,"AntiCri":0.441}</v>
      </c>
      <c r="BB95" s="2" t="str" cm="1">
        <f t="array" ref="BB95">IF(BB94="","",$B$2&amp;BB$31&amp;$B$2&amp;$B$1&amp;ROUND(BB$29/100*_xlfn.XLOOKUP($E95,$E$32:$E$281,_xlfn.XLOOKUP(BB$31,$S$28:$AB$28,$S$32:$AB$281))*IFERROR(_xlfn.XLOOKUP(BE$30,$S$8:$S$10,_xlfn.XLOOKUP(BB$31,$U$4:$Z$4,$U$8:$Z$10),1),1),4))</f>
        <v>"PhysDef":4673.0626</v>
      </c>
      <c r="BC95" s="2" t="str" cm="1">
        <f t="array" ref="BC95">IF(BC94="","",$B$2&amp;BC$31&amp;$B$2&amp;$B$1&amp;ROUND(BC$29/100*_xlfn.XLOOKUP($E95,$E$32:$E$281,_xlfn.XLOOKUP(BC$31,$S$28:$AB$28,$S$32:$AB$281))*IFERROR(_xlfn.XLOOKUP(BF$30,$S$8:$S$10,_xlfn.XLOOKUP(BC$31,$U$4:$Z$4,$U$8:$Z$10),1),1),4))</f>
        <v>"OnHealInc":0.0818</v>
      </c>
      <c r="BD95" s="2" t="str" cm="1">
        <f t="array" ref="BD95">IF(BD94="","",$B$2&amp;BD$31&amp;$B$2&amp;$B$1&amp;ROUND(BD$29/100*_xlfn.XLOOKUP($E95,$E$32:$E$281,_xlfn.XLOOKUP(BD$31,$S$28:$AB$28,$S$32:$AB$281))*IFERROR(_xlfn.XLOOKUP(BE$30,$S$8:$S$10,_xlfn.XLOOKUP(BD$31,$U$4:$Z$4,$U$8:$Z$10),1),1),4))</f>
        <v/>
      </c>
      <c r="BE95" s="2" t="str">
        <f t="shared" si="7"/>
        <v>{"PhysDef":4673.0626,"OnHealInc":0.0818}</v>
      </c>
      <c r="BF95" s="2" t="str" cm="1">
        <f t="array" ref="BF95">IF(BF94="","",$B$2&amp;BF$31&amp;$B$2&amp;$B$1&amp;ROUND(BF$29/100*_xlfn.XLOOKUP($E95,$E$32:$E$281,_xlfn.XLOOKUP(BF$31,$S$28:$AB$28,$S$32:$AB$281))*IFERROR(_xlfn.XLOOKUP(BI$30,$S$8:$S$10,_xlfn.XLOOKUP(BF$31,$U$4:$Z$4,$U$8:$Z$10),1),1),4))</f>
        <v>"MagicDef":4673.0626</v>
      </c>
      <c r="BG95" s="2" t="str" cm="1">
        <f t="array" ref="BG95">IF(BG94="","",$B$2&amp;BG$31&amp;$B$2&amp;$B$1&amp;ROUND(BG$29/100*_xlfn.XLOOKUP($E95,$E$32:$E$281,_xlfn.XLOOKUP(BG$31,$S$28:$AB$28,$S$32:$AB$281))*IFERROR(_xlfn.XLOOKUP(BJ$30,$S$8:$S$10,_xlfn.XLOOKUP(BG$31,$U$4:$Z$4,$U$8:$Z$10),1),1),4))</f>
        <v>"AtkSpeed":0.1116</v>
      </c>
      <c r="BH95" s="2" t="str" cm="1">
        <f t="array" ref="BH95">IF(BH94="","",$B$2&amp;BH$31&amp;$B$2&amp;$B$1&amp;ROUND(BH$29/100*_xlfn.XLOOKUP($E95,$E$32:$E$281,_xlfn.XLOOKUP(BH$31,$S$28:$AB$28,$S$32:$AB$281))*IFERROR(_xlfn.XLOOKUP(BI$30,$S$8:$S$10,_xlfn.XLOOKUP(BH$31,$U$4:$Z$4,$U$8:$Z$10),1),1),4))</f>
        <v>"OnHealInc":0.0818</v>
      </c>
      <c r="BI95" s="2" t="str">
        <f t="shared" si="8"/>
        <v>{"MagicDef":4673.0626,"AtkSpeed":0.1116,"OnHealInc":0.0818}</v>
      </c>
      <c r="BJ95" s="2" t="str" cm="1">
        <f t="array" ref="BJ95">IF(BJ94="","",$B$2&amp;BJ$31&amp;$B$2&amp;$B$1&amp;ROUND(BJ$29/100*_xlfn.XLOOKUP($E95,$E$32:$E$281,_xlfn.XLOOKUP(BJ$31,$S$28:$AB$28,$S$32:$AB$281))*IFERROR(_xlfn.XLOOKUP(BM$30,$S$8:$S$10,_xlfn.XLOOKUP(BJ$31,$U$4:$Z$4,$U$8:$Z$10),1),1),4))</f>
        <v>"Atk":11682.6565</v>
      </c>
      <c r="BK95" s="2" t="str" cm="1">
        <f t="array" ref="BK95">IF(BK94="","",$B$2&amp;BK$31&amp;$B$2&amp;$B$1&amp;ROUND(BK$29/100*_xlfn.XLOOKUP($E95,$E$32:$E$281,_xlfn.XLOOKUP(BK$31,$S$28:$AB$28,$S$32:$AB$281))*IFERROR(_xlfn.XLOOKUP(BN$30,$S$8:$S$10,_xlfn.XLOOKUP(BK$31,$U$4:$Z$4,$U$8:$Z$10),1),1),4))</f>
        <v>"Cri":0.441</v>
      </c>
      <c r="BL95" s="2" t="str" cm="1">
        <f t="array" ref="BL95">IF(BL94="","",$B$2&amp;BL$31&amp;$B$2&amp;$B$1&amp;ROUND(BL$29/100*_xlfn.XLOOKUP($E95,$E$32:$E$281,_xlfn.XLOOKUP(BL$31,$S$28:$AB$28,$S$32:$AB$281))*IFERROR(_xlfn.XLOOKUP(BM$30,$S$8:$S$10,_xlfn.XLOOKUP(BL$31,$U$4:$Z$4,$U$8:$Z$10),1),1),4))</f>
        <v/>
      </c>
      <c r="BM95" s="2" t="str">
        <f t="shared" si="9"/>
        <v>{"Atk":11682.6565,"Cri":0.441}</v>
      </c>
      <c r="BN95" s="2" t="str" cm="1">
        <f t="array" ref="BN95">IF(BN94="","",$B$2&amp;BN$31&amp;$B$2&amp;$B$1&amp;ROUND(BN$29/100*_xlfn.XLOOKUP($E95,$E$32:$E$281,_xlfn.XLOOKUP(BN$31,$S$28:$AB$28,$S$32:$AB$281))*IFERROR(_xlfn.XLOOKUP(BQ$30,$S$8:$S$10,_xlfn.XLOOKUP(BN$31,$U$4:$Z$4,$U$8:$Z$10),1),1),4))</f>
        <v>"Hp":111516.2665</v>
      </c>
      <c r="BO95" s="2" t="str" cm="1">
        <f t="array" ref="BO95">IF(BO94="","",$B$2&amp;BO$31&amp;$B$2&amp;$B$1&amp;ROUND(BO$29/100*_xlfn.XLOOKUP($E95,$E$32:$E$281,_xlfn.XLOOKUP(BO$31,$S$28:$AB$28,$S$32:$AB$281))*IFERROR(_xlfn.XLOOKUP(BR$30,$S$8:$S$10,_xlfn.XLOOKUP(BO$31,$U$4:$Z$4,$U$8:$Z$10),1),1),4))</f>
        <v>"AntiCri":0.441</v>
      </c>
      <c r="BP95" s="2" t="str" cm="1">
        <f t="array" ref="BP95">IF(BP94="","",$B$2&amp;BP$31&amp;$B$2&amp;$B$1&amp;ROUND(BP$29/100*_xlfn.XLOOKUP($E95,$E$32:$E$281,_xlfn.XLOOKUP(BP$31,$S$28:$AB$28,$S$32:$AB$281))*IFERROR(_xlfn.XLOOKUP(BQ$30,$S$8:$S$10,_xlfn.XLOOKUP(BP$31,$U$4:$Z$4,$U$8:$Z$10),1),1),4))</f>
        <v/>
      </c>
      <c r="BQ95" s="2" t="str">
        <f t="shared" si="10"/>
        <v>{"Hp":111516.2665,"AntiCri":0.441}</v>
      </c>
      <c r="BR95" s="2" t="str" cm="1">
        <f t="array" ref="BR95">IF(BR94="","",$B$2&amp;BR$31&amp;$B$2&amp;$B$1&amp;ROUND(BR$29/100*_xlfn.XLOOKUP($E95,$E$32:$E$281,_xlfn.XLOOKUP(BR$31,$S$28:$AB$28,$S$32:$AB$281))*IFERROR(_xlfn.XLOOKUP(BU$30,$S$8:$S$10,_xlfn.XLOOKUP(BR$31,$U$4:$Z$4,$U$8:$Z$10),1),1),4))</f>
        <v>"PhysDef":4120.7916</v>
      </c>
      <c r="BS95" s="2" t="str" cm="1">
        <f t="array" ref="BS95">IF(BS94="","",$B$2&amp;BS$31&amp;$B$2&amp;$B$1&amp;ROUND(BS$29/100*_xlfn.XLOOKUP($E95,$E$32:$E$281,_xlfn.XLOOKUP(BS$31,$S$28:$AB$28,$S$32:$AB$281))*IFERROR(_xlfn.XLOOKUP(BV$30,$S$8:$S$10,_xlfn.XLOOKUP(BS$31,$U$4:$Z$4,$U$8:$Z$10),1),1),4))</f>
        <v>"HealInc":0.0818</v>
      </c>
      <c r="BT95" s="2" t="str" cm="1">
        <f t="array" ref="BT95">IF(BT94="","",$B$2&amp;BT$31&amp;$B$2&amp;$B$1&amp;ROUND(BT$29/100*_xlfn.XLOOKUP($E95,$E$32:$E$281,_xlfn.XLOOKUP(BT$31,$S$28:$AB$28,$S$32:$AB$281))*IFERROR(_xlfn.XLOOKUP(BU$30,$S$8:$S$10,_xlfn.XLOOKUP(BT$31,$U$4:$Z$4,$U$8:$Z$10),1),1),4))</f>
        <v/>
      </c>
      <c r="BU95" s="2" t="str">
        <f t="shared" si="11"/>
        <v>{"PhysDef":4120.7916,"HealInc":0.0818}</v>
      </c>
      <c r="BV95" s="2" t="str" cm="1">
        <f t="array" ref="BV95">IF(BV94="","",$B$2&amp;BV$31&amp;$B$2&amp;$B$1&amp;ROUND(BV$29/100*_xlfn.XLOOKUP($E95,$E$32:$E$281,_xlfn.XLOOKUP(BV$31,$S$28:$AB$28,$S$32:$AB$281))*IFERROR(_xlfn.XLOOKUP(BY$30,$S$8:$S$10,_xlfn.XLOOKUP(BV$31,$U$4:$Z$4,$U$8:$Z$10),1),1),4))</f>
        <v>"MagicDef":4205.7563</v>
      </c>
      <c r="BW95" s="2" t="str" cm="1">
        <f t="array" ref="BW95">IF(BW94="","",$B$2&amp;BW$31&amp;$B$2&amp;$B$1&amp;ROUND(BW$29/100*_xlfn.XLOOKUP($E95,$E$32:$E$281,_xlfn.XLOOKUP(BW$31,$S$28:$AB$28,$S$32:$AB$281))*IFERROR(_xlfn.XLOOKUP(BZ$30,$S$8:$S$10,_xlfn.XLOOKUP(BW$31,$U$4:$Z$4,$U$8:$Z$10),1),1),4))</f>
        <v>"AtkSpeed":0.1116</v>
      </c>
      <c r="BX95" s="2" t="str" cm="1">
        <f t="array" ref="BX95">IF(BX94="","",$B$2&amp;BX$31&amp;$B$2&amp;$B$1&amp;ROUND(BX$29/100*_xlfn.XLOOKUP($E95,$E$32:$E$281,_xlfn.XLOOKUP(BX$31,$S$28:$AB$28,$S$32:$AB$281))*IFERROR(_xlfn.XLOOKUP(BY$30,$S$8:$S$10,_xlfn.XLOOKUP(BX$31,$U$4:$Z$4,$U$8:$Z$10),1),1),4))</f>
        <v>"HealInc":0.0818</v>
      </c>
      <c r="BY95" s="2" t="str">
        <f t="shared" si="12"/>
        <v>{"MagicDef":4205.7563,"AtkSpeed":0.1116,"HealInc":0.0818}</v>
      </c>
    </row>
    <row r="96" spans="4:77" ht="16.5" x14ac:dyDescent="0.15">
      <c r="D96" s="38">
        <v>139</v>
      </c>
      <c r="E96" s="43">
        <v>65</v>
      </c>
      <c r="F96" s="38">
        <v>2993.0155178113318</v>
      </c>
      <c r="G96" s="38">
        <v>50</v>
      </c>
      <c r="H96" s="38">
        <v>50</v>
      </c>
      <c r="I96" s="48">
        <v>2993.0155178113318</v>
      </c>
      <c r="J96" s="48">
        <v>299.30155178113318</v>
      </c>
      <c r="K96" s="48">
        <v>119.72062071245328</v>
      </c>
      <c r="L96" s="48">
        <v>119.72062071245328</v>
      </c>
      <c r="M96" s="48">
        <v>70</v>
      </c>
      <c r="N96" s="48">
        <v>70</v>
      </c>
      <c r="O96" s="48">
        <v>22.5</v>
      </c>
      <c r="P96" s="48">
        <v>17.5</v>
      </c>
      <c r="Q96" s="48">
        <v>16.5</v>
      </c>
      <c r="R96" s="48">
        <v>16.5</v>
      </c>
      <c r="S96" s="48">
        <f>SUM(I$32:I96)</f>
        <v>109198.98360778319</v>
      </c>
      <c r="T96" s="48">
        <f>SUM(J$32:J96)</f>
        <v>10919.898360778314</v>
      </c>
      <c r="U96" s="48">
        <f>SUM(K$32:K96)</f>
        <v>4367.9593443113272</v>
      </c>
      <c r="V96" s="48">
        <f>SUM(L$32:L96)</f>
        <v>4367.9593443113272</v>
      </c>
      <c r="W96" s="62">
        <f>SUM(M$32:M96)/10000</f>
        <v>0.44800000000000001</v>
      </c>
      <c r="X96" s="62">
        <f>SUM(N$32:N96)/10000</f>
        <v>0.44800000000000001</v>
      </c>
      <c r="Y96" s="62">
        <f>SUM(O$32:O96)/10000</f>
        <v>0.11385000000000001</v>
      </c>
      <c r="Z96" s="62">
        <f>SUM(P$32:P96)/10000</f>
        <v>8.8550000000000004E-2</v>
      </c>
      <c r="AA96" s="62">
        <f>SUM(Q$32:Q96)/10000</f>
        <v>8.3490000000000009E-2</v>
      </c>
      <c r="AB96" s="62">
        <f>SUM(R$32:R96)/10000</f>
        <v>8.3490000000000009E-2</v>
      </c>
      <c r="AD96" s="2" t="str" cm="1">
        <f t="array" ref="AD96">IF(AD95="","",$B$2&amp;AD$31&amp;$B$2&amp;$B$1&amp;ROUND(AD$29/100*_xlfn.XLOOKUP($E96,$E$32:$E$281,_xlfn.XLOOKUP(AD$31,$S$28:$AB$28,$S$32:$AB$281))*_xlfn.XLOOKUP(AG$30,$S$8:$S$10,_xlfn.XLOOKUP(AD$31,$U$4:$Z$4,$U$8:$Z$10),1),4))</f>
        <v>"Atk":13322.276</v>
      </c>
      <c r="AE96" s="2" t="str" cm="1">
        <f t="array" ref="AE96">IF(AE95="","",$B$2&amp;AE$31&amp;$B$2&amp;$B$1&amp;ROUND(AE$29/100*_xlfn.XLOOKUP($E96,$E$32:$E$281,_xlfn.XLOOKUP(AE$31,$S$28:$AB$28,$S$32:$AB$281))*_xlfn.XLOOKUP(AG$30,$S$8:$S$10,_xlfn.XLOOKUP(AE$31,$U$4:$Z$4,$U$8:$Z$10),1),4))</f>
        <v>"Cri":0.6496</v>
      </c>
      <c r="AF96" s="2" t="str" cm="1">
        <f t="array" ref="AF96">IF(AF95="","",$B$2&amp;AF$31&amp;$B$2&amp;$B$1&amp;ROUND(AF$29/100*_xlfn.XLOOKUP($E96,$E$32:$E$281,_xlfn.XLOOKUP(AF$31,$S$28:$AB$28,$S$32:$AB$281))*_xlfn.XLOOKUP(AI$30,$S$8:$S$10,_xlfn.XLOOKUP(AF$31,$U$4:$Z$4,$U$8:$Z$10),1),4))</f>
        <v/>
      </c>
      <c r="AG96" s="2" t="str">
        <f t="shared" ref="AG96:AG159" si="13">$A$3&amp;_xlfn.TEXTJOIN($C$1,1,AD96:AF96)&amp;$A$4</f>
        <v>{"Atk":13322.276,"Cri":0.6496}</v>
      </c>
      <c r="AH96" s="2" t="str" cm="1">
        <f t="array" ref="AH96">IF(AH95="","",$B$2&amp;AH$31&amp;$B$2&amp;$B$1&amp;ROUND(AH$29/100*_xlfn.XLOOKUP($E96,$E$32:$E$281,_xlfn.XLOOKUP(AH$31,$S$28:$AB$28,$S$32:$AB$281))*_xlfn.XLOOKUP(AK$30,$S$8:$S$10,_xlfn.XLOOKUP(AH$31,$U$4:$Z$4,$U$8:$Z$10),1),4))</f>
        <v>"Hp":96095.1056</v>
      </c>
      <c r="AI96" s="2" t="str" cm="1">
        <f t="array" ref="AI96">IF(AI95="","",$B$2&amp;AI$31&amp;$B$2&amp;$B$1&amp;ROUND(AI$29/100*_xlfn.XLOOKUP($E96,$E$32:$E$281,_xlfn.XLOOKUP(AI$31,$S$28:$AB$28,$S$32:$AB$281))*_xlfn.XLOOKUP(AK$30,$S$8:$S$10,_xlfn.XLOOKUP(AI$31,$U$4:$Z$4,$U$8:$Z$10),1),4))</f>
        <v>"AntiCri":0.3584</v>
      </c>
      <c r="AJ96" s="2" t="str" cm="1">
        <f t="array" ref="AJ96">IF(AJ95="","",$B$2&amp;AJ$31&amp;$B$2&amp;$B$1&amp;ROUND(AJ$29/100*_xlfn.XLOOKUP($E96,$E$32:$E$281,_xlfn.XLOOKUP(AJ$31,$S$28:$AB$28,$S$32:$AB$281))*_xlfn.XLOOKUP(AK$30,$S$8:$S$10,_xlfn.XLOOKUP(AJ$31,$U$4:$Z$4,$U$8:$Z$10),1),4))</f>
        <v/>
      </c>
      <c r="AK96" s="2" t="str">
        <f t="shared" ref="AK96:AK159" si="14">$A$3&amp;_xlfn.TEXTJOIN($C$1,1,AH96:AJ96)&amp;$A$4</f>
        <v>{"Hp":96095.1056,"AntiCri":0.3584}</v>
      </c>
      <c r="AL96" s="2" t="str" cm="1">
        <f t="array" ref="AL96">IF(AL95="","",$B$2&amp;AL$31&amp;$B$2&amp;$B$1&amp;ROUND(AL$29/100*_xlfn.XLOOKUP($E96,$E$32:$E$281,_xlfn.XLOOKUP(AL$31,$S$28:$AB$28,$S$32:$AB$281))*IFERROR(_xlfn.XLOOKUP(AO$30,$S$8:$S$10,_xlfn.XLOOKUP(AL$31,$U$4:$Z$4,$U$8:$Z$10),1),1),4))</f>
        <v>"PhysDef":4149.5614</v>
      </c>
      <c r="AM96" s="2" t="str" cm="1">
        <f t="array" ref="AM96">IF(AM95="","",$B$2&amp;AM$31&amp;$B$2&amp;$B$1&amp;ROUND(AM$29/100*_xlfn.XLOOKUP($E96,$E$32:$E$281,_xlfn.XLOOKUP(AM$31,$S$28:$AB$28,$S$32:$AB$281))*IFERROR(_xlfn.XLOOKUP(AP$30,$S$8:$S$10,_xlfn.XLOOKUP(AM$31,$U$4:$Z$4,$U$8:$Z$10),1),1),4))</f>
        <v>"SkillSpeed":0.0886</v>
      </c>
      <c r="AN96" s="2" t="str" cm="1">
        <f t="array" ref="AN96">IF(AN95="","",$B$2&amp;AN$31&amp;$B$2&amp;$B$1&amp;ROUND(AN$29/100*_xlfn.XLOOKUP($E96,$E$32:$E$281,_xlfn.XLOOKUP(AN$31,$S$28:$AB$28,$S$32:$AB$281))*IFERROR(_xlfn.XLOOKUP(AO$30,$S$8:$S$10,_xlfn.XLOOKUP(AN$31,$U$4:$Z$4,$U$8:$Z$10),1),1),4))</f>
        <v/>
      </c>
      <c r="AO96" s="2" t="str">
        <f t="shared" ref="AO96:AO159" si="15">$A$3&amp;_xlfn.TEXTJOIN($C$1,1,AL96:AN96)&amp;$A$4</f>
        <v>{"PhysDef":4149.5614,"SkillSpeed":0.0886}</v>
      </c>
      <c r="AP96" s="2" t="str" cm="1">
        <f t="array" ref="AP96">IF(AP95="","",$B$2&amp;AP$31&amp;$B$2&amp;$B$1&amp;ROUND(AP$29/100*_xlfn.XLOOKUP($E96,$E$32:$E$281,_xlfn.XLOOKUP(AP$31,$S$28:$AB$28,$S$32:$AB$281))*IFERROR(_xlfn.XLOOKUP(AS$30,$S$8:$S$10,_xlfn.XLOOKUP(AP$31,$U$4:$Z$4,$U$8:$Z$10),1),1),4))</f>
        <v>"MagicDef":4149.5614</v>
      </c>
      <c r="AQ96" s="2" t="str" cm="1">
        <f t="array" ref="AQ96">IF(AQ95="","",$B$2&amp;AQ$31&amp;$B$2&amp;$B$1&amp;ROUND(AQ$29/100*_xlfn.XLOOKUP($E96,$E$32:$E$281,_xlfn.XLOOKUP(AQ$31,$S$28:$AB$28,$S$32:$AB$281))*IFERROR(_xlfn.XLOOKUP(AT$30,$S$8:$S$10,_xlfn.XLOOKUP(AQ$31,$U$4:$Z$4,$U$8:$Z$10),1),1),4))</f>
        <v>"AtkSpeed":0.1139</v>
      </c>
      <c r="AR96" s="2" t="str" cm="1">
        <f t="array" ref="AR96">IF(AR95="","",$B$2&amp;AR$31&amp;$B$2&amp;$B$1&amp;ROUND(AR$29/100*_xlfn.XLOOKUP($E96,$E$32:$E$281,_xlfn.XLOOKUP(AR$31,$S$28:$AB$28,$S$32:$AB$281))*IFERROR(_xlfn.XLOOKUP(AS$30,$S$8:$S$10,_xlfn.XLOOKUP(AR$31,$U$4:$Z$4,$U$8:$Z$10),1),1),4))</f>
        <v>"SkillSpeed":0.0886</v>
      </c>
      <c r="AS96" s="2" t="str">
        <f t="shared" ref="AS96:AS159" si="16">$A$3&amp;_xlfn.TEXTJOIN($C$1,1,AP96:AR96)&amp;$A$4</f>
        <v>{"MagicDef":4149.5614,"AtkSpeed":0.1139,"SkillSpeed":0.0886}</v>
      </c>
      <c r="AT96" s="2" t="str" cm="1">
        <f t="array" ref="AT96">IF(AT95="","",$B$2&amp;AT$31&amp;$B$2&amp;$B$1&amp;ROUND(AT$29/100*_xlfn.XLOOKUP($E96,$E$32:$E$281,_xlfn.XLOOKUP(AT$31,$S$28:$AB$28,$S$32:$AB$281))*IFERROR(_xlfn.XLOOKUP(AW$30,$S$8:$S$10,_xlfn.XLOOKUP(AT$31,$U$4:$Z$4,$U$8:$Z$10),1),1),4))</f>
        <v>"Atk":9391.1126</v>
      </c>
      <c r="AU96" s="2" t="str" cm="1">
        <f t="array" ref="AU96">IF(AU95="","",$B$2&amp;AU$31&amp;$B$2&amp;$B$1&amp;ROUND(AU$29/100*_xlfn.XLOOKUP($E96,$E$32:$E$281,_xlfn.XLOOKUP(AU$31,$S$28:$AB$28,$S$32:$AB$281))*IFERROR(_xlfn.XLOOKUP(AX$30,$S$8:$S$10,_xlfn.XLOOKUP(AU$31,$U$4:$Z$4,$U$8:$Z$10),1),1),4))</f>
        <v>"Cri":0.448</v>
      </c>
      <c r="AV96" s="2" t="str" cm="1">
        <f t="array" ref="AV96">IF(AV95="","",$B$2&amp;AV$31&amp;$B$2&amp;$B$1&amp;ROUND(AV$29/100*_xlfn.XLOOKUP($E96,$E$32:$E$281,_xlfn.XLOOKUP(AV$31,$S$28:$AB$28,$S$32:$AB$281))*IFERROR(_xlfn.XLOOKUP(AW$30,$S$8:$S$10,_xlfn.XLOOKUP(AV$31,$U$4:$Z$4,$U$8:$Z$10),1),1),4))</f>
        <v/>
      </c>
      <c r="AW96" s="2" t="str">
        <f t="shared" ref="AW96:AW159" si="17">$A$3&amp;_xlfn.TEXTJOIN($C$1,1,AT96:AV96)&amp;$A$4</f>
        <v>{"Atk":9391.1126,"Cri":0.448}</v>
      </c>
      <c r="AX96" s="2" t="str" cm="1">
        <f t="array" ref="AX96">IF(AX95="","",$B$2&amp;AX$31&amp;$B$2&amp;$B$1&amp;ROUND(AX$29/100*_xlfn.XLOOKUP($E96,$E$32:$E$281,_xlfn.XLOOKUP(AX$31,$S$28:$AB$28,$S$32:$AB$281))*IFERROR(_xlfn.XLOOKUP(BA$30,$S$8:$S$10,_xlfn.XLOOKUP(AX$31,$U$4:$Z$4,$U$8:$Z$10),1),1),4))</f>
        <v>"Hp":136498.7295</v>
      </c>
      <c r="AY96" s="2" t="str" cm="1">
        <f t="array" ref="AY96">IF(AY95="","",$B$2&amp;AY$31&amp;$B$2&amp;$B$1&amp;ROUND(AY$29/100*_xlfn.XLOOKUP($E96,$E$32:$E$281,_xlfn.XLOOKUP(AY$31,$S$28:$AB$28,$S$32:$AB$281))*IFERROR(_xlfn.XLOOKUP(BB$30,$S$8:$S$10,_xlfn.XLOOKUP(AY$31,$U$4:$Z$4,$U$8:$Z$10),1),1),4))</f>
        <v>"AntiCri":0.448</v>
      </c>
      <c r="AZ96" s="2" t="str" cm="1">
        <f t="array" ref="AZ96">IF(AZ95="","",$B$2&amp;AZ$31&amp;$B$2&amp;$B$1&amp;ROUND(AZ$29/100*_xlfn.XLOOKUP($E96,$E$32:$E$281,_xlfn.XLOOKUP(AZ$31,$S$28:$AB$28,$S$32:$AB$281))*IFERROR(_xlfn.XLOOKUP(BA$30,$S$8:$S$10,_xlfn.XLOOKUP(AZ$31,$U$4:$Z$4,$U$8:$Z$10),1),1),4))</f>
        <v/>
      </c>
      <c r="BA96" s="2" t="str">
        <f t="shared" ref="BA96:BA159" si="18">$A$3&amp;_xlfn.TEXTJOIN($C$1,1,AX96:AZ96)&amp;$A$4</f>
        <v>{"Hp":136498.7295,"AntiCri":0.448}</v>
      </c>
      <c r="BB96" s="2" t="str" cm="1">
        <f t="array" ref="BB96">IF(BB95="","",$B$2&amp;BB$31&amp;$B$2&amp;$B$1&amp;ROUND(BB$29/100*_xlfn.XLOOKUP($E96,$E$32:$E$281,_xlfn.XLOOKUP(BB$31,$S$28:$AB$28,$S$32:$AB$281))*IFERROR(_xlfn.XLOOKUP(BE$30,$S$8:$S$10,_xlfn.XLOOKUP(BB$31,$U$4:$Z$4,$U$8:$Z$10),1),1),4))</f>
        <v>"PhysDef":4804.7553</v>
      </c>
      <c r="BC96" s="2" t="str" cm="1">
        <f t="array" ref="BC96">IF(BC95="","",$B$2&amp;BC$31&amp;$B$2&amp;$B$1&amp;ROUND(BC$29/100*_xlfn.XLOOKUP($E96,$E$32:$E$281,_xlfn.XLOOKUP(BC$31,$S$28:$AB$28,$S$32:$AB$281))*IFERROR(_xlfn.XLOOKUP(BF$30,$S$8:$S$10,_xlfn.XLOOKUP(BC$31,$U$4:$Z$4,$U$8:$Z$10),1),1),4))</f>
        <v>"OnHealInc":0.0835</v>
      </c>
      <c r="BD96" s="2" t="str" cm="1">
        <f t="array" ref="BD96">IF(BD95="","",$B$2&amp;BD$31&amp;$B$2&amp;$B$1&amp;ROUND(BD$29/100*_xlfn.XLOOKUP($E96,$E$32:$E$281,_xlfn.XLOOKUP(BD$31,$S$28:$AB$28,$S$32:$AB$281))*IFERROR(_xlfn.XLOOKUP(BE$30,$S$8:$S$10,_xlfn.XLOOKUP(BD$31,$U$4:$Z$4,$U$8:$Z$10),1),1),4))</f>
        <v/>
      </c>
      <c r="BE96" s="2" t="str">
        <f t="shared" ref="BE96:BE159" si="19">$A$3&amp;_xlfn.TEXTJOIN($C$1,1,BB96:BD96)&amp;$A$4</f>
        <v>{"PhysDef":4804.7553,"OnHealInc":0.0835}</v>
      </c>
      <c r="BF96" s="2" t="str" cm="1">
        <f t="array" ref="BF96">IF(BF95="","",$B$2&amp;BF$31&amp;$B$2&amp;$B$1&amp;ROUND(BF$29/100*_xlfn.XLOOKUP($E96,$E$32:$E$281,_xlfn.XLOOKUP(BF$31,$S$28:$AB$28,$S$32:$AB$281))*IFERROR(_xlfn.XLOOKUP(BI$30,$S$8:$S$10,_xlfn.XLOOKUP(BF$31,$U$4:$Z$4,$U$8:$Z$10),1),1),4))</f>
        <v>"MagicDef":4804.7553</v>
      </c>
      <c r="BG96" s="2" t="str" cm="1">
        <f t="array" ref="BG96">IF(BG95="","",$B$2&amp;BG$31&amp;$B$2&amp;$B$1&amp;ROUND(BG$29/100*_xlfn.XLOOKUP($E96,$E$32:$E$281,_xlfn.XLOOKUP(BG$31,$S$28:$AB$28,$S$32:$AB$281))*IFERROR(_xlfn.XLOOKUP(BJ$30,$S$8:$S$10,_xlfn.XLOOKUP(BG$31,$U$4:$Z$4,$U$8:$Z$10),1),1),4))</f>
        <v>"AtkSpeed":0.1139</v>
      </c>
      <c r="BH96" s="2" t="str" cm="1">
        <f t="array" ref="BH96">IF(BH95="","",$B$2&amp;BH$31&amp;$B$2&amp;$B$1&amp;ROUND(BH$29/100*_xlfn.XLOOKUP($E96,$E$32:$E$281,_xlfn.XLOOKUP(BH$31,$S$28:$AB$28,$S$32:$AB$281))*IFERROR(_xlfn.XLOOKUP(BI$30,$S$8:$S$10,_xlfn.XLOOKUP(BH$31,$U$4:$Z$4,$U$8:$Z$10),1),1),4))</f>
        <v>"OnHealInc":0.0835</v>
      </c>
      <c r="BI96" s="2" t="str">
        <f t="shared" ref="BI96:BI159" si="20">$A$3&amp;_xlfn.TEXTJOIN($C$1,1,BF96:BH96)&amp;$A$4</f>
        <v>{"MagicDef":4804.7553,"AtkSpeed":0.1139,"OnHealInc":0.0835}</v>
      </c>
      <c r="BJ96" s="2" t="str" cm="1">
        <f t="array" ref="BJ96">IF(BJ95="","",$B$2&amp;BJ$31&amp;$B$2&amp;$B$1&amp;ROUND(BJ$29/100*_xlfn.XLOOKUP($E96,$E$32:$E$281,_xlfn.XLOOKUP(BJ$31,$S$28:$AB$28,$S$32:$AB$281))*IFERROR(_xlfn.XLOOKUP(BM$30,$S$8:$S$10,_xlfn.XLOOKUP(BJ$31,$U$4:$Z$4,$U$8:$Z$10),1),1),4))</f>
        <v>"Atk":12011.8882</v>
      </c>
      <c r="BK96" s="2" t="str" cm="1">
        <f t="array" ref="BK96">IF(BK95="","",$B$2&amp;BK$31&amp;$B$2&amp;$B$1&amp;ROUND(BK$29/100*_xlfn.XLOOKUP($E96,$E$32:$E$281,_xlfn.XLOOKUP(BK$31,$S$28:$AB$28,$S$32:$AB$281))*IFERROR(_xlfn.XLOOKUP(BN$30,$S$8:$S$10,_xlfn.XLOOKUP(BK$31,$U$4:$Z$4,$U$8:$Z$10),1),1),4))</f>
        <v>"Cri":0.448</v>
      </c>
      <c r="BL96" s="2" t="str" cm="1">
        <f t="array" ref="BL96">IF(BL95="","",$B$2&amp;BL$31&amp;$B$2&amp;$B$1&amp;ROUND(BL$29/100*_xlfn.XLOOKUP($E96,$E$32:$E$281,_xlfn.XLOOKUP(BL$31,$S$28:$AB$28,$S$32:$AB$281))*IFERROR(_xlfn.XLOOKUP(BM$30,$S$8:$S$10,_xlfn.XLOOKUP(BL$31,$U$4:$Z$4,$U$8:$Z$10),1),1),4))</f>
        <v/>
      </c>
      <c r="BM96" s="2" t="str">
        <f t="shared" ref="BM96:BM159" si="21">$A$3&amp;_xlfn.TEXTJOIN($C$1,1,BJ96:BL96)&amp;$A$4</f>
        <v>{"Atk":12011.8882,"Cri":0.448}</v>
      </c>
      <c r="BN96" s="2" t="str" cm="1">
        <f t="array" ref="BN96">IF(BN95="","",$B$2&amp;BN$31&amp;$B$2&amp;$B$1&amp;ROUND(BN$29/100*_xlfn.XLOOKUP($E96,$E$32:$E$281,_xlfn.XLOOKUP(BN$31,$S$28:$AB$28,$S$32:$AB$281))*IFERROR(_xlfn.XLOOKUP(BQ$30,$S$8:$S$10,_xlfn.XLOOKUP(BN$31,$U$4:$Z$4,$U$8:$Z$10),1),1),4))</f>
        <v>"Hp":114658.9328</v>
      </c>
      <c r="BO96" s="2" t="str" cm="1">
        <f t="array" ref="BO96">IF(BO95="","",$B$2&amp;BO$31&amp;$B$2&amp;$B$1&amp;ROUND(BO$29/100*_xlfn.XLOOKUP($E96,$E$32:$E$281,_xlfn.XLOOKUP(BO$31,$S$28:$AB$28,$S$32:$AB$281))*IFERROR(_xlfn.XLOOKUP(BR$30,$S$8:$S$10,_xlfn.XLOOKUP(BO$31,$U$4:$Z$4,$U$8:$Z$10),1),1),4))</f>
        <v>"AntiCri":0.448</v>
      </c>
      <c r="BP96" s="2" t="str" cm="1">
        <f t="array" ref="BP96">IF(BP95="","",$B$2&amp;BP$31&amp;$B$2&amp;$B$1&amp;ROUND(BP$29/100*_xlfn.XLOOKUP($E96,$E$32:$E$281,_xlfn.XLOOKUP(BP$31,$S$28:$AB$28,$S$32:$AB$281))*IFERROR(_xlfn.XLOOKUP(BQ$30,$S$8:$S$10,_xlfn.XLOOKUP(BP$31,$U$4:$Z$4,$U$8:$Z$10),1),1),4))</f>
        <v/>
      </c>
      <c r="BQ96" s="2" t="str">
        <f t="shared" ref="BQ96:BQ159" si="22">$A$3&amp;_xlfn.TEXTJOIN($C$1,1,BN96:BP96)&amp;$A$4</f>
        <v>{"Hp":114658.9328,"AntiCri":0.448}</v>
      </c>
      <c r="BR96" s="2" t="str" cm="1">
        <f t="array" ref="BR96">IF(BR95="","",$B$2&amp;BR$31&amp;$B$2&amp;$B$1&amp;ROUND(BR$29/100*_xlfn.XLOOKUP($E96,$E$32:$E$281,_xlfn.XLOOKUP(BR$31,$S$28:$AB$28,$S$32:$AB$281))*IFERROR(_xlfn.XLOOKUP(BU$30,$S$8:$S$10,_xlfn.XLOOKUP(BR$31,$U$4:$Z$4,$U$8:$Z$10),1),1),4))</f>
        <v>"PhysDef":4236.9206</v>
      </c>
      <c r="BS96" s="2" t="str" cm="1">
        <f t="array" ref="BS96">IF(BS95="","",$B$2&amp;BS$31&amp;$B$2&amp;$B$1&amp;ROUND(BS$29/100*_xlfn.XLOOKUP($E96,$E$32:$E$281,_xlfn.XLOOKUP(BS$31,$S$28:$AB$28,$S$32:$AB$281))*IFERROR(_xlfn.XLOOKUP(BV$30,$S$8:$S$10,_xlfn.XLOOKUP(BS$31,$U$4:$Z$4,$U$8:$Z$10),1),1),4))</f>
        <v>"HealInc":0.0835</v>
      </c>
      <c r="BT96" s="2" t="str" cm="1">
        <f t="array" ref="BT96">IF(BT95="","",$B$2&amp;BT$31&amp;$B$2&amp;$B$1&amp;ROUND(BT$29/100*_xlfn.XLOOKUP($E96,$E$32:$E$281,_xlfn.XLOOKUP(BT$31,$S$28:$AB$28,$S$32:$AB$281))*IFERROR(_xlfn.XLOOKUP(BU$30,$S$8:$S$10,_xlfn.XLOOKUP(BT$31,$U$4:$Z$4,$U$8:$Z$10),1),1),4))</f>
        <v/>
      </c>
      <c r="BU96" s="2" t="str">
        <f t="shared" ref="BU96:BU159" si="23">$A$3&amp;_xlfn.TEXTJOIN($C$1,1,BR96:BT96)&amp;$A$4</f>
        <v>{"PhysDef":4236.9206,"HealInc":0.0835}</v>
      </c>
      <c r="BV96" s="2" t="str" cm="1">
        <f t="array" ref="BV96">IF(BV95="","",$B$2&amp;BV$31&amp;$B$2&amp;$B$1&amp;ROUND(BV$29/100*_xlfn.XLOOKUP($E96,$E$32:$E$281,_xlfn.XLOOKUP(BV$31,$S$28:$AB$28,$S$32:$AB$281))*IFERROR(_xlfn.XLOOKUP(BY$30,$S$8:$S$10,_xlfn.XLOOKUP(BV$31,$U$4:$Z$4,$U$8:$Z$10),1),1),4))</f>
        <v>"MagicDef":4324.2798</v>
      </c>
      <c r="BW96" s="2" t="str" cm="1">
        <f t="array" ref="BW96">IF(BW95="","",$B$2&amp;BW$31&amp;$B$2&amp;$B$1&amp;ROUND(BW$29/100*_xlfn.XLOOKUP($E96,$E$32:$E$281,_xlfn.XLOOKUP(BW$31,$S$28:$AB$28,$S$32:$AB$281))*IFERROR(_xlfn.XLOOKUP(BZ$30,$S$8:$S$10,_xlfn.XLOOKUP(BW$31,$U$4:$Z$4,$U$8:$Z$10),1),1),4))</f>
        <v>"AtkSpeed":0.1139</v>
      </c>
      <c r="BX96" s="2" t="str" cm="1">
        <f t="array" ref="BX96">IF(BX95="","",$B$2&amp;BX$31&amp;$B$2&amp;$B$1&amp;ROUND(BX$29/100*_xlfn.XLOOKUP($E96,$E$32:$E$281,_xlfn.XLOOKUP(BX$31,$S$28:$AB$28,$S$32:$AB$281))*IFERROR(_xlfn.XLOOKUP(BY$30,$S$8:$S$10,_xlfn.XLOOKUP(BX$31,$U$4:$Z$4,$U$8:$Z$10),1),1),4))</f>
        <v>"HealInc":0.0835</v>
      </c>
      <c r="BY96" s="2" t="str">
        <f t="shared" ref="BY96:BY159" si="24">$A$3&amp;_xlfn.TEXTJOIN($C$1,1,BV96:BX96)&amp;$A$4</f>
        <v>{"MagicDef":4324.2798,"AtkSpeed":0.1139,"HealInc":0.0835}</v>
      </c>
    </row>
    <row r="97" spans="4:77" ht="16.5" x14ac:dyDescent="0.15">
      <c r="D97" s="38">
        <v>141</v>
      </c>
      <c r="E97" s="42">
        <v>66</v>
      </c>
      <c r="F97" s="38">
        <v>12328.673112216728</v>
      </c>
      <c r="G97" s="38">
        <v>50</v>
      </c>
      <c r="H97" s="38">
        <v>50</v>
      </c>
      <c r="I97" s="48">
        <v>12328.673112216728</v>
      </c>
      <c r="J97" s="48">
        <v>1232.8673112216729</v>
      </c>
      <c r="K97" s="48">
        <v>493.14692448866919</v>
      </c>
      <c r="L97" s="48">
        <v>493.14692448866919</v>
      </c>
      <c r="M97" s="48">
        <v>70</v>
      </c>
      <c r="N97" s="48">
        <v>70</v>
      </c>
      <c r="O97" s="48">
        <v>22.5</v>
      </c>
      <c r="P97" s="48">
        <v>17.5</v>
      </c>
      <c r="Q97" s="48">
        <v>16.5</v>
      </c>
      <c r="R97" s="48">
        <v>16.5</v>
      </c>
      <c r="S97" s="48">
        <f>SUM(I$32:I97)</f>
        <v>121527.65671999991</v>
      </c>
      <c r="T97" s="48">
        <f>SUM(J$32:J97)</f>
        <v>12152.765671999987</v>
      </c>
      <c r="U97" s="48">
        <f>SUM(K$32:K97)</f>
        <v>4861.1062687999965</v>
      </c>
      <c r="V97" s="48">
        <f>SUM(L$32:L97)</f>
        <v>4861.1062687999965</v>
      </c>
      <c r="W97" s="62">
        <f>SUM(M$32:M97)/10000</f>
        <v>0.45500000000000002</v>
      </c>
      <c r="X97" s="62">
        <f>SUM(N$32:N97)/10000</f>
        <v>0.45500000000000002</v>
      </c>
      <c r="Y97" s="62">
        <f>SUM(O$32:O97)/10000</f>
        <v>0.11609999999999999</v>
      </c>
      <c r="Z97" s="62">
        <f>SUM(P$32:P97)/10000</f>
        <v>9.0300000000000005E-2</v>
      </c>
      <c r="AA97" s="62">
        <f>SUM(Q$32:Q97)/10000</f>
        <v>8.5140000000000007E-2</v>
      </c>
      <c r="AB97" s="62">
        <f>SUM(R$32:R97)/10000</f>
        <v>8.5140000000000007E-2</v>
      </c>
      <c r="AD97" s="2" t="str" cm="1">
        <f t="array" ref="AD97">IF(AD96="","",$B$2&amp;AD$31&amp;$B$2&amp;$B$1&amp;ROUND(AD$29/100*_xlfn.XLOOKUP($E97,$E$32:$E$281,_xlfn.XLOOKUP(AD$31,$S$28:$AB$28,$S$32:$AB$281))*_xlfn.XLOOKUP(AG$30,$S$8:$S$10,_xlfn.XLOOKUP(AD$31,$U$4:$Z$4,$U$8:$Z$10),1),4))</f>
        <v>"Atk":14826.3741</v>
      </c>
      <c r="AE97" s="2" t="str" cm="1">
        <f t="array" ref="AE97">IF(AE96="","",$B$2&amp;AE$31&amp;$B$2&amp;$B$1&amp;ROUND(AE$29/100*_xlfn.XLOOKUP($E97,$E$32:$E$281,_xlfn.XLOOKUP(AE$31,$S$28:$AB$28,$S$32:$AB$281))*_xlfn.XLOOKUP(AG$30,$S$8:$S$10,_xlfn.XLOOKUP(AE$31,$U$4:$Z$4,$U$8:$Z$10),1),4))</f>
        <v>"Cri":0.6598</v>
      </c>
      <c r="AF97" s="2" t="str" cm="1">
        <f t="array" ref="AF97">IF(AF96="","",$B$2&amp;AF$31&amp;$B$2&amp;$B$1&amp;ROUND(AF$29/100*_xlfn.XLOOKUP($E97,$E$32:$E$281,_xlfn.XLOOKUP(AF$31,$S$28:$AB$28,$S$32:$AB$281))*_xlfn.XLOOKUP(AI$30,$S$8:$S$10,_xlfn.XLOOKUP(AF$31,$U$4:$Z$4,$U$8:$Z$10),1),4))</f>
        <v/>
      </c>
      <c r="AG97" s="2" t="str">
        <f t="shared" si="13"/>
        <v>{"Atk":14826.3741,"Cri":0.6598}</v>
      </c>
      <c r="AH97" s="2" t="str" cm="1">
        <f t="array" ref="AH97">IF(AH96="","",$B$2&amp;AH$31&amp;$B$2&amp;$B$1&amp;ROUND(AH$29/100*_xlfn.XLOOKUP($E97,$E$32:$E$281,_xlfn.XLOOKUP(AH$31,$S$28:$AB$28,$S$32:$AB$281))*_xlfn.XLOOKUP(AK$30,$S$8:$S$10,_xlfn.XLOOKUP(AH$31,$U$4:$Z$4,$U$8:$Z$10),1),4))</f>
        <v>"Hp":106944.3379</v>
      </c>
      <c r="AI97" s="2" t="str" cm="1">
        <f t="array" ref="AI97">IF(AI96="","",$B$2&amp;AI$31&amp;$B$2&amp;$B$1&amp;ROUND(AI$29/100*_xlfn.XLOOKUP($E97,$E$32:$E$281,_xlfn.XLOOKUP(AI$31,$S$28:$AB$28,$S$32:$AB$281))*_xlfn.XLOOKUP(AK$30,$S$8:$S$10,_xlfn.XLOOKUP(AI$31,$U$4:$Z$4,$U$8:$Z$10),1),4))</f>
        <v>"AntiCri":0.364</v>
      </c>
      <c r="AJ97" s="2" t="str" cm="1">
        <f t="array" ref="AJ97">IF(AJ96="","",$B$2&amp;AJ$31&amp;$B$2&amp;$B$1&amp;ROUND(AJ$29/100*_xlfn.XLOOKUP($E97,$E$32:$E$281,_xlfn.XLOOKUP(AJ$31,$S$28:$AB$28,$S$32:$AB$281))*_xlfn.XLOOKUP(AK$30,$S$8:$S$10,_xlfn.XLOOKUP(AJ$31,$U$4:$Z$4,$U$8:$Z$10),1),4))</f>
        <v/>
      </c>
      <c r="AK97" s="2" t="str">
        <f t="shared" si="14"/>
        <v>{"Hp":106944.3379,"AntiCri":0.364}</v>
      </c>
      <c r="AL97" s="2" t="str" cm="1">
        <f t="array" ref="AL97">IF(AL96="","",$B$2&amp;AL$31&amp;$B$2&amp;$B$1&amp;ROUND(AL$29/100*_xlfn.XLOOKUP($E97,$E$32:$E$281,_xlfn.XLOOKUP(AL$31,$S$28:$AB$28,$S$32:$AB$281))*IFERROR(_xlfn.XLOOKUP(AO$30,$S$8:$S$10,_xlfn.XLOOKUP(AL$31,$U$4:$Z$4,$U$8:$Z$10),1),1),4))</f>
        <v>"PhysDef":4618.051</v>
      </c>
      <c r="AM97" s="2" t="str" cm="1">
        <f t="array" ref="AM97">IF(AM96="","",$B$2&amp;AM$31&amp;$B$2&amp;$B$1&amp;ROUND(AM$29/100*_xlfn.XLOOKUP($E97,$E$32:$E$281,_xlfn.XLOOKUP(AM$31,$S$28:$AB$28,$S$32:$AB$281))*IFERROR(_xlfn.XLOOKUP(AP$30,$S$8:$S$10,_xlfn.XLOOKUP(AM$31,$U$4:$Z$4,$U$8:$Z$10),1),1),4))</f>
        <v>"SkillSpeed":0.0903</v>
      </c>
      <c r="AN97" s="2" t="str" cm="1">
        <f t="array" ref="AN97">IF(AN96="","",$B$2&amp;AN$31&amp;$B$2&amp;$B$1&amp;ROUND(AN$29/100*_xlfn.XLOOKUP($E97,$E$32:$E$281,_xlfn.XLOOKUP(AN$31,$S$28:$AB$28,$S$32:$AB$281))*IFERROR(_xlfn.XLOOKUP(AO$30,$S$8:$S$10,_xlfn.XLOOKUP(AN$31,$U$4:$Z$4,$U$8:$Z$10),1),1),4))</f>
        <v/>
      </c>
      <c r="AO97" s="2" t="str">
        <f t="shared" si="15"/>
        <v>{"PhysDef":4618.051,"SkillSpeed":0.0903}</v>
      </c>
      <c r="AP97" s="2" t="str" cm="1">
        <f t="array" ref="AP97">IF(AP96="","",$B$2&amp;AP$31&amp;$B$2&amp;$B$1&amp;ROUND(AP$29/100*_xlfn.XLOOKUP($E97,$E$32:$E$281,_xlfn.XLOOKUP(AP$31,$S$28:$AB$28,$S$32:$AB$281))*IFERROR(_xlfn.XLOOKUP(AS$30,$S$8:$S$10,_xlfn.XLOOKUP(AP$31,$U$4:$Z$4,$U$8:$Z$10),1),1),4))</f>
        <v>"MagicDef":4618.051</v>
      </c>
      <c r="AQ97" s="2" t="str" cm="1">
        <f t="array" ref="AQ97">IF(AQ96="","",$B$2&amp;AQ$31&amp;$B$2&amp;$B$1&amp;ROUND(AQ$29/100*_xlfn.XLOOKUP($E97,$E$32:$E$281,_xlfn.XLOOKUP(AQ$31,$S$28:$AB$28,$S$32:$AB$281))*IFERROR(_xlfn.XLOOKUP(AT$30,$S$8:$S$10,_xlfn.XLOOKUP(AQ$31,$U$4:$Z$4,$U$8:$Z$10),1),1),4))</f>
        <v>"AtkSpeed":0.1161</v>
      </c>
      <c r="AR97" s="2" t="str" cm="1">
        <f t="array" ref="AR97">IF(AR96="","",$B$2&amp;AR$31&amp;$B$2&amp;$B$1&amp;ROUND(AR$29/100*_xlfn.XLOOKUP($E97,$E$32:$E$281,_xlfn.XLOOKUP(AR$31,$S$28:$AB$28,$S$32:$AB$281))*IFERROR(_xlfn.XLOOKUP(AS$30,$S$8:$S$10,_xlfn.XLOOKUP(AR$31,$U$4:$Z$4,$U$8:$Z$10),1),1),4))</f>
        <v>"SkillSpeed":0.0903</v>
      </c>
      <c r="AS97" s="2" t="str">
        <f t="shared" si="16"/>
        <v>{"MagicDef":4618.051,"AtkSpeed":0.1161,"SkillSpeed":0.0903}</v>
      </c>
      <c r="AT97" s="2" t="str" cm="1">
        <f t="array" ref="AT97">IF(AT96="","",$B$2&amp;AT$31&amp;$B$2&amp;$B$1&amp;ROUND(AT$29/100*_xlfn.XLOOKUP($E97,$E$32:$E$281,_xlfn.XLOOKUP(AT$31,$S$28:$AB$28,$S$32:$AB$281))*IFERROR(_xlfn.XLOOKUP(AW$30,$S$8:$S$10,_xlfn.XLOOKUP(AT$31,$U$4:$Z$4,$U$8:$Z$10),1),1),4))</f>
        <v>"Atk":10451.3785</v>
      </c>
      <c r="AU97" s="2" t="str" cm="1">
        <f t="array" ref="AU97">IF(AU96="","",$B$2&amp;AU$31&amp;$B$2&amp;$B$1&amp;ROUND(AU$29/100*_xlfn.XLOOKUP($E97,$E$32:$E$281,_xlfn.XLOOKUP(AU$31,$S$28:$AB$28,$S$32:$AB$281))*IFERROR(_xlfn.XLOOKUP(AX$30,$S$8:$S$10,_xlfn.XLOOKUP(AU$31,$U$4:$Z$4,$U$8:$Z$10),1),1),4))</f>
        <v>"Cri":0.455</v>
      </c>
      <c r="AV97" s="2" t="str" cm="1">
        <f t="array" ref="AV97">IF(AV96="","",$B$2&amp;AV$31&amp;$B$2&amp;$B$1&amp;ROUND(AV$29/100*_xlfn.XLOOKUP($E97,$E$32:$E$281,_xlfn.XLOOKUP(AV$31,$S$28:$AB$28,$S$32:$AB$281))*IFERROR(_xlfn.XLOOKUP(AW$30,$S$8:$S$10,_xlfn.XLOOKUP(AV$31,$U$4:$Z$4,$U$8:$Z$10),1),1),4))</f>
        <v/>
      </c>
      <c r="AW97" s="2" t="str">
        <f t="shared" si="17"/>
        <v>{"Atk":10451.3785,"Cri":0.455}</v>
      </c>
      <c r="AX97" s="2" t="str" cm="1">
        <f t="array" ref="AX97">IF(AX96="","",$B$2&amp;AX$31&amp;$B$2&amp;$B$1&amp;ROUND(AX$29/100*_xlfn.XLOOKUP($E97,$E$32:$E$281,_xlfn.XLOOKUP(AX$31,$S$28:$AB$28,$S$32:$AB$281))*IFERROR(_xlfn.XLOOKUP(BA$30,$S$8:$S$10,_xlfn.XLOOKUP(AX$31,$U$4:$Z$4,$U$8:$Z$10),1),1),4))</f>
        <v>"Hp":151909.5709</v>
      </c>
      <c r="AY97" s="2" t="str" cm="1">
        <f t="array" ref="AY97">IF(AY96="","",$B$2&amp;AY$31&amp;$B$2&amp;$B$1&amp;ROUND(AY$29/100*_xlfn.XLOOKUP($E97,$E$32:$E$281,_xlfn.XLOOKUP(AY$31,$S$28:$AB$28,$S$32:$AB$281))*IFERROR(_xlfn.XLOOKUP(BB$30,$S$8:$S$10,_xlfn.XLOOKUP(AY$31,$U$4:$Z$4,$U$8:$Z$10),1),1),4))</f>
        <v>"AntiCri":0.455</v>
      </c>
      <c r="AZ97" s="2" t="str" cm="1">
        <f t="array" ref="AZ97">IF(AZ96="","",$B$2&amp;AZ$31&amp;$B$2&amp;$B$1&amp;ROUND(AZ$29/100*_xlfn.XLOOKUP($E97,$E$32:$E$281,_xlfn.XLOOKUP(AZ$31,$S$28:$AB$28,$S$32:$AB$281))*IFERROR(_xlfn.XLOOKUP(BA$30,$S$8:$S$10,_xlfn.XLOOKUP(AZ$31,$U$4:$Z$4,$U$8:$Z$10),1),1),4))</f>
        <v/>
      </c>
      <c r="BA97" s="2" t="str">
        <f t="shared" si="18"/>
        <v>{"Hp":151909.5709,"AntiCri":0.455}</v>
      </c>
      <c r="BB97" s="2" t="str" cm="1">
        <f t="array" ref="BB97">IF(BB96="","",$B$2&amp;BB$31&amp;$B$2&amp;$B$1&amp;ROUND(BB$29/100*_xlfn.XLOOKUP($E97,$E$32:$E$281,_xlfn.XLOOKUP(BB$31,$S$28:$AB$28,$S$32:$AB$281))*IFERROR(_xlfn.XLOOKUP(BE$30,$S$8:$S$10,_xlfn.XLOOKUP(BB$31,$U$4:$Z$4,$U$8:$Z$10),1),1),4))</f>
        <v>"PhysDef":5347.2169</v>
      </c>
      <c r="BC97" s="2" t="str" cm="1">
        <f t="array" ref="BC97">IF(BC96="","",$B$2&amp;BC$31&amp;$B$2&amp;$B$1&amp;ROUND(BC$29/100*_xlfn.XLOOKUP($E97,$E$32:$E$281,_xlfn.XLOOKUP(BC$31,$S$28:$AB$28,$S$32:$AB$281))*IFERROR(_xlfn.XLOOKUP(BF$30,$S$8:$S$10,_xlfn.XLOOKUP(BC$31,$U$4:$Z$4,$U$8:$Z$10),1),1),4))</f>
        <v>"OnHealInc":0.0851</v>
      </c>
      <c r="BD97" s="2" t="str" cm="1">
        <f t="array" ref="BD97">IF(BD96="","",$B$2&amp;BD$31&amp;$B$2&amp;$B$1&amp;ROUND(BD$29/100*_xlfn.XLOOKUP($E97,$E$32:$E$281,_xlfn.XLOOKUP(BD$31,$S$28:$AB$28,$S$32:$AB$281))*IFERROR(_xlfn.XLOOKUP(BE$30,$S$8:$S$10,_xlfn.XLOOKUP(BD$31,$U$4:$Z$4,$U$8:$Z$10),1),1),4))</f>
        <v/>
      </c>
      <c r="BE97" s="2" t="str">
        <f t="shared" si="19"/>
        <v>{"PhysDef":5347.2169,"OnHealInc":0.0851}</v>
      </c>
      <c r="BF97" s="2" t="str" cm="1">
        <f t="array" ref="BF97">IF(BF96="","",$B$2&amp;BF$31&amp;$B$2&amp;$B$1&amp;ROUND(BF$29/100*_xlfn.XLOOKUP($E97,$E$32:$E$281,_xlfn.XLOOKUP(BF$31,$S$28:$AB$28,$S$32:$AB$281))*IFERROR(_xlfn.XLOOKUP(BI$30,$S$8:$S$10,_xlfn.XLOOKUP(BF$31,$U$4:$Z$4,$U$8:$Z$10),1),1),4))</f>
        <v>"MagicDef":5347.2169</v>
      </c>
      <c r="BG97" s="2" t="str" cm="1">
        <f t="array" ref="BG97">IF(BG96="","",$B$2&amp;BG$31&amp;$B$2&amp;$B$1&amp;ROUND(BG$29/100*_xlfn.XLOOKUP($E97,$E$32:$E$281,_xlfn.XLOOKUP(BG$31,$S$28:$AB$28,$S$32:$AB$281))*IFERROR(_xlfn.XLOOKUP(BJ$30,$S$8:$S$10,_xlfn.XLOOKUP(BG$31,$U$4:$Z$4,$U$8:$Z$10),1),1),4))</f>
        <v>"AtkSpeed":0.1161</v>
      </c>
      <c r="BH97" s="2" t="str" cm="1">
        <f t="array" ref="BH97">IF(BH96="","",$B$2&amp;BH$31&amp;$B$2&amp;$B$1&amp;ROUND(BH$29/100*_xlfn.XLOOKUP($E97,$E$32:$E$281,_xlfn.XLOOKUP(BH$31,$S$28:$AB$28,$S$32:$AB$281))*IFERROR(_xlfn.XLOOKUP(BI$30,$S$8:$S$10,_xlfn.XLOOKUP(BH$31,$U$4:$Z$4,$U$8:$Z$10),1),1),4))</f>
        <v>"OnHealInc":0.0851</v>
      </c>
      <c r="BI97" s="2" t="str">
        <f t="shared" si="20"/>
        <v>{"MagicDef":5347.2169,"AtkSpeed":0.1161,"OnHealInc":0.0851}</v>
      </c>
      <c r="BJ97" s="2" t="str" cm="1">
        <f t="array" ref="BJ97">IF(BJ96="","",$B$2&amp;BJ$31&amp;$B$2&amp;$B$1&amp;ROUND(BJ$29/100*_xlfn.XLOOKUP($E97,$E$32:$E$281,_xlfn.XLOOKUP(BJ$31,$S$28:$AB$28,$S$32:$AB$281))*IFERROR(_xlfn.XLOOKUP(BM$30,$S$8:$S$10,_xlfn.XLOOKUP(BJ$31,$U$4:$Z$4,$U$8:$Z$10),1),1),4))</f>
        <v>"Atk":13368.0422</v>
      </c>
      <c r="BK97" s="2" t="str" cm="1">
        <f t="array" ref="BK97">IF(BK96="","",$B$2&amp;BK$31&amp;$B$2&amp;$B$1&amp;ROUND(BK$29/100*_xlfn.XLOOKUP($E97,$E$32:$E$281,_xlfn.XLOOKUP(BK$31,$S$28:$AB$28,$S$32:$AB$281))*IFERROR(_xlfn.XLOOKUP(BN$30,$S$8:$S$10,_xlfn.XLOOKUP(BK$31,$U$4:$Z$4,$U$8:$Z$10),1),1),4))</f>
        <v>"Cri":0.455</v>
      </c>
      <c r="BL97" s="2" t="str" cm="1">
        <f t="array" ref="BL97">IF(BL96="","",$B$2&amp;BL$31&amp;$B$2&amp;$B$1&amp;ROUND(BL$29/100*_xlfn.XLOOKUP($E97,$E$32:$E$281,_xlfn.XLOOKUP(BL$31,$S$28:$AB$28,$S$32:$AB$281))*IFERROR(_xlfn.XLOOKUP(BM$30,$S$8:$S$10,_xlfn.XLOOKUP(BL$31,$U$4:$Z$4,$U$8:$Z$10),1),1),4))</f>
        <v/>
      </c>
      <c r="BM97" s="2" t="str">
        <f t="shared" si="21"/>
        <v>{"Atk":13368.0422,"Cri":0.455}</v>
      </c>
      <c r="BN97" s="2" t="str" cm="1">
        <f t="array" ref="BN97">IF(BN96="","",$B$2&amp;BN$31&amp;$B$2&amp;$B$1&amp;ROUND(BN$29/100*_xlfn.XLOOKUP($E97,$E$32:$E$281,_xlfn.XLOOKUP(BN$31,$S$28:$AB$28,$S$32:$AB$281))*IFERROR(_xlfn.XLOOKUP(BQ$30,$S$8:$S$10,_xlfn.XLOOKUP(BN$31,$U$4:$Z$4,$U$8:$Z$10),1),1),4))</f>
        <v>"Hp":127604.0396</v>
      </c>
      <c r="BO97" s="2" t="str" cm="1">
        <f t="array" ref="BO97">IF(BO96="","",$B$2&amp;BO$31&amp;$B$2&amp;$B$1&amp;ROUND(BO$29/100*_xlfn.XLOOKUP($E97,$E$32:$E$281,_xlfn.XLOOKUP(BO$31,$S$28:$AB$28,$S$32:$AB$281))*IFERROR(_xlfn.XLOOKUP(BR$30,$S$8:$S$10,_xlfn.XLOOKUP(BO$31,$U$4:$Z$4,$U$8:$Z$10),1),1),4))</f>
        <v>"AntiCri":0.455</v>
      </c>
      <c r="BP97" s="2" t="str" cm="1">
        <f t="array" ref="BP97">IF(BP96="","",$B$2&amp;BP$31&amp;$B$2&amp;$B$1&amp;ROUND(BP$29/100*_xlfn.XLOOKUP($E97,$E$32:$E$281,_xlfn.XLOOKUP(BP$31,$S$28:$AB$28,$S$32:$AB$281))*IFERROR(_xlfn.XLOOKUP(BQ$30,$S$8:$S$10,_xlfn.XLOOKUP(BP$31,$U$4:$Z$4,$U$8:$Z$10),1),1),4))</f>
        <v/>
      </c>
      <c r="BQ97" s="2" t="str">
        <f t="shared" si="22"/>
        <v>{"Hp":127604.0396,"AntiCri":0.455}</v>
      </c>
      <c r="BR97" s="2" t="str" cm="1">
        <f t="array" ref="BR97">IF(BR96="","",$B$2&amp;BR$31&amp;$B$2&amp;$B$1&amp;ROUND(BR$29/100*_xlfn.XLOOKUP($E97,$E$32:$E$281,_xlfn.XLOOKUP(BR$31,$S$28:$AB$28,$S$32:$AB$281))*IFERROR(_xlfn.XLOOKUP(BU$30,$S$8:$S$10,_xlfn.XLOOKUP(BR$31,$U$4:$Z$4,$U$8:$Z$10),1),1),4))</f>
        <v>"PhysDef":4715.2731</v>
      </c>
      <c r="BS97" s="2" t="str" cm="1">
        <f t="array" ref="BS97">IF(BS96="","",$B$2&amp;BS$31&amp;$B$2&amp;$B$1&amp;ROUND(BS$29/100*_xlfn.XLOOKUP($E97,$E$32:$E$281,_xlfn.XLOOKUP(BS$31,$S$28:$AB$28,$S$32:$AB$281))*IFERROR(_xlfn.XLOOKUP(BV$30,$S$8:$S$10,_xlfn.XLOOKUP(BS$31,$U$4:$Z$4,$U$8:$Z$10),1),1),4))</f>
        <v>"HealInc":0.0851</v>
      </c>
      <c r="BT97" s="2" t="str" cm="1">
        <f t="array" ref="BT97">IF(BT96="","",$B$2&amp;BT$31&amp;$B$2&amp;$B$1&amp;ROUND(BT$29/100*_xlfn.XLOOKUP($E97,$E$32:$E$281,_xlfn.XLOOKUP(BT$31,$S$28:$AB$28,$S$32:$AB$281))*IFERROR(_xlfn.XLOOKUP(BU$30,$S$8:$S$10,_xlfn.XLOOKUP(BT$31,$U$4:$Z$4,$U$8:$Z$10),1),1),4))</f>
        <v/>
      </c>
      <c r="BU97" s="2" t="str">
        <f t="shared" si="23"/>
        <v>{"PhysDef":4715.2731,"HealInc":0.0851}</v>
      </c>
      <c r="BV97" s="2" t="str" cm="1">
        <f t="array" ref="BV97">IF(BV96="","",$B$2&amp;BV$31&amp;$B$2&amp;$B$1&amp;ROUND(BV$29/100*_xlfn.XLOOKUP($E97,$E$32:$E$281,_xlfn.XLOOKUP(BV$31,$S$28:$AB$28,$S$32:$AB$281))*IFERROR(_xlfn.XLOOKUP(BY$30,$S$8:$S$10,_xlfn.XLOOKUP(BV$31,$U$4:$Z$4,$U$8:$Z$10),1),1),4))</f>
        <v>"MagicDef":4812.4952</v>
      </c>
      <c r="BW97" s="2" t="str" cm="1">
        <f t="array" ref="BW97">IF(BW96="","",$B$2&amp;BW$31&amp;$B$2&amp;$B$1&amp;ROUND(BW$29/100*_xlfn.XLOOKUP($E97,$E$32:$E$281,_xlfn.XLOOKUP(BW$31,$S$28:$AB$28,$S$32:$AB$281))*IFERROR(_xlfn.XLOOKUP(BZ$30,$S$8:$S$10,_xlfn.XLOOKUP(BW$31,$U$4:$Z$4,$U$8:$Z$10),1),1),4))</f>
        <v>"AtkSpeed":0.1161</v>
      </c>
      <c r="BX97" s="2" t="str" cm="1">
        <f t="array" ref="BX97">IF(BX96="","",$B$2&amp;BX$31&amp;$B$2&amp;$B$1&amp;ROUND(BX$29/100*_xlfn.XLOOKUP($E97,$E$32:$E$281,_xlfn.XLOOKUP(BX$31,$S$28:$AB$28,$S$32:$AB$281))*IFERROR(_xlfn.XLOOKUP(BY$30,$S$8:$S$10,_xlfn.XLOOKUP(BX$31,$U$4:$Z$4,$U$8:$Z$10),1),1),4))</f>
        <v>"HealInc":0.0851</v>
      </c>
      <c r="BY97" s="2" t="str">
        <f t="shared" si="24"/>
        <v>{"MagicDef":4812.4952,"AtkSpeed":0.1161,"HealInc":0.0851}</v>
      </c>
    </row>
    <row r="98" spans="4:77" ht="16.5" x14ac:dyDescent="0.15">
      <c r="D98" s="38">
        <v>143</v>
      </c>
      <c r="E98" s="43">
        <v>67</v>
      </c>
      <c r="F98" s="38">
        <v>3143.8870120258198</v>
      </c>
      <c r="G98" s="38">
        <v>50</v>
      </c>
      <c r="H98" s="38">
        <v>50</v>
      </c>
      <c r="I98" s="48">
        <v>3143.8870120258198</v>
      </c>
      <c r="J98" s="48">
        <v>314.38870120258201</v>
      </c>
      <c r="K98" s="48">
        <v>125.75548048103281</v>
      </c>
      <c r="L98" s="48">
        <v>125.75548048103281</v>
      </c>
      <c r="M98" s="48">
        <v>70</v>
      </c>
      <c r="N98" s="48">
        <v>70</v>
      </c>
      <c r="O98" s="48">
        <v>22.5</v>
      </c>
      <c r="P98" s="48">
        <v>17.5</v>
      </c>
      <c r="Q98" s="48">
        <v>16.5</v>
      </c>
      <c r="R98" s="48">
        <v>16.5</v>
      </c>
      <c r="S98" s="48">
        <f>SUM(I$32:I98)</f>
        <v>124671.54373202573</v>
      </c>
      <c r="T98" s="48">
        <f>SUM(J$32:J98)</f>
        <v>12467.154373202569</v>
      </c>
      <c r="U98" s="48">
        <f>SUM(K$32:K98)</f>
        <v>4986.861749281029</v>
      </c>
      <c r="V98" s="48">
        <f>SUM(L$32:L98)</f>
        <v>4986.861749281029</v>
      </c>
      <c r="W98" s="62">
        <f>SUM(M$32:M98)/10000</f>
        <v>0.46200000000000002</v>
      </c>
      <c r="X98" s="62">
        <f>SUM(N$32:N98)/10000</f>
        <v>0.46200000000000002</v>
      </c>
      <c r="Y98" s="62">
        <f>SUM(O$32:O98)/10000</f>
        <v>0.11835</v>
      </c>
      <c r="Z98" s="62">
        <f>SUM(P$32:P98)/10000</f>
        <v>9.2050000000000007E-2</v>
      </c>
      <c r="AA98" s="62">
        <f>SUM(Q$32:Q98)/10000</f>
        <v>8.6790000000000006E-2</v>
      </c>
      <c r="AB98" s="62">
        <f>SUM(R$32:R98)/10000</f>
        <v>8.6790000000000006E-2</v>
      </c>
      <c r="AD98" s="2" t="str" cm="1">
        <f t="array" ref="AD98">IF(AD97="","",$B$2&amp;AD$31&amp;$B$2&amp;$B$1&amp;ROUND(AD$29/100*_xlfn.XLOOKUP($E98,$E$32:$E$281,_xlfn.XLOOKUP(AD$31,$S$28:$AB$28,$S$32:$AB$281))*_xlfn.XLOOKUP(AG$30,$S$8:$S$10,_xlfn.XLOOKUP(AD$31,$U$4:$Z$4,$U$8:$Z$10),1),4))</f>
        <v>"Atk":15209.9283</v>
      </c>
      <c r="AE98" s="2" t="str" cm="1">
        <f t="array" ref="AE98">IF(AE97="","",$B$2&amp;AE$31&amp;$B$2&amp;$B$1&amp;ROUND(AE$29/100*_xlfn.XLOOKUP($E98,$E$32:$E$281,_xlfn.XLOOKUP(AE$31,$S$28:$AB$28,$S$32:$AB$281))*_xlfn.XLOOKUP(AG$30,$S$8:$S$10,_xlfn.XLOOKUP(AE$31,$U$4:$Z$4,$U$8:$Z$10),1),4))</f>
        <v>"Cri":0.6699</v>
      </c>
      <c r="AF98" s="2" t="str" cm="1">
        <f t="array" ref="AF98">IF(AF97="","",$B$2&amp;AF$31&amp;$B$2&amp;$B$1&amp;ROUND(AF$29/100*_xlfn.XLOOKUP($E98,$E$32:$E$281,_xlfn.XLOOKUP(AF$31,$S$28:$AB$28,$S$32:$AB$281))*_xlfn.XLOOKUP(AI$30,$S$8:$S$10,_xlfn.XLOOKUP(AF$31,$U$4:$Z$4,$U$8:$Z$10),1),4))</f>
        <v/>
      </c>
      <c r="AG98" s="2" t="str">
        <f t="shared" si="13"/>
        <v>{"Atk":15209.9283,"Cri":0.6699}</v>
      </c>
      <c r="AH98" s="2" t="str" cm="1">
        <f t="array" ref="AH98">IF(AH97="","",$B$2&amp;AH$31&amp;$B$2&amp;$B$1&amp;ROUND(AH$29/100*_xlfn.XLOOKUP($E98,$E$32:$E$281,_xlfn.XLOOKUP(AH$31,$S$28:$AB$28,$S$32:$AB$281))*_xlfn.XLOOKUP(AK$30,$S$8:$S$10,_xlfn.XLOOKUP(AH$31,$U$4:$Z$4,$U$8:$Z$10),1),4))</f>
        <v>"Hp":109710.9585</v>
      </c>
      <c r="AI98" s="2" t="str" cm="1">
        <f t="array" ref="AI98">IF(AI97="","",$B$2&amp;AI$31&amp;$B$2&amp;$B$1&amp;ROUND(AI$29/100*_xlfn.XLOOKUP($E98,$E$32:$E$281,_xlfn.XLOOKUP(AI$31,$S$28:$AB$28,$S$32:$AB$281))*_xlfn.XLOOKUP(AK$30,$S$8:$S$10,_xlfn.XLOOKUP(AI$31,$U$4:$Z$4,$U$8:$Z$10),1),4))</f>
        <v>"AntiCri":0.3696</v>
      </c>
      <c r="AJ98" s="2" t="str" cm="1">
        <f t="array" ref="AJ98">IF(AJ97="","",$B$2&amp;AJ$31&amp;$B$2&amp;$B$1&amp;ROUND(AJ$29/100*_xlfn.XLOOKUP($E98,$E$32:$E$281,_xlfn.XLOOKUP(AJ$31,$S$28:$AB$28,$S$32:$AB$281))*_xlfn.XLOOKUP(AK$30,$S$8:$S$10,_xlfn.XLOOKUP(AJ$31,$U$4:$Z$4,$U$8:$Z$10),1),4))</f>
        <v/>
      </c>
      <c r="AK98" s="2" t="str">
        <f t="shared" si="14"/>
        <v>{"Hp":109710.9585,"AntiCri":0.3696}</v>
      </c>
      <c r="AL98" s="2" t="str" cm="1">
        <f t="array" ref="AL98">IF(AL97="","",$B$2&amp;AL$31&amp;$B$2&amp;$B$1&amp;ROUND(AL$29/100*_xlfn.XLOOKUP($E98,$E$32:$E$281,_xlfn.XLOOKUP(AL$31,$S$28:$AB$28,$S$32:$AB$281))*IFERROR(_xlfn.XLOOKUP(AO$30,$S$8:$S$10,_xlfn.XLOOKUP(AL$31,$U$4:$Z$4,$U$8:$Z$10),1),1),4))</f>
        <v>"PhysDef":4737.5187</v>
      </c>
      <c r="AM98" s="2" t="str" cm="1">
        <f t="array" ref="AM98">IF(AM97="","",$B$2&amp;AM$31&amp;$B$2&amp;$B$1&amp;ROUND(AM$29/100*_xlfn.XLOOKUP($E98,$E$32:$E$281,_xlfn.XLOOKUP(AM$31,$S$28:$AB$28,$S$32:$AB$281))*IFERROR(_xlfn.XLOOKUP(AP$30,$S$8:$S$10,_xlfn.XLOOKUP(AM$31,$U$4:$Z$4,$U$8:$Z$10),1),1),4))</f>
        <v>"SkillSpeed":0.0921</v>
      </c>
      <c r="AN98" s="2" t="str" cm="1">
        <f t="array" ref="AN98">IF(AN97="","",$B$2&amp;AN$31&amp;$B$2&amp;$B$1&amp;ROUND(AN$29/100*_xlfn.XLOOKUP($E98,$E$32:$E$281,_xlfn.XLOOKUP(AN$31,$S$28:$AB$28,$S$32:$AB$281))*IFERROR(_xlfn.XLOOKUP(AO$30,$S$8:$S$10,_xlfn.XLOOKUP(AN$31,$U$4:$Z$4,$U$8:$Z$10),1),1),4))</f>
        <v/>
      </c>
      <c r="AO98" s="2" t="str">
        <f t="shared" si="15"/>
        <v>{"PhysDef":4737.5187,"SkillSpeed":0.0921}</v>
      </c>
      <c r="AP98" s="2" t="str" cm="1">
        <f t="array" ref="AP98">IF(AP97="","",$B$2&amp;AP$31&amp;$B$2&amp;$B$1&amp;ROUND(AP$29/100*_xlfn.XLOOKUP($E98,$E$32:$E$281,_xlfn.XLOOKUP(AP$31,$S$28:$AB$28,$S$32:$AB$281))*IFERROR(_xlfn.XLOOKUP(AS$30,$S$8:$S$10,_xlfn.XLOOKUP(AP$31,$U$4:$Z$4,$U$8:$Z$10),1),1),4))</f>
        <v>"MagicDef":4737.5187</v>
      </c>
      <c r="AQ98" s="2" t="str" cm="1">
        <f t="array" ref="AQ98">IF(AQ97="","",$B$2&amp;AQ$31&amp;$B$2&amp;$B$1&amp;ROUND(AQ$29/100*_xlfn.XLOOKUP($E98,$E$32:$E$281,_xlfn.XLOOKUP(AQ$31,$S$28:$AB$28,$S$32:$AB$281))*IFERROR(_xlfn.XLOOKUP(AT$30,$S$8:$S$10,_xlfn.XLOOKUP(AQ$31,$U$4:$Z$4,$U$8:$Z$10),1),1),4))</f>
        <v>"AtkSpeed":0.1184</v>
      </c>
      <c r="AR98" s="2" t="str" cm="1">
        <f t="array" ref="AR98">IF(AR97="","",$B$2&amp;AR$31&amp;$B$2&amp;$B$1&amp;ROUND(AR$29/100*_xlfn.XLOOKUP($E98,$E$32:$E$281,_xlfn.XLOOKUP(AR$31,$S$28:$AB$28,$S$32:$AB$281))*IFERROR(_xlfn.XLOOKUP(AS$30,$S$8:$S$10,_xlfn.XLOOKUP(AR$31,$U$4:$Z$4,$U$8:$Z$10),1),1),4))</f>
        <v>"SkillSpeed":0.0921</v>
      </c>
      <c r="AS98" s="2" t="str">
        <f t="shared" si="16"/>
        <v>{"MagicDef":4737.5187,"AtkSpeed":0.1184,"SkillSpeed":0.0921}</v>
      </c>
      <c r="AT98" s="2" t="str" cm="1">
        <f t="array" ref="AT98">IF(AT97="","",$B$2&amp;AT$31&amp;$B$2&amp;$B$1&amp;ROUND(AT$29/100*_xlfn.XLOOKUP($E98,$E$32:$E$281,_xlfn.XLOOKUP(AT$31,$S$28:$AB$28,$S$32:$AB$281))*IFERROR(_xlfn.XLOOKUP(AW$30,$S$8:$S$10,_xlfn.XLOOKUP(AT$31,$U$4:$Z$4,$U$8:$Z$10),1),1),4))</f>
        <v>"Atk":10721.7528</v>
      </c>
      <c r="AU98" s="2" t="str" cm="1">
        <f t="array" ref="AU98">IF(AU97="","",$B$2&amp;AU$31&amp;$B$2&amp;$B$1&amp;ROUND(AU$29/100*_xlfn.XLOOKUP($E98,$E$32:$E$281,_xlfn.XLOOKUP(AU$31,$S$28:$AB$28,$S$32:$AB$281))*IFERROR(_xlfn.XLOOKUP(AX$30,$S$8:$S$10,_xlfn.XLOOKUP(AU$31,$U$4:$Z$4,$U$8:$Z$10),1),1),4))</f>
        <v>"Cri":0.462</v>
      </c>
      <c r="AV98" s="2" t="str" cm="1">
        <f t="array" ref="AV98">IF(AV97="","",$B$2&amp;AV$31&amp;$B$2&amp;$B$1&amp;ROUND(AV$29/100*_xlfn.XLOOKUP($E98,$E$32:$E$281,_xlfn.XLOOKUP(AV$31,$S$28:$AB$28,$S$32:$AB$281))*IFERROR(_xlfn.XLOOKUP(AW$30,$S$8:$S$10,_xlfn.XLOOKUP(AV$31,$U$4:$Z$4,$U$8:$Z$10),1),1),4))</f>
        <v/>
      </c>
      <c r="AW98" s="2" t="str">
        <f t="shared" si="17"/>
        <v>{"Atk":10721.7528,"Cri":0.462}</v>
      </c>
      <c r="AX98" s="2" t="str" cm="1">
        <f t="array" ref="AX98">IF(AX97="","",$B$2&amp;AX$31&amp;$B$2&amp;$B$1&amp;ROUND(AX$29/100*_xlfn.XLOOKUP($E98,$E$32:$E$281,_xlfn.XLOOKUP(AX$31,$S$28:$AB$28,$S$32:$AB$281))*IFERROR(_xlfn.XLOOKUP(BA$30,$S$8:$S$10,_xlfn.XLOOKUP(AX$31,$U$4:$Z$4,$U$8:$Z$10),1),1),4))</f>
        <v>"Hp":155839.4297</v>
      </c>
      <c r="AY98" s="2" t="str" cm="1">
        <f t="array" ref="AY98">IF(AY97="","",$B$2&amp;AY$31&amp;$B$2&amp;$B$1&amp;ROUND(AY$29/100*_xlfn.XLOOKUP($E98,$E$32:$E$281,_xlfn.XLOOKUP(AY$31,$S$28:$AB$28,$S$32:$AB$281))*IFERROR(_xlfn.XLOOKUP(BB$30,$S$8:$S$10,_xlfn.XLOOKUP(AY$31,$U$4:$Z$4,$U$8:$Z$10),1),1),4))</f>
        <v>"AntiCri":0.462</v>
      </c>
      <c r="AZ98" s="2" t="str" cm="1">
        <f t="array" ref="AZ98">IF(AZ97="","",$B$2&amp;AZ$31&amp;$B$2&amp;$B$1&amp;ROUND(AZ$29/100*_xlfn.XLOOKUP($E98,$E$32:$E$281,_xlfn.XLOOKUP(AZ$31,$S$28:$AB$28,$S$32:$AB$281))*IFERROR(_xlfn.XLOOKUP(BA$30,$S$8:$S$10,_xlfn.XLOOKUP(AZ$31,$U$4:$Z$4,$U$8:$Z$10),1),1),4))</f>
        <v/>
      </c>
      <c r="BA98" s="2" t="str">
        <f t="shared" si="18"/>
        <v>{"Hp":155839.4297,"AntiCri":0.462}</v>
      </c>
      <c r="BB98" s="2" t="str" cm="1">
        <f t="array" ref="BB98">IF(BB97="","",$B$2&amp;BB$31&amp;$B$2&amp;$B$1&amp;ROUND(BB$29/100*_xlfn.XLOOKUP($E98,$E$32:$E$281,_xlfn.XLOOKUP(BB$31,$S$28:$AB$28,$S$32:$AB$281))*IFERROR(_xlfn.XLOOKUP(BE$30,$S$8:$S$10,_xlfn.XLOOKUP(BB$31,$U$4:$Z$4,$U$8:$Z$10),1),1),4))</f>
        <v>"PhysDef":5485.5479</v>
      </c>
      <c r="BC98" s="2" t="str" cm="1">
        <f t="array" ref="BC98">IF(BC97="","",$B$2&amp;BC$31&amp;$B$2&amp;$B$1&amp;ROUND(BC$29/100*_xlfn.XLOOKUP($E98,$E$32:$E$281,_xlfn.XLOOKUP(BC$31,$S$28:$AB$28,$S$32:$AB$281))*IFERROR(_xlfn.XLOOKUP(BF$30,$S$8:$S$10,_xlfn.XLOOKUP(BC$31,$U$4:$Z$4,$U$8:$Z$10),1),1),4))</f>
        <v>"OnHealInc":0.0868</v>
      </c>
      <c r="BD98" s="2" t="str" cm="1">
        <f t="array" ref="BD98">IF(BD97="","",$B$2&amp;BD$31&amp;$B$2&amp;$B$1&amp;ROUND(BD$29/100*_xlfn.XLOOKUP($E98,$E$32:$E$281,_xlfn.XLOOKUP(BD$31,$S$28:$AB$28,$S$32:$AB$281))*IFERROR(_xlfn.XLOOKUP(BE$30,$S$8:$S$10,_xlfn.XLOOKUP(BD$31,$U$4:$Z$4,$U$8:$Z$10),1),1),4))</f>
        <v/>
      </c>
      <c r="BE98" s="2" t="str">
        <f t="shared" si="19"/>
        <v>{"PhysDef":5485.5479,"OnHealInc":0.0868}</v>
      </c>
      <c r="BF98" s="2" t="str" cm="1">
        <f t="array" ref="BF98">IF(BF97="","",$B$2&amp;BF$31&amp;$B$2&amp;$B$1&amp;ROUND(BF$29/100*_xlfn.XLOOKUP($E98,$E$32:$E$281,_xlfn.XLOOKUP(BF$31,$S$28:$AB$28,$S$32:$AB$281))*IFERROR(_xlfn.XLOOKUP(BI$30,$S$8:$S$10,_xlfn.XLOOKUP(BF$31,$U$4:$Z$4,$U$8:$Z$10),1),1),4))</f>
        <v>"MagicDef":5485.5479</v>
      </c>
      <c r="BG98" s="2" t="str" cm="1">
        <f t="array" ref="BG98">IF(BG97="","",$B$2&amp;BG$31&amp;$B$2&amp;$B$1&amp;ROUND(BG$29/100*_xlfn.XLOOKUP($E98,$E$32:$E$281,_xlfn.XLOOKUP(BG$31,$S$28:$AB$28,$S$32:$AB$281))*IFERROR(_xlfn.XLOOKUP(BJ$30,$S$8:$S$10,_xlfn.XLOOKUP(BG$31,$U$4:$Z$4,$U$8:$Z$10),1),1),4))</f>
        <v>"AtkSpeed":0.1184</v>
      </c>
      <c r="BH98" s="2" t="str" cm="1">
        <f t="array" ref="BH98">IF(BH97="","",$B$2&amp;BH$31&amp;$B$2&amp;$B$1&amp;ROUND(BH$29/100*_xlfn.XLOOKUP($E98,$E$32:$E$281,_xlfn.XLOOKUP(BH$31,$S$28:$AB$28,$S$32:$AB$281))*IFERROR(_xlfn.XLOOKUP(BI$30,$S$8:$S$10,_xlfn.XLOOKUP(BH$31,$U$4:$Z$4,$U$8:$Z$10),1),1),4))</f>
        <v>"OnHealInc":0.0868</v>
      </c>
      <c r="BI98" s="2" t="str">
        <f t="shared" si="20"/>
        <v>{"MagicDef":5485.5479,"AtkSpeed":0.1184,"OnHealInc":0.0868}</v>
      </c>
      <c r="BJ98" s="2" t="str" cm="1">
        <f t="array" ref="BJ98">IF(BJ97="","",$B$2&amp;BJ$31&amp;$B$2&amp;$B$1&amp;ROUND(BJ$29/100*_xlfn.XLOOKUP($E98,$E$32:$E$281,_xlfn.XLOOKUP(BJ$31,$S$28:$AB$28,$S$32:$AB$281))*IFERROR(_xlfn.XLOOKUP(BM$30,$S$8:$S$10,_xlfn.XLOOKUP(BJ$31,$U$4:$Z$4,$U$8:$Z$10),1),1),4))</f>
        <v>"Atk":13713.8698</v>
      </c>
      <c r="BK98" s="2" t="str" cm="1">
        <f t="array" ref="BK98">IF(BK97="","",$B$2&amp;BK$31&amp;$B$2&amp;$B$1&amp;ROUND(BK$29/100*_xlfn.XLOOKUP($E98,$E$32:$E$281,_xlfn.XLOOKUP(BK$31,$S$28:$AB$28,$S$32:$AB$281))*IFERROR(_xlfn.XLOOKUP(BN$30,$S$8:$S$10,_xlfn.XLOOKUP(BK$31,$U$4:$Z$4,$U$8:$Z$10),1),1),4))</f>
        <v>"Cri":0.462</v>
      </c>
      <c r="BL98" s="2" t="str" cm="1">
        <f t="array" ref="BL98">IF(BL97="","",$B$2&amp;BL$31&amp;$B$2&amp;$B$1&amp;ROUND(BL$29/100*_xlfn.XLOOKUP($E98,$E$32:$E$281,_xlfn.XLOOKUP(BL$31,$S$28:$AB$28,$S$32:$AB$281))*IFERROR(_xlfn.XLOOKUP(BM$30,$S$8:$S$10,_xlfn.XLOOKUP(BL$31,$U$4:$Z$4,$U$8:$Z$10),1),1),4))</f>
        <v/>
      </c>
      <c r="BM98" s="2" t="str">
        <f t="shared" si="21"/>
        <v>{"Atk":13713.8698,"Cri":0.462}</v>
      </c>
      <c r="BN98" s="2" t="str" cm="1">
        <f t="array" ref="BN98">IF(BN97="","",$B$2&amp;BN$31&amp;$B$2&amp;$B$1&amp;ROUND(BN$29/100*_xlfn.XLOOKUP($E98,$E$32:$E$281,_xlfn.XLOOKUP(BN$31,$S$28:$AB$28,$S$32:$AB$281))*IFERROR(_xlfn.XLOOKUP(BQ$30,$S$8:$S$10,_xlfn.XLOOKUP(BN$31,$U$4:$Z$4,$U$8:$Z$10),1),1),4))</f>
        <v>"Hp":130905.1209</v>
      </c>
      <c r="BO98" s="2" t="str" cm="1">
        <f t="array" ref="BO98">IF(BO97="","",$B$2&amp;BO$31&amp;$B$2&amp;$B$1&amp;ROUND(BO$29/100*_xlfn.XLOOKUP($E98,$E$32:$E$281,_xlfn.XLOOKUP(BO$31,$S$28:$AB$28,$S$32:$AB$281))*IFERROR(_xlfn.XLOOKUP(BR$30,$S$8:$S$10,_xlfn.XLOOKUP(BO$31,$U$4:$Z$4,$U$8:$Z$10),1),1),4))</f>
        <v>"AntiCri":0.462</v>
      </c>
      <c r="BP98" s="2" t="str" cm="1">
        <f t="array" ref="BP98">IF(BP97="","",$B$2&amp;BP$31&amp;$B$2&amp;$B$1&amp;ROUND(BP$29/100*_xlfn.XLOOKUP($E98,$E$32:$E$281,_xlfn.XLOOKUP(BP$31,$S$28:$AB$28,$S$32:$AB$281))*IFERROR(_xlfn.XLOOKUP(BQ$30,$S$8:$S$10,_xlfn.XLOOKUP(BP$31,$U$4:$Z$4,$U$8:$Z$10),1),1),4))</f>
        <v/>
      </c>
      <c r="BQ98" s="2" t="str">
        <f t="shared" si="22"/>
        <v>{"Hp":130905.1209,"AntiCri":0.462}</v>
      </c>
      <c r="BR98" s="2" t="str" cm="1">
        <f t="array" ref="BR98">IF(BR97="","",$B$2&amp;BR$31&amp;$B$2&amp;$B$1&amp;ROUND(BR$29/100*_xlfn.XLOOKUP($E98,$E$32:$E$281,_xlfn.XLOOKUP(BR$31,$S$28:$AB$28,$S$32:$AB$281))*IFERROR(_xlfn.XLOOKUP(BU$30,$S$8:$S$10,_xlfn.XLOOKUP(BR$31,$U$4:$Z$4,$U$8:$Z$10),1),1),4))</f>
        <v>"PhysDef":4837.2559</v>
      </c>
      <c r="BS98" s="2" t="str" cm="1">
        <f t="array" ref="BS98">IF(BS97="","",$B$2&amp;BS$31&amp;$B$2&amp;$B$1&amp;ROUND(BS$29/100*_xlfn.XLOOKUP($E98,$E$32:$E$281,_xlfn.XLOOKUP(BS$31,$S$28:$AB$28,$S$32:$AB$281))*IFERROR(_xlfn.XLOOKUP(BV$30,$S$8:$S$10,_xlfn.XLOOKUP(BS$31,$U$4:$Z$4,$U$8:$Z$10),1),1),4))</f>
        <v>"HealInc":0.0868</v>
      </c>
      <c r="BT98" s="2" t="str" cm="1">
        <f t="array" ref="BT98">IF(BT97="","",$B$2&amp;BT$31&amp;$B$2&amp;$B$1&amp;ROUND(BT$29/100*_xlfn.XLOOKUP($E98,$E$32:$E$281,_xlfn.XLOOKUP(BT$31,$S$28:$AB$28,$S$32:$AB$281))*IFERROR(_xlfn.XLOOKUP(BU$30,$S$8:$S$10,_xlfn.XLOOKUP(BT$31,$U$4:$Z$4,$U$8:$Z$10),1),1),4))</f>
        <v/>
      </c>
      <c r="BU98" s="2" t="str">
        <f t="shared" si="23"/>
        <v>{"PhysDef":4837.2559,"HealInc":0.0868}</v>
      </c>
      <c r="BV98" s="2" t="str" cm="1">
        <f t="array" ref="BV98">IF(BV97="","",$B$2&amp;BV$31&amp;$B$2&amp;$B$1&amp;ROUND(BV$29/100*_xlfn.XLOOKUP($E98,$E$32:$E$281,_xlfn.XLOOKUP(BV$31,$S$28:$AB$28,$S$32:$AB$281))*IFERROR(_xlfn.XLOOKUP(BY$30,$S$8:$S$10,_xlfn.XLOOKUP(BV$31,$U$4:$Z$4,$U$8:$Z$10),1),1),4))</f>
        <v>"MagicDef":4936.9931</v>
      </c>
      <c r="BW98" s="2" t="str" cm="1">
        <f t="array" ref="BW98">IF(BW97="","",$B$2&amp;BW$31&amp;$B$2&amp;$B$1&amp;ROUND(BW$29/100*_xlfn.XLOOKUP($E98,$E$32:$E$281,_xlfn.XLOOKUP(BW$31,$S$28:$AB$28,$S$32:$AB$281))*IFERROR(_xlfn.XLOOKUP(BZ$30,$S$8:$S$10,_xlfn.XLOOKUP(BW$31,$U$4:$Z$4,$U$8:$Z$10),1),1),4))</f>
        <v>"AtkSpeed":0.1184</v>
      </c>
      <c r="BX98" s="2" t="str" cm="1">
        <f t="array" ref="BX98">IF(BX97="","",$B$2&amp;BX$31&amp;$B$2&amp;$B$1&amp;ROUND(BX$29/100*_xlfn.XLOOKUP($E98,$E$32:$E$281,_xlfn.XLOOKUP(BX$31,$S$28:$AB$28,$S$32:$AB$281))*IFERROR(_xlfn.XLOOKUP(BY$30,$S$8:$S$10,_xlfn.XLOOKUP(BX$31,$U$4:$Z$4,$U$8:$Z$10),1),1),4))</f>
        <v>"HealInc":0.0868</v>
      </c>
      <c r="BY98" s="2" t="str">
        <f t="shared" si="24"/>
        <v>{"MagicDef":4936.9931,"AtkSpeed":0.1184,"HealInc":0.0868}</v>
      </c>
    </row>
    <row r="99" spans="4:77" ht="16.5" x14ac:dyDescent="0.15">
      <c r="D99" s="38">
        <v>145</v>
      </c>
      <c r="E99" s="43">
        <v>68</v>
      </c>
      <c r="F99" s="38">
        <v>3220.6022221814974</v>
      </c>
      <c r="G99" s="38">
        <v>50</v>
      </c>
      <c r="H99" s="38">
        <v>50</v>
      </c>
      <c r="I99" s="48">
        <v>3220.6022221814974</v>
      </c>
      <c r="J99" s="48">
        <v>322.06022221814976</v>
      </c>
      <c r="K99" s="48">
        <v>128.8240888872599</v>
      </c>
      <c r="L99" s="48">
        <v>128.8240888872599</v>
      </c>
      <c r="M99" s="48">
        <v>70</v>
      </c>
      <c r="N99" s="48">
        <v>70</v>
      </c>
      <c r="O99" s="48">
        <v>22.5</v>
      </c>
      <c r="P99" s="48">
        <v>17.5</v>
      </c>
      <c r="Q99" s="48">
        <v>16.5</v>
      </c>
      <c r="R99" s="48">
        <v>16.5</v>
      </c>
      <c r="S99" s="48">
        <f>SUM(I$32:I99)</f>
        <v>127892.14595420723</v>
      </c>
      <c r="T99" s="48">
        <f>SUM(J$32:J99)</f>
        <v>12789.214595420719</v>
      </c>
      <c r="U99" s="48">
        <f>SUM(K$32:K99)</f>
        <v>5115.6858381682887</v>
      </c>
      <c r="V99" s="48">
        <f>SUM(L$32:L99)</f>
        <v>5115.6858381682887</v>
      </c>
      <c r="W99" s="62">
        <f>SUM(M$32:M99)/10000</f>
        <v>0.46899999999999997</v>
      </c>
      <c r="X99" s="62">
        <f>SUM(N$32:N99)/10000</f>
        <v>0.46899999999999997</v>
      </c>
      <c r="Y99" s="62">
        <f>SUM(O$32:O99)/10000</f>
        <v>0.1206</v>
      </c>
      <c r="Z99" s="62">
        <f>SUM(P$32:P99)/10000</f>
        <v>9.3799999999999994E-2</v>
      </c>
      <c r="AA99" s="62">
        <f>SUM(Q$32:Q99)/10000</f>
        <v>8.8440000000000005E-2</v>
      </c>
      <c r="AB99" s="62">
        <f>SUM(R$32:R99)/10000</f>
        <v>8.8440000000000005E-2</v>
      </c>
      <c r="AD99" s="2" t="str" cm="1">
        <f t="array" ref="AD99">IF(AD98="","",$B$2&amp;AD$31&amp;$B$2&amp;$B$1&amp;ROUND(AD$29/100*_xlfn.XLOOKUP($E99,$E$32:$E$281,_xlfn.XLOOKUP(AD$31,$S$28:$AB$28,$S$32:$AB$281))*_xlfn.XLOOKUP(AG$30,$S$8:$S$10,_xlfn.XLOOKUP(AD$31,$U$4:$Z$4,$U$8:$Z$10),1),4))</f>
        <v>"Atk":15602.8418</v>
      </c>
      <c r="AE99" s="2" t="str" cm="1">
        <f t="array" ref="AE99">IF(AE98="","",$B$2&amp;AE$31&amp;$B$2&amp;$B$1&amp;ROUND(AE$29/100*_xlfn.XLOOKUP($E99,$E$32:$E$281,_xlfn.XLOOKUP(AE$31,$S$28:$AB$28,$S$32:$AB$281))*_xlfn.XLOOKUP(AG$30,$S$8:$S$10,_xlfn.XLOOKUP(AE$31,$U$4:$Z$4,$U$8:$Z$10),1),4))</f>
        <v>"Cri":0.6801</v>
      </c>
      <c r="AF99" s="2" t="str" cm="1">
        <f t="array" ref="AF99">IF(AF98="","",$B$2&amp;AF$31&amp;$B$2&amp;$B$1&amp;ROUND(AF$29/100*_xlfn.XLOOKUP($E99,$E$32:$E$281,_xlfn.XLOOKUP(AF$31,$S$28:$AB$28,$S$32:$AB$281))*_xlfn.XLOOKUP(AI$30,$S$8:$S$10,_xlfn.XLOOKUP(AF$31,$U$4:$Z$4,$U$8:$Z$10),1),4))</f>
        <v/>
      </c>
      <c r="AG99" s="2" t="str">
        <f t="shared" si="13"/>
        <v>{"Atk":15602.8418,"Cri":0.6801}</v>
      </c>
      <c r="AH99" s="2" t="str" cm="1">
        <f t="array" ref="AH99">IF(AH98="","",$B$2&amp;AH$31&amp;$B$2&amp;$B$1&amp;ROUND(AH$29/100*_xlfn.XLOOKUP($E99,$E$32:$E$281,_xlfn.XLOOKUP(AH$31,$S$28:$AB$28,$S$32:$AB$281))*_xlfn.XLOOKUP(AK$30,$S$8:$S$10,_xlfn.XLOOKUP(AH$31,$U$4:$Z$4,$U$8:$Z$10),1),4))</f>
        <v>"Hp":112545.0884</v>
      </c>
      <c r="AI99" s="2" t="str" cm="1">
        <f t="array" ref="AI99">IF(AI98="","",$B$2&amp;AI$31&amp;$B$2&amp;$B$1&amp;ROUND(AI$29/100*_xlfn.XLOOKUP($E99,$E$32:$E$281,_xlfn.XLOOKUP(AI$31,$S$28:$AB$28,$S$32:$AB$281))*_xlfn.XLOOKUP(AK$30,$S$8:$S$10,_xlfn.XLOOKUP(AI$31,$U$4:$Z$4,$U$8:$Z$10),1),4))</f>
        <v>"AntiCri":0.3752</v>
      </c>
      <c r="AJ99" s="2" t="str" cm="1">
        <f t="array" ref="AJ99">IF(AJ98="","",$B$2&amp;AJ$31&amp;$B$2&amp;$B$1&amp;ROUND(AJ$29/100*_xlfn.XLOOKUP($E99,$E$32:$E$281,_xlfn.XLOOKUP(AJ$31,$S$28:$AB$28,$S$32:$AB$281))*_xlfn.XLOOKUP(AK$30,$S$8:$S$10,_xlfn.XLOOKUP(AJ$31,$U$4:$Z$4,$U$8:$Z$10),1),4))</f>
        <v/>
      </c>
      <c r="AK99" s="2" t="str">
        <f t="shared" si="14"/>
        <v>{"Hp":112545.0884,"AntiCri":0.3752}</v>
      </c>
      <c r="AL99" s="2" t="str" cm="1">
        <f t="array" ref="AL99">IF(AL98="","",$B$2&amp;AL$31&amp;$B$2&amp;$B$1&amp;ROUND(AL$29/100*_xlfn.XLOOKUP($E99,$E$32:$E$281,_xlfn.XLOOKUP(AL$31,$S$28:$AB$28,$S$32:$AB$281))*IFERROR(_xlfn.XLOOKUP(AO$30,$S$8:$S$10,_xlfn.XLOOKUP(AL$31,$U$4:$Z$4,$U$8:$Z$10),1),1),4))</f>
        <v>"PhysDef":4859.9015</v>
      </c>
      <c r="AM99" s="2" t="str" cm="1">
        <f t="array" ref="AM99">IF(AM98="","",$B$2&amp;AM$31&amp;$B$2&amp;$B$1&amp;ROUND(AM$29/100*_xlfn.XLOOKUP($E99,$E$32:$E$281,_xlfn.XLOOKUP(AM$31,$S$28:$AB$28,$S$32:$AB$281))*IFERROR(_xlfn.XLOOKUP(AP$30,$S$8:$S$10,_xlfn.XLOOKUP(AM$31,$U$4:$Z$4,$U$8:$Z$10),1),1),4))</f>
        <v>"SkillSpeed":0.0938</v>
      </c>
      <c r="AN99" s="2" t="str" cm="1">
        <f t="array" ref="AN99">IF(AN98="","",$B$2&amp;AN$31&amp;$B$2&amp;$B$1&amp;ROUND(AN$29/100*_xlfn.XLOOKUP($E99,$E$32:$E$281,_xlfn.XLOOKUP(AN$31,$S$28:$AB$28,$S$32:$AB$281))*IFERROR(_xlfn.XLOOKUP(AO$30,$S$8:$S$10,_xlfn.XLOOKUP(AN$31,$U$4:$Z$4,$U$8:$Z$10),1),1),4))</f>
        <v/>
      </c>
      <c r="AO99" s="2" t="str">
        <f t="shared" si="15"/>
        <v>{"PhysDef":4859.9015,"SkillSpeed":0.0938}</v>
      </c>
      <c r="AP99" s="2" t="str" cm="1">
        <f t="array" ref="AP99">IF(AP98="","",$B$2&amp;AP$31&amp;$B$2&amp;$B$1&amp;ROUND(AP$29/100*_xlfn.XLOOKUP($E99,$E$32:$E$281,_xlfn.XLOOKUP(AP$31,$S$28:$AB$28,$S$32:$AB$281))*IFERROR(_xlfn.XLOOKUP(AS$30,$S$8:$S$10,_xlfn.XLOOKUP(AP$31,$U$4:$Z$4,$U$8:$Z$10),1),1),4))</f>
        <v>"MagicDef":4859.9015</v>
      </c>
      <c r="AQ99" s="2" t="str" cm="1">
        <f t="array" ref="AQ99">IF(AQ98="","",$B$2&amp;AQ$31&amp;$B$2&amp;$B$1&amp;ROUND(AQ$29/100*_xlfn.XLOOKUP($E99,$E$32:$E$281,_xlfn.XLOOKUP(AQ$31,$S$28:$AB$28,$S$32:$AB$281))*IFERROR(_xlfn.XLOOKUP(AT$30,$S$8:$S$10,_xlfn.XLOOKUP(AQ$31,$U$4:$Z$4,$U$8:$Z$10),1),1),4))</f>
        <v>"AtkSpeed":0.1206</v>
      </c>
      <c r="AR99" s="2" t="str" cm="1">
        <f t="array" ref="AR99">IF(AR98="","",$B$2&amp;AR$31&amp;$B$2&amp;$B$1&amp;ROUND(AR$29/100*_xlfn.XLOOKUP($E99,$E$32:$E$281,_xlfn.XLOOKUP(AR$31,$S$28:$AB$28,$S$32:$AB$281))*IFERROR(_xlfn.XLOOKUP(AS$30,$S$8:$S$10,_xlfn.XLOOKUP(AR$31,$U$4:$Z$4,$U$8:$Z$10),1),1),4))</f>
        <v>"SkillSpeed":0.0938</v>
      </c>
      <c r="AS99" s="2" t="str">
        <f t="shared" si="16"/>
        <v>{"MagicDef":4859.9015,"AtkSpeed":0.1206,"SkillSpeed":0.0938}</v>
      </c>
      <c r="AT99" s="2" t="str" cm="1">
        <f t="array" ref="AT99">IF(AT98="","",$B$2&amp;AT$31&amp;$B$2&amp;$B$1&amp;ROUND(AT$29/100*_xlfn.XLOOKUP($E99,$E$32:$E$281,_xlfn.XLOOKUP(AT$31,$S$28:$AB$28,$S$32:$AB$281))*IFERROR(_xlfn.XLOOKUP(AW$30,$S$8:$S$10,_xlfn.XLOOKUP(AT$31,$U$4:$Z$4,$U$8:$Z$10),1),1),4))</f>
        <v>"Atk":10998.7246</v>
      </c>
      <c r="AU99" s="2" t="str" cm="1">
        <f t="array" ref="AU99">IF(AU98="","",$B$2&amp;AU$31&amp;$B$2&amp;$B$1&amp;ROUND(AU$29/100*_xlfn.XLOOKUP($E99,$E$32:$E$281,_xlfn.XLOOKUP(AU$31,$S$28:$AB$28,$S$32:$AB$281))*IFERROR(_xlfn.XLOOKUP(AX$30,$S$8:$S$10,_xlfn.XLOOKUP(AU$31,$U$4:$Z$4,$U$8:$Z$10),1),1),4))</f>
        <v>"Cri":0.469</v>
      </c>
      <c r="AV99" s="2" t="str" cm="1">
        <f t="array" ref="AV99">IF(AV98="","",$B$2&amp;AV$31&amp;$B$2&amp;$B$1&amp;ROUND(AV$29/100*_xlfn.XLOOKUP($E99,$E$32:$E$281,_xlfn.XLOOKUP(AV$31,$S$28:$AB$28,$S$32:$AB$281))*IFERROR(_xlfn.XLOOKUP(AW$30,$S$8:$S$10,_xlfn.XLOOKUP(AV$31,$U$4:$Z$4,$U$8:$Z$10),1),1),4))</f>
        <v/>
      </c>
      <c r="AW99" s="2" t="str">
        <f t="shared" si="17"/>
        <v>{"Atk":10998.7246,"Cri":0.469}</v>
      </c>
      <c r="AX99" s="2" t="str" cm="1">
        <f t="array" ref="AX99">IF(AX98="","",$B$2&amp;AX$31&amp;$B$2&amp;$B$1&amp;ROUND(AX$29/100*_xlfn.XLOOKUP($E99,$E$32:$E$281,_xlfn.XLOOKUP(AX$31,$S$28:$AB$28,$S$32:$AB$281))*IFERROR(_xlfn.XLOOKUP(BA$30,$S$8:$S$10,_xlfn.XLOOKUP(AX$31,$U$4:$Z$4,$U$8:$Z$10),1),1),4))</f>
        <v>"Hp":159865.1824</v>
      </c>
      <c r="AY99" s="2" t="str" cm="1">
        <f t="array" ref="AY99">IF(AY98="","",$B$2&amp;AY$31&amp;$B$2&amp;$B$1&amp;ROUND(AY$29/100*_xlfn.XLOOKUP($E99,$E$32:$E$281,_xlfn.XLOOKUP(AY$31,$S$28:$AB$28,$S$32:$AB$281))*IFERROR(_xlfn.XLOOKUP(BB$30,$S$8:$S$10,_xlfn.XLOOKUP(AY$31,$U$4:$Z$4,$U$8:$Z$10),1),1),4))</f>
        <v>"AntiCri":0.469</v>
      </c>
      <c r="AZ99" s="2" t="str" cm="1">
        <f t="array" ref="AZ99">IF(AZ98="","",$B$2&amp;AZ$31&amp;$B$2&amp;$B$1&amp;ROUND(AZ$29/100*_xlfn.XLOOKUP($E99,$E$32:$E$281,_xlfn.XLOOKUP(AZ$31,$S$28:$AB$28,$S$32:$AB$281))*IFERROR(_xlfn.XLOOKUP(BA$30,$S$8:$S$10,_xlfn.XLOOKUP(AZ$31,$U$4:$Z$4,$U$8:$Z$10),1),1),4))</f>
        <v/>
      </c>
      <c r="BA99" s="2" t="str">
        <f t="shared" si="18"/>
        <v>{"Hp":159865.1824,"AntiCri":0.469}</v>
      </c>
      <c r="BB99" s="2" t="str" cm="1">
        <f t="array" ref="BB99">IF(BB98="","",$B$2&amp;BB$31&amp;$B$2&amp;$B$1&amp;ROUND(BB$29/100*_xlfn.XLOOKUP($E99,$E$32:$E$281,_xlfn.XLOOKUP(BB$31,$S$28:$AB$28,$S$32:$AB$281))*IFERROR(_xlfn.XLOOKUP(BE$30,$S$8:$S$10,_xlfn.XLOOKUP(BB$31,$U$4:$Z$4,$U$8:$Z$10),1),1),4))</f>
        <v>"PhysDef":5627.2544</v>
      </c>
      <c r="BC99" s="2" t="str" cm="1">
        <f t="array" ref="BC99">IF(BC98="","",$B$2&amp;BC$31&amp;$B$2&amp;$B$1&amp;ROUND(BC$29/100*_xlfn.XLOOKUP($E99,$E$32:$E$281,_xlfn.XLOOKUP(BC$31,$S$28:$AB$28,$S$32:$AB$281))*IFERROR(_xlfn.XLOOKUP(BF$30,$S$8:$S$10,_xlfn.XLOOKUP(BC$31,$U$4:$Z$4,$U$8:$Z$10),1),1),4))</f>
        <v>"OnHealInc":0.0884</v>
      </c>
      <c r="BD99" s="2" t="str" cm="1">
        <f t="array" ref="BD99">IF(BD98="","",$B$2&amp;BD$31&amp;$B$2&amp;$B$1&amp;ROUND(BD$29/100*_xlfn.XLOOKUP($E99,$E$32:$E$281,_xlfn.XLOOKUP(BD$31,$S$28:$AB$28,$S$32:$AB$281))*IFERROR(_xlfn.XLOOKUP(BE$30,$S$8:$S$10,_xlfn.XLOOKUP(BD$31,$U$4:$Z$4,$U$8:$Z$10),1),1),4))</f>
        <v/>
      </c>
      <c r="BE99" s="2" t="str">
        <f t="shared" si="19"/>
        <v>{"PhysDef":5627.2544,"OnHealInc":0.0884}</v>
      </c>
      <c r="BF99" s="2" t="str" cm="1">
        <f t="array" ref="BF99">IF(BF98="","",$B$2&amp;BF$31&amp;$B$2&amp;$B$1&amp;ROUND(BF$29/100*_xlfn.XLOOKUP($E99,$E$32:$E$281,_xlfn.XLOOKUP(BF$31,$S$28:$AB$28,$S$32:$AB$281))*IFERROR(_xlfn.XLOOKUP(BI$30,$S$8:$S$10,_xlfn.XLOOKUP(BF$31,$U$4:$Z$4,$U$8:$Z$10),1),1),4))</f>
        <v>"MagicDef":5627.2544</v>
      </c>
      <c r="BG99" s="2" t="str" cm="1">
        <f t="array" ref="BG99">IF(BG98="","",$B$2&amp;BG$31&amp;$B$2&amp;$B$1&amp;ROUND(BG$29/100*_xlfn.XLOOKUP($E99,$E$32:$E$281,_xlfn.XLOOKUP(BG$31,$S$28:$AB$28,$S$32:$AB$281))*IFERROR(_xlfn.XLOOKUP(BJ$30,$S$8:$S$10,_xlfn.XLOOKUP(BG$31,$U$4:$Z$4,$U$8:$Z$10),1),1),4))</f>
        <v>"AtkSpeed":0.1206</v>
      </c>
      <c r="BH99" s="2" t="str" cm="1">
        <f t="array" ref="BH99">IF(BH98="","",$B$2&amp;BH$31&amp;$B$2&amp;$B$1&amp;ROUND(BH$29/100*_xlfn.XLOOKUP($E99,$E$32:$E$281,_xlfn.XLOOKUP(BH$31,$S$28:$AB$28,$S$32:$AB$281))*IFERROR(_xlfn.XLOOKUP(BI$30,$S$8:$S$10,_xlfn.XLOOKUP(BH$31,$U$4:$Z$4,$U$8:$Z$10),1),1),4))</f>
        <v>"OnHealInc":0.0884</v>
      </c>
      <c r="BI99" s="2" t="str">
        <f t="shared" si="20"/>
        <v>{"MagicDef":5627.2544,"AtkSpeed":0.1206,"OnHealInc":0.0884}</v>
      </c>
      <c r="BJ99" s="2" t="str" cm="1">
        <f t="array" ref="BJ99">IF(BJ98="","",$B$2&amp;BJ$31&amp;$B$2&amp;$B$1&amp;ROUND(BJ$29/100*_xlfn.XLOOKUP($E99,$E$32:$E$281,_xlfn.XLOOKUP(BJ$31,$S$28:$AB$28,$S$32:$AB$281))*IFERROR(_xlfn.XLOOKUP(BM$30,$S$8:$S$10,_xlfn.XLOOKUP(BJ$31,$U$4:$Z$4,$U$8:$Z$10),1),1),4))</f>
        <v>"Atk":14068.1361</v>
      </c>
      <c r="BK99" s="2" t="str" cm="1">
        <f t="array" ref="BK99">IF(BK98="","",$B$2&amp;BK$31&amp;$B$2&amp;$B$1&amp;ROUND(BK$29/100*_xlfn.XLOOKUP($E99,$E$32:$E$281,_xlfn.XLOOKUP(BK$31,$S$28:$AB$28,$S$32:$AB$281))*IFERROR(_xlfn.XLOOKUP(BN$30,$S$8:$S$10,_xlfn.XLOOKUP(BK$31,$U$4:$Z$4,$U$8:$Z$10),1),1),4))</f>
        <v>"Cri":0.469</v>
      </c>
      <c r="BL99" s="2" t="str" cm="1">
        <f t="array" ref="BL99">IF(BL98="","",$B$2&amp;BL$31&amp;$B$2&amp;$B$1&amp;ROUND(BL$29/100*_xlfn.XLOOKUP($E99,$E$32:$E$281,_xlfn.XLOOKUP(BL$31,$S$28:$AB$28,$S$32:$AB$281))*IFERROR(_xlfn.XLOOKUP(BM$30,$S$8:$S$10,_xlfn.XLOOKUP(BL$31,$U$4:$Z$4,$U$8:$Z$10),1),1),4))</f>
        <v/>
      </c>
      <c r="BM99" s="2" t="str">
        <f t="shared" si="21"/>
        <v>{"Atk":14068.1361,"Cri":0.469}</v>
      </c>
      <c r="BN99" s="2" t="str" cm="1">
        <f t="array" ref="BN99">IF(BN98="","",$B$2&amp;BN$31&amp;$B$2&amp;$B$1&amp;ROUND(BN$29/100*_xlfn.XLOOKUP($E99,$E$32:$E$281,_xlfn.XLOOKUP(BN$31,$S$28:$AB$28,$S$32:$AB$281))*IFERROR(_xlfn.XLOOKUP(BQ$30,$S$8:$S$10,_xlfn.XLOOKUP(BN$31,$U$4:$Z$4,$U$8:$Z$10),1),1),4))</f>
        <v>"Hp":134286.7533</v>
      </c>
      <c r="BO99" s="2" t="str" cm="1">
        <f t="array" ref="BO99">IF(BO98="","",$B$2&amp;BO$31&amp;$B$2&amp;$B$1&amp;ROUND(BO$29/100*_xlfn.XLOOKUP($E99,$E$32:$E$281,_xlfn.XLOOKUP(BO$31,$S$28:$AB$28,$S$32:$AB$281))*IFERROR(_xlfn.XLOOKUP(BR$30,$S$8:$S$10,_xlfn.XLOOKUP(BO$31,$U$4:$Z$4,$U$8:$Z$10),1),1),4))</f>
        <v>"AntiCri":0.469</v>
      </c>
      <c r="BP99" s="2" t="str" cm="1">
        <f t="array" ref="BP99">IF(BP98="","",$B$2&amp;BP$31&amp;$B$2&amp;$B$1&amp;ROUND(BP$29/100*_xlfn.XLOOKUP($E99,$E$32:$E$281,_xlfn.XLOOKUP(BP$31,$S$28:$AB$28,$S$32:$AB$281))*IFERROR(_xlfn.XLOOKUP(BQ$30,$S$8:$S$10,_xlfn.XLOOKUP(BP$31,$U$4:$Z$4,$U$8:$Z$10),1),1),4))</f>
        <v/>
      </c>
      <c r="BQ99" s="2" t="str">
        <f t="shared" si="22"/>
        <v>{"Hp":134286.7533,"AntiCri":0.469}</v>
      </c>
      <c r="BR99" s="2" t="str" cm="1">
        <f t="array" ref="BR99">IF(BR98="","",$B$2&amp;BR$31&amp;$B$2&amp;$B$1&amp;ROUND(BR$29/100*_xlfn.XLOOKUP($E99,$E$32:$E$281,_xlfn.XLOOKUP(BR$31,$S$28:$AB$28,$S$32:$AB$281))*IFERROR(_xlfn.XLOOKUP(BU$30,$S$8:$S$10,_xlfn.XLOOKUP(BR$31,$U$4:$Z$4,$U$8:$Z$10),1),1),4))</f>
        <v>"PhysDef":4962.2153</v>
      </c>
      <c r="BS99" s="2" t="str" cm="1">
        <f t="array" ref="BS99">IF(BS98="","",$B$2&amp;BS$31&amp;$B$2&amp;$B$1&amp;ROUND(BS$29/100*_xlfn.XLOOKUP($E99,$E$32:$E$281,_xlfn.XLOOKUP(BS$31,$S$28:$AB$28,$S$32:$AB$281))*IFERROR(_xlfn.XLOOKUP(BV$30,$S$8:$S$10,_xlfn.XLOOKUP(BS$31,$U$4:$Z$4,$U$8:$Z$10),1),1),4))</f>
        <v>"HealInc":0.0884</v>
      </c>
      <c r="BT99" s="2" t="str" cm="1">
        <f t="array" ref="BT99">IF(BT98="","",$B$2&amp;BT$31&amp;$B$2&amp;$B$1&amp;ROUND(BT$29/100*_xlfn.XLOOKUP($E99,$E$32:$E$281,_xlfn.XLOOKUP(BT$31,$S$28:$AB$28,$S$32:$AB$281))*IFERROR(_xlfn.XLOOKUP(BU$30,$S$8:$S$10,_xlfn.XLOOKUP(BT$31,$U$4:$Z$4,$U$8:$Z$10),1),1),4))</f>
        <v/>
      </c>
      <c r="BU99" s="2" t="str">
        <f t="shared" si="23"/>
        <v>{"PhysDef":4962.2153,"HealInc":0.0884}</v>
      </c>
      <c r="BV99" s="2" t="str" cm="1">
        <f t="array" ref="BV99">IF(BV98="","",$B$2&amp;BV$31&amp;$B$2&amp;$B$1&amp;ROUND(BV$29/100*_xlfn.XLOOKUP($E99,$E$32:$E$281,_xlfn.XLOOKUP(BV$31,$S$28:$AB$28,$S$32:$AB$281))*IFERROR(_xlfn.XLOOKUP(BY$30,$S$8:$S$10,_xlfn.XLOOKUP(BV$31,$U$4:$Z$4,$U$8:$Z$10),1),1),4))</f>
        <v>"MagicDef":5064.529</v>
      </c>
      <c r="BW99" s="2" t="str" cm="1">
        <f t="array" ref="BW99">IF(BW98="","",$B$2&amp;BW$31&amp;$B$2&amp;$B$1&amp;ROUND(BW$29/100*_xlfn.XLOOKUP($E99,$E$32:$E$281,_xlfn.XLOOKUP(BW$31,$S$28:$AB$28,$S$32:$AB$281))*IFERROR(_xlfn.XLOOKUP(BZ$30,$S$8:$S$10,_xlfn.XLOOKUP(BW$31,$U$4:$Z$4,$U$8:$Z$10),1),1),4))</f>
        <v>"AtkSpeed":0.1206</v>
      </c>
      <c r="BX99" s="2" t="str" cm="1">
        <f t="array" ref="BX99">IF(BX98="","",$B$2&amp;BX$31&amp;$B$2&amp;$B$1&amp;ROUND(BX$29/100*_xlfn.XLOOKUP($E99,$E$32:$E$281,_xlfn.XLOOKUP(BX$31,$S$28:$AB$28,$S$32:$AB$281))*IFERROR(_xlfn.XLOOKUP(BY$30,$S$8:$S$10,_xlfn.XLOOKUP(BX$31,$U$4:$Z$4,$U$8:$Z$10),1),1),4))</f>
        <v>"HealInc":0.0884</v>
      </c>
      <c r="BY99" s="2" t="str">
        <f t="shared" si="24"/>
        <v>{"MagicDef":5064.529,"AtkSpeed":0.1206,"HealInc":0.0884}</v>
      </c>
    </row>
    <row r="100" spans="4:77" ht="16.5" x14ac:dyDescent="0.15">
      <c r="D100" s="38">
        <v>147</v>
      </c>
      <c r="E100" s="43">
        <v>69</v>
      </c>
      <c r="F100" s="38">
        <v>3298.1673045340149</v>
      </c>
      <c r="G100" s="38">
        <v>50</v>
      </c>
      <c r="H100" s="38">
        <v>50</v>
      </c>
      <c r="I100" s="48">
        <v>3298.1673045340149</v>
      </c>
      <c r="J100" s="48">
        <v>329.81673045340153</v>
      </c>
      <c r="K100" s="48">
        <v>131.92669218136061</v>
      </c>
      <c r="L100" s="48">
        <v>131.92669218136061</v>
      </c>
      <c r="M100" s="48">
        <v>70</v>
      </c>
      <c r="N100" s="48">
        <v>70</v>
      </c>
      <c r="O100" s="48">
        <v>22.5</v>
      </c>
      <c r="P100" s="48">
        <v>17.5</v>
      </c>
      <c r="Q100" s="48">
        <v>16.5</v>
      </c>
      <c r="R100" s="48">
        <v>16.5</v>
      </c>
      <c r="S100" s="48">
        <f>SUM(I$32:I100)</f>
        <v>131190.31325874125</v>
      </c>
      <c r="T100" s="48">
        <f>SUM(J$32:J100)</f>
        <v>13119.031325874121</v>
      </c>
      <c r="U100" s="48">
        <f>SUM(K$32:K100)</f>
        <v>5247.6125303496492</v>
      </c>
      <c r="V100" s="48">
        <f>SUM(L$32:L100)</f>
        <v>5247.6125303496492</v>
      </c>
      <c r="W100" s="62">
        <f>SUM(M$32:M100)/10000</f>
        <v>0.47599999999999998</v>
      </c>
      <c r="X100" s="62">
        <f>SUM(N$32:N100)/10000</f>
        <v>0.47599999999999998</v>
      </c>
      <c r="Y100" s="62">
        <f>SUM(O$32:O100)/10000</f>
        <v>0.12285</v>
      </c>
      <c r="Z100" s="62">
        <f>SUM(P$32:P100)/10000</f>
        <v>9.5549999999999996E-2</v>
      </c>
      <c r="AA100" s="62">
        <f>SUM(Q$32:Q100)/10000</f>
        <v>9.0090000000000003E-2</v>
      </c>
      <c r="AB100" s="62">
        <f>SUM(R$32:R100)/10000</f>
        <v>9.0090000000000003E-2</v>
      </c>
      <c r="AD100" s="2" t="str" cm="1">
        <f t="array" ref="AD100">IF(AD99="","",$B$2&amp;AD$31&amp;$B$2&amp;$B$1&amp;ROUND(AD$29/100*_xlfn.XLOOKUP($E100,$E$32:$E$281,_xlfn.XLOOKUP(AD$31,$S$28:$AB$28,$S$32:$AB$281))*_xlfn.XLOOKUP(AG$30,$S$8:$S$10,_xlfn.XLOOKUP(AD$31,$U$4:$Z$4,$U$8:$Z$10),1),4))</f>
        <v>"Atk":16005.2182</v>
      </c>
      <c r="AE100" s="2" t="str" cm="1">
        <f t="array" ref="AE100">IF(AE99="","",$B$2&amp;AE$31&amp;$B$2&amp;$B$1&amp;ROUND(AE$29/100*_xlfn.XLOOKUP($E100,$E$32:$E$281,_xlfn.XLOOKUP(AE$31,$S$28:$AB$28,$S$32:$AB$281))*_xlfn.XLOOKUP(AG$30,$S$8:$S$10,_xlfn.XLOOKUP(AE$31,$U$4:$Z$4,$U$8:$Z$10),1),4))</f>
        <v>"Cri":0.6902</v>
      </c>
      <c r="AF100" s="2" t="str" cm="1">
        <f t="array" ref="AF100">IF(AF99="","",$B$2&amp;AF$31&amp;$B$2&amp;$B$1&amp;ROUND(AF$29/100*_xlfn.XLOOKUP($E100,$E$32:$E$281,_xlfn.XLOOKUP(AF$31,$S$28:$AB$28,$S$32:$AB$281))*_xlfn.XLOOKUP(AI$30,$S$8:$S$10,_xlfn.XLOOKUP(AF$31,$U$4:$Z$4,$U$8:$Z$10),1),4))</f>
        <v/>
      </c>
      <c r="AG100" s="2" t="str">
        <f t="shared" si="13"/>
        <v>{"Atk":16005.2182,"Cri":0.6902}</v>
      </c>
      <c r="AH100" s="2" t="str" cm="1">
        <f t="array" ref="AH100">IF(AH99="","",$B$2&amp;AH$31&amp;$B$2&amp;$B$1&amp;ROUND(AH$29/100*_xlfn.XLOOKUP($E100,$E$32:$E$281,_xlfn.XLOOKUP(AH$31,$S$28:$AB$28,$S$32:$AB$281))*_xlfn.XLOOKUP(AK$30,$S$8:$S$10,_xlfn.XLOOKUP(AH$31,$U$4:$Z$4,$U$8:$Z$10),1),4))</f>
        <v>"Hp":115447.4757</v>
      </c>
      <c r="AI100" s="2" t="str" cm="1">
        <f t="array" ref="AI100">IF(AI99="","",$B$2&amp;AI$31&amp;$B$2&amp;$B$1&amp;ROUND(AI$29/100*_xlfn.XLOOKUP($E100,$E$32:$E$281,_xlfn.XLOOKUP(AI$31,$S$28:$AB$28,$S$32:$AB$281))*_xlfn.XLOOKUP(AK$30,$S$8:$S$10,_xlfn.XLOOKUP(AI$31,$U$4:$Z$4,$U$8:$Z$10),1),4))</f>
        <v>"AntiCri":0.3808</v>
      </c>
      <c r="AJ100" s="2" t="str" cm="1">
        <f t="array" ref="AJ100">IF(AJ99="","",$B$2&amp;AJ$31&amp;$B$2&amp;$B$1&amp;ROUND(AJ$29/100*_xlfn.XLOOKUP($E100,$E$32:$E$281,_xlfn.XLOOKUP(AJ$31,$S$28:$AB$28,$S$32:$AB$281))*_xlfn.XLOOKUP(AK$30,$S$8:$S$10,_xlfn.XLOOKUP(AJ$31,$U$4:$Z$4,$U$8:$Z$10),1),4))</f>
        <v/>
      </c>
      <c r="AK100" s="2" t="str">
        <f t="shared" si="14"/>
        <v>{"Hp":115447.4757,"AntiCri":0.3808}</v>
      </c>
      <c r="AL100" s="2" t="str" cm="1">
        <f t="array" ref="AL100">IF(AL99="","",$B$2&amp;AL$31&amp;$B$2&amp;$B$1&amp;ROUND(AL$29/100*_xlfn.XLOOKUP($E100,$E$32:$E$281,_xlfn.XLOOKUP(AL$31,$S$28:$AB$28,$S$32:$AB$281))*IFERROR(_xlfn.XLOOKUP(AO$30,$S$8:$S$10,_xlfn.XLOOKUP(AL$31,$U$4:$Z$4,$U$8:$Z$10),1),1),4))</f>
        <v>"PhysDef":4985.2319</v>
      </c>
      <c r="AM100" s="2" t="str" cm="1">
        <f t="array" ref="AM100">IF(AM99="","",$B$2&amp;AM$31&amp;$B$2&amp;$B$1&amp;ROUND(AM$29/100*_xlfn.XLOOKUP($E100,$E$32:$E$281,_xlfn.XLOOKUP(AM$31,$S$28:$AB$28,$S$32:$AB$281))*IFERROR(_xlfn.XLOOKUP(AP$30,$S$8:$S$10,_xlfn.XLOOKUP(AM$31,$U$4:$Z$4,$U$8:$Z$10),1),1),4))</f>
        <v>"SkillSpeed":0.0956</v>
      </c>
      <c r="AN100" s="2" t="str" cm="1">
        <f t="array" ref="AN100">IF(AN99="","",$B$2&amp;AN$31&amp;$B$2&amp;$B$1&amp;ROUND(AN$29/100*_xlfn.XLOOKUP($E100,$E$32:$E$281,_xlfn.XLOOKUP(AN$31,$S$28:$AB$28,$S$32:$AB$281))*IFERROR(_xlfn.XLOOKUP(AO$30,$S$8:$S$10,_xlfn.XLOOKUP(AN$31,$U$4:$Z$4,$U$8:$Z$10),1),1),4))</f>
        <v/>
      </c>
      <c r="AO100" s="2" t="str">
        <f t="shared" si="15"/>
        <v>{"PhysDef":4985.2319,"SkillSpeed":0.0956}</v>
      </c>
      <c r="AP100" s="2" t="str" cm="1">
        <f t="array" ref="AP100">IF(AP99="","",$B$2&amp;AP$31&amp;$B$2&amp;$B$1&amp;ROUND(AP$29/100*_xlfn.XLOOKUP($E100,$E$32:$E$281,_xlfn.XLOOKUP(AP$31,$S$28:$AB$28,$S$32:$AB$281))*IFERROR(_xlfn.XLOOKUP(AS$30,$S$8:$S$10,_xlfn.XLOOKUP(AP$31,$U$4:$Z$4,$U$8:$Z$10),1),1),4))</f>
        <v>"MagicDef":4985.2319</v>
      </c>
      <c r="AQ100" s="2" t="str" cm="1">
        <f t="array" ref="AQ100">IF(AQ99="","",$B$2&amp;AQ$31&amp;$B$2&amp;$B$1&amp;ROUND(AQ$29/100*_xlfn.XLOOKUP($E100,$E$32:$E$281,_xlfn.XLOOKUP(AQ$31,$S$28:$AB$28,$S$32:$AB$281))*IFERROR(_xlfn.XLOOKUP(AT$30,$S$8:$S$10,_xlfn.XLOOKUP(AQ$31,$U$4:$Z$4,$U$8:$Z$10),1),1),4))</f>
        <v>"AtkSpeed":0.1229</v>
      </c>
      <c r="AR100" s="2" t="str" cm="1">
        <f t="array" ref="AR100">IF(AR99="","",$B$2&amp;AR$31&amp;$B$2&amp;$B$1&amp;ROUND(AR$29/100*_xlfn.XLOOKUP($E100,$E$32:$E$281,_xlfn.XLOOKUP(AR$31,$S$28:$AB$28,$S$32:$AB$281))*IFERROR(_xlfn.XLOOKUP(AS$30,$S$8:$S$10,_xlfn.XLOOKUP(AR$31,$U$4:$Z$4,$U$8:$Z$10),1),1),4))</f>
        <v>"SkillSpeed":0.0956</v>
      </c>
      <c r="AS100" s="2" t="str">
        <f t="shared" si="16"/>
        <v>{"MagicDef":4985.2319,"AtkSpeed":0.1229,"SkillSpeed":0.0956}</v>
      </c>
      <c r="AT100" s="2" t="str" cm="1">
        <f t="array" ref="AT100">IF(AT99="","",$B$2&amp;AT$31&amp;$B$2&amp;$B$1&amp;ROUND(AT$29/100*_xlfn.XLOOKUP($E100,$E$32:$E$281,_xlfn.XLOOKUP(AT$31,$S$28:$AB$28,$S$32:$AB$281))*IFERROR(_xlfn.XLOOKUP(AW$30,$S$8:$S$10,_xlfn.XLOOKUP(AT$31,$U$4:$Z$4,$U$8:$Z$10),1),1),4))</f>
        <v>"Atk":11282.3669</v>
      </c>
      <c r="AU100" s="2" t="str" cm="1">
        <f t="array" ref="AU100">IF(AU99="","",$B$2&amp;AU$31&amp;$B$2&amp;$B$1&amp;ROUND(AU$29/100*_xlfn.XLOOKUP($E100,$E$32:$E$281,_xlfn.XLOOKUP(AU$31,$S$28:$AB$28,$S$32:$AB$281))*IFERROR(_xlfn.XLOOKUP(AX$30,$S$8:$S$10,_xlfn.XLOOKUP(AU$31,$U$4:$Z$4,$U$8:$Z$10),1),1),4))</f>
        <v>"Cri":0.476</v>
      </c>
      <c r="AV100" s="2" t="str" cm="1">
        <f t="array" ref="AV100">IF(AV99="","",$B$2&amp;AV$31&amp;$B$2&amp;$B$1&amp;ROUND(AV$29/100*_xlfn.XLOOKUP($E100,$E$32:$E$281,_xlfn.XLOOKUP(AV$31,$S$28:$AB$28,$S$32:$AB$281))*IFERROR(_xlfn.XLOOKUP(AW$30,$S$8:$S$10,_xlfn.XLOOKUP(AV$31,$U$4:$Z$4,$U$8:$Z$10),1),1),4))</f>
        <v/>
      </c>
      <c r="AW100" s="2" t="str">
        <f t="shared" si="17"/>
        <v>{"Atk":11282.3669,"Cri":0.476}</v>
      </c>
      <c r="AX100" s="2" t="str" cm="1">
        <f t="array" ref="AX100">IF(AX99="","",$B$2&amp;AX$31&amp;$B$2&amp;$B$1&amp;ROUND(AX$29/100*_xlfn.XLOOKUP($E100,$E$32:$E$281,_xlfn.XLOOKUP(AX$31,$S$28:$AB$28,$S$32:$AB$281))*IFERROR(_xlfn.XLOOKUP(BA$30,$S$8:$S$10,_xlfn.XLOOKUP(AX$31,$U$4:$Z$4,$U$8:$Z$10),1),1),4))</f>
        <v>"Hp":163987.8916</v>
      </c>
      <c r="AY100" s="2" t="str" cm="1">
        <f t="array" ref="AY100">IF(AY99="","",$B$2&amp;AY$31&amp;$B$2&amp;$B$1&amp;ROUND(AY$29/100*_xlfn.XLOOKUP($E100,$E$32:$E$281,_xlfn.XLOOKUP(AY$31,$S$28:$AB$28,$S$32:$AB$281))*IFERROR(_xlfn.XLOOKUP(BB$30,$S$8:$S$10,_xlfn.XLOOKUP(AY$31,$U$4:$Z$4,$U$8:$Z$10),1),1),4))</f>
        <v>"AntiCri":0.476</v>
      </c>
      <c r="AZ100" s="2" t="str" cm="1">
        <f t="array" ref="AZ100">IF(AZ99="","",$B$2&amp;AZ$31&amp;$B$2&amp;$B$1&amp;ROUND(AZ$29/100*_xlfn.XLOOKUP($E100,$E$32:$E$281,_xlfn.XLOOKUP(AZ$31,$S$28:$AB$28,$S$32:$AB$281))*IFERROR(_xlfn.XLOOKUP(BA$30,$S$8:$S$10,_xlfn.XLOOKUP(AZ$31,$U$4:$Z$4,$U$8:$Z$10),1),1),4))</f>
        <v/>
      </c>
      <c r="BA100" s="2" t="str">
        <f t="shared" si="18"/>
        <v>{"Hp":163987.8916,"AntiCri":0.476}</v>
      </c>
      <c r="BB100" s="2" t="str" cm="1">
        <f t="array" ref="BB100">IF(BB99="","",$B$2&amp;BB$31&amp;$B$2&amp;$B$1&amp;ROUND(BB$29/100*_xlfn.XLOOKUP($E100,$E$32:$E$281,_xlfn.XLOOKUP(BB$31,$S$28:$AB$28,$S$32:$AB$281))*IFERROR(_xlfn.XLOOKUP(BE$30,$S$8:$S$10,_xlfn.XLOOKUP(BB$31,$U$4:$Z$4,$U$8:$Z$10),1),1),4))</f>
        <v>"PhysDef":5772.3738</v>
      </c>
      <c r="BC100" s="2" t="str" cm="1">
        <f t="array" ref="BC100">IF(BC99="","",$B$2&amp;BC$31&amp;$B$2&amp;$B$1&amp;ROUND(BC$29/100*_xlfn.XLOOKUP($E100,$E$32:$E$281,_xlfn.XLOOKUP(BC$31,$S$28:$AB$28,$S$32:$AB$281))*IFERROR(_xlfn.XLOOKUP(BF$30,$S$8:$S$10,_xlfn.XLOOKUP(BC$31,$U$4:$Z$4,$U$8:$Z$10),1),1),4))</f>
        <v>"OnHealInc":0.0901</v>
      </c>
      <c r="BD100" s="2" t="str" cm="1">
        <f t="array" ref="BD100">IF(BD99="","",$B$2&amp;BD$31&amp;$B$2&amp;$B$1&amp;ROUND(BD$29/100*_xlfn.XLOOKUP($E100,$E$32:$E$281,_xlfn.XLOOKUP(BD$31,$S$28:$AB$28,$S$32:$AB$281))*IFERROR(_xlfn.XLOOKUP(BE$30,$S$8:$S$10,_xlfn.XLOOKUP(BD$31,$U$4:$Z$4,$U$8:$Z$10),1),1),4))</f>
        <v/>
      </c>
      <c r="BE100" s="2" t="str">
        <f t="shared" si="19"/>
        <v>{"PhysDef":5772.3738,"OnHealInc":0.0901}</v>
      </c>
      <c r="BF100" s="2" t="str" cm="1">
        <f t="array" ref="BF100">IF(BF99="","",$B$2&amp;BF$31&amp;$B$2&amp;$B$1&amp;ROUND(BF$29/100*_xlfn.XLOOKUP($E100,$E$32:$E$281,_xlfn.XLOOKUP(BF$31,$S$28:$AB$28,$S$32:$AB$281))*IFERROR(_xlfn.XLOOKUP(BI$30,$S$8:$S$10,_xlfn.XLOOKUP(BF$31,$U$4:$Z$4,$U$8:$Z$10),1),1),4))</f>
        <v>"MagicDef":5772.3738</v>
      </c>
      <c r="BG100" s="2" t="str" cm="1">
        <f t="array" ref="BG100">IF(BG99="","",$B$2&amp;BG$31&amp;$B$2&amp;$B$1&amp;ROUND(BG$29/100*_xlfn.XLOOKUP($E100,$E$32:$E$281,_xlfn.XLOOKUP(BG$31,$S$28:$AB$28,$S$32:$AB$281))*IFERROR(_xlfn.XLOOKUP(BJ$30,$S$8:$S$10,_xlfn.XLOOKUP(BG$31,$U$4:$Z$4,$U$8:$Z$10),1),1),4))</f>
        <v>"AtkSpeed":0.1229</v>
      </c>
      <c r="BH100" s="2" t="str" cm="1">
        <f t="array" ref="BH100">IF(BH99="","",$B$2&amp;BH$31&amp;$B$2&amp;$B$1&amp;ROUND(BH$29/100*_xlfn.XLOOKUP($E100,$E$32:$E$281,_xlfn.XLOOKUP(BH$31,$S$28:$AB$28,$S$32:$AB$281))*IFERROR(_xlfn.XLOOKUP(BI$30,$S$8:$S$10,_xlfn.XLOOKUP(BH$31,$U$4:$Z$4,$U$8:$Z$10),1),1),4))</f>
        <v>"OnHealInc":0.0901</v>
      </c>
      <c r="BI100" s="2" t="str">
        <f t="shared" si="20"/>
        <v>{"MagicDef":5772.3738,"AtkSpeed":0.1229,"OnHealInc":0.0901}</v>
      </c>
      <c r="BJ100" s="2" t="str" cm="1">
        <f t="array" ref="BJ100">IF(BJ99="","",$B$2&amp;BJ$31&amp;$B$2&amp;$B$1&amp;ROUND(BJ$29/100*_xlfn.XLOOKUP($E100,$E$32:$E$281,_xlfn.XLOOKUP(BJ$31,$S$28:$AB$28,$S$32:$AB$281))*IFERROR(_xlfn.XLOOKUP(BM$30,$S$8:$S$10,_xlfn.XLOOKUP(BJ$31,$U$4:$Z$4,$U$8:$Z$10),1),1),4))</f>
        <v>"Atk":14430.9345</v>
      </c>
      <c r="BK100" s="2" t="str" cm="1">
        <f t="array" ref="BK100">IF(BK99="","",$B$2&amp;BK$31&amp;$B$2&amp;$B$1&amp;ROUND(BK$29/100*_xlfn.XLOOKUP($E100,$E$32:$E$281,_xlfn.XLOOKUP(BK$31,$S$28:$AB$28,$S$32:$AB$281))*IFERROR(_xlfn.XLOOKUP(BN$30,$S$8:$S$10,_xlfn.XLOOKUP(BK$31,$U$4:$Z$4,$U$8:$Z$10),1),1),4))</f>
        <v>"Cri":0.476</v>
      </c>
      <c r="BL100" s="2" t="str" cm="1">
        <f t="array" ref="BL100">IF(BL99="","",$B$2&amp;BL$31&amp;$B$2&amp;$B$1&amp;ROUND(BL$29/100*_xlfn.XLOOKUP($E100,$E$32:$E$281,_xlfn.XLOOKUP(BL$31,$S$28:$AB$28,$S$32:$AB$281))*IFERROR(_xlfn.XLOOKUP(BM$30,$S$8:$S$10,_xlfn.XLOOKUP(BL$31,$U$4:$Z$4,$U$8:$Z$10),1),1),4))</f>
        <v/>
      </c>
      <c r="BM100" s="2" t="str">
        <f t="shared" si="21"/>
        <v>{"Atk":14430.9345,"Cri":0.476}</v>
      </c>
      <c r="BN100" s="2" t="str" cm="1">
        <f t="array" ref="BN100">IF(BN99="","",$B$2&amp;BN$31&amp;$B$2&amp;$B$1&amp;ROUND(BN$29/100*_xlfn.XLOOKUP($E100,$E$32:$E$281,_xlfn.XLOOKUP(BN$31,$S$28:$AB$28,$S$32:$AB$281))*IFERROR(_xlfn.XLOOKUP(BQ$30,$S$8:$S$10,_xlfn.XLOOKUP(BN$31,$U$4:$Z$4,$U$8:$Z$10),1),1),4))</f>
        <v>"Hp":137749.8289</v>
      </c>
      <c r="BO100" s="2" t="str" cm="1">
        <f t="array" ref="BO100">IF(BO99="","",$B$2&amp;BO$31&amp;$B$2&amp;$B$1&amp;ROUND(BO$29/100*_xlfn.XLOOKUP($E100,$E$32:$E$281,_xlfn.XLOOKUP(BO$31,$S$28:$AB$28,$S$32:$AB$281))*IFERROR(_xlfn.XLOOKUP(BR$30,$S$8:$S$10,_xlfn.XLOOKUP(BO$31,$U$4:$Z$4,$U$8:$Z$10),1),1),4))</f>
        <v>"AntiCri":0.476</v>
      </c>
      <c r="BP100" s="2" t="str" cm="1">
        <f t="array" ref="BP100">IF(BP99="","",$B$2&amp;BP$31&amp;$B$2&amp;$B$1&amp;ROUND(BP$29/100*_xlfn.XLOOKUP($E100,$E$32:$E$281,_xlfn.XLOOKUP(BP$31,$S$28:$AB$28,$S$32:$AB$281))*IFERROR(_xlfn.XLOOKUP(BQ$30,$S$8:$S$10,_xlfn.XLOOKUP(BP$31,$U$4:$Z$4,$U$8:$Z$10),1),1),4))</f>
        <v/>
      </c>
      <c r="BQ100" s="2" t="str">
        <f t="shared" si="22"/>
        <v>{"Hp":137749.8289,"AntiCri":0.476}</v>
      </c>
      <c r="BR100" s="2" t="str" cm="1">
        <f t="array" ref="BR100">IF(BR99="","",$B$2&amp;BR$31&amp;$B$2&amp;$B$1&amp;ROUND(BR$29/100*_xlfn.XLOOKUP($E100,$E$32:$E$281,_xlfn.XLOOKUP(BR$31,$S$28:$AB$28,$S$32:$AB$281))*IFERROR(_xlfn.XLOOKUP(BU$30,$S$8:$S$10,_xlfn.XLOOKUP(BR$31,$U$4:$Z$4,$U$8:$Z$10),1),1),4))</f>
        <v>"PhysDef":5090.1842</v>
      </c>
      <c r="BS100" s="2" t="str" cm="1">
        <f t="array" ref="BS100">IF(BS99="","",$B$2&amp;BS$31&amp;$B$2&amp;$B$1&amp;ROUND(BS$29/100*_xlfn.XLOOKUP($E100,$E$32:$E$281,_xlfn.XLOOKUP(BS$31,$S$28:$AB$28,$S$32:$AB$281))*IFERROR(_xlfn.XLOOKUP(BV$30,$S$8:$S$10,_xlfn.XLOOKUP(BS$31,$U$4:$Z$4,$U$8:$Z$10),1),1),4))</f>
        <v>"HealInc":0.0901</v>
      </c>
      <c r="BT100" s="2" t="str" cm="1">
        <f t="array" ref="BT100">IF(BT99="","",$B$2&amp;BT$31&amp;$B$2&amp;$B$1&amp;ROUND(BT$29/100*_xlfn.XLOOKUP($E100,$E$32:$E$281,_xlfn.XLOOKUP(BT$31,$S$28:$AB$28,$S$32:$AB$281))*IFERROR(_xlfn.XLOOKUP(BU$30,$S$8:$S$10,_xlfn.XLOOKUP(BT$31,$U$4:$Z$4,$U$8:$Z$10),1),1),4))</f>
        <v/>
      </c>
      <c r="BU100" s="2" t="str">
        <f t="shared" si="23"/>
        <v>{"PhysDef":5090.1842,"HealInc":0.0901}</v>
      </c>
      <c r="BV100" s="2" t="str" cm="1">
        <f t="array" ref="BV100">IF(BV99="","",$B$2&amp;BV$31&amp;$B$2&amp;$B$1&amp;ROUND(BV$29/100*_xlfn.XLOOKUP($E100,$E$32:$E$281,_xlfn.XLOOKUP(BV$31,$S$28:$AB$28,$S$32:$AB$281))*IFERROR(_xlfn.XLOOKUP(BY$30,$S$8:$S$10,_xlfn.XLOOKUP(BV$31,$U$4:$Z$4,$U$8:$Z$10),1),1),4))</f>
        <v>"MagicDef":5195.1364</v>
      </c>
      <c r="BW100" s="2" t="str" cm="1">
        <f t="array" ref="BW100">IF(BW99="","",$B$2&amp;BW$31&amp;$B$2&amp;$B$1&amp;ROUND(BW$29/100*_xlfn.XLOOKUP($E100,$E$32:$E$281,_xlfn.XLOOKUP(BW$31,$S$28:$AB$28,$S$32:$AB$281))*IFERROR(_xlfn.XLOOKUP(BZ$30,$S$8:$S$10,_xlfn.XLOOKUP(BW$31,$U$4:$Z$4,$U$8:$Z$10),1),1),4))</f>
        <v>"AtkSpeed":0.1229</v>
      </c>
      <c r="BX100" s="2" t="str" cm="1">
        <f t="array" ref="BX100">IF(BX99="","",$B$2&amp;BX$31&amp;$B$2&amp;$B$1&amp;ROUND(BX$29/100*_xlfn.XLOOKUP($E100,$E$32:$E$281,_xlfn.XLOOKUP(BX$31,$S$28:$AB$28,$S$32:$AB$281))*IFERROR(_xlfn.XLOOKUP(BY$30,$S$8:$S$10,_xlfn.XLOOKUP(BX$31,$U$4:$Z$4,$U$8:$Z$10),1),1),4))</f>
        <v>"HealInc":0.0901</v>
      </c>
      <c r="BY100" s="2" t="str">
        <f t="shared" si="24"/>
        <v>{"MagicDef":5195.1364,"AtkSpeed":0.1229,"HealInc":0.0901}</v>
      </c>
    </row>
    <row r="101" spans="4:77" ht="16.5" x14ac:dyDescent="0.15">
      <c r="D101" s="38">
        <v>149</v>
      </c>
      <c r="E101" s="43">
        <v>70</v>
      </c>
      <c r="F101" s="38">
        <v>3376.5799779696326</v>
      </c>
      <c r="G101" s="38">
        <v>50</v>
      </c>
      <c r="H101" s="38">
        <v>50</v>
      </c>
      <c r="I101" s="48">
        <v>3376.5799779696326</v>
      </c>
      <c r="J101" s="48">
        <v>337.65799779696329</v>
      </c>
      <c r="K101" s="48">
        <v>135.06319911878532</v>
      </c>
      <c r="L101" s="48">
        <v>135.06319911878532</v>
      </c>
      <c r="M101" s="48">
        <v>70</v>
      </c>
      <c r="N101" s="48">
        <v>70</v>
      </c>
      <c r="O101" s="48">
        <v>22.5</v>
      </c>
      <c r="P101" s="48">
        <v>17.5</v>
      </c>
      <c r="Q101" s="48">
        <v>16.5</v>
      </c>
      <c r="R101" s="48">
        <v>16.5</v>
      </c>
      <c r="S101" s="48">
        <f>SUM(I$32:I101)</f>
        <v>134566.89323671089</v>
      </c>
      <c r="T101" s="48">
        <f>SUM(J$32:J101)</f>
        <v>13456.689323671084</v>
      </c>
      <c r="U101" s="48">
        <f>SUM(K$32:K101)</f>
        <v>5382.6757294684348</v>
      </c>
      <c r="V101" s="48">
        <f>SUM(L$32:L101)</f>
        <v>5382.6757294684348</v>
      </c>
      <c r="W101" s="62">
        <f>SUM(M$32:M101)/10000</f>
        <v>0.48299999999999998</v>
      </c>
      <c r="X101" s="62">
        <f>SUM(N$32:N101)/10000</f>
        <v>0.48299999999999998</v>
      </c>
      <c r="Y101" s="62">
        <f>SUM(O$32:O101)/10000</f>
        <v>0.12509999999999999</v>
      </c>
      <c r="Z101" s="62">
        <f>SUM(P$32:P101)/10000</f>
        <v>9.7299999999999998E-2</v>
      </c>
      <c r="AA101" s="62">
        <f>SUM(Q$32:Q101)/10000</f>
        <v>9.1740000000000016E-2</v>
      </c>
      <c r="AB101" s="62">
        <f>SUM(R$32:R101)/10000</f>
        <v>9.1740000000000016E-2</v>
      </c>
      <c r="AD101" s="2" t="str" cm="1">
        <f t="array" ref="AD101">IF(AD100="","",$B$2&amp;AD$31&amp;$B$2&amp;$B$1&amp;ROUND(AD$29/100*_xlfn.XLOOKUP($E101,$E$32:$E$281,_xlfn.XLOOKUP(AD$31,$S$28:$AB$28,$S$32:$AB$281))*_xlfn.XLOOKUP(AG$30,$S$8:$S$10,_xlfn.XLOOKUP(AD$31,$U$4:$Z$4,$U$8:$Z$10),1),4))</f>
        <v>"Atk":16417.161</v>
      </c>
      <c r="AE101" s="2" t="str" cm="1">
        <f t="array" ref="AE101">IF(AE100="","",$B$2&amp;AE$31&amp;$B$2&amp;$B$1&amp;ROUND(AE$29/100*_xlfn.XLOOKUP($E101,$E$32:$E$281,_xlfn.XLOOKUP(AE$31,$S$28:$AB$28,$S$32:$AB$281))*_xlfn.XLOOKUP(AG$30,$S$8:$S$10,_xlfn.XLOOKUP(AE$31,$U$4:$Z$4,$U$8:$Z$10),1),4))</f>
        <v>"Cri":0.7004</v>
      </c>
      <c r="AF101" s="2" t="str" cm="1">
        <f t="array" ref="AF101">IF(AF100="","",$B$2&amp;AF$31&amp;$B$2&amp;$B$1&amp;ROUND(AF$29/100*_xlfn.XLOOKUP($E101,$E$32:$E$281,_xlfn.XLOOKUP(AF$31,$S$28:$AB$28,$S$32:$AB$281))*_xlfn.XLOOKUP(AI$30,$S$8:$S$10,_xlfn.XLOOKUP(AF$31,$U$4:$Z$4,$U$8:$Z$10),1),4))</f>
        <v/>
      </c>
      <c r="AG101" s="2" t="str">
        <f t="shared" si="13"/>
        <v>{"Atk":16417.161,"Cri":0.7004}</v>
      </c>
      <c r="AH101" s="2" t="str" cm="1">
        <f t="array" ref="AH101">IF(AH100="","",$B$2&amp;AH$31&amp;$B$2&amp;$B$1&amp;ROUND(AH$29/100*_xlfn.XLOOKUP($E101,$E$32:$E$281,_xlfn.XLOOKUP(AH$31,$S$28:$AB$28,$S$32:$AB$281))*_xlfn.XLOOKUP(AK$30,$S$8:$S$10,_xlfn.XLOOKUP(AH$31,$U$4:$Z$4,$U$8:$Z$10),1),4))</f>
        <v>"Hp":118418.866</v>
      </c>
      <c r="AI101" s="2" t="str" cm="1">
        <f t="array" ref="AI101">IF(AI100="","",$B$2&amp;AI$31&amp;$B$2&amp;$B$1&amp;ROUND(AI$29/100*_xlfn.XLOOKUP($E101,$E$32:$E$281,_xlfn.XLOOKUP(AI$31,$S$28:$AB$28,$S$32:$AB$281))*_xlfn.XLOOKUP(AK$30,$S$8:$S$10,_xlfn.XLOOKUP(AI$31,$U$4:$Z$4,$U$8:$Z$10),1),4))</f>
        <v>"AntiCri":0.3864</v>
      </c>
      <c r="AJ101" s="2" t="str" cm="1">
        <f t="array" ref="AJ101">IF(AJ100="","",$B$2&amp;AJ$31&amp;$B$2&amp;$B$1&amp;ROUND(AJ$29/100*_xlfn.XLOOKUP($E101,$E$32:$E$281,_xlfn.XLOOKUP(AJ$31,$S$28:$AB$28,$S$32:$AB$281))*_xlfn.XLOOKUP(AK$30,$S$8:$S$10,_xlfn.XLOOKUP(AJ$31,$U$4:$Z$4,$U$8:$Z$10),1),4))</f>
        <v/>
      </c>
      <c r="AK101" s="2" t="str">
        <f t="shared" si="14"/>
        <v>{"Hp":118418.866,"AntiCri":0.3864}</v>
      </c>
      <c r="AL101" s="2" t="str" cm="1">
        <f t="array" ref="AL101">IF(AL100="","",$B$2&amp;AL$31&amp;$B$2&amp;$B$1&amp;ROUND(AL$29/100*_xlfn.XLOOKUP($E101,$E$32:$E$281,_xlfn.XLOOKUP(AL$31,$S$28:$AB$28,$S$32:$AB$281))*IFERROR(_xlfn.XLOOKUP(AO$30,$S$8:$S$10,_xlfn.XLOOKUP(AL$31,$U$4:$Z$4,$U$8:$Z$10),1),1),4))</f>
        <v>"PhysDef":5113.5419</v>
      </c>
      <c r="AM101" s="2" t="str" cm="1">
        <f t="array" ref="AM101">IF(AM100="","",$B$2&amp;AM$31&amp;$B$2&amp;$B$1&amp;ROUND(AM$29/100*_xlfn.XLOOKUP($E101,$E$32:$E$281,_xlfn.XLOOKUP(AM$31,$S$28:$AB$28,$S$32:$AB$281))*IFERROR(_xlfn.XLOOKUP(AP$30,$S$8:$S$10,_xlfn.XLOOKUP(AM$31,$U$4:$Z$4,$U$8:$Z$10),1),1),4))</f>
        <v>"SkillSpeed":0.0973</v>
      </c>
      <c r="AN101" s="2" t="str" cm="1">
        <f t="array" ref="AN101">IF(AN100="","",$B$2&amp;AN$31&amp;$B$2&amp;$B$1&amp;ROUND(AN$29/100*_xlfn.XLOOKUP($E101,$E$32:$E$281,_xlfn.XLOOKUP(AN$31,$S$28:$AB$28,$S$32:$AB$281))*IFERROR(_xlfn.XLOOKUP(AO$30,$S$8:$S$10,_xlfn.XLOOKUP(AN$31,$U$4:$Z$4,$U$8:$Z$10),1),1),4))</f>
        <v/>
      </c>
      <c r="AO101" s="2" t="str">
        <f t="shared" si="15"/>
        <v>{"PhysDef":5113.5419,"SkillSpeed":0.0973}</v>
      </c>
      <c r="AP101" s="2" t="str" cm="1">
        <f t="array" ref="AP101">IF(AP100="","",$B$2&amp;AP$31&amp;$B$2&amp;$B$1&amp;ROUND(AP$29/100*_xlfn.XLOOKUP($E101,$E$32:$E$281,_xlfn.XLOOKUP(AP$31,$S$28:$AB$28,$S$32:$AB$281))*IFERROR(_xlfn.XLOOKUP(AS$30,$S$8:$S$10,_xlfn.XLOOKUP(AP$31,$U$4:$Z$4,$U$8:$Z$10),1),1),4))</f>
        <v>"MagicDef":5113.5419</v>
      </c>
      <c r="AQ101" s="2" t="str" cm="1">
        <f t="array" ref="AQ101">IF(AQ100="","",$B$2&amp;AQ$31&amp;$B$2&amp;$B$1&amp;ROUND(AQ$29/100*_xlfn.XLOOKUP($E101,$E$32:$E$281,_xlfn.XLOOKUP(AQ$31,$S$28:$AB$28,$S$32:$AB$281))*IFERROR(_xlfn.XLOOKUP(AT$30,$S$8:$S$10,_xlfn.XLOOKUP(AQ$31,$U$4:$Z$4,$U$8:$Z$10),1),1),4))</f>
        <v>"AtkSpeed":0.1251</v>
      </c>
      <c r="AR101" s="2" t="str" cm="1">
        <f t="array" ref="AR101">IF(AR100="","",$B$2&amp;AR$31&amp;$B$2&amp;$B$1&amp;ROUND(AR$29/100*_xlfn.XLOOKUP($E101,$E$32:$E$281,_xlfn.XLOOKUP(AR$31,$S$28:$AB$28,$S$32:$AB$281))*IFERROR(_xlfn.XLOOKUP(AS$30,$S$8:$S$10,_xlfn.XLOOKUP(AR$31,$U$4:$Z$4,$U$8:$Z$10),1),1),4))</f>
        <v>"SkillSpeed":0.0973</v>
      </c>
      <c r="AS101" s="2" t="str">
        <f t="shared" si="16"/>
        <v>{"MagicDef":5113.5419,"AtkSpeed":0.1251,"SkillSpeed":0.0973}</v>
      </c>
      <c r="AT101" s="2" t="str" cm="1">
        <f t="array" ref="AT101">IF(AT100="","",$B$2&amp;AT$31&amp;$B$2&amp;$B$1&amp;ROUND(AT$29/100*_xlfn.XLOOKUP($E101,$E$32:$E$281,_xlfn.XLOOKUP(AT$31,$S$28:$AB$28,$S$32:$AB$281))*IFERROR(_xlfn.XLOOKUP(AW$30,$S$8:$S$10,_xlfn.XLOOKUP(AT$31,$U$4:$Z$4,$U$8:$Z$10),1),1),4))</f>
        <v>"Atk":11572.7528</v>
      </c>
      <c r="AU101" s="2" t="str" cm="1">
        <f t="array" ref="AU101">IF(AU100="","",$B$2&amp;AU$31&amp;$B$2&amp;$B$1&amp;ROUND(AU$29/100*_xlfn.XLOOKUP($E101,$E$32:$E$281,_xlfn.XLOOKUP(AU$31,$S$28:$AB$28,$S$32:$AB$281))*IFERROR(_xlfn.XLOOKUP(AX$30,$S$8:$S$10,_xlfn.XLOOKUP(AU$31,$U$4:$Z$4,$U$8:$Z$10),1),1),4))</f>
        <v>"Cri":0.483</v>
      </c>
      <c r="AV101" s="2" t="str" cm="1">
        <f t="array" ref="AV101">IF(AV100="","",$B$2&amp;AV$31&amp;$B$2&amp;$B$1&amp;ROUND(AV$29/100*_xlfn.XLOOKUP($E101,$E$32:$E$281,_xlfn.XLOOKUP(AV$31,$S$28:$AB$28,$S$32:$AB$281))*IFERROR(_xlfn.XLOOKUP(AW$30,$S$8:$S$10,_xlfn.XLOOKUP(AV$31,$U$4:$Z$4,$U$8:$Z$10),1),1),4))</f>
        <v/>
      </c>
      <c r="AW101" s="2" t="str">
        <f t="shared" si="17"/>
        <v>{"Atk":11572.7528,"Cri":0.483}</v>
      </c>
      <c r="AX101" s="2" t="str" cm="1">
        <f t="array" ref="AX101">IF(AX100="","",$B$2&amp;AX$31&amp;$B$2&amp;$B$1&amp;ROUND(AX$29/100*_xlfn.XLOOKUP($E101,$E$32:$E$281,_xlfn.XLOOKUP(AX$31,$S$28:$AB$28,$S$32:$AB$281))*IFERROR(_xlfn.XLOOKUP(BA$30,$S$8:$S$10,_xlfn.XLOOKUP(AX$31,$U$4:$Z$4,$U$8:$Z$10),1),1),4))</f>
        <v>"Hp":168208.6165</v>
      </c>
      <c r="AY101" s="2" t="str" cm="1">
        <f t="array" ref="AY101">IF(AY100="","",$B$2&amp;AY$31&amp;$B$2&amp;$B$1&amp;ROUND(AY$29/100*_xlfn.XLOOKUP($E101,$E$32:$E$281,_xlfn.XLOOKUP(AY$31,$S$28:$AB$28,$S$32:$AB$281))*IFERROR(_xlfn.XLOOKUP(BB$30,$S$8:$S$10,_xlfn.XLOOKUP(AY$31,$U$4:$Z$4,$U$8:$Z$10),1),1),4))</f>
        <v>"AntiCri":0.483</v>
      </c>
      <c r="AZ101" s="2" t="str" cm="1">
        <f t="array" ref="AZ101">IF(AZ100="","",$B$2&amp;AZ$31&amp;$B$2&amp;$B$1&amp;ROUND(AZ$29/100*_xlfn.XLOOKUP($E101,$E$32:$E$281,_xlfn.XLOOKUP(AZ$31,$S$28:$AB$28,$S$32:$AB$281))*IFERROR(_xlfn.XLOOKUP(BA$30,$S$8:$S$10,_xlfn.XLOOKUP(AZ$31,$U$4:$Z$4,$U$8:$Z$10),1),1),4))</f>
        <v/>
      </c>
      <c r="BA101" s="2" t="str">
        <f t="shared" si="18"/>
        <v>{"Hp":168208.6165,"AntiCri":0.483}</v>
      </c>
      <c r="BB101" s="2" t="str" cm="1">
        <f t="array" ref="BB101">IF(BB100="","",$B$2&amp;BB$31&amp;$B$2&amp;$B$1&amp;ROUND(BB$29/100*_xlfn.XLOOKUP($E101,$E$32:$E$281,_xlfn.XLOOKUP(BB$31,$S$28:$AB$28,$S$32:$AB$281))*IFERROR(_xlfn.XLOOKUP(BE$30,$S$8:$S$10,_xlfn.XLOOKUP(BB$31,$U$4:$Z$4,$U$8:$Z$10),1),1),4))</f>
        <v>"PhysDef":5920.9433</v>
      </c>
      <c r="BC101" s="2" t="str" cm="1">
        <f t="array" ref="BC101">IF(BC100="","",$B$2&amp;BC$31&amp;$B$2&amp;$B$1&amp;ROUND(BC$29/100*_xlfn.XLOOKUP($E101,$E$32:$E$281,_xlfn.XLOOKUP(BC$31,$S$28:$AB$28,$S$32:$AB$281))*IFERROR(_xlfn.XLOOKUP(BF$30,$S$8:$S$10,_xlfn.XLOOKUP(BC$31,$U$4:$Z$4,$U$8:$Z$10),1),1),4))</f>
        <v>"OnHealInc":0.0917</v>
      </c>
      <c r="BD101" s="2" t="str" cm="1">
        <f t="array" ref="BD101">IF(BD100="","",$B$2&amp;BD$31&amp;$B$2&amp;$B$1&amp;ROUND(BD$29/100*_xlfn.XLOOKUP($E101,$E$32:$E$281,_xlfn.XLOOKUP(BD$31,$S$28:$AB$28,$S$32:$AB$281))*IFERROR(_xlfn.XLOOKUP(BE$30,$S$8:$S$10,_xlfn.XLOOKUP(BD$31,$U$4:$Z$4,$U$8:$Z$10),1),1),4))</f>
        <v/>
      </c>
      <c r="BE101" s="2" t="str">
        <f t="shared" si="19"/>
        <v>{"PhysDef":5920.9433,"OnHealInc":0.0917}</v>
      </c>
      <c r="BF101" s="2" t="str" cm="1">
        <f t="array" ref="BF101">IF(BF100="","",$B$2&amp;BF$31&amp;$B$2&amp;$B$1&amp;ROUND(BF$29/100*_xlfn.XLOOKUP($E101,$E$32:$E$281,_xlfn.XLOOKUP(BF$31,$S$28:$AB$28,$S$32:$AB$281))*IFERROR(_xlfn.XLOOKUP(BI$30,$S$8:$S$10,_xlfn.XLOOKUP(BF$31,$U$4:$Z$4,$U$8:$Z$10),1),1),4))</f>
        <v>"MagicDef":5920.9433</v>
      </c>
      <c r="BG101" s="2" t="str" cm="1">
        <f t="array" ref="BG101">IF(BG100="","",$B$2&amp;BG$31&amp;$B$2&amp;$B$1&amp;ROUND(BG$29/100*_xlfn.XLOOKUP($E101,$E$32:$E$281,_xlfn.XLOOKUP(BG$31,$S$28:$AB$28,$S$32:$AB$281))*IFERROR(_xlfn.XLOOKUP(BJ$30,$S$8:$S$10,_xlfn.XLOOKUP(BG$31,$U$4:$Z$4,$U$8:$Z$10),1),1),4))</f>
        <v>"AtkSpeed":0.1251</v>
      </c>
      <c r="BH101" s="2" t="str" cm="1">
        <f t="array" ref="BH101">IF(BH100="","",$B$2&amp;BH$31&amp;$B$2&amp;$B$1&amp;ROUND(BH$29/100*_xlfn.XLOOKUP($E101,$E$32:$E$281,_xlfn.XLOOKUP(BH$31,$S$28:$AB$28,$S$32:$AB$281))*IFERROR(_xlfn.XLOOKUP(BI$30,$S$8:$S$10,_xlfn.XLOOKUP(BH$31,$U$4:$Z$4,$U$8:$Z$10),1),1),4))</f>
        <v>"OnHealInc":0.0917</v>
      </c>
      <c r="BI101" s="2" t="str">
        <f t="shared" si="20"/>
        <v>{"MagicDef":5920.9433,"AtkSpeed":0.1251,"OnHealInc":0.0917}</v>
      </c>
      <c r="BJ101" s="2" t="str" cm="1">
        <f t="array" ref="BJ101">IF(BJ100="","",$B$2&amp;BJ$31&amp;$B$2&amp;$B$1&amp;ROUND(BJ$29/100*_xlfn.XLOOKUP($E101,$E$32:$E$281,_xlfn.XLOOKUP(BJ$31,$S$28:$AB$28,$S$32:$AB$281))*IFERROR(_xlfn.XLOOKUP(BM$30,$S$8:$S$10,_xlfn.XLOOKUP(BJ$31,$U$4:$Z$4,$U$8:$Z$10),1),1),4))</f>
        <v>"Atk":14802.3583</v>
      </c>
      <c r="BK101" s="2" t="str" cm="1">
        <f t="array" ref="BK101">IF(BK100="","",$B$2&amp;BK$31&amp;$B$2&amp;$B$1&amp;ROUND(BK$29/100*_xlfn.XLOOKUP($E101,$E$32:$E$281,_xlfn.XLOOKUP(BK$31,$S$28:$AB$28,$S$32:$AB$281))*IFERROR(_xlfn.XLOOKUP(BN$30,$S$8:$S$10,_xlfn.XLOOKUP(BK$31,$U$4:$Z$4,$U$8:$Z$10),1),1),4))</f>
        <v>"Cri":0.483</v>
      </c>
      <c r="BL101" s="2" t="str" cm="1">
        <f t="array" ref="BL101">IF(BL100="","",$B$2&amp;BL$31&amp;$B$2&amp;$B$1&amp;ROUND(BL$29/100*_xlfn.XLOOKUP($E101,$E$32:$E$281,_xlfn.XLOOKUP(BL$31,$S$28:$AB$28,$S$32:$AB$281))*IFERROR(_xlfn.XLOOKUP(BM$30,$S$8:$S$10,_xlfn.XLOOKUP(BL$31,$U$4:$Z$4,$U$8:$Z$10),1),1),4))</f>
        <v/>
      </c>
      <c r="BM101" s="2" t="str">
        <f t="shared" si="21"/>
        <v>{"Atk":14802.3583,"Cri":0.483}</v>
      </c>
      <c r="BN101" s="2" t="str" cm="1">
        <f t="array" ref="BN101">IF(BN100="","",$B$2&amp;BN$31&amp;$B$2&amp;$B$1&amp;ROUND(BN$29/100*_xlfn.XLOOKUP($E101,$E$32:$E$281,_xlfn.XLOOKUP(BN$31,$S$28:$AB$28,$S$32:$AB$281))*IFERROR(_xlfn.XLOOKUP(BQ$30,$S$8:$S$10,_xlfn.XLOOKUP(BN$31,$U$4:$Z$4,$U$8:$Z$10),1),1),4))</f>
        <v>"Hp":141295.2379</v>
      </c>
      <c r="BO101" s="2" t="str" cm="1">
        <f t="array" ref="BO101">IF(BO100="","",$B$2&amp;BO$31&amp;$B$2&amp;$B$1&amp;ROUND(BO$29/100*_xlfn.XLOOKUP($E101,$E$32:$E$281,_xlfn.XLOOKUP(BO$31,$S$28:$AB$28,$S$32:$AB$281))*IFERROR(_xlfn.XLOOKUP(BR$30,$S$8:$S$10,_xlfn.XLOOKUP(BO$31,$U$4:$Z$4,$U$8:$Z$10),1),1),4))</f>
        <v>"AntiCri":0.483</v>
      </c>
      <c r="BP101" s="2" t="str" cm="1">
        <f t="array" ref="BP101">IF(BP100="","",$B$2&amp;BP$31&amp;$B$2&amp;$B$1&amp;ROUND(BP$29/100*_xlfn.XLOOKUP($E101,$E$32:$E$281,_xlfn.XLOOKUP(BP$31,$S$28:$AB$28,$S$32:$AB$281))*IFERROR(_xlfn.XLOOKUP(BQ$30,$S$8:$S$10,_xlfn.XLOOKUP(BP$31,$U$4:$Z$4,$U$8:$Z$10),1),1),4))</f>
        <v/>
      </c>
      <c r="BQ101" s="2" t="str">
        <f t="shared" si="22"/>
        <v>{"Hp":141295.2379,"AntiCri":0.483}</v>
      </c>
      <c r="BR101" s="2" t="str" cm="1">
        <f t="array" ref="BR101">IF(BR100="","",$B$2&amp;BR$31&amp;$B$2&amp;$B$1&amp;ROUND(BR$29/100*_xlfn.XLOOKUP($E101,$E$32:$E$281,_xlfn.XLOOKUP(BR$31,$S$28:$AB$28,$S$32:$AB$281))*IFERROR(_xlfn.XLOOKUP(BU$30,$S$8:$S$10,_xlfn.XLOOKUP(BR$31,$U$4:$Z$4,$U$8:$Z$10),1),1),4))</f>
        <v>"PhysDef":5221.1955</v>
      </c>
      <c r="BS101" s="2" t="str" cm="1">
        <f t="array" ref="BS101">IF(BS100="","",$B$2&amp;BS$31&amp;$B$2&amp;$B$1&amp;ROUND(BS$29/100*_xlfn.XLOOKUP($E101,$E$32:$E$281,_xlfn.XLOOKUP(BS$31,$S$28:$AB$28,$S$32:$AB$281))*IFERROR(_xlfn.XLOOKUP(BV$30,$S$8:$S$10,_xlfn.XLOOKUP(BS$31,$U$4:$Z$4,$U$8:$Z$10),1),1),4))</f>
        <v>"HealInc":0.0917</v>
      </c>
      <c r="BT101" s="2" t="str" cm="1">
        <f t="array" ref="BT101">IF(BT100="","",$B$2&amp;BT$31&amp;$B$2&amp;$B$1&amp;ROUND(BT$29/100*_xlfn.XLOOKUP($E101,$E$32:$E$281,_xlfn.XLOOKUP(BT$31,$S$28:$AB$28,$S$32:$AB$281))*IFERROR(_xlfn.XLOOKUP(BU$30,$S$8:$S$10,_xlfn.XLOOKUP(BT$31,$U$4:$Z$4,$U$8:$Z$10),1),1),4))</f>
        <v/>
      </c>
      <c r="BU101" s="2" t="str">
        <f t="shared" si="23"/>
        <v>{"PhysDef":5221.1955,"HealInc":0.0917}</v>
      </c>
      <c r="BV101" s="2" t="str" cm="1">
        <f t="array" ref="BV101">IF(BV100="","",$B$2&amp;BV$31&amp;$B$2&amp;$B$1&amp;ROUND(BV$29/100*_xlfn.XLOOKUP($E101,$E$32:$E$281,_xlfn.XLOOKUP(BV$31,$S$28:$AB$28,$S$32:$AB$281))*IFERROR(_xlfn.XLOOKUP(BY$30,$S$8:$S$10,_xlfn.XLOOKUP(BV$31,$U$4:$Z$4,$U$8:$Z$10),1),1),4))</f>
        <v>"MagicDef":5328.849</v>
      </c>
      <c r="BW101" s="2" t="str" cm="1">
        <f t="array" ref="BW101">IF(BW100="","",$B$2&amp;BW$31&amp;$B$2&amp;$B$1&amp;ROUND(BW$29/100*_xlfn.XLOOKUP($E101,$E$32:$E$281,_xlfn.XLOOKUP(BW$31,$S$28:$AB$28,$S$32:$AB$281))*IFERROR(_xlfn.XLOOKUP(BZ$30,$S$8:$S$10,_xlfn.XLOOKUP(BW$31,$U$4:$Z$4,$U$8:$Z$10),1),1),4))</f>
        <v>"AtkSpeed":0.1251</v>
      </c>
      <c r="BX101" s="2" t="str" cm="1">
        <f t="array" ref="BX101">IF(BX100="","",$B$2&amp;BX$31&amp;$B$2&amp;$B$1&amp;ROUND(BX$29/100*_xlfn.XLOOKUP($E101,$E$32:$E$281,_xlfn.XLOOKUP(BX$31,$S$28:$AB$28,$S$32:$AB$281))*IFERROR(_xlfn.XLOOKUP(BY$30,$S$8:$S$10,_xlfn.XLOOKUP(BX$31,$U$4:$Z$4,$U$8:$Z$10),1),1),4))</f>
        <v>"HealInc":0.0917</v>
      </c>
      <c r="BY101" s="2" t="str">
        <f t="shared" si="24"/>
        <v>{"MagicDef":5328.849,"AtkSpeed":0.1251,"HealInc":0.0917}</v>
      </c>
    </row>
    <row r="102" spans="4:77" ht="16.5" x14ac:dyDescent="0.15">
      <c r="D102" s="38">
        <v>151</v>
      </c>
      <c r="E102" s="42">
        <v>71</v>
      </c>
      <c r="F102" s="38">
        <v>13883.111986995553</v>
      </c>
      <c r="G102" s="38">
        <v>60</v>
      </c>
      <c r="H102" s="38">
        <v>60</v>
      </c>
      <c r="I102" s="48">
        <v>13883.111986995553</v>
      </c>
      <c r="J102" s="48">
        <v>1388.3111986995555</v>
      </c>
      <c r="K102" s="48">
        <v>555.32447947982223</v>
      </c>
      <c r="L102" s="48">
        <v>555.32447947982223</v>
      </c>
      <c r="M102" s="48">
        <v>84</v>
      </c>
      <c r="N102" s="48">
        <v>84</v>
      </c>
      <c r="O102" s="48">
        <v>27</v>
      </c>
      <c r="P102" s="48">
        <v>21</v>
      </c>
      <c r="Q102" s="48">
        <v>19.8</v>
      </c>
      <c r="R102" s="48">
        <v>19.8</v>
      </c>
      <c r="S102" s="48">
        <f>SUM(I$32:I102)</f>
        <v>148450.00522370645</v>
      </c>
      <c r="T102" s="48">
        <f>SUM(J$32:J102)</f>
        <v>14845.000522370639</v>
      </c>
      <c r="U102" s="48">
        <f>SUM(K$32:K102)</f>
        <v>5938.0002089482568</v>
      </c>
      <c r="V102" s="48">
        <f>SUM(L$32:L102)</f>
        <v>5938.0002089482568</v>
      </c>
      <c r="W102" s="62">
        <f>SUM(M$32:M102)/10000</f>
        <v>0.4914</v>
      </c>
      <c r="X102" s="62">
        <f>SUM(N$32:N102)/10000</f>
        <v>0.4914</v>
      </c>
      <c r="Y102" s="62">
        <f>SUM(O$32:O102)/10000</f>
        <v>0.1278</v>
      </c>
      <c r="Z102" s="62">
        <f>SUM(P$32:P102)/10000</f>
        <v>9.9400000000000002E-2</v>
      </c>
      <c r="AA102" s="62">
        <f>SUM(Q$32:Q102)/10000</f>
        <v>9.3719999999999998E-2</v>
      </c>
      <c r="AB102" s="62">
        <f>SUM(R$32:R102)/10000</f>
        <v>9.3719999999999998E-2</v>
      </c>
      <c r="AD102" s="2" t="str" cm="1">
        <f t="array" ref="AD102">IF(AD101="","",$B$2&amp;AD$31&amp;$B$2&amp;$B$1&amp;ROUND(AD$29/100*_xlfn.XLOOKUP($E102,$E$32:$E$281,_xlfn.XLOOKUP(AD$31,$S$28:$AB$28,$S$32:$AB$281))*_xlfn.XLOOKUP(AG$30,$S$8:$S$10,_xlfn.XLOOKUP(AD$31,$U$4:$Z$4,$U$8:$Z$10),1),4))</f>
        <v>"Atk":18110.9006</v>
      </c>
      <c r="AE102" s="2" t="str" cm="1">
        <f t="array" ref="AE102">IF(AE101="","",$B$2&amp;AE$31&amp;$B$2&amp;$B$1&amp;ROUND(AE$29/100*_xlfn.XLOOKUP($E102,$E$32:$E$281,_xlfn.XLOOKUP(AE$31,$S$28:$AB$28,$S$32:$AB$281))*_xlfn.XLOOKUP(AG$30,$S$8:$S$10,_xlfn.XLOOKUP(AE$31,$U$4:$Z$4,$U$8:$Z$10),1),4))</f>
        <v>"Cri":0.7125</v>
      </c>
      <c r="AF102" s="2" t="str" cm="1">
        <f t="array" ref="AF102">IF(AF101="","",$B$2&amp;AF$31&amp;$B$2&amp;$B$1&amp;ROUND(AF$29/100*_xlfn.XLOOKUP($E102,$E$32:$E$281,_xlfn.XLOOKUP(AF$31,$S$28:$AB$28,$S$32:$AB$281))*_xlfn.XLOOKUP(AI$30,$S$8:$S$10,_xlfn.XLOOKUP(AF$31,$U$4:$Z$4,$U$8:$Z$10),1),4))</f>
        <v/>
      </c>
      <c r="AG102" s="2" t="str">
        <f t="shared" si="13"/>
        <v>{"Atk":18110.9006,"Cri":0.7125}</v>
      </c>
      <c r="AH102" s="2" t="str" cm="1">
        <f t="array" ref="AH102">IF(AH101="","",$B$2&amp;AH$31&amp;$B$2&amp;$B$1&amp;ROUND(AH$29/100*_xlfn.XLOOKUP($E102,$E$32:$E$281,_xlfn.XLOOKUP(AH$31,$S$28:$AB$28,$S$32:$AB$281))*_xlfn.XLOOKUP(AK$30,$S$8:$S$10,_xlfn.XLOOKUP(AH$31,$U$4:$Z$4,$U$8:$Z$10),1),4))</f>
        <v>"Hp":130636.0046</v>
      </c>
      <c r="AI102" s="2" t="str" cm="1">
        <f t="array" ref="AI102">IF(AI101="","",$B$2&amp;AI$31&amp;$B$2&amp;$B$1&amp;ROUND(AI$29/100*_xlfn.XLOOKUP($E102,$E$32:$E$281,_xlfn.XLOOKUP(AI$31,$S$28:$AB$28,$S$32:$AB$281))*_xlfn.XLOOKUP(AK$30,$S$8:$S$10,_xlfn.XLOOKUP(AI$31,$U$4:$Z$4,$U$8:$Z$10),1),4))</f>
        <v>"AntiCri":0.3931</v>
      </c>
      <c r="AJ102" s="2" t="str" cm="1">
        <f t="array" ref="AJ102">IF(AJ101="","",$B$2&amp;AJ$31&amp;$B$2&amp;$B$1&amp;ROUND(AJ$29/100*_xlfn.XLOOKUP($E102,$E$32:$E$281,_xlfn.XLOOKUP(AJ$31,$S$28:$AB$28,$S$32:$AB$281))*_xlfn.XLOOKUP(AK$30,$S$8:$S$10,_xlfn.XLOOKUP(AJ$31,$U$4:$Z$4,$U$8:$Z$10),1),4))</f>
        <v/>
      </c>
      <c r="AK102" s="2" t="str">
        <f t="shared" si="14"/>
        <v>{"Hp":130636.0046,"AntiCri":0.3931}</v>
      </c>
      <c r="AL102" s="2" t="str" cm="1">
        <f t="array" ref="AL102">IF(AL101="","",$B$2&amp;AL$31&amp;$B$2&amp;$B$1&amp;ROUND(AL$29/100*_xlfn.XLOOKUP($E102,$E$32:$E$281,_xlfn.XLOOKUP(AL$31,$S$28:$AB$28,$S$32:$AB$281))*IFERROR(_xlfn.XLOOKUP(AO$30,$S$8:$S$10,_xlfn.XLOOKUP(AL$31,$U$4:$Z$4,$U$8:$Z$10),1),1),4))</f>
        <v>"PhysDef":5641.1002</v>
      </c>
      <c r="AM102" s="2" t="str" cm="1">
        <f t="array" ref="AM102">IF(AM101="","",$B$2&amp;AM$31&amp;$B$2&amp;$B$1&amp;ROUND(AM$29/100*_xlfn.XLOOKUP($E102,$E$32:$E$281,_xlfn.XLOOKUP(AM$31,$S$28:$AB$28,$S$32:$AB$281))*IFERROR(_xlfn.XLOOKUP(AP$30,$S$8:$S$10,_xlfn.XLOOKUP(AM$31,$U$4:$Z$4,$U$8:$Z$10),1),1),4))</f>
        <v>"SkillSpeed":0.0994</v>
      </c>
      <c r="AN102" s="2" t="str" cm="1">
        <f t="array" ref="AN102">IF(AN101="","",$B$2&amp;AN$31&amp;$B$2&amp;$B$1&amp;ROUND(AN$29/100*_xlfn.XLOOKUP($E102,$E$32:$E$281,_xlfn.XLOOKUP(AN$31,$S$28:$AB$28,$S$32:$AB$281))*IFERROR(_xlfn.XLOOKUP(AO$30,$S$8:$S$10,_xlfn.XLOOKUP(AN$31,$U$4:$Z$4,$U$8:$Z$10),1),1),4))</f>
        <v/>
      </c>
      <c r="AO102" s="2" t="str">
        <f t="shared" si="15"/>
        <v>{"PhysDef":5641.1002,"SkillSpeed":0.0994}</v>
      </c>
      <c r="AP102" s="2" t="str" cm="1">
        <f t="array" ref="AP102">IF(AP101="","",$B$2&amp;AP$31&amp;$B$2&amp;$B$1&amp;ROUND(AP$29/100*_xlfn.XLOOKUP($E102,$E$32:$E$281,_xlfn.XLOOKUP(AP$31,$S$28:$AB$28,$S$32:$AB$281))*IFERROR(_xlfn.XLOOKUP(AS$30,$S$8:$S$10,_xlfn.XLOOKUP(AP$31,$U$4:$Z$4,$U$8:$Z$10),1),1),4))</f>
        <v>"MagicDef":5641.1002</v>
      </c>
      <c r="AQ102" s="2" t="str" cm="1">
        <f t="array" ref="AQ102">IF(AQ101="","",$B$2&amp;AQ$31&amp;$B$2&amp;$B$1&amp;ROUND(AQ$29/100*_xlfn.XLOOKUP($E102,$E$32:$E$281,_xlfn.XLOOKUP(AQ$31,$S$28:$AB$28,$S$32:$AB$281))*IFERROR(_xlfn.XLOOKUP(AT$30,$S$8:$S$10,_xlfn.XLOOKUP(AQ$31,$U$4:$Z$4,$U$8:$Z$10),1),1),4))</f>
        <v>"AtkSpeed":0.1278</v>
      </c>
      <c r="AR102" s="2" t="str" cm="1">
        <f t="array" ref="AR102">IF(AR101="","",$B$2&amp;AR$31&amp;$B$2&amp;$B$1&amp;ROUND(AR$29/100*_xlfn.XLOOKUP($E102,$E$32:$E$281,_xlfn.XLOOKUP(AR$31,$S$28:$AB$28,$S$32:$AB$281))*IFERROR(_xlfn.XLOOKUP(AS$30,$S$8:$S$10,_xlfn.XLOOKUP(AR$31,$U$4:$Z$4,$U$8:$Z$10),1),1),4))</f>
        <v>"SkillSpeed":0.0994</v>
      </c>
      <c r="AS102" s="2" t="str">
        <f t="shared" si="16"/>
        <v>{"MagicDef":5641.1002,"AtkSpeed":0.1278,"SkillSpeed":0.0994}</v>
      </c>
      <c r="AT102" s="2" t="str" cm="1">
        <f t="array" ref="AT102">IF(AT101="","",$B$2&amp;AT$31&amp;$B$2&amp;$B$1&amp;ROUND(AT$29/100*_xlfn.XLOOKUP($E102,$E$32:$E$281,_xlfn.XLOOKUP(AT$31,$S$28:$AB$28,$S$32:$AB$281))*IFERROR(_xlfn.XLOOKUP(AW$30,$S$8:$S$10,_xlfn.XLOOKUP(AT$31,$U$4:$Z$4,$U$8:$Z$10),1),1),4))</f>
        <v>"Atk":12766.7004</v>
      </c>
      <c r="AU102" s="2" t="str" cm="1">
        <f t="array" ref="AU102">IF(AU101="","",$B$2&amp;AU$31&amp;$B$2&amp;$B$1&amp;ROUND(AU$29/100*_xlfn.XLOOKUP($E102,$E$32:$E$281,_xlfn.XLOOKUP(AU$31,$S$28:$AB$28,$S$32:$AB$281))*IFERROR(_xlfn.XLOOKUP(AX$30,$S$8:$S$10,_xlfn.XLOOKUP(AU$31,$U$4:$Z$4,$U$8:$Z$10),1),1),4))</f>
        <v>"Cri":0.4914</v>
      </c>
      <c r="AV102" s="2" t="str" cm="1">
        <f t="array" ref="AV102">IF(AV101="","",$B$2&amp;AV$31&amp;$B$2&amp;$B$1&amp;ROUND(AV$29/100*_xlfn.XLOOKUP($E102,$E$32:$E$281,_xlfn.XLOOKUP(AV$31,$S$28:$AB$28,$S$32:$AB$281))*IFERROR(_xlfn.XLOOKUP(AW$30,$S$8:$S$10,_xlfn.XLOOKUP(AV$31,$U$4:$Z$4,$U$8:$Z$10),1),1),4))</f>
        <v/>
      </c>
      <c r="AW102" s="2" t="str">
        <f t="shared" si="17"/>
        <v>{"Atk":12766.7004,"Cri":0.4914}</v>
      </c>
      <c r="AX102" s="2" t="str" cm="1">
        <f t="array" ref="AX102">IF(AX101="","",$B$2&amp;AX$31&amp;$B$2&amp;$B$1&amp;ROUND(AX$29/100*_xlfn.XLOOKUP($E102,$E$32:$E$281,_xlfn.XLOOKUP(AX$31,$S$28:$AB$28,$S$32:$AB$281))*IFERROR(_xlfn.XLOOKUP(BA$30,$S$8:$S$10,_xlfn.XLOOKUP(AX$31,$U$4:$Z$4,$U$8:$Z$10),1),1),4))</f>
        <v>"Hp":185562.5065</v>
      </c>
      <c r="AY102" s="2" t="str" cm="1">
        <f t="array" ref="AY102">IF(AY101="","",$B$2&amp;AY$31&amp;$B$2&amp;$B$1&amp;ROUND(AY$29/100*_xlfn.XLOOKUP($E102,$E$32:$E$281,_xlfn.XLOOKUP(AY$31,$S$28:$AB$28,$S$32:$AB$281))*IFERROR(_xlfn.XLOOKUP(BB$30,$S$8:$S$10,_xlfn.XLOOKUP(AY$31,$U$4:$Z$4,$U$8:$Z$10),1),1),4))</f>
        <v>"AntiCri":0.4914</v>
      </c>
      <c r="AZ102" s="2" t="str" cm="1">
        <f t="array" ref="AZ102">IF(AZ101="","",$B$2&amp;AZ$31&amp;$B$2&amp;$B$1&amp;ROUND(AZ$29/100*_xlfn.XLOOKUP($E102,$E$32:$E$281,_xlfn.XLOOKUP(AZ$31,$S$28:$AB$28,$S$32:$AB$281))*IFERROR(_xlfn.XLOOKUP(BA$30,$S$8:$S$10,_xlfn.XLOOKUP(AZ$31,$U$4:$Z$4,$U$8:$Z$10),1),1),4))</f>
        <v/>
      </c>
      <c r="BA102" s="2" t="str">
        <f t="shared" si="18"/>
        <v>{"Hp":185562.5065,"AntiCri":0.4914}</v>
      </c>
      <c r="BB102" s="2" t="str" cm="1">
        <f t="array" ref="BB102">IF(BB101="","",$B$2&amp;BB$31&amp;$B$2&amp;$B$1&amp;ROUND(BB$29/100*_xlfn.XLOOKUP($E102,$E$32:$E$281,_xlfn.XLOOKUP(BB$31,$S$28:$AB$28,$S$32:$AB$281))*IFERROR(_xlfn.XLOOKUP(BE$30,$S$8:$S$10,_xlfn.XLOOKUP(BB$31,$U$4:$Z$4,$U$8:$Z$10),1),1),4))</f>
        <v>"PhysDef":6531.8002</v>
      </c>
      <c r="BC102" s="2" t="str" cm="1">
        <f t="array" ref="BC102">IF(BC101="","",$B$2&amp;BC$31&amp;$B$2&amp;$B$1&amp;ROUND(BC$29/100*_xlfn.XLOOKUP($E102,$E$32:$E$281,_xlfn.XLOOKUP(BC$31,$S$28:$AB$28,$S$32:$AB$281))*IFERROR(_xlfn.XLOOKUP(BF$30,$S$8:$S$10,_xlfn.XLOOKUP(BC$31,$U$4:$Z$4,$U$8:$Z$10),1),1),4))</f>
        <v>"OnHealInc":0.0937</v>
      </c>
      <c r="BD102" s="2" t="str" cm="1">
        <f t="array" ref="BD102">IF(BD101="","",$B$2&amp;BD$31&amp;$B$2&amp;$B$1&amp;ROUND(BD$29/100*_xlfn.XLOOKUP($E102,$E$32:$E$281,_xlfn.XLOOKUP(BD$31,$S$28:$AB$28,$S$32:$AB$281))*IFERROR(_xlfn.XLOOKUP(BE$30,$S$8:$S$10,_xlfn.XLOOKUP(BD$31,$U$4:$Z$4,$U$8:$Z$10),1),1),4))</f>
        <v/>
      </c>
      <c r="BE102" s="2" t="str">
        <f t="shared" si="19"/>
        <v>{"PhysDef":6531.8002,"OnHealInc":0.0937}</v>
      </c>
      <c r="BF102" s="2" t="str" cm="1">
        <f t="array" ref="BF102">IF(BF101="","",$B$2&amp;BF$31&amp;$B$2&amp;$B$1&amp;ROUND(BF$29/100*_xlfn.XLOOKUP($E102,$E$32:$E$281,_xlfn.XLOOKUP(BF$31,$S$28:$AB$28,$S$32:$AB$281))*IFERROR(_xlfn.XLOOKUP(BI$30,$S$8:$S$10,_xlfn.XLOOKUP(BF$31,$U$4:$Z$4,$U$8:$Z$10),1),1),4))</f>
        <v>"MagicDef":6531.8002</v>
      </c>
      <c r="BG102" s="2" t="str" cm="1">
        <f t="array" ref="BG102">IF(BG101="","",$B$2&amp;BG$31&amp;$B$2&amp;$B$1&amp;ROUND(BG$29/100*_xlfn.XLOOKUP($E102,$E$32:$E$281,_xlfn.XLOOKUP(BG$31,$S$28:$AB$28,$S$32:$AB$281))*IFERROR(_xlfn.XLOOKUP(BJ$30,$S$8:$S$10,_xlfn.XLOOKUP(BG$31,$U$4:$Z$4,$U$8:$Z$10),1),1),4))</f>
        <v>"AtkSpeed":0.1278</v>
      </c>
      <c r="BH102" s="2" t="str" cm="1">
        <f t="array" ref="BH102">IF(BH101="","",$B$2&amp;BH$31&amp;$B$2&amp;$B$1&amp;ROUND(BH$29/100*_xlfn.XLOOKUP($E102,$E$32:$E$281,_xlfn.XLOOKUP(BH$31,$S$28:$AB$28,$S$32:$AB$281))*IFERROR(_xlfn.XLOOKUP(BI$30,$S$8:$S$10,_xlfn.XLOOKUP(BH$31,$U$4:$Z$4,$U$8:$Z$10),1),1),4))</f>
        <v>"OnHealInc":0.0937</v>
      </c>
      <c r="BI102" s="2" t="str">
        <f t="shared" si="20"/>
        <v>{"MagicDef":6531.8002,"AtkSpeed":0.1278,"OnHealInc":0.0937}</v>
      </c>
      <c r="BJ102" s="2" t="str" cm="1">
        <f t="array" ref="BJ102">IF(BJ101="","",$B$2&amp;BJ$31&amp;$B$2&amp;$B$1&amp;ROUND(BJ$29/100*_xlfn.XLOOKUP($E102,$E$32:$E$281,_xlfn.XLOOKUP(BJ$31,$S$28:$AB$28,$S$32:$AB$281))*IFERROR(_xlfn.XLOOKUP(BM$30,$S$8:$S$10,_xlfn.XLOOKUP(BJ$31,$U$4:$Z$4,$U$8:$Z$10),1),1),4))</f>
        <v>"Atk":16329.5006</v>
      </c>
      <c r="BK102" s="2" t="str" cm="1">
        <f t="array" ref="BK102">IF(BK101="","",$B$2&amp;BK$31&amp;$B$2&amp;$B$1&amp;ROUND(BK$29/100*_xlfn.XLOOKUP($E102,$E$32:$E$281,_xlfn.XLOOKUP(BK$31,$S$28:$AB$28,$S$32:$AB$281))*IFERROR(_xlfn.XLOOKUP(BN$30,$S$8:$S$10,_xlfn.XLOOKUP(BK$31,$U$4:$Z$4,$U$8:$Z$10),1),1),4))</f>
        <v>"Cri":0.4914</v>
      </c>
      <c r="BL102" s="2" t="str" cm="1">
        <f t="array" ref="BL102">IF(BL101="","",$B$2&amp;BL$31&amp;$B$2&amp;$B$1&amp;ROUND(BL$29/100*_xlfn.XLOOKUP($E102,$E$32:$E$281,_xlfn.XLOOKUP(BL$31,$S$28:$AB$28,$S$32:$AB$281))*IFERROR(_xlfn.XLOOKUP(BM$30,$S$8:$S$10,_xlfn.XLOOKUP(BL$31,$U$4:$Z$4,$U$8:$Z$10),1),1),4))</f>
        <v/>
      </c>
      <c r="BM102" s="2" t="str">
        <f t="shared" si="21"/>
        <v>{"Atk":16329.5006,"Cri":0.4914}</v>
      </c>
      <c r="BN102" s="2" t="str" cm="1">
        <f t="array" ref="BN102">IF(BN101="","",$B$2&amp;BN$31&amp;$B$2&amp;$B$1&amp;ROUND(BN$29/100*_xlfn.XLOOKUP($E102,$E$32:$E$281,_xlfn.XLOOKUP(BN$31,$S$28:$AB$28,$S$32:$AB$281))*IFERROR(_xlfn.XLOOKUP(BQ$30,$S$8:$S$10,_xlfn.XLOOKUP(BN$31,$U$4:$Z$4,$U$8:$Z$10),1),1),4))</f>
        <v>"Hp":155872.5055</v>
      </c>
      <c r="BO102" s="2" t="str" cm="1">
        <f t="array" ref="BO102">IF(BO101="","",$B$2&amp;BO$31&amp;$B$2&amp;$B$1&amp;ROUND(BO$29/100*_xlfn.XLOOKUP($E102,$E$32:$E$281,_xlfn.XLOOKUP(BO$31,$S$28:$AB$28,$S$32:$AB$281))*IFERROR(_xlfn.XLOOKUP(BR$30,$S$8:$S$10,_xlfn.XLOOKUP(BO$31,$U$4:$Z$4,$U$8:$Z$10),1),1),4))</f>
        <v>"AntiCri":0.4914</v>
      </c>
      <c r="BP102" s="2" t="str" cm="1">
        <f t="array" ref="BP102">IF(BP101="","",$B$2&amp;BP$31&amp;$B$2&amp;$B$1&amp;ROUND(BP$29/100*_xlfn.XLOOKUP($E102,$E$32:$E$281,_xlfn.XLOOKUP(BP$31,$S$28:$AB$28,$S$32:$AB$281))*IFERROR(_xlfn.XLOOKUP(BQ$30,$S$8:$S$10,_xlfn.XLOOKUP(BP$31,$U$4:$Z$4,$U$8:$Z$10),1),1),4))</f>
        <v/>
      </c>
      <c r="BQ102" s="2" t="str">
        <f t="shared" si="22"/>
        <v>{"Hp":155872.5055,"AntiCri":0.4914}</v>
      </c>
      <c r="BR102" s="2" t="str" cm="1">
        <f t="array" ref="BR102">IF(BR101="","",$B$2&amp;BR$31&amp;$B$2&amp;$B$1&amp;ROUND(BR$29/100*_xlfn.XLOOKUP($E102,$E$32:$E$281,_xlfn.XLOOKUP(BR$31,$S$28:$AB$28,$S$32:$AB$281))*IFERROR(_xlfn.XLOOKUP(BU$30,$S$8:$S$10,_xlfn.XLOOKUP(BR$31,$U$4:$Z$4,$U$8:$Z$10),1),1),4))</f>
        <v>"PhysDef":5759.8602</v>
      </c>
      <c r="BS102" s="2" t="str" cm="1">
        <f t="array" ref="BS102">IF(BS101="","",$B$2&amp;BS$31&amp;$B$2&amp;$B$1&amp;ROUND(BS$29/100*_xlfn.XLOOKUP($E102,$E$32:$E$281,_xlfn.XLOOKUP(BS$31,$S$28:$AB$28,$S$32:$AB$281))*IFERROR(_xlfn.XLOOKUP(BV$30,$S$8:$S$10,_xlfn.XLOOKUP(BS$31,$U$4:$Z$4,$U$8:$Z$10),1),1),4))</f>
        <v>"HealInc":0.0937</v>
      </c>
      <c r="BT102" s="2" t="str" cm="1">
        <f t="array" ref="BT102">IF(BT101="","",$B$2&amp;BT$31&amp;$B$2&amp;$B$1&amp;ROUND(BT$29/100*_xlfn.XLOOKUP($E102,$E$32:$E$281,_xlfn.XLOOKUP(BT$31,$S$28:$AB$28,$S$32:$AB$281))*IFERROR(_xlfn.XLOOKUP(BU$30,$S$8:$S$10,_xlfn.XLOOKUP(BT$31,$U$4:$Z$4,$U$8:$Z$10),1),1),4))</f>
        <v/>
      </c>
      <c r="BU102" s="2" t="str">
        <f t="shared" si="23"/>
        <v>{"PhysDef":5759.8602,"HealInc":0.0937}</v>
      </c>
      <c r="BV102" s="2" t="str" cm="1">
        <f t="array" ref="BV102">IF(BV101="","",$B$2&amp;BV$31&amp;$B$2&amp;$B$1&amp;ROUND(BV$29/100*_xlfn.XLOOKUP($E102,$E$32:$E$281,_xlfn.XLOOKUP(BV$31,$S$28:$AB$28,$S$32:$AB$281))*IFERROR(_xlfn.XLOOKUP(BY$30,$S$8:$S$10,_xlfn.XLOOKUP(BV$31,$U$4:$Z$4,$U$8:$Z$10),1),1),4))</f>
        <v>"MagicDef":5878.6202</v>
      </c>
      <c r="BW102" s="2" t="str" cm="1">
        <f t="array" ref="BW102">IF(BW101="","",$B$2&amp;BW$31&amp;$B$2&amp;$B$1&amp;ROUND(BW$29/100*_xlfn.XLOOKUP($E102,$E$32:$E$281,_xlfn.XLOOKUP(BW$31,$S$28:$AB$28,$S$32:$AB$281))*IFERROR(_xlfn.XLOOKUP(BZ$30,$S$8:$S$10,_xlfn.XLOOKUP(BW$31,$U$4:$Z$4,$U$8:$Z$10),1),1),4))</f>
        <v>"AtkSpeed":0.1278</v>
      </c>
      <c r="BX102" s="2" t="str" cm="1">
        <f t="array" ref="BX102">IF(BX101="","",$B$2&amp;BX$31&amp;$B$2&amp;$B$1&amp;ROUND(BX$29/100*_xlfn.XLOOKUP($E102,$E$32:$E$281,_xlfn.XLOOKUP(BX$31,$S$28:$AB$28,$S$32:$AB$281))*IFERROR(_xlfn.XLOOKUP(BY$30,$S$8:$S$10,_xlfn.XLOOKUP(BX$31,$U$4:$Z$4,$U$8:$Z$10),1),1),4))</f>
        <v>"HealInc":0.0937</v>
      </c>
      <c r="BY102" s="2" t="str">
        <f t="shared" si="24"/>
        <v>{"MagicDef":5878.6202,"AtkSpeed":0.1278,"HealInc":0.0937}</v>
      </c>
    </row>
    <row r="103" spans="4:77" ht="16.5" x14ac:dyDescent="0.15">
      <c r="D103" s="38">
        <v>153</v>
      </c>
      <c r="E103" s="43">
        <v>72</v>
      </c>
      <c r="F103" s="38">
        <v>3535.9391513865071</v>
      </c>
      <c r="G103" s="38">
        <v>60</v>
      </c>
      <c r="H103" s="38">
        <v>60</v>
      </c>
      <c r="I103" s="48">
        <v>3535.9391513865071</v>
      </c>
      <c r="J103" s="48">
        <v>353.59391513865074</v>
      </c>
      <c r="K103" s="48">
        <v>141.43756605546031</v>
      </c>
      <c r="L103" s="48">
        <v>141.43756605546031</v>
      </c>
      <c r="M103" s="48">
        <v>84</v>
      </c>
      <c r="N103" s="48">
        <v>84</v>
      </c>
      <c r="O103" s="48">
        <v>27</v>
      </c>
      <c r="P103" s="48">
        <v>21</v>
      </c>
      <c r="Q103" s="48">
        <v>19.8</v>
      </c>
      <c r="R103" s="48">
        <v>19.8</v>
      </c>
      <c r="S103" s="48">
        <f>SUM(I$32:I103)</f>
        <v>151985.94437509295</v>
      </c>
      <c r="T103" s="48">
        <f>SUM(J$32:J103)</f>
        <v>15198.594437509289</v>
      </c>
      <c r="U103" s="48">
        <f>SUM(K$32:K103)</f>
        <v>6079.4377750037174</v>
      </c>
      <c r="V103" s="48">
        <f>SUM(L$32:L103)</f>
        <v>6079.4377750037174</v>
      </c>
      <c r="W103" s="62">
        <f>SUM(M$32:M103)/10000</f>
        <v>0.49980000000000002</v>
      </c>
      <c r="X103" s="62">
        <f>SUM(N$32:N103)/10000</f>
        <v>0.49980000000000002</v>
      </c>
      <c r="Y103" s="62">
        <f>SUM(O$32:O103)/10000</f>
        <v>0.1305</v>
      </c>
      <c r="Z103" s="62">
        <f>SUM(P$32:P103)/10000</f>
        <v>0.10150000000000001</v>
      </c>
      <c r="AA103" s="62">
        <f>SUM(Q$32:Q103)/10000</f>
        <v>9.5699999999999993E-2</v>
      </c>
      <c r="AB103" s="62">
        <f>SUM(R$32:R103)/10000</f>
        <v>9.5699999999999993E-2</v>
      </c>
      <c r="AD103" s="2" t="str" cm="1">
        <f t="array" ref="AD103">IF(AD102="","",$B$2&amp;AD$31&amp;$B$2&amp;$B$1&amp;ROUND(AD$29/100*_xlfn.XLOOKUP($E103,$E$32:$E$281,_xlfn.XLOOKUP(AD$31,$S$28:$AB$28,$S$32:$AB$281))*_xlfn.XLOOKUP(AG$30,$S$8:$S$10,_xlfn.XLOOKUP(AD$31,$U$4:$Z$4,$U$8:$Z$10),1),4))</f>
        <v>"Atk":18542.2852</v>
      </c>
      <c r="AE103" s="2" t="str" cm="1">
        <f t="array" ref="AE103">IF(AE102="","",$B$2&amp;AE$31&amp;$B$2&amp;$B$1&amp;ROUND(AE$29/100*_xlfn.XLOOKUP($E103,$E$32:$E$281,_xlfn.XLOOKUP(AE$31,$S$28:$AB$28,$S$32:$AB$281))*_xlfn.XLOOKUP(AG$30,$S$8:$S$10,_xlfn.XLOOKUP(AE$31,$U$4:$Z$4,$U$8:$Z$10),1),4))</f>
        <v>"Cri":0.7247</v>
      </c>
      <c r="AF103" s="2" t="str" cm="1">
        <f t="array" ref="AF103">IF(AF102="","",$B$2&amp;AF$31&amp;$B$2&amp;$B$1&amp;ROUND(AF$29/100*_xlfn.XLOOKUP($E103,$E$32:$E$281,_xlfn.XLOOKUP(AF$31,$S$28:$AB$28,$S$32:$AB$281))*_xlfn.XLOOKUP(AI$30,$S$8:$S$10,_xlfn.XLOOKUP(AF$31,$U$4:$Z$4,$U$8:$Z$10),1),4))</f>
        <v/>
      </c>
      <c r="AG103" s="2" t="str">
        <f t="shared" si="13"/>
        <v>{"Atk":18542.2852,"Cri":0.7247}</v>
      </c>
      <c r="AH103" s="2" t="str" cm="1">
        <f t="array" ref="AH103">IF(AH102="","",$B$2&amp;AH$31&amp;$B$2&amp;$B$1&amp;ROUND(AH$29/100*_xlfn.XLOOKUP($E103,$E$32:$E$281,_xlfn.XLOOKUP(AH$31,$S$28:$AB$28,$S$32:$AB$281))*_xlfn.XLOOKUP(AK$30,$S$8:$S$10,_xlfn.XLOOKUP(AH$31,$U$4:$Z$4,$U$8:$Z$10),1),4))</f>
        <v>"Hp":133747.6311</v>
      </c>
      <c r="AI103" s="2" t="str" cm="1">
        <f t="array" ref="AI103">IF(AI102="","",$B$2&amp;AI$31&amp;$B$2&amp;$B$1&amp;ROUND(AI$29/100*_xlfn.XLOOKUP($E103,$E$32:$E$281,_xlfn.XLOOKUP(AI$31,$S$28:$AB$28,$S$32:$AB$281))*_xlfn.XLOOKUP(AK$30,$S$8:$S$10,_xlfn.XLOOKUP(AI$31,$U$4:$Z$4,$U$8:$Z$10),1),4))</f>
        <v>"AntiCri":0.3998</v>
      </c>
      <c r="AJ103" s="2" t="str" cm="1">
        <f t="array" ref="AJ103">IF(AJ102="","",$B$2&amp;AJ$31&amp;$B$2&amp;$B$1&amp;ROUND(AJ$29/100*_xlfn.XLOOKUP($E103,$E$32:$E$281,_xlfn.XLOOKUP(AJ$31,$S$28:$AB$28,$S$32:$AB$281))*_xlfn.XLOOKUP(AK$30,$S$8:$S$10,_xlfn.XLOOKUP(AJ$31,$U$4:$Z$4,$U$8:$Z$10),1),4))</f>
        <v/>
      </c>
      <c r="AK103" s="2" t="str">
        <f t="shared" si="14"/>
        <v>{"Hp":133747.6311,"AntiCri":0.3998}</v>
      </c>
      <c r="AL103" s="2" t="str" cm="1">
        <f t="array" ref="AL103">IF(AL102="","",$B$2&amp;AL$31&amp;$B$2&amp;$B$1&amp;ROUND(AL$29/100*_xlfn.XLOOKUP($E103,$E$32:$E$281,_xlfn.XLOOKUP(AL$31,$S$28:$AB$28,$S$32:$AB$281))*IFERROR(_xlfn.XLOOKUP(AO$30,$S$8:$S$10,_xlfn.XLOOKUP(AL$31,$U$4:$Z$4,$U$8:$Z$10),1),1),4))</f>
        <v>"PhysDef":5775.4659</v>
      </c>
      <c r="AM103" s="2" t="str" cm="1">
        <f t="array" ref="AM103">IF(AM102="","",$B$2&amp;AM$31&amp;$B$2&amp;$B$1&amp;ROUND(AM$29/100*_xlfn.XLOOKUP($E103,$E$32:$E$281,_xlfn.XLOOKUP(AM$31,$S$28:$AB$28,$S$32:$AB$281))*IFERROR(_xlfn.XLOOKUP(AP$30,$S$8:$S$10,_xlfn.XLOOKUP(AM$31,$U$4:$Z$4,$U$8:$Z$10),1),1),4))</f>
        <v>"SkillSpeed":0.1015</v>
      </c>
      <c r="AN103" s="2" t="str" cm="1">
        <f t="array" ref="AN103">IF(AN102="","",$B$2&amp;AN$31&amp;$B$2&amp;$B$1&amp;ROUND(AN$29/100*_xlfn.XLOOKUP($E103,$E$32:$E$281,_xlfn.XLOOKUP(AN$31,$S$28:$AB$28,$S$32:$AB$281))*IFERROR(_xlfn.XLOOKUP(AO$30,$S$8:$S$10,_xlfn.XLOOKUP(AN$31,$U$4:$Z$4,$U$8:$Z$10),1),1),4))</f>
        <v/>
      </c>
      <c r="AO103" s="2" t="str">
        <f t="shared" si="15"/>
        <v>{"PhysDef":5775.4659,"SkillSpeed":0.1015}</v>
      </c>
      <c r="AP103" s="2" t="str" cm="1">
        <f t="array" ref="AP103">IF(AP102="","",$B$2&amp;AP$31&amp;$B$2&amp;$B$1&amp;ROUND(AP$29/100*_xlfn.XLOOKUP($E103,$E$32:$E$281,_xlfn.XLOOKUP(AP$31,$S$28:$AB$28,$S$32:$AB$281))*IFERROR(_xlfn.XLOOKUP(AS$30,$S$8:$S$10,_xlfn.XLOOKUP(AP$31,$U$4:$Z$4,$U$8:$Z$10),1),1),4))</f>
        <v>"MagicDef":5775.4659</v>
      </c>
      <c r="AQ103" s="2" t="str" cm="1">
        <f t="array" ref="AQ103">IF(AQ102="","",$B$2&amp;AQ$31&amp;$B$2&amp;$B$1&amp;ROUND(AQ$29/100*_xlfn.XLOOKUP($E103,$E$32:$E$281,_xlfn.XLOOKUP(AQ$31,$S$28:$AB$28,$S$32:$AB$281))*IFERROR(_xlfn.XLOOKUP(AT$30,$S$8:$S$10,_xlfn.XLOOKUP(AQ$31,$U$4:$Z$4,$U$8:$Z$10),1),1),4))</f>
        <v>"AtkSpeed":0.1305</v>
      </c>
      <c r="AR103" s="2" t="str" cm="1">
        <f t="array" ref="AR103">IF(AR102="","",$B$2&amp;AR$31&amp;$B$2&amp;$B$1&amp;ROUND(AR$29/100*_xlfn.XLOOKUP($E103,$E$32:$E$281,_xlfn.XLOOKUP(AR$31,$S$28:$AB$28,$S$32:$AB$281))*IFERROR(_xlfn.XLOOKUP(AS$30,$S$8:$S$10,_xlfn.XLOOKUP(AR$31,$U$4:$Z$4,$U$8:$Z$10),1),1),4))</f>
        <v>"SkillSpeed":0.1015</v>
      </c>
      <c r="AS103" s="2" t="str">
        <f t="shared" si="16"/>
        <v>{"MagicDef":5775.4659,"AtkSpeed":0.1305,"SkillSpeed":0.1015}</v>
      </c>
      <c r="AT103" s="2" t="str" cm="1">
        <f t="array" ref="AT103">IF(AT102="","",$B$2&amp;AT$31&amp;$B$2&amp;$B$1&amp;ROUND(AT$29/100*_xlfn.XLOOKUP($E103,$E$32:$E$281,_xlfn.XLOOKUP(AT$31,$S$28:$AB$28,$S$32:$AB$281))*IFERROR(_xlfn.XLOOKUP(AW$30,$S$8:$S$10,_xlfn.XLOOKUP(AT$31,$U$4:$Z$4,$U$8:$Z$10),1),1),4))</f>
        <v>"Atk":13070.7912</v>
      </c>
      <c r="AU103" s="2" t="str" cm="1">
        <f t="array" ref="AU103">IF(AU102="","",$B$2&amp;AU$31&amp;$B$2&amp;$B$1&amp;ROUND(AU$29/100*_xlfn.XLOOKUP($E103,$E$32:$E$281,_xlfn.XLOOKUP(AU$31,$S$28:$AB$28,$S$32:$AB$281))*IFERROR(_xlfn.XLOOKUP(AX$30,$S$8:$S$10,_xlfn.XLOOKUP(AU$31,$U$4:$Z$4,$U$8:$Z$10),1),1),4))</f>
        <v>"Cri":0.4998</v>
      </c>
      <c r="AV103" s="2" t="str" cm="1">
        <f t="array" ref="AV103">IF(AV102="","",$B$2&amp;AV$31&amp;$B$2&amp;$B$1&amp;ROUND(AV$29/100*_xlfn.XLOOKUP($E103,$E$32:$E$281,_xlfn.XLOOKUP(AV$31,$S$28:$AB$28,$S$32:$AB$281))*IFERROR(_xlfn.XLOOKUP(AW$30,$S$8:$S$10,_xlfn.XLOOKUP(AV$31,$U$4:$Z$4,$U$8:$Z$10),1),1),4))</f>
        <v/>
      </c>
      <c r="AW103" s="2" t="str">
        <f t="shared" si="17"/>
        <v>{"Atk":13070.7912,"Cri":0.4998}</v>
      </c>
      <c r="AX103" s="2" t="str" cm="1">
        <f t="array" ref="AX103">IF(AX102="","",$B$2&amp;AX$31&amp;$B$2&amp;$B$1&amp;ROUND(AX$29/100*_xlfn.XLOOKUP($E103,$E$32:$E$281,_xlfn.XLOOKUP(AX$31,$S$28:$AB$28,$S$32:$AB$281))*IFERROR(_xlfn.XLOOKUP(BA$30,$S$8:$S$10,_xlfn.XLOOKUP(AX$31,$U$4:$Z$4,$U$8:$Z$10),1),1),4))</f>
        <v>"Hp":189982.4305</v>
      </c>
      <c r="AY103" s="2" t="str" cm="1">
        <f t="array" ref="AY103">IF(AY102="","",$B$2&amp;AY$31&amp;$B$2&amp;$B$1&amp;ROUND(AY$29/100*_xlfn.XLOOKUP($E103,$E$32:$E$281,_xlfn.XLOOKUP(AY$31,$S$28:$AB$28,$S$32:$AB$281))*IFERROR(_xlfn.XLOOKUP(BB$30,$S$8:$S$10,_xlfn.XLOOKUP(AY$31,$U$4:$Z$4,$U$8:$Z$10),1),1),4))</f>
        <v>"AntiCri":0.4998</v>
      </c>
      <c r="AZ103" s="2" t="str" cm="1">
        <f t="array" ref="AZ103">IF(AZ102="","",$B$2&amp;AZ$31&amp;$B$2&amp;$B$1&amp;ROUND(AZ$29/100*_xlfn.XLOOKUP($E103,$E$32:$E$281,_xlfn.XLOOKUP(AZ$31,$S$28:$AB$28,$S$32:$AB$281))*IFERROR(_xlfn.XLOOKUP(BA$30,$S$8:$S$10,_xlfn.XLOOKUP(AZ$31,$U$4:$Z$4,$U$8:$Z$10),1),1),4))</f>
        <v/>
      </c>
      <c r="BA103" s="2" t="str">
        <f t="shared" si="18"/>
        <v>{"Hp":189982.4305,"AntiCri":0.4998}</v>
      </c>
      <c r="BB103" s="2" t="str" cm="1">
        <f t="array" ref="BB103">IF(BB102="","",$B$2&amp;BB$31&amp;$B$2&amp;$B$1&amp;ROUND(BB$29/100*_xlfn.XLOOKUP($E103,$E$32:$E$281,_xlfn.XLOOKUP(BB$31,$S$28:$AB$28,$S$32:$AB$281))*IFERROR(_xlfn.XLOOKUP(BE$30,$S$8:$S$10,_xlfn.XLOOKUP(BB$31,$U$4:$Z$4,$U$8:$Z$10),1),1),4))</f>
        <v>"PhysDef":6687.3816</v>
      </c>
      <c r="BC103" s="2" t="str" cm="1">
        <f t="array" ref="BC103">IF(BC102="","",$B$2&amp;BC$31&amp;$B$2&amp;$B$1&amp;ROUND(BC$29/100*_xlfn.XLOOKUP($E103,$E$32:$E$281,_xlfn.XLOOKUP(BC$31,$S$28:$AB$28,$S$32:$AB$281))*IFERROR(_xlfn.XLOOKUP(BF$30,$S$8:$S$10,_xlfn.XLOOKUP(BC$31,$U$4:$Z$4,$U$8:$Z$10),1),1),4))</f>
        <v>"OnHealInc":0.0957</v>
      </c>
      <c r="BD103" s="2" t="str" cm="1">
        <f t="array" ref="BD103">IF(BD102="","",$B$2&amp;BD$31&amp;$B$2&amp;$B$1&amp;ROUND(BD$29/100*_xlfn.XLOOKUP($E103,$E$32:$E$281,_xlfn.XLOOKUP(BD$31,$S$28:$AB$28,$S$32:$AB$281))*IFERROR(_xlfn.XLOOKUP(BE$30,$S$8:$S$10,_xlfn.XLOOKUP(BD$31,$U$4:$Z$4,$U$8:$Z$10),1),1),4))</f>
        <v/>
      </c>
      <c r="BE103" s="2" t="str">
        <f t="shared" si="19"/>
        <v>{"PhysDef":6687.3816,"OnHealInc":0.0957}</v>
      </c>
      <c r="BF103" s="2" t="str" cm="1">
        <f t="array" ref="BF103">IF(BF102="","",$B$2&amp;BF$31&amp;$B$2&amp;$B$1&amp;ROUND(BF$29/100*_xlfn.XLOOKUP($E103,$E$32:$E$281,_xlfn.XLOOKUP(BF$31,$S$28:$AB$28,$S$32:$AB$281))*IFERROR(_xlfn.XLOOKUP(BI$30,$S$8:$S$10,_xlfn.XLOOKUP(BF$31,$U$4:$Z$4,$U$8:$Z$10),1),1),4))</f>
        <v>"MagicDef":6687.3816</v>
      </c>
      <c r="BG103" s="2" t="str" cm="1">
        <f t="array" ref="BG103">IF(BG102="","",$B$2&amp;BG$31&amp;$B$2&amp;$B$1&amp;ROUND(BG$29/100*_xlfn.XLOOKUP($E103,$E$32:$E$281,_xlfn.XLOOKUP(BG$31,$S$28:$AB$28,$S$32:$AB$281))*IFERROR(_xlfn.XLOOKUP(BJ$30,$S$8:$S$10,_xlfn.XLOOKUP(BG$31,$U$4:$Z$4,$U$8:$Z$10),1),1),4))</f>
        <v>"AtkSpeed":0.1305</v>
      </c>
      <c r="BH103" s="2" t="str" cm="1">
        <f t="array" ref="BH103">IF(BH102="","",$B$2&amp;BH$31&amp;$B$2&amp;$B$1&amp;ROUND(BH$29/100*_xlfn.XLOOKUP($E103,$E$32:$E$281,_xlfn.XLOOKUP(BH$31,$S$28:$AB$28,$S$32:$AB$281))*IFERROR(_xlfn.XLOOKUP(BI$30,$S$8:$S$10,_xlfn.XLOOKUP(BH$31,$U$4:$Z$4,$U$8:$Z$10),1),1),4))</f>
        <v>"OnHealInc":0.0957</v>
      </c>
      <c r="BI103" s="2" t="str">
        <f t="shared" si="20"/>
        <v>{"MagicDef":6687.3816,"AtkSpeed":0.1305,"OnHealInc":0.0957}</v>
      </c>
      <c r="BJ103" s="2" t="str" cm="1">
        <f t="array" ref="BJ103">IF(BJ102="","",$B$2&amp;BJ$31&amp;$B$2&amp;$B$1&amp;ROUND(BJ$29/100*_xlfn.XLOOKUP($E103,$E$32:$E$281,_xlfn.XLOOKUP(BJ$31,$S$28:$AB$28,$S$32:$AB$281))*IFERROR(_xlfn.XLOOKUP(BM$30,$S$8:$S$10,_xlfn.XLOOKUP(BJ$31,$U$4:$Z$4,$U$8:$Z$10),1),1),4))</f>
        <v>"Atk":16718.4539</v>
      </c>
      <c r="BK103" s="2" t="str" cm="1">
        <f t="array" ref="BK103">IF(BK102="","",$B$2&amp;BK$31&amp;$B$2&amp;$B$1&amp;ROUND(BK$29/100*_xlfn.XLOOKUP($E103,$E$32:$E$281,_xlfn.XLOOKUP(BK$31,$S$28:$AB$28,$S$32:$AB$281))*IFERROR(_xlfn.XLOOKUP(BN$30,$S$8:$S$10,_xlfn.XLOOKUP(BK$31,$U$4:$Z$4,$U$8:$Z$10),1),1),4))</f>
        <v>"Cri":0.4998</v>
      </c>
      <c r="BL103" s="2" t="str" cm="1">
        <f t="array" ref="BL103">IF(BL102="","",$B$2&amp;BL$31&amp;$B$2&amp;$B$1&amp;ROUND(BL$29/100*_xlfn.XLOOKUP($E103,$E$32:$E$281,_xlfn.XLOOKUP(BL$31,$S$28:$AB$28,$S$32:$AB$281))*IFERROR(_xlfn.XLOOKUP(BM$30,$S$8:$S$10,_xlfn.XLOOKUP(BL$31,$U$4:$Z$4,$U$8:$Z$10),1),1),4))</f>
        <v/>
      </c>
      <c r="BM103" s="2" t="str">
        <f t="shared" si="21"/>
        <v>{"Atk":16718.4539,"Cri":0.4998}</v>
      </c>
      <c r="BN103" s="2" t="str" cm="1">
        <f t="array" ref="BN103">IF(BN102="","",$B$2&amp;BN$31&amp;$B$2&amp;$B$1&amp;ROUND(BN$29/100*_xlfn.XLOOKUP($E103,$E$32:$E$281,_xlfn.XLOOKUP(BN$31,$S$28:$AB$28,$S$32:$AB$281))*IFERROR(_xlfn.XLOOKUP(BQ$30,$S$8:$S$10,_xlfn.XLOOKUP(BN$31,$U$4:$Z$4,$U$8:$Z$10),1),1),4))</f>
        <v>"Hp":159585.2416</v>
      </c>
      <c r="BO103" s="2" t="str" cm="1">
        <f t="array" ref="BO103">IF(BO102="","",$B$2&amp;BO$31&amp;$B$2&amp;$B$1&amp;ROUND(BO$29/100*_xlfn.XLOOKUP($E103,$E$32:$E$281,_xlfn.XLOOKUP(BO$31,$S$28:$AB$28,$S$32:$AB$281))*IFERROR(_xlfn.XLOOKUP(BR$30,$S$8:$S$10,_xlfn.XLOOKUP(BO$31,$U$4:$Z$4,$U$8:$Z$10),1),1),4))</f>
        <v>"AntiCri":0.4998</v>
      </c>
      <c r="BP103" s="2" t="str" cm="1">
        <f t="array" ref="BP103">IF(BP102="","",$B$2&amp;BP$31&amp;$B$2&amp;$B$1&amp;ROUND(BP$29/100*_xlfn.XLOOKUP($E103,$E$32:$E$281,_xlfn.XLOOKUP(BP$31,$S$28:$AB$28,$S$32:$AB$281))*IFERROR(_xlfn.XLOOKUP(BQ$30,$S$8:$S$10,_xlfn.XLOOKUP(BP$31,$U$4:$Z$4,$U$8:$Z$10),1),1),4))</f>
        <v/>
      </c>
      <c r="BQ103" s="2" t="str">
        <f t="shared" si="22"/>
        <v>{"Hp":159585.2416,"AntiCri":0.4998}</v>
      </c>
      <c r="BR103" s="2" t="str" cm="1">
        <f t="array" ref="BR103">IF(BR102="","",$B$2&amp;BR$31&amp;$B$2&amp;$B$1&amp;ROUND(BR$29/100*_xlfn.XLOOKUP($E103,$E$32:$E$281,_xlfn.XLOOKUP(BR$31,$S$28:$AB$28,$S$32:$AB$281))*IFERROR(_xlfn.XLOOKUP(BU$30,$S$8:$S$10,_xlfn.XLOOKUP(BR$31,$U$4:$Z$4,$U$8:$Z$10),1),1),4))</f>
        <v>"PhysDef":5897.0546</v>
      </c>
      <c r="BS103" s="2" t="str" cm="1">
        <f t="array" ref="BS103">IF(BS102="","",$B$2&amp;BS$31&amp;$B$2&amp;$B$1&amp;ROUND(BS$29/100*_xlfn.XLOOKUP($E103,$E$32:$E$281,_xlfn.XLOOKUP(BS$31,$S$28:$AB$28,$S$32:$AB$281))*IFERROR(_xlfn.XLOOKUP(BV$30,$S$8:$S$10,_xlfn.XLOOKUP(BS$31,$U$4:$Z$4,$U$8:$Z$10),1),1),4))</f>
        <v>"HealInc":0.0957</v>
      </c>
      <c r="BT103" s="2" t="str" cm="1">
        <f t="array" ref="BT103">IF(BT102="","",$B$2&amp;BT$31&amp;$B$2&amp;$B$1&amp;ROUND(BT$29/100*_xlfn.XLOOKUP($E103,$E$32:$E$281,_xlfn.XLOOKUP(BT$31,$S$28:$AB$28,$S$32:$AB$281))*IFERROR(_xlfn.XLOOKUP(BU$30,$S$8:$S$10,_xlfn.XLOOKUP(BT$31,$U$4:$Z$4,$U$8:$Z$10),1),1),4))</f>
        <v/>
      </c>
      <c r="BU103" s="2" t="str">
        <f t="shared" si="23"/>
        <v>{"PhysDef":5897.0546,"HealInc":0.0957}</v>
      </c>
      <c r="BV103" s="2" t="str" cm="1">
        <f t="array" ref="BV103">IF(BV102="","",$B$2&amp;BV$31&amp;$B$2&amp;$B$1&amp;ROUND(BV$29/100*_xlfn.XLOOKUP($E103,$E$32:$E$281,_xlfn.XLOOKUP(BV$31,$S$28:$AB$28,$S$32:$AB$281))*IFERROR(_xlfn.XLOOKUP(BY$30,$S$8:$S$10,_xlfn.XLOOKUP(BV$31,$U$4:$Z$4,$U$8:$Z$10),1),1),4))</f>
        <v>"MagicDef":6018.6434</v>
      </c>
      <c r="BW103" s="2" t="str" cm="1">
        <f t="array" ref="BW103">IF(BW102="","",$B$2&amp;BW$31&amp;$B$2&amp;$B$1&amp;ROUND(BW$29/100*_xlfn.XLOOKUP($E103,$E$32:$E$281,_xlfn.XLOOKUP(BW$31,$S$28:$AB$28,$S$32:$AB$281))*IFERROR(_xlfn.XLOOKUP(BZ$30,$S$8:$S$10,_xlfn.XLOOKUP(BW$31,$U$4:$Z$4,$U$8:$Z$10),1),1),4))</f>
        <v>"AtkSpeed":0.1305</v>
      </c>
      <c r="BX103" s="2" t="str" cm="1">
        <f t="array" ref="BX103">IF(BX102="","",$B$2&amp;BX$31&amp;$B$2&amp;$B$1&amp;ROUND(BX$29/100*_xlfn.XLOOKUP($E103,$E$32:$E$281,_xlfn.XLOOKUP(BX$31,$S$28:$AB$28,$S$32:$AB$281))*IFERROR(_xlfn.XLOOKUP(BY$30,$S$8:$S$10,_xlfn.XLOOKUP(BX$31,$U$4:$Z$4,$U$8:$Z$10),1),1),4))</f>
        <v>"HealInc":0.0957</v>
      </c>
      <c r="BY103" s="2" t="str">
        <f t="shared" si="24"/>
        <v>{"MagicDef":6018.6434,"AtkSpeed":0.1305,"HealInc":0.0957}</v>
      </c>
    </row>
    <row r="104" spans="4:77" ht="16.5" x14ac:dyDescent="0.15">
      <c r="D104" s="38">
        <v>155</v>
      </c>
      <c r="E104" s="43">
        <v>73</v>
      </c>
      <c r="F104" s="38">
        <v>3616.8812639291286</v>
      </c>
      <c r="G104" s="38">
        <v>60</v>
      </c>
      <c r="H104" s="38">
        <v>60</v>
      </c>
      <c r="I104" s="48">
        <v>3616.8812639291286</v>
      </c>
      <c r="J104" s="48">
        <v>361.68812639291286</v>
      </c>
      <c r="K104" s="48">
        <v>144.67525055716516</v>
      </c>
      <c r="L104" s="48">
        <v>144.67525055716516</v>
      </c>
      <c r="M104" s="48">
        <v>84</v>
      </c>
      <c r="N104" s="48">
        <v>84</v>
      </c>
      <c r="O104" s="48">
        <v>27</v>
      </c>
      <c r="P104" s="48">
        <v>21</v>
      </c>
      <c r="Q104" s="48">
        <v>19.8</v>
      </c>
      <c r="R104" s="48">
        <v>19.8</v>
      </c>
      <c r="S104" s="48">
        <f>SUM(I$32:I104)</f>
        <v>155602.82563902208</v>
      </c>
      <c r="T104" s="48">
        <f>SUM(J$32:J104)</f>
        <v>15560.282563902203</v>
      </c>
      <c r="U104" s="48">
        <f>SUM(K$32:K104)</f>
        <v>6224.1130255608823</v>
      </c>
      <c r="V104" s="48">
        <f>SUM(L$32:L104)</f>
        <v>6224.1130255608823</v>
      </c>
      <c r="W104" s="62">
        <f>SUM(M$32:M104)/10000</f>
        <v>0.50819999999999999</v>
      </c>
      <c r="X104" s="62">
        <f>SUM(N$32:N104)/10000</f>
        <v>0.50819999999999999</v>
      </c>
      <c r="Y104" s="62">
        <f>SUM(O$32:O104)/10000</f>
        <v>0.13320000000000001</v>
      </c>
      <c r="Z104" s="62">
        <f>SUM(P$32:P104)/10000</f>
        <v>0.1036</v>
      </c>
      <c r="AA104" s="62">
        <f>SUM(Q$32:Q104)/10000</f>
        <v>9.7679999999999989E-2</v>
      </c>
      <c r="AB104" s="62">
        <f>SUM(R$32:R104)/10000</f>
        <v>9.7679999999999989E-2</v>
      </c>
      <c r="AD104" s="2" t="str" cm="1">
        <f t="array" ref="AD104">IF(AD103="","",$B$2&amp;AD$31&amp;$B$2&amp;$B$1&amp;ROUND(AD$29/100*_xlfn.XLOOKUP($E104,$E$32:$E$281,_xlfn.XLOOKUP(AD$31,$S$28:$AB$28,$S$32:$AB$281))*_xlfn.XLOOKUP(AG$30,$S$8:$S$10,_xlfn.XLOOKUP(AD$31,$U$4:$Z$4,$U$8:$Z$10),1),4))</f>
        <v>"Atk":18983.5447</v>
      </c>
      <c r="AE104" s="2" t="str" cm="1">
        <f t="array" ref="AE104">IF(AE103="","",$B$2&amp;AE$31&amp;$B$2&amp;$B$1&amp;ROUND(AE$29/100*_xlfn.XLOOKUP($E104,$E$32:$E$281,_xlfn.XLOOKUP(AE$31,$S$28:$AB$28,$S$32:$AB$281))*_xlfn.XLOOKUP(AG$30,$S$8:$S$10,_xlfn.XLOOKUP(AE$31,$U$4:$Z$4,$U$8:$Z$10),1),4))</f>
        <v>"Cri":0.7369</v>
      </c>
      <c r="AF104" s="2" t="str" cm="1">
        <f t="array" ref="AF104">IF(AF103="","",$B$2&amp;AF$31&amp;$B$2&amp;$B$1&amp;ROUND(AF$29/100*_xlfn.XLOOKUP($E104,$E$32:$E$281,_xlfn.XLOOKUP(AF$31,$S$28:$AB$28,$S$32:$AB$281))*_xlfn.XLOOKUP(AI$30,$S$8:$S$10,_xlfn.XLOOKUP(AF$31,$U$4:$Z$4,$U$8:$Z$10),1),4))</f>
        <v/>
      </c>
      <c r="AG104" s="2" t="str">
        <f t="shared" si="13"/>
        <v>{"Atk":18983.5447,"Cri":0.7369}</v>
      </c>
      <c r="AH104" s="2" t="str" cm="1">
        <f t="array" ref="AH104">IF(AH103="","",$B$2&amp;AH$31&amp;$B$2&amp;$B$1&amp;ROUND(AH$29/100*_xlfn.XLOOKUP($E104,$E$32:$E$281,_xlfn.XLOOKUP(AH$31,$S$28:$AB$28,$S$32:$AB$281))*_xlfn.XLOOKUP(AK$30,$S$8:$S$10,_xlfn.XLOOKUP(AH$31,$U$4:$Z$4,$U$8:$Z$10),1),4))</f>
        <v>"Hp":136930.4866</v>
      </c>
      <c r="AI104" s="2" t="str" cm="1">
        <f t="array" ref="AI104">IF(AI103="","",$B$2&amp;AI$31&amp;$B$2&amp;$B$1&amp;ROUND(AI$29/100*_xlfn.XLOOKUP($E104,$E$32:$E$281,_xlfn.XLOOKUP(AI$31,$S$28:$AB$28,$S$32:$AB$281))*_xlfn.XLOOKUP(AK$30,$S$8:$S$10,_xlfn.XLOOKUP(AI$31,$U$4:$Z$4,$U$8:$Z$10),1),4))</f>
        <v>"AntiCri":0.4066</v>
      </c>
      <c r="AJ104" s="2" t="str" cm="1">
        <f t="array" ref="AJ104">IF(AJ103="","",$B$2&amp;AJ$31&amp;$B$2&amp;$B$1&amp;ROUND(AJ$29/100*_xlfn.XLOOKUP($E104,$E$32:$E$281,_xlfn.XLOOKUP(AJ$31,$S$28:$AB$28,$S$32:$AB$281))*_xlfn.XLOOKUP(AK$30,$S$8:$S$10,_xlfn.XLOOKUP(AJ$31,$U$4:$Z$4,$U$8:$Z$10),1),4))</f>
        <v/>
      </c>
      <c r="AK104" s="2" t="str">
        <f t="shared" si="14"/>
        <v>{"Hp":136930.4866,"AntiCri":0.4066}</v>
      </c>
      <c r="AL104" s="2" t="str" cm="1">
        <f t="array" ref="AL104">IF(AL103="","",$B$2&amp;AL$31&amp;$B$2&amp;$B$1&amp;ROUND(AL$29/100*_xlfn.XLOOKUP($E104,$E$32:$E$281,_xlfn.XLOOKUP(AL$31,$S$28:$AB$28,$S$32:$AB$281))*IFERROR(_xlfn.XLOOKUP(AO$30,$S$8:$S$10,_xlfn.XLOOKUP(AL$31,$U$4:$Z$4,$U$8:$Z$10),1),1),4))</f>
        <v>"PhysDef":5912.9074</v>
      </c>
      <c r="AM104" s="2" t="str" cm="1">
        <f t="array" ref="AM104">IF(AM103="","",$B$2&amp;AM$31&amp;$B$2&amp;$B$1&amp;ROUND(AM$29/100*_xlfn.XLOOKUP($E104,$E$32:$E$281,_xlfn.XLOOKUP(AM$31,$S$28:$AB$28,$S$32:$AB$281))*IFERROR(_xlfn.XLOOKUP(AP$30,$S$8:$S$10,_xlfn.XLOOKUP(AM$31,$U$4:$Z$4,$U$8:$Z$10),1),1),4))</f>
        <v>"SkillSpeed":0.1036</v>
      </c>
      <c r="AN104" s="2" t="str" cm="1">
        <f t="array" ref="AN104">IF(AN103="","",$B$2&amp;AN$31&amp;$B$2&amp;$B$1&amp;ROUND(AN$29/100*_xlfn.XLOOKUP($E104,$E$32:$E$281,_xlfn.XLOOKUP(AN$31,$S$28:$AB$28,$S$32:$AB$281))*IFERROR(_xlfn.XLOOKUP(AO$30,$S$8:$S$10,_xlfn.XLOOKUP(AN$31,$U$4:$Z$4,$U$8:$Z$10),1),1),4))</f>
        <v/>
      </c>
      <c r="AO104" s="2" t="str">
        <f t="shared" si="15"/>
        <v>{"PhysDef":5912.9074,"SkillSpeed":0.1036}</v>
      </c>
      <c r="AP104" s="2" t="str" cm="1">
        <f t="array" ref="AP104">IF(AP103="","",$B$2&amp;AP$31&amp;$B$2&amp;$B$1&amp;ROUND(AP$29/100*_xlfn.XLOOKUP($E104,$E$32:$E$281,_xlfn.XLOOKUP(AP$31,$S$28:$AB$28,$S$32:$AB$281))*IFERROR(_xlfn.XLOOKUP(AS$30,$S$8:$S$10,_xlfn.XLOOKUP(AP$31,$U$4:$Z$4,$U$8:$Z$10),1),1),4))</f>
        <v>"MagicDef":5912.9074</v>
      </c>
      <c r="AQ104" s="2" t="str" cm="1">
        <f t="array" ref="AQ104">IF(AQ103="","",$B$2&amp;AQ$31&amp;$B$2&amp;$B$1&amp;ROUND(AQ$29/100*_xlfn.XLOOKUP($E104,$E$32:$E$281,_xlfn.XLOOKUP(AQ$31,$S$28:$AB$28,$S$32:$AB$281))*IFERROR(_xlfn.XLOOKUP(AT$30,$S$8:$S$10,_xlfn.XLOOKUP(AQ$31,$U$4:$Z$4,$U$8:$Z$10),1),1),4))</f>
        <v>"AtkSpeed":0.1332</v>
      </c>
      <c r="AR104" s="2" t="str" cm="1">
        <f t="array" ref="AR104">IF(AR103="","",$B$2&amp;AR$31&amp;$B$2&amp;$B$1&amp;ROUND(AR$29/100*_xlfn.XLOOKUP($E104,$E$32:$E$281,_xlfn.XLOOKUP(AR$31,$S$28:$AB$28,$S$32:$AB$281))*IFERROR(_xlfn.XLOOKUP(AS$30,$S$8:$S$10,_xlfn.XLOOKUP(AR$31,$U$4:$Z$4,$U$8:$Z$10),1),1),4))</f>
        <v>"SkillSpeed":0.1036</v>
      </c>
      <c r="AS104" s="2" t="str">
        <f t="shared" si="16"/>
        <v>{"MagicDef":5912.9074,"AtkSpeed":0.1332,"SkillSpeed":0.1036}</v>
      </c>
      <c r="AT104" s="2" t="str" cm="1">
        <f t="array" ref="AT104">IF(AT103="","",$B$2&amp;AT$31&amp;$B$2&amp;$B$1&amp;ROUND(AT$29/100*_xlfn.XLOOKUP($E104,$E$32:$E$281,_xlfn.XLOOKUP(AT$31,$S$28:$AB$28,$S$32:$AB$281))*IFERROR(_xlfn.XLOOKUP(AW$30,$S$8:$S$10,_xlfn.XLOOKUP(AT$31,$U$4:$Z$4,$U$8:$Z$10),1),1),4))</f>
        <v>"Atk":13381.843</v>
      </c>
      <c r="AU104" s="2" t="str" cm="1">
        <f t="array" ref="AU104">IF(AU103="","",$B$2&amp;AU$31&amp;$B$2&amp;$B$1&amp;ROUND(AU$29/100*_xlfn.XLOOKUP($E104,$E$32:$E$281,_xlfn.XLOOKUP(AU$31,$S$28:$AB$28,$S$32:$AB$281))*IFERROR(_xlfn.XLOOKUP(AX$30,$S$8:$S$10,_xlfn.XLOOKUP(AU$31,$U$4:$Z$4,$U$8:$Z$10),1),1),4))</f>
        <v>"Cri":0.5082</v>
      </c>
      <c r="AV104" s="2" t="str" cm="1">
        <f t="array" ref="AV104">IF(AV103="","",$B$2&amp;AV$31&amp;$B$2&amp;$B$1&amp;ROUND(AV$29/100*_xlfn.XLOOKUP($E104,$E$32:$E$281,_xlfn.XLOOKUP(AV$31,$S$28:$AB$28,$S$32:$AB$281))*IFERROR(_xlfn.XLOOKUP(AW$30,$S$8:$S$10,_xlfn.XLOOKUP(AV$31,$U$4:$Z$4,$U$8:$Z$10),1),1),4))</f>
        <v/>
      </c>
      <c r="AW104" s="2" t="str">
        <f t="shared" si="17"/>
        <v>{"Atk":13381.843,"Cri":0.5082}</v>
      </c>
      <c r="AX104" s="2" t="str" cm="1">
        <f t="array" ref="AX104">IF(AX103="","",$B$2&amp;AX$31&amp;$B$2&amp;$B$1&amp;ROUND(AX$29/100*_xlfn.XLOOKUP($E104,$E$32:$E$281,_xlfn.XLOOKUP(AX$31,$S$28:$AB$28,$S$32:$AB$281))*IFERROR(_xlfn.XLOOKUP(BA$30,$S$8:$S$10,_xlfn.XLOOKUP(AX$31,$U$4:$Z$4,$U$8:$Z$10),1),1),4))</f>
        <v>"Hp":194503.532</v>
      </c>
      <c r="AY104" s="2" t="str" cm="1">
        <f t="array" ref="AY104">IF(AY103="","",$B$2&amp;AY$31&amp;$B$2&amp;$B$1&amp;ROUND(AY$29/100*_xlfn.XLOOKUP($E104,$E$32:$E$281,_xlfn.XLOOKUP(AY$31,$S$28:$AB$28,$S$32:$AB$281))*IFERROR(_xlfn.XLOOKUP(BB$30,$S$8:$S$10,_xlfn.XLOOKUP(AY$31,$U$4:$Z$4,$U$8:$Z$10),1),1),4))</f>
        <v>"AntiCri":0.5082</v>
      </c>
      <c r="AZ104" s="2" t="str" cm="1">
        <f t="array" ref="AZ104">IF(AZ103="","",$B$2&amp;AZ$31&amp;$B$2&amp;$B$1&amp;ROUND(AZ$29/100*_xlfn.XLOOKUP($E104,$E$32:$E$281,_xlfn.XLOOKUP(AZ$31,$S$28:$AB$28,$S$32:$AB$281))*IFERROR(_xlfn.XLOOKUP(BA$30,$S$8:$S$10,_xlfn.XLOOKUP(AZ$31,$U$4:$Z$4,$U$8:$Z$10),1),1),4))</f>
        <v/>
      </c>
      <c r="BA104" s="2" t="str">
        <f t="shared" si="18"/>
        <v>{"Hp":194503.532,"AntiCri":0.5082}</v>
      </c>
      <c r="BB104" s="2" t="str" cm="1">
        <f t="array" ref="BB104">IF(BB103="","",$B$2&amp;BB$31&amp;$B$2&amp;$B$1&amp;ROUND(BB$29/100*_xlfn.XLOOKUP($E104,$E$32:$E$281,_xlfn.XLOOKUP(BB$31,$S$28:$AB$28,$S$32:$AB$281))*IFERROR(_xlfn.XLOOKUP(BE$30,$S$8:$S$10,_xlfn.XLOOKUP(BB$31,$U$4:$Z$4,$U$8:$Z$10),1),1),4))</f>
        <v>"PhysDef":6846.5243</v>
      </c>
      <c r="BC104" s="2" t="str" cm="1">
        <f t="array" ref="BC104">IF(BC103="","",$B$2&amp;BC$31&amp;$B$2&amp;$B$1&amp;ROUND(BC$29/100*_xlfn.XLOOKUP($E104,$E$32:$E$281,_xlfn.XLOOKUP(BC$31,$S$28:$AB$28,$S$32:$AB$281))*IFERROR(_xlfn.XLOOKUP(BF$30,$S$8:$S$10,_xlfn.XLOOKUP(BC$31,$U$4:$Z$4,$U$8:$Z$10),1),1),4))</f>
        <v>"OnHealInc":0.0977</v>
      </c>
      <c r="BD104" s="2" t="str" cm="1">
        <f t="array" ref="BD104">IF(BD103="","",$B$2&amp;BD$31&amp;$B$2&amp;$B$1&amp;ROUND(BD$29/100*_xlfn.XLOOKUP($E104,$E$32:$E$281,_xlfn.XLOOKUP(BD$31,$S$28:$AB$28,$S$32:$AB$281))*IFERROR(_xlfn.XLOOKUP(BE$30,$S$8:$S$10,_xlfn.XLOOKUP(BD$31,$U$4:$Z$4,$U$8:$Z$10),1),1),4))</f>
        <v/>
      </c>
      <c r="BE104" s="2" t="str">
        <f t="shared" si="19"/>
        <v>{"PhysDef":6846.5243,"OnHealInc":0.0977}</v>
      </c>
      <c r="BF104" s="2" t="str" cm="1">
        <f t="array" ref="BF104">IF(BF103="","",$B$2&amp;BF$31&amp;$B$2&amp;$B$1&amp;ROUND(BF$29/100*_xlfn.XLOOKUP($E104,$E$32:$E$281,_xlfn.XLOOKUP(BF$31,$S$28:$AB$28,$S$32:$AB$281))*IFERROR(_xlfn.XLOOKUP(BI$30,$S$8:$S$10,_xlfn.XLOOKUP(BF$31,$U$4:$Z$4,$U$8:$Z$10),1),1),4))</f>
        <v>"MagicDef":6846.5243</v>
      </c>
      <c r="BG104" s="2" t="str" cm="1">
        <f t="array" ref="BG104">IF(BG103="","",$B$2&amp;BG$31&amp;$B$2&amp;$B$1&amp;ROUND(BG$29/100*_xlfn.XLOOKUP($E104,$E$32:$E$281,_xlfn.XLOOKUP(BG$31,$S$28:$AB$28,$S$32:$AB$281))*IFERROR(_xlfn.XLOOKUP(BJ$30,$S$8:$S$10,_xlfn.XLOOKUP(BG$31,$U$4:$Z$4,$U$8:$Z$10),1),1),4))</f>
        <v>"AtkSpeed":0.1332</v>
      </c>
      <c r="BH104" s="2" t="str" cm="1">
        <f t="array" ref="BH104">IF(BH103="","",$B$2&amp;BH$31&amp;$B$2&amp;$B$1&amp;ROUND(BH$29/100*_xlfn.XLOOKUP($E104,$E$32:$E$281,_xlfn.XLOOKUP(BH$31,$S$28:$AB$28,$S$32:$AB$281))*IFERROR(_xlfn.XLOOKUP(BI$30,$S$8:$S$10,_xlfn.XLOOKUP(BH$31,$U$4:$Z$4,$U$8:$Z$10),1),1),4))</f>
        <v>"OnHealInc":0.0977</v>
      </c>
      <c r="BI104" s="2" t="str">
        <f t="shared" si="20"/>
        <v>{"MagicDef":6846.5243,"AtkSpeed":0.1332,"OnHealInc":0.0977}</v>
      </c>
      <c r="BJ104" s="2" t="str" cm="1">
        <f t="array" ref="BJ104">IF(BJ103="","",$B$2&amp;BJ$31&amp;$B$2&amp;$B$1&amp;ROUND(BJ$29/100*_xlfn.XLOOKUP($E104,$E$32:$E$281,_xlfn.XLOOKUP(BJ$31,$S$28:$AB$28,$S$32:$AB$281))*IFERROR(_xlfn.XLOOKUP(BM$30,$S$8:$S$10,_xlfn.XLOOKUP(BJ$31,$U$4:$Z$4,$U$8:$Z$10),1),1),4))</f>
        <v>"Atk":17116.3108</v>
      </c>
      <c r="BK104" s="2" t="str" cm="1">
        <f t="array" ref="BK104">IF(BK103="","",$B$2&amp;BK$31&amp;$B$2&amp;$B$1&amp;ROUND(BK$29/100*_xlfn.XLOOKUP($E104,$E$32:$E$281,_xlfn.XLOOKUP(BK$31,$S$28:$AB$28,$S$32:$AB$281))*IFERROR(_xlfn.XLOOKUP(BN$30,$S$8:$S$10,_xlfn.XLOOKUP(BK$31,$U$4:$Z$4,$U$8:$Z$10),1),1),4))</f>
        <v>"Cri":0.5082</v>
      </c>
      <c r="BL104" s="2" t="str" cm="1">
        <f t="array" ref="BL104">IF(BL103="","",$B$2&amp;BL$31&amp;$B$2&amp;$B$1&amp;ROUND(BL$29/100*_xlfn.XLOOKUP($E104,$E$32:$E$281,_xlfn.XLOOKUP(BL$31,$S$28:$AB$28,$S$32:$AB$281))*IFERROR(_xlfn.XLOOKUP(BM$30,$S$8:$S$10,_xlfn.XLOOKUP(BL$31,$U$4:$Z$4,$U$8:$Z$10),1),1),4))</f>
        <v/>
      </c>
      <c r="BM104" s="2" t="str">
        <f t="shared" si="21"/>
        <v>{"Atk":17116.3108,"Cri":0.5082}</v>
      </c>
      <c r="BN104" s="2" t="str" cm="1">
        <f t="array" ref="BN104">IF(BN103="","",$B$2&amp;BN$31&amp;$B$2&amp;$B$1&amp;ROUND(BN$29/100*_xlfn.XLOOKUP($E104,$E$32:$E$281,_xlfn.XLOOKUP(BN$31,$S$28:$AB$28,$S$32:$AB$281))*IFERROR(_xlfn.XLOOKUP(BQ$30,$S$8:$S$10,_xlfn.XLOOKUP(BN$31,$U$4:$Z$4,$U$8:$Z$10),1),1),4))</f>
        <v>"Hp":163382.9669</v>
      </c>
      <c r="BO104" s="2" t="str" cm="1">
        <f t="array" ref="BO104">IF(BO103="","",$B$2&amp;BO$31&amp;$B$2&amp;$B$1&amp;ROUND(BO$29/100*_xlfn.XLOOKUP($E104,$E$32:$E$281,_xlfn.XLOOKUP(BO$31,$S$28:$AB$28,$S$32:$AB$281))*IFERROR(_xlfn.XLOOKUP(BR$30,$S$8:$S$10,_xlfn.XLOOKUP(BO$31,$U$4:$Z$4,$U$8:$Z$10),1),1),4))</f>
        <v>"AntiCri":0.5082</v>
      </c>
      <c r="BP104" s="2" t="str" cm="1">
        <f t="array" ref="BP104">IF(BP103="","",$B$2&amp;BP$31&amp;$B$2&amp;$B$1&amp;ROUND(BP$29/100*_xlfn.XLOOKUP($E104,$E$32:$E$281,_xlfn.XLOOKUP(BP$31,$S$28:$AB$28,$S$32:$AB$281))*IFERROR(_xlfn.XLOOKUP(BQ$30,$S$8:$S$10,_xlfn.XLOOKUP(BP$31,$U$4:$Z$4,$U$8:$Z$10),1),1),4))</f>
        <v/>
      </c>
      <c r="BQ104" s="2" t="str">
        <f t="shared" si="22"/>
        <v>{"Hp":163382.9669,"AntiCri":0.5082}</v>
      </c>
      <c r="BR104" s="2" t="str" cm="1">
        <f t="array" ref="BR104">IF(BR103="","",$B$2&amp;BR$31&amp;$B$2&amp;$B$1&amp;ROUND(BR$29/100*_xlfn.XLOOKUP($E104,$E$32:$E$281,_xlfn.XLOOKUP(BR$31,$S$28:$AB$28,$S$32:$AB$281))*IFERROR(_xlfn.XLOOKUP(BU$30,$S$8:$S$10,_xlfn.XLOOKUP(BR$31,$U$4:$Z$4,$U$8:$Z$10),1),1),4))</f>
        <v>"PhysDef":6037.3896</v>
      </c>
      <c r="BS104" s="2" t="str" cm="1">
        <f t="array" ref="BS104">IF(BS103="","",$B$2&amp;BS$31&amp;$B$2&amp;$B$1&amp;ROUND(BS$29/100*_xlfn.XLOOKUP($E104,$E$32:$E$281,_xlfn.XLOOKUP(BS$31,$S$28:$AB$28,$S$32:$AB$281))*IFERROR(_xlfn.XLOOKUP(BV$30,$S$8:$S$10,_xlfn.XLOOKUP(BS$31,$U$4:$Z$4,$U$8:$Z$10),1),1),4))</f>
        <v>"HealInc":0.0977</v>
      </c>
      <c r="BT104" s="2" t="str" cm="1">
        <f t="array" ref="BT104">IF(BT103="","",$B$2&amp;BT$31&amp;$B$2&amp;$B$1&amp;ROUND(BT$29/100*_xlfn.XLOOKUP($E104,$E$32:$E$281,_xlfn.XLOOKUP(BT$31,$S$28:$AB$28,$S$32:$AB$281))*IFERROR(_xlfn.XLOOKUP(BU$30,$S$8:$S$10,_xlfn.XLOOKUP(BT$31,$U$4:$Z$4,$U$8:$Z$10),1),1),4))</f>
        <v/>
      </c>
      <c r="BU104" s="2" t="str">
        <f t="shared" si="23"/>
        <v>{"PhysDef":6037.3896,"HealInc":0.0977}</v>
      </c>
      <c r="BV104" s="2" t="str" cm="1">
        <f t="array" ref="BV104">IF(BV103="","",$B$2&amp;BV$31&amp;$B$2&amp;$B$1&amp;ROUND(BV$29/100*_xlfn.XLOOKUP($E104,$E$32:$E$281,_xlfn.XLOOKUP(BV$31,$S$28:$AB$28,$S$32:$AB$281))*IFERROR(_xlfn.XLOOKUP(BY$30,$S$8:$S$10,_xlfn.XLOOKUP(BV$31,$U$4:$Z$4,$U$8:$Z$10),1),1),4))</f>
        <v>"MagicDef":6161.8719</v>
      </c>
      <c r="BW104" s="2" t="str" cm="1">
        <f t="array" ref="BW104">IF(BW103="","",$B$2&amp;BW$31&amp;$B$2&amp;$B$1&amp;ROUND(BW$29/100*_xlfn.XLOOKUP($E104,$E$32:$E$281,_xlfn.XLOOKUP(BW$31,$S$28:$AB$28,$S$32:$AB$281))*IFERROR(_xlfn.XLOOKUP(BZ$30,$S$8:$S$10,_xlfn.XLOOKUP(BW$31,$U$4:$Z$4,$U$8:$Z$10),1),1),4))</f>
        <v>"AtkSpeed":0.1332</v>
      </c>
      <c r="BX104" s="2" t="str" cm="1">
        <f t="array" ref="BX104">IF(BX103="","",$B$2&amp;BX$31&amp;$B$2&amp;$B$1&amp;ROUND(BX$29/100*_xlfn.XLOOKUP($E104,$E$32:$E$281,_xlfn.XLOOKUP(BX$31,$S$28:$AB$28,$S$32:$AB$281))*IFERROR(_xlfn.XLOOKUP(BY$30,$S$8:$S$10,_xlfn.XLOOKUP(BX$31,$U$4:$Z$4,$U$8:$Z$10),1),1),4))</f>
        <v>"HealInc":0.0977</v>
      </c>
      <c r="BY104" s="2" t="str">
        <f t="shared" si="24"/>
        <v>{"MagicDef":6161.8719,"AtkSpeed":0.1332,"HealInc":0.0977}</v>
      </c>
    </row>
    <row r="105" spans="4:77" ht="16.5" x14ac:dyDescent="0.15">
      <c r="D105" s="38">
        <v>157</v>
      </c>
      <c r="E105" s="43">
        <v>74</v>
      </c>
      <c r="F105" s="38">
        <v>3698.6621907932131</v>
      </c>
      <c r="G105" s="38">
        <v>60</v>
      </c>
      <c r="H105" s="38">
        <v>60</v>
      </c>
      <c r="I105" s="48">
        <v>3698.6621907932131</v>
      </c>
      <c r="J105" s="48">
        <v>369.86621907932135</v>
      </c>
      <c r="K105" s="48">
        <v>147.94648763172856</v>
      </c>
      <c r="L105" s="48">
        <v>147.94648763172856</v>
      </c>
      <c r="M105" s="48">
        <v>84</v>
      </c>
      <c r="N105" s="48">
        <v>84</v>
      </c>
      <c r="O105" s="48">
        <v>27</v>
      </c>
      <c r="P105" s="48">
        <v>21</v>
      </c>
      <c r="Q105" s="48">
        <v>19.8</v>
      </c>
      <c r="R105" s="48">
        <v>19.8</v>
      </c>
      <c r="S105" s="48">
        <f>SUM(I$32:I105)</f>
        <v>159301.48782981531</v>
      </c>
      <c r="T105" s="48">
        <f>SUM(J$32:J105)</f>
        <v>15930.148782981525</v>
      </c>
      <c r="U105" s="48">
        <f>SUM(K$32:K105)</f>
        <v>6372.0595131926111</v>
      </c>
      <c r="V105" s="48">
        <f>SUM(L$32:L105)</f>
        <v>6372.0595131926111</v>
      </c>
      <c r="W105" s="62">
        <f>SUM(M$32:M105)/10000</f>
        <v>0.51659999999999995</v>
      </c>
      <c r="X105" s="62">
        <f>SUM(N$32:N105)/10000</f>
        <v>0.51659999999999995</v>
      </c>
      <c r="Y105" s="62">
        <f>SUM(O$32:O105)/10000</f>
        <v>0.13589999999999999</v>
      </c>
      <c r="Z105" s="62">
        <f>SUM(P$32:P105)/10000</f>
        <v>0.1057</v>
      </c>
      <c r="AA105" s="62">
        <f>SUM(Q$32:Q105)/10000</f>
        <v>9.9659999999999985E-2</v>
      </c>
      <c r="AB105" s="62">
        <f>SUM(R$32:R105)/10000</f>
        <v>9.9659999999999985E-2</v>
      </c>
      <c r="AD105" s="2" t="str" cm="1">
        <f t="array" ref="AD105">IF(AD104="","",$B$2&amp;AD$31&amp;$B$2&amp;$B$1&amp;ROUND(AD$29/100*_xlfn.XLOOKUP($E105,$E$32:$E$281,_xlfn.XLOOKUP(AD$31,$S$28:$AB$28,$S$32:$AB$281))*_xlfn.XLOOKUP(AG$30,$S$8:$S$10,_xlfn.XLOOKUP(AD$31,$U$4:$Z$4,$U$8:$Z$10),1),4))</f>
        <v>"Atk":19434.7815</v>
      </c>
      <c r="AE105" s="2" t="str" cm="1">
        <f t="array" ref="AE105">IF(AE104="","",$B$2&amp;AE$31&amp;$B$2&amp;$B$1&amp;ROUND(AE$29/100*_xlfn.XLOOKUP($E105,$E$32:$E$281,_xlfn.XLOOKUP(AE$31,$S$28:$AB$28,$S$32:$AB$281))*_xlfn.XLOOKUP(AG$30,$S$8:$S$10,_xlfn.XLOOKUP(AE$31,$U$4:$Z$4,$U$8:$Z$10),1),4))</f>
        <v>"Cri":0.7491</v>
      </c>
      <c r="AF105" s="2" t="str" cm="1">
        <f t="array" ref="AF105">IF(AF104="","",$B$2&amp;AF$31&amp;$B$2&amp;$B$1&amp;ROUND(AF$29/100*_xlfn.XLOOKUP($E105,$E$32:$E$281,_xlfn.XLOOKUP(AF$31,$S$28:$AB$28,$S$32:$AB$281))*_xlfn.XLOOKUP(AI$30,$S$8:$S$10,_xlfn.XLOOKUP(AF$31,$U$4:$Z$4,$U$8:$Z$10),1),4))</f>
        <v/>
      </c>
      <c r="AG105" s="2" t="str">
        <f t="shared" si="13"/>
        <v>{"Atk":19434.7815,"Cri":0.7491}</v>
      </c>
      <c r="AH105" s="2" t="str" cm="1">
        <f t="array" ref="AH105">IF(AH104="","",$B$2&amp;AH$31&amp;$B$2&amp;$B$1&amp;ROUND(AH$29/100*_xlfn.XLOOKUP($E105,$E$32:$E$281,_xlfn.XLOOKUP(AH$31,$S$28:$AB$28,$S$32:$AB$281))*_xlfn.XLOOKUP(AK$30,$S$8:$S$10,_xlfn.XLOOKUP(AH$31,$U$4:$Z$4,$U$8:$Z$10),1),4))</f>
        <v>"Hp":140185.3093</v>
      </c>
      <c r="AI105" s="2" t="str" cm="1">
        <f t="array" ref="AI105">IF(AI104="","",$B$2&amp;AI$31&amp;$B$2&amp;$B$1&amp;ROUND(AI$29/100*_xlfn.XLOOKUP($E105,$E$32:$E$281,_xlfn.XLOOKUP(AI$31,$S$28:$AB$28,$S$32:$AB$281))*_xlfn.XLOOKUP(AK$30,$S$8:$S$10,_xlfn.XLOOKUP(AI$31,$U$4:$Z$4,$U$8:$Z$10),1),4))</f>
        <v>"AntiCri":0.4133</v>
      </c>
      <c r="AJ105" s="2" t="str" cm="1">
        <f t="array" ref="AJ105">IF(AJ104="","",$B$2&amp;AJ$31&amp;$B$2&amp;$B$1&amp;ROUND(AJ$29/100*_xlfn.XLOOKUP($E105,$E$32:$E$281,_xlfn.XLOOKUP(AJ$31,$S$28:$AB$28,$S$32:$AB$281))*_xlfn.XLOOKUP(AK$30,$S$8:$S$10,_xlfn.XLOOKUP(AJ$31,$U$4:$Z$4,$U$8:$Z$10),1),4))</f>
        <v/>
      </c>
      <c r="AK105" s="2" t="str">
        <f t="shared" si="14"/>
        <v>{"Hp":140185.3093,"AntiCri":0.4133}</v>
      </c>
      <c r="AL105" s="2" t="str" cm="1">
        <f t="array" ref="AL105">IF(AL104="","",$B$2&amp;AL$31&amp;$B$2&amp;$B$1&amp;ROUND(AL$29/100*_xlfn.XLOOKUP($E105,$E$32:$E$281,_xlfn.XLOOKUP(AL$31,$S$28:$AB$28,$S$32:$AB$281))*IFERROR(_xlfn.XLOOKUP(AO$30,$S$8:$S$10,_xlfn.XLOOKUP(AL$31,$U$4:$Z$4,$U$8:$Z$10),1),1),4))</f>
        <v>"PhysDef":6053.4565</v>
      </c>
      <c r="AM105" s="2" t="str" cm="1">
        <f t="array" ref="AM105">IF(AM104="","",$B$2&amp;AM$31&amp;$B$2&amp;$B$1&amp;ROUND(AM$29/100*_xlfn.XLOOKUP($E105,$E$32:$E$281,_xlfn.XLOOKUP(AM$31,$S$28:$AB$28,$S$32:$AB$281))*IFERROR(_xlfn.XLOOKUP(AP$30,$S$8:$S$10,_xlfn.XLOOKUP(AM$31,$U$4:$Z$4,$U$8:$Z$10),1),1),4))</f>
        <v>"SkillSpeed":0.1057</v>
      </c>
      <c r="AN105" s="2" t="str" cm="1">
        <f t="array" ref="AN105">IF(AN104="","",$B$2&amp;AN$31&amp;$B$2&amp;$B$1&amp;ROUND(AN$29/100*_xlfn.XLOOKUP($E105,$E$32:$E$281,_xlfn.XLOOKUP(AN$31,$S$28:$AB$28,$S$32:$AB$281))*IFERROR(_xlfn.XLOOKUP(AO$30,$S$8:$S$10,_xlfn.XLOOKUP(AN$31,$U$4:$Z$4,$U$8:$Z$10),1),1),4))</f>
        <v/>
      </c>
      <c r="AO105" s="2" t="str">
        <f t="shared" si="15"/>
        <v>{"PhysDef":6053.4565,"SkillSpeed":0.1057}</v>
      </c>
      <c r="AP105" s="2" t="str" cm="1">
        <f t="array" ref="AP105">IF(AP104="","",$B$2&amp;AP$31&amp;$B$2&amp;$B$1&amp;ROUND(AP$29/100*_xlfn.XLOOKUP($E105,$E$32:$E$281,_xlfn.XLOOKUP(AP$31,$S$28:$AB$28,$S$32:$AB$281))*IFERROR(_xlfn.XLOOKUP(AS$30,$S$8:$S$10,_xlfn.XLOOKUP(AP$31,$U$4:$Z$4,$U$8:$Z$10),1),1),4))</f>
        <v>"MagicDef":6053.4565</v>
      </c>
      <c r="AQ105" s="2" t="str" cm="1">
        <f t="array" ref="AQ105">IF(AQ104="","",$B$2&amp;AQ$31&amp;$B$2&amp;$B$1&amp;ROUND(AQ$29/100*_xlfn.XLOOKUP($E105,$E$32:$E$281,_xlfn.XLOOKUP(AQ$31,$S$28:$AB$28,$S$32:$AB$281))*IFERROR(_xlfn.XLOOKUP(AT$30,$S$8:$S$10,_xlfn.XLOOKUP(AQ$31,$U$4:$Z$4,$U$8:$Z$10),1),1),4))</f>
        <v>"AtkSpeed":0.1359</v>
      </c>
      <c r="AR105" s="2" t="str" cm="1">
        <f t="array" ref="AR105">IF(AR104="","",$B$2&amp;AR$31&amp;$B$2&amp;$B$1&amp;ROUND(AR$29/100*_xlfn.XLOOKUP($E105,$E$32:$E$281,_xlfn.XLOOKUP(AR$31,$S$28:$AB$28,$S$32:$AB$281))*IFERROR(_xlfn.XLOOKUP(AS$30,$S$8:$S$10,_xlfn.XLOOKUP(AR$31,$U$4:$Z$4,$U$8:$Z$10),1),1),4))</f>
        <v>"SkillSpeed":0.1057</v>
      </c>
      <c r="AS105" s="2" t="str">
        <f t="shared" si="16"/>
        <v>{"MagicDef":6053.4565,"AtkSpeed":0.1359,"SkillSpeed":0.1057}</v>
      </c>
      <c r="AT105" s="2" t="str" cm="1">
        <f t="array" ref="AT105">IF(AT104="","",$B$2&amp;AT$31&amp;$B$2&amp;$B$1&amp;ROUND(AT$29/100*_xlfn.XLOOKUP($E105,$E$32:$E$281,_xlfn.XLOOKUP(AT$31,$S$28:$AB$28,$S$32:$AB$281))*IFERROR(_xlfn.XLOOKUP(AW$30,$S$8:$S$10,_xlfn.XLOOKUP(AT$31,$U$4:$Z$4,$U$8:$Z$10),1),1),4))</f>
        <v>"Atk":13699.928</v>
      </c>
      <c r="AU105" s="2" t="str" cm="1">
        <f t="array" ref="AU105">IF(AU104="","",$B$2&amp;AU$31&amp;$B$2&amp;$B$1&amp;ROUND(AU$29/100*_xlfn.XLOOKUP($E105,$E$32:$E$281,_xlfn.XLOOKUP(AU$31,$S$28:$AB$28,$S$32:$AB$281))*IFERROR(_xlfn.XLOOKUP(AX$30,$S$8:$S$10,_xlfn.XLOOKUP(AU$31,$U$4:$Z$4,$U$8:$Z$10),1),1),4))</f>
        <v>"Cri":0.5166</v>
      </c>
      <c r="AV105" s="2" t="str" cm="1">
        <f t="array" ref="AV105">IF(AV104="","",$B$2&amp;AV$31&amp;$B$2&amp;$B$1&amp;ROUND(AV$29/100*_xlfn.XLOOKUP($E105,$E$32:$E$281,_xlfn.XLOOKUP(AV$31,$S$28:$AB$28,$S$32:$AB$281))*IFERROR(_xlfn.XLOOKUP(AW$30,$S$8:$S$10,_xlfn.XLOOKUP(AV$31,$U$4:$Z$4,$U$8:$Z$10),1),1),4))</f>
        <v/>
      </c>
      <c r="AW105" s="2" t="str">
        <f t="shared" si="17"/>
        <v>{"Atk":13699.928,"Cri":0.5166}</v>
      </c>
      <c r="AX105" s="2" t="str" cm="1">
        <f t="array" ref="AX105">IF(AX104="","",$B$2&amp;AX$31&amp;$B$2&amp;$B$1&amp;ROUND(AX$29/100*_xlfn.XLOOKUP($E105,$E$32:$E$281,_xlfn.XLOOKUP(AX$31,$S$28:$AB$28,$S$32:$AB$281))*IFERROR(_xlfn.XLOOKUP(BA$30,$S$8:$S$10,_xlfn.XLOOKUP(AX$31,$U$4:$Z$4,$U$8:$Z$10),1),1),4))</f>
        <v>"Hp":199126.8598</v>
      </c>
      <c r="AY105" s="2" t="str" cm="1">
        <f t="array" ref="AY105">IF(AY104="","",$B$2&amp;AY$31&amp;$B$2&amp;$B$1&amp;ROUND(AY$29/100*_xlfn.XLOOKUP($E105,$E$32:$E$281,_xlfn.XLOOKUP(AY$31,$S$28:$AB$28,$S$32:$AB$281))*IFERROR(_xlfn.XLOOKUP(BB$30,$S$8:$S$10,_xlfn.XLOOKUP(AY$31,$U$4:$Z$4,$U$8:$Z$10),1),1),4))</f>
        <v>"AntiCri":0.5166</v>
      </c>
      <c r="AZ105" s="2" t="str" cm="1">
        <f t="array" ref="AZ105">IF(AZ104="","",$B$2&amp;AZ$31&amp;$B$2&amp;$B$1&amp;ROUND(AZ$29/100*_xlfn.XLOOKUP($E105,$E$32:$E$281,_xlfn.XLOOKUP(AZ$31,$S$28:$AB$28,$S$32:$AB$281))*IFERROR(_xlfn.XLOOKUP(BA$30,$S$8:$S$10,_xlfn.XLOOKUP(AZ$31,$U$4:$Z$4,$U$8:$Z$10),1),1),4))</f>
        <v/>
      </c>
      <c r="BA105" s="2" t="str">
        <f t="shared" si="18"/>
        <v>{"Hp":199126.8598,"AntiCri":0.5166}</v>
      </c>
      <c r="BB105" s="2" t="str" cm="1">
        <f t="array" ref="BB105">IF(BB104="","",$B$2&amp;BB$31&amp;$B$2&amp;$B$1&amp;ROUND(BB$29/100*_xlfn.XLOOKUP($E105,$E$32:$E$281,_xlfn.XLOOKUP(BB$31,$S$28:$AB$28,$S$32:$AB$281))*IFERROR(_xlfn.XLOOKUP(BE$30,$S$8:$S$10,_xlfn.XLOOKUP(BB$31,$U$4:$Z$4,$U$8:$Z$10),1),1),4))</f>
        <v>"PhysDef":7009.2655</v>
      </c>
      <c r="BC105" s="2" t="str" cm="1">
        <f t="array" ref="BC105">IF(BC104="","",$B$2&amp;BC$31&amp;$B$2&amp;$B$1&amp;ROUND(BC$29/100*_xlfn.XLOOKUP($E105,$E$32:$E$281,_xlfn.XLOOKUP(BC$31,$S$28:$AB$28,$S$32:$AB$281))*IFERROR(_xlfn.XLOOKUP(BF$30,$S$8:$S$10,_xlfn.XLOOKUP(BC$31,$U$4:$Z$4,$U$8:$Z$10),1),1),4))</f>
        <v>"OnHealInc":0.0997</v>
      </c>
      <c r="BD105" s="2" t="str" cm="1">
        <f t="array" ref="BD105">IF(BD104="","",$B$2&amp;BD$31&amp;$B$2&amp;$B$1&amp;ROUND(BD$29/100*_xlfn.XLOOKUP($E105,$E$32:$E$281,_xlfn.XLOOKUP(BD$31,$S$28:$AB$28,$S$32:$AB$281))*IFERROR(_xlfn.XLOOKUP(BE$30,$S$8:$S$10,_xlfn.XLOOKUP(BD$31,$U$4:$Z$4,$U$8:$Z$10),1),1),4))</f>
        <v/>
      </c>
      <c r="BE105" s="2" t="str">
        <f t="shared" si="19"/>
        <v>{"PhysDef":7009.2655,"OnHealInc":0.0997}</v>
      </c>
      <c r="BF105" s="2" t="str" cm="1">
        <f t="array" ref="BF105">IF(BF104="","",$B$2&amp;BF$31&amp;$B$2&amp;$B$1&amp;ROUND(BF$29/100*_xlfn.XLOOKUP($E105,$E$32:$E$281,_xlfn.XLOOKUP(BF$31,$S$28:$AB$28,$S$32:$AB$281))*IFERROR(_xlfn.XLOOKUP(BI$30,$S$8:$S$10,_xlfn.XLOOKUP(BF$31,$U$4:$Z$4,$U$8:$Z$10),1),1),4))</f>
        <v>"MagicDef":7009.2655</v>
      </c>
      <c r="BG105" s="2" t="str" cm="1">
        <f t="array" ref="BG105">IF(BG104="","",$B$2&amp;BG$31&amp;$B$2&amp;$B$1&amp;ROUND(BG$29/100*_xlfn.XLOOKUP($E105,$E$32:$E$281,_xlfn.XLOOKUP(BG$31,$S$28:$AB$28,$S$32:$AB$281))*IFERROR(_xlfn.XLOOKUP(BJ$30,$S$8:$S$10,_xlfn.XLOOKUP(BG$31,$U$4:$Z$4,$U$8:$Z$10),1),1),4))</f>
        <v>"AtkSpeed":0.1359</v>
      </c>
      <c r="BH105" s="2" t="str" cm="1">
        <f t="array" ref="BH105">IF(BH104="","",$B$2&amp;BH$31&amp;$B$2&amp;$B$1&amp;ROUND(BH$29/100*_xlfn.XLOOKUP($E105,$E$32:$E$281,_xlfn.XLOOKUP(BH$31,$S$28:$AB$28,$S$32:$AB$281))*IFERROR(_xlfn.XLOOKUP(BI$30,$S$8:$S$10,_xlfn.XLOOKUP(BH$31,$U$4:$Z$4,$U$8:$Z$10),1),1),4))</f>
        <v>"OnHealInc":0.0997</v>
      </c>
      <c r="BI105" s="2" t="str">
        <f t="shared" si="20"/>
        <v>{"MagicDef":7009.2655,"AtkSpeed":0.1359,"OnHealInc":0.0997}</v>
      </c>
      <c r="BJ105" s="2" t="str" cm="1">
        <f t="array" ref="BJ105">IF(BJ104="","",$B$2&amp;BJ$31&amp;$B$2&amp;$B$1&amp;ROUND(BJ$29/100*_xlfn.XLOOKUP($E105,$E$32:$E$281,_xlfn.XLOOKUP(BJ$31,$S$28:$AB$28,$S$32:$AB$281))*IFERROR(_xlfn.XLOOKUP(BM$30,$S$8:$S$10,_xlfn.XLOOKUP(BJ$31,$U$4:$Z$4,$U$8:$Z$10),1),1),4))</f>
        <v>"Atk":17523.1637</v>
      </c>
      <c r="BK105" s="2" t="str" cm="1">
        <f t="array" ref="BK105">IF(BK104="","",$B$2&amp;BK$31&amp;$B$2&amp;$B$1&amp;ROUND(BK$29/100*_xlfn.XLOOKUP($E105,$E$32:$E$281,_xlfn.XLOOKUP(BK$31,$S$28:$AB$28,$S$32:$AB$281))*IFERROR(_xlfn.XLOOKUP(BN$30,$S$8:$S$10,_xlfn.XLOOKUP(BK$31,$U$4:$Z$4,$U$8:$Z$10),1),1),4))</f>
        <v>"Cri":0.5166</v>
      </c>
      <c r="BL105" s="2" t="str" cm="1">
        <f t="array" ref="BL105">IF(BL104="","",$B$2&amp;BL$31&amp;$B$2&amp;$B$1&amp;ROUND(BL$29/100*_xlfn.XLOOKUP($E105,$E$32:$E$281,_xlfn.XLOOKUP(BL$31,$S$28:$AB$28,$S$32:$AB$281))*IFERROR(_xlfn.XLOOKUP(BM$30,$S$8:$S$10,_xlfn.XLOOKUP(BL$31,$U$4:$Z$4,$U$8:$Z$10),1),1),4))</f>
        <v/>
      </c>
      <c r="BM105" s="2" t="str">
        <f t="shared" si="21"/>
        <v>{"Atk":17523.1637,"Cri":0.5166}</v>
      </c>
      <c r="BN105" s="2" t="str" cm="1">
        <f t="array" ref="BN105">IF(BN104="","",$B$2&amp;BN$31&amp;$B$2&amp;$B$1&amp;ROUND(BN$29/100*_xlfn.XLOOKUP($E105,$E$32:$E$281,_xlfn.XLOOKUP(BN$31,$S$28:$AB$28,$S$32:$AB$281))*IFERROR(_xlfn.XLOOKUP(BQ$30,$S$8:$S$10,_xlfn.XLOOKUP(BN$31,$U$4:$Z$4,$U$8:$Z$10),1),1),4))</f>
        <v>"Hp":167266.5622</v>
      </c>
      <c r="BO105" s="2" t="str" cm="1">
        <f t="array" ref="BO105">IF(BO104="","",$B$2&amp;BO$31&amp;$B$2&amp;$B$1&amp;ROUND(BO$29/100*_xlfn.XLOOKUP($E105,$E$32:$E$281,_xlfn.XLOOKUP(BO$31,$S$28:$AB$28,$S$32:$AB$281))*IFERROR(_xlfn.XLOOKUP(BR$30,$S$8:$S$10,_xlfn.XLOOKUP(BO$31,$U$4:$Z$4,$U$8:$Z$10),1),1),4))</f>
        <v>"AntiCri":0.5166</v>
      </c>
      <c r="BP105" s="2" t="str" cm="1">
        <f t="array" ref="BP105">IF(BP104="","",$B$2&amp;BP$31&amp;$B$2&amp;$B$1&amp;ROUND(BP$29/100*_xlfn.XLOOKUP($E105,$E$32:$E$281,_xlfn.XLOOKUP(BP$31,$S$28:$AB$28,$S$32:$AB$281))*IFERROR(_xlfn.XLOOKUP(BQ$30,$S$8:$S$10,_xlfn.XLOOKUP(BP$31,$U$4:$Z$4,$U$8:$Z$10),1),1),4))</f>
        <v/>
      </c>
      <c r="BQ105" s="2" t="str">
        <f t="shared" si="22"/>
        <v>{"Hp":167266.5622,"AntiCri":0.5166}</v>
      </c>
      <c r="BR105" s="2" t="str" cm="1">
        <f t="array" ref="BR105">IF(BR104="","",$B$2&amp;BR$31&amp;$B$2&amp;$B$1&amp;ROUND(BR$29/100*_xlfn.XLOOKUP($E105,$E$32:$E$281,_xlfn.XLOOKUP(BR$31,$S$28:$AB$28,$S$32:$AB$281))*IFERROR(_xlfn.XLOOKUP(BU$30,$S$8:$S$10,_xlfn.XLOOKUP(BR$31,$U$4:$Z$4,$U$8:$Z$10),1),1),4))</f>
        <v>"PhysDef":6180.8977</v>
      </c>
      <c r="BS105" s="2" t="str" cm="1">
        <f t="array" ref="BS105">IF(BS104="","",$B$2&amp;BS$31&amp;$B$2&amp;$B$1&amp;ROUND(BS$29/100*_xlfn.XLOOKUP($E105,$E$32:$E$281,_xlfn.XLOOKUP(BS$31,$S$28:$AB$28,$S$32:$AB$281))*IFERROR(_xlfn.XLOOKUP(BV$30,$S$8:$S$10,_xlfn.XLOOKUP(BS$31,$U$4:$Z$4,$U$8:$Z$10),1),1),4))</f>
        <v>"HealInc":0.0997</v>
      </c>
      <c r="BT105" s="2" t="str" cm="1">
        <f t="array" ref="BT105">IF(BT104="","",$B$2&amp;BT$31&amp;$B$2&amp;$B$1&amp;ROUND(BT$29/100*_xlfn.XLOOKUP($E105,$E$32:$E$281,_xlfn.XLOOKUP(BT$31,$S$28:$AB$28,$S$32:$AB$281))*IFERROR(_xlfn.XLOOKUP(BU$30,$S$8:$S$10,_xlfn.XLOOKUP(BT$31,$U$4:$Z$4,$U$8:$Z$10),1),1),4))</f>
        <v/>
      </c>
      <c r="BU105" s="2" t="str">
        <f t="shared" si="23"/>
        <v>{"PhysDef":6180.8977,"HealInc":0.0997}</v>
      </c>
      <c r="BV105" s="2" t="str" cm="1">
        <f t="array" ref="BV105">IF(BV104="","",$B$2&amp;BV$31&amp;$B$2&amp;$B$1&amp;ROUND(BV$29/100*_xlfn.XLOOKUP($E105,$E$32:$E$281,_xlfn.XLOOKUP(BV$31,$S$28:$AB$28,$S$32:$AB$281))*IFERROR(_xlfn.XLOOKUP(BY$30,$S$8:$S$10,_xlfn.XLOOKUP(BV$31,$U$4:$Z$4,$U$8:$Z$10),1),1),4))</f>
        <v>"MagicDef":6308.3389</v>
      </c>
      <c r="BW105" s="2" t="str" cm="1">
        <f t="array" ref="BW105">IF(BW104="","",$B$2&amp;BW$31&amp;$B$2&amp;$B$1&amp;ROUND(BW$29/100*_xlfn.XLOOKUP($E105,$E$32:$E$281,_xlfn.XLOOKUP(BW$31,$S$28:$AB$28,$S$32:$AB$281))*IFERROR(_xlfn.XLOOKUP(BZ$30,$S$8:$S$10,_xlfn.XLOOKUP(BW$31,$U$4:$Z$4,$U$8:$Z$10),1),1),4))</f>
        <v>"AtkSpeed":0.1359</v>
      </c>
      <c r="BX105" s="2" t="str" cm="1">
        <f t="array" ref="BX105">IF(BX104="","",$B$2&amp;BX$31&amp;$B$2&amp;$B$1&amp;ROUND(BX$29/100*_xlfn.XLOOKUP($E105,$E$32:$E$281,_xlfn.XLOOKUP(BX$31,$S$28:$AB$28,$S$32:$AB$281))*IFERROR(_xlfn.XLOOKUP(BY$30,$S$8:$S$10,_xlfn.XLOOKUP(BX$31,$U$4:$Z$4,$U$8:$Z$10),1),1),4))</f>
        <v>"HealInc":0.0997</v>
      </c>
      <c r="BY105" s="2" t="str">
        <f t="shared" si="24"/>
        <v>{"MagicDef":6308.3389,"AtkSpeed":0.1359,"HealInc":0.0997}</v>
      </c>
    </row>
    <row r="106" spans="4:77" ht="16.5" x14ac:dyDescent="0.15">
      <c r="D106" s="38">
        <v>159</v>
      </c>
      <c r="E106" s="43">
        <v>75</v>
      </c>
      <c r="F106" s="38">
        <v>3781.2798199968674</v>
      </c>
      <c r="G106" s="38">
        <v>60</v>
      </c>
      <c r="H106" s="38">
        <v>60</v>
      </c>
      <c r="I106" s="48">
        <v>3781.2798199968674</v>
      </c>
      <c r="J106" s="48">
        <v>378.12798199968677</v>
      </c>
      <c r="K106" s="48">
        <v>151.2511927998747</v>
      </c>
      <c r="L106" s="48">
        <v>151.2511927998747</v>
      </c>
      <c r="M106" s="48">
        <v>84</v>
      </c>
      <c r="N106" s="48">
        <v>84</v>
      </c>
      <c r="O106" s="48">
        <v>27</v>
      </c>
      <c r="P106" s="48">
        <v>21</v>
      </c>
      <c r="Q106" s="48">
        <v>19.8</v>
      </c>
      <c r="R106" s="48">
        <v>19.8</v>
      </c>
      <c r="S106" s="48">
        <f>SUM(I$32:I106)</f>
        <v>163082.76764981216</v>
      </c>
      <c r="T106" s="48">
        <f>SUM(J$32:J106)</f>
        <v>16308.276764981212</v>
      </c>
      <c r="U106" s="48">
        <f>SUM(K$32:K106)</f>
        <v>6523.310705992486</v>
      </c>
      <c r="V106" s="48">
        <f>SUM(L$32:L106)</f>
        <v>6523.310705992486</v>
      </c>
      <c r="W106" s="62">
        <f>SUM(M$32:M106)/10000</f>
        <v>0.52500000000000002</v>
      </c>
      <c r="X106" s="62">
        <f>SUM(N$32:N106)/10000</f>
        <v>0.52500000000000002</v>
      </c>
      <c r="Y106" s="62">
        <f>SUM(O$32:O106)/10000</f>
        <v>0.1386</v>
      </c>
      <c r="Z106" s="62">
        <f>SUM(P$32:P106)/10000</f>
        <v>0.10780000000000001</v>
      </c>
      <c r="AA106" s="62">
        <f>SUM(Q$32:Q106)/10000</f>
        <v>0.10163999999999998</v>
      </c>
      <c r="AB106" s="62">
        <f>SUM(R$32:R106)/10000</f>
        <v>0.10163999999999998</v>
      </c>
      <c r="AD106" s="2" t="str" cm="1">
        <f t="array" ref="AD106">IF(AD105="","",$B$2&amp;AD$31&amp;$B$2&amp;$B$1&amp;ROUND(AD$29/100*_xlfn.XLOOKUP($E106,$E$32:$E$281,_xlfn.XLOOKUP(AD$31,$S$28:$AB$28,$S$32:$AB$281))*_xlfn.XLOOKUP(AG$30,$S$8:$S$10,_xlfn.XLOOKUP(AD$31,$U$4:$Z$4,$U$8:$Z$10),1),4))</f>
        <v>"Atk":19896.0977</v>
      </c>
      <c r="AE106" s="2" t="str" cm="1">
        <f t="array" ref="AE106">IF(AE105="","",$B$2&amp;AE$31&amp;$B$2&amp;$B$1&amp;ROUND(AE$29/100*_xlfn.XLOOKUP($E106,$E$32:$E$281,_xlfn.XLOOKUP(AE$31,$S$28:$AB$28,$S$32:$AB$281))*_xlfn.XLOOKUP(AG$30,$S$8:$S$10,_xlfn.XLOOKUP(AE$31,$U$4:$Z$4,$U$8:$Z$10),1),4))</f>
        <v>"Cri":0.7613</v>
      </c>
      <c r="AF106" s="2" t="str" cm="1">
        <f t="array" ref="AF106">IF(AF105="","",$B$2&amp;AF$31&amp;$B$2&amp;$B$1&amp;ROUND(AF$29/100*_xlfn.XLOOKUP($E106,$E$32:$E$281,_xlfn.XLOOKUP(AF$31,$S$28:$AB$28,$S$32:$AB$281))*_xlfn.XLOOKUP(AI$30,$S$8:$S$10,_xlfn.XLOOKUP(AF$31,$U$4:$Z$4,$U$8:$Z$10),1),4))</f>
        <v/>
      </c>
      <c r="AG106" s="2" t="str">
        <f t="shared" si="13"/>
        <v>{"Atk":19896.0977,"Cri":0.7613}</v>
      </c>
      <c r="AH106" s="2" t="str" cm="1">
        <f t="array" ref="AH106">IF(AH105="","",$B$2&amp;AH$31&amp;$B$2&amp;$B$1&amp;ROUND(AH$29/100*_xlfn.XLOOKUP($E106,$E$32:$E$281,_xlfn.XLOOKUP(AH$31,$S$28:$AB$28,$S$32:$AB$281))*_xlfn.XLOOKUP(AK$30,$S$8:$S$10,_xlfn.XLOOKUP(AH$31,$U$4:$Z$4,$U$8:$Z$10),1),4))</f>
        <v>"Hp":143512.8355</v>
      </c>
      <c r="AI106" s="2" t="str" cm="1">
        <f t="array" ref="AI106">IF(AI105="","",$B$2&amp;AI$31&amp;$B$2&amp;$B$1&amp;ROUND(AI$29/100*_xlfn.XLOOKUP($E106,$E$32:$E$281,_xlfn.XLOOKUP(AI$31,$S$28:$AB$28,$S$32:$AB$281))*_xlfn.XLOOKUP(AK$30,$S$8:$S$10,_xlfn.XLOOKUP(AI$31,$U$4:$Z$4,$U$8:$Z$10),1),4))</f>
        <v>"AntiCri":0.42</v>
      </c>
      <c r="AJ106" s="2" t="str" cm="1">
        <f t="array" ref="AJ106">IF(AJ105="","",$B$2&amp;AJ$31&amp;$B$2&amp;$B$1&amp;ROUND(AJ$29/100*_xlfn.XLOOKUP($E106,$E$32:$E$281,_xlfn.XLOOKUP(AJ$31,$S$28:$AB$28,$S$32:$AB$281))*_xlfn.XLOOKUP(AK$30,$S$8:$S$10,_xlfn.XLOOKUP(AJ$31,$U$4:$Z$4,$U$8:$Z$10),1),4))</f>
        <v/>
      </c>
      <c r="AK106" s="2" t="str">
        <f t="shared" si="14"/>
        <v>{"Hp":143512.8355,"AntiCri":0.42}</v>
      </c>
      <c r="AL106" s="2" t="str" cm="1">
        <f t="array" ref="AL106">IF(AL105="","",$B$2&amp;AL$31&amp;$B$2&amp;$B$1&amp;ROUND(AL$29/100*_xlfn.XLOOKUP($E106,$E$32:$E$281,_xlfn.XLOOKUP(AL$31,$S$28:$AB$28,$S$32:$AB$281))*IFERROR(_xlfn.XLOOKUP(AO$30,$S$8:$S$10,_xlfn.XLOOKUP(AL$31,$U$4:$Z$4,$U$8:$Z$10),1),1),4))</f>
        <v>"PhysDef":6197.1452</v>
      </c>
      <c r="AM106" s="2" t="str" cm="1">
        <f t="array" ref="AM106">IF(AM105="","",$B$2&amp;AM$31&amp;$B$2&amp;$B$1&amp;ROUND(AM$29/100*_xlfn.XLOOKUP($E106,$E$32:$E$281,_xlfn.XLOOKUP(AM$31,$S$28:$AB$28,$S$32:$AB$281))*IFERROR(_xlfn.XLOOKUP(AP$30,$S$8:$S$10,_xlfn.XLOOKUP(AM$31,$U$4:$Z$4,$U$8:$Z$10),1),1),4))</f>
        <v>"SkillSpeed":0.1078</v>
      </c>
      <c r="AN106" s="2" t="str" cm="1">
        <f t="array" ref="AN106">IF(AN105="","",$B$2&amp;AN$31&amp;$B$2&amp;$B$1&amp;ROUND(AN$29/100*_xlfn.XLOOKUP($E106,$E$32:$E$281,_xlfn.XLOOKUP(AN$31,$S$28:$AB$28,$S$32:$AB$281))*IFERROR(_xlfn.XLOOKUP(AO$30,$S$8:$S$10,_xlfn.XLOOKUP(AN$31,$U$4:$Z$4,$U$8:$Z$10),1),1),4))</f>
        <v/>
      </c>
      <c r="AO106" s="2" t="str">
        <f t="shared" si="15"/>
        <v>{"PhysDef":6197.1452,"SkillSpeed":0.1078}</v>
      </c>
      <c r="AP106" s="2" t="str" cm="1">
        <f t="array" ref="AP106">IF(AP105="","",$B$2&amp;AP$31&amp;$B$2&amp;$B$1&amp;ROUND(AP$29/100*_xlfn.XLOOKUP($E106,$E$32:$E$281,_xlfn.XLOOKUP(AP$31,$S$28:$AB$28,$S$32:$AB$281))*IFERROR(_xlfn.XLOOKUP(AS$30,$S$8:$S$10,_xlfn.XLOOKUP(AP$31,$U$4:$Z$4,$U$8:$Z$10),1),1),4))</f>
        <v>"MagicDef":6197.1452</v>
      </c>
      <c r="AQ106" s="2" t="str" cm="1">
        <f t="array" ref="AQ106">IF(AQ105="","",$B$2&amp;AQ$31&amp;$B$2&amp;$B$1&amp;ROUND(AQ$29/100*_xlfn.XLOOKUP($E106,$E$32:$E$281,_xlfn.XLOOKUP(AQ$31,$S$28:$AB$28,$S$32:$AB$281))*IFERROR(_xlfn.XLOOKUP(AT$30,$S$8:$S$10,_xlfn.XLOOKUP(AQ$31,$U$4:$Z$4,$U$8:$Z$10),1),1),4))</f>
        <v>"AtkSpeed":0.1386</v>
      </c>
      <c r="AR106" s="2" t="str" cm="1">
        <f t="array" ref="AR106">IF(AR105="","",$B$2&amp;AR$31&amp;$B$2&amp;$B$1&amp;ROUND(AR$29/100*_xlfn.XLOOKUP($E106,$E$32:$E$281,_xlfn.XLOOKUP(AR$31,$S$28:$AB$28,$S$32:$AB$281))*IFERROR(_xlfn.XLOOKUP(AS$30,$S$8:$S$10,_xlfn.XLOOKUP(AR$31,$U$4:$Z$4,$U$8:$Z$10),1),1),4))</f>
        <v>"SkillSpeed":0.1078</v>
      </c>
      <c r="AS106" s="2" t="str">
        <f t="shared" si="16"/>
        <v>{"MagicDef":6197.1452,"AtkSpeed":0.1386,"SkillSpeed":0.1078}</v>
      </c>
      <c r="AT106" s="2" t="str" cm="1">
        <f t="array" ref="AT106">IF(AT105="","",$B$2&amp;AT$31&amp;$B$2&amp;$B$1&amp;ROUND(AT$29/100*_xlfn.XLOOKUP($E106,$E$32:$E$281,_xlfn.XLOOKUP(AT$31,$S$28:$AB$28,$S$32:$AB$281))*IFERROR(_xlfn.XLOOKUP(AW$30,$S$8:$S$10,_xlfn.XLOOKUP(AT$31,$U$4:$Z$4,$U$8:$Z$10),1),1),4))</f>
        <v>"Atk":14025.118</v>
      </c>
      <c r="AU106" s="2" t="str" cm="1">
        <f t="array" ref="AU106">IF(AU105="","",$B$2&amp;AU$31&amp;$B$2&amp;$B$1&amp;ROUND(AU$29/100*_xlfn.XLOOKUP($E106,$E$32:$E$281,_xlfn.XLOOKUP(AU$31,$S$28:$AB$28,$S$32:$AB$281))*IFERROR(_xlfn.XLOOKUP(AX$30,$S$8:$S$10,_xlfn.XLOOKUP(AU$31,$U$4:$Z$4,$U$8:$Z$10),1),1),4))</f>
        <v>"Cri":0.525</v>
      </c>
      <c r="AV106" s="2" t="str" cm="1">
        <f t="array" ref="AV106">IF(AV105="","",$B$2&amp;AV$31&amp;$B$2&amp;$B$1&amp;ROUND(AV$29/100*_xlfn.XLOOKUP($E106,$E$32:$E$281,_xlfn.XLOOKUP(AV$31,$S$28:$AB$28,$S$32:$AB$281))*IFERROR(_xlfn.XLOOKUP(AW$30,$S$8:$S$10,_xlfn.XLOOKUP(AV$31,$U$4:$Z$4,$U$8:$Z$10),1),1),4))</f>
        <v/>
      </c>
      <c r="AW106" s="2" t="str">
        <f t="shared" si="17"/>
        <v>{"Atk":14025.118,"Cri":0.525}</v>
      </c>
      <c r="AX106" s="2" t="str" cm="1">
        <f t="array" ref="AX106">IF(AX105="","",$B$2&amp;AX$31&amp;$B$2&amp;$B$1&amp;ROUND(AX$29/100*_xlfn.XLOOKUP($E106,$E$32:$E$281,_xlfn.XLOOKUP(AX$31,$S$28:$AB$28,$S$32:$AB$281))*IFERROR(_xlfn.XLOOKUP(BA$30,$S$8:$S$10,_xlfn.XLOOKUP(AX$31,$U$4:$Z$4,$U$8:$Z$10),1),1),4))</f>
        <v>"Hp":203853.4596</v>
      </c>
      <c r="AY106" s="2" t="str" cm="1">
        <f t="array" ref="AY106">IF(AY105="","",$B$2&amp;AY$31&amp;$B$2&amp;$B$1&amp;ROUND(AY$29/100*_xlfn.XLOOKUP($E106,$E$32:$E$281,_xlfn.XLOOKUP(AY$31,$S$28:$AB$28,$S$32:$AB$281))*IFERROR(_xlfn.XLOOKUP(BB$30,$S$8:$S$10,_xlfn.XLOOKUP(AY$31,$U$4:$Z$4,$U$8:$Z$10),1),1),4))</f>
        <v>"AntiCri":0.525</v>
      </c>
      <c r="AZ106" s="2" t="str" cm="1">
        <f t="array" ref="AZ106">IF(AZ105="","",$B$2&amp;AZ$31&amp;$B$2&amp;$B$1&amp;ROUND(AZ$29/100*_xlfn.XLOOKUP($E106,$E$32:$E$281,_xlfn.XLOOKUP(AZ$31,$S$28:$AB$28,$S$32:$AB$281))*IFERROR(_xlfn.XLOOKUP(BA$30,$S$8:$S$10,_xlfn.XLOOKUP(AZ$31,$U$4:$Z$4,$U$8:$Z$10),1),1),4))</f>
        <v/>
      </c>
      <c r="BA106" s="2" t="str">
        <f t="shared" si="18"/>
        <v>{"Hp":203853.4596,"AntiCri":0.525}</v>
      </c>
      <c r="BB106" s="2" t="str" cm="1">
        <f t="array" ref="BB106">IF(BB105="","",$B$2&amp;BB$31&amp;$B$2&amp;$B$1&amp;ROUND(BB$29/100*_xlfn.XLOOKUP($E106,$E$32:$E$281,_xlfn.XLOOKUP(BB$31,$S$28:$AB$28,$S$32:$AB$281))*IFERROR(_xlfn.XLOOKUP(BE$30,$S$8:$S$10,_xlfn.XLOOKUP(BB$31,$U$4:$Z$4,$U$8:$Z$10),1),1),4))</f>
        <v>"PhysDef":7175.6418</v>
      </c>
      <c r="BC106" s="2" t="str" cm="1">
        <f t="array" ref="BC106">IF(BC105="","",$B$2&amp;BC$31&amp;$B$2&amp;$B$1&amp;ROUND(BC$29/100*_xlfn.XLOOKUP($E106,$E$32:$E$281,_xlfn.XLOOKUP(BC$31,$S$28:$AB$28,$S$32:$AB$281))*IFERROR(_xlfn.XLOOKUP(BF$30,$S$8:$S$10,_xlfn.XLOOKUP(BC$31,$U$4:$Z$4,$U$8:$Z$10),1),1),4))</f>
        <v>"OnHealInc":0.1016</v>
      </c>
      <c r="BD106" s="2" t="str" cm="1">
        <f t="array" ref="BD106">IF(BD105="","",$B$2&amp;BD$31&amp;$B$2&amp;$B$1&amp;ROUND(BD$29/100*_xlfn.XLOOKUP($E106,$E$32:$E$281,_xlfn.XLOOKUP(BD$31,$S$28:$AB$28,$S$32:$AB$281))*IFERROR(_xlfn.XLOOKUP(BE$30,$S$8:$S$10,_xlfn.XLOOKUP(BD$31,$U$4:$Z$4,$U$8:$Z$10),1),1),4))</f>
        <v/>
      </c>
      <c r="BE106" s="2" t="str">
        <f t="shared" si="19"/>
        <v>{"PhysDef":7175.6418,"OnHealInc":0.1016}</v>
      </c>
      <c r="BF106" s="2" t="str" cm="1">
        <f t="array" ref="BF106">IF(BF105="","",$B$2&amp;BF$31&amp;$B$2&amp;$B$1&amp;ROUND(BF$29/100*_xlfn.XLOOKUP($E106,$E$32:$E$281,_xlfn.XLOOKUP(BF$31,$S$28:$AB$28,$S$32:$AB$281))*IFERROR(_xlfn.XLOOKUP(BI$30,$S$8:$S$10,_xlfn.XLOOKUP(BF$31,$U$4:$Z$4,$U$8:$Z$10),1),1),4))</f>
        <v>"MagicDef":7175.6418</v>
      </c>
      <c r="BG106" s="2" t="str" cm="1">
        <f t="array" ref="BG106">IF(BG105="","",$B$2&amp;BG$31&amp;$B$2&amp;$B$1&amp;ROUND(BG$29/100*_xlfn.XLOOKUP($E106,$E$32:$E$281,_xlfn.XLOOKUP(BG$31,$S$28:$AB$28,$S$32:$AB$281))*IFERROR(_xlfn.XLOOKUP(BJ$30,$S$8:$S$10,_xlfn.XLOOKUP(BG$31,$U$4:$Z$4,$U$8:$Z$10),1),1),4))</f>
        <v>"AtkSpeed":0.1386</v>
      </c>
      <c r="BH106" s="2" t="str" cm="1">
        <f t="array" ref="BH106">IF(BH105="","",$B$2&amp;BH$31&amp;$B$2&amp;$B$1&amp;ROUND(BH$29/100*_xlfn.XLOOKUP($E106,$E$32:$E$281,_xlfn.XLOOKUP(BH$31,$S$28:$AB$28,$S$32:$AB$281))*IFERROR(_xlfn.XLOOKUP(BI$30,$S$8:$S$10,_xlfn.XLOOKUP(BH$31,$U$4:$Z$4,$U$8:$Z$10),1),1),4))</f>
        <v>"OnHealInc":0.1016</v>
      </c>
      <c r="BI106" s="2" t="str">
        <f t="shared" si="20"/>
        <v>{"MagicDef":7175.6418,"AtkSpeed":0.1386,"OnHealInc":0.1016}</v>
      </c>
      <c r="BJ106" s="2" t="str" cm="1">
        <f t="array" ref="BJ106">IF(BJ105="","",$B$2&amp;BJ$31&amp;$B$2&amp;$B$1&amp;ROUND(BJ$29/100*_xlfn.XLOOKUP($E106,$E$32:$E$281,_xlfn.XLOOKUP(BJ$31,$S$28:$AB$28,$S$32:$AB$281))*IFERROR(_xlfn.XLOOKUP(BM$30,$S$8:$S$10,_xlfn.XLOOKUP(BJ$31,$U$4:$Z$4,$U$8:$Z$10),1),1),4))</f>
        <v>"Atk":17939.1044</v>
      </c>
      <c r="BK106" s="2" t="str" cm="1">
        <f t="array" ref="BK106">IF(BK105="","",$B$2&amp;BK$31&amp;$B$2&amp;$B$1&amp;ROUND(BK$29/100*_xlfn.XLOOKUP($E106,$E$32:$E$281,_xlfn.XLOOKUP(BK$31,$S$28:$AB$28,$S$32:$AB$281))*IFERROR(_xlfn.XLOOKUP(BN$30,$S$8:$S$10,_xlfn.XLOOKUP(BK$31,$U$4:$Z$4,$U$8:$Z$10),1),1),4))</f>
        <v>"Cri":0.525</v>
      </c>
      <c r="BL106" s="2" t="str" cm="1">
        <f t="array" ref="BL106">IF(BL105="","",$B$2&amp;BL$31&amp;$B$2&amp;$B$1&amp;ROUND(BL$29/100*_xlfn.XLOOKUP($E106,$E$32:$E$281,_xlfn.XLOOKUP(BL$31,$S$28:$AB$28,$S$32:$AB$281))*IFERROR(_xlfn.XLOOKUP(BM$30,$S$8:$S$10,_xlfn.XLOOKUP(BL$31,$U$4:$Z$4,$U$8:$Z$10),1),1),4))</f>
        <v/>
      </c>
      <c r="BM106" s="2" t="str">
        <f t="shared" si="21"/>
        <v>{"Atk":17939.1044,"Cri":0.525}</v>
      </c>
      <c r="BN106" s="2" t="str" cm="1">
        <f t="array" ref="BN106">IF(BN105="","",$B$2&amp;BN$31&amp;$B$2&amp;$B$1&amp;ROUND(BN$29/100*_xlfn.XLOOKUP($E106,$E$32:$E$281,_xlfn.XLOOKUP(BN$31,$S$28:$AB$28,$S$32:$AB$281))*IFERROR(_xlfn.XLOOKUP(BQ$30,$S$8:$S$10,_xlfn.XLOOKUP(BN$31,$U$4:$Z$4,$U$8:$Z$10),1),1),4))</f>
        <v>"Hp":171236.906</v>
      </c>
      <c r="BO106" s="2" t="str" cm="1">
        <f t="array" ref="BO106">IF(BO105="","",$B$2&amp;BO$31&amp;$B$2&amp;$B$1&amp;ROUND(BO$29/100*_xlfn.XLOOKUP($E106,$E$32:$E$281,_xlfn.XLOOKUP(BO$31,$S$28:$AB$28,$S$32:$AB$281))*IFERROR(_xlfn.XLOOKUP(BR$30,$S$8:$S$10,_xlfn.XLOOKUP(BO$31,$U$4:$Z$4,$U$8:$Z$10),1),1),4))</f>
        <v>"AntiCri":0.525</v>
      </c>
      <c r="BP106" s="2" t="str" cm="1">
        <f t="array" ref="BP106">IF(BP105="","",$B$2&amp;BP$31&amp;$B$2&amp;$B$1&amp;ROUND(BP$29/100*_xlfn.XLOOKUP($E106,$E$32:$E$281,_xlfn.XLOOKUP(BP$31,$S$28:$AB$28,$S$32:$AB$281))*IFERROR(_xlfn.XLOOKUP(BQ$30,$S$8:$S$10,_xlfn.XLOOKUP(BP$31,$U$4:$Z$4,$U$8:$Z$10),1),1),4))</f>
        <v/>
      </c>
      <c r="BQ106" s="2" t="str">
        <f t="shared" si="22"/>
        <v>{"Hp":171236.906,"AntiCri":0.525}</v>
      </c>
      <c r="BR106" s="2" t="str" cm="1">
        <f t="array" ref="BR106">IF(BR105="","",$B$2&amp;BR$31&amp;$B$2&amp;$B$1&amp;ROUND(BR$29/100*_xlfn.XLOOKUP($E106,$E$32:$E$281,_xlfn.XLOOKUP(BR$31,$S$28:$AB$28,$S$32:$AB$281))*IFERROR(_xlfn.XLOOKUP(BU$30,$S$8:$S$10,_xlfn.XLOOKUP(BR$31,$U$4:$Z$4,$U$8:$Z$10),1),1),4))</f>
        <v>"PhysDef":6327.6114</v>
      </c>
      <c r="BS106" s="2" t="str" cm="1">
        <f t="array" ref="BS106">IF(BS105="","",$B$2&amp;BS$31&amp;$B$2&amp;$B$1&amp;ROUND(BS$29/100*_xlfn.XLOOKUP($E106,$E$32:$E$281,_xlfn.XLOOKUP(BS$31,$S$28:$AB$28,$S$32:$AB$281))*IFERROR(_xlfn.XLOOKUP(BV$30,$S$8:$S$10,_xlfn.XLOOKUP(BS$31,$U$4:$Z$4,$U$8:$Z$10),1),1),4))</f>
        <v>"HealInc":0.1016</v>
      </c>
      <c r="BT106" s="2" t="str" cm="1">
        <f t="array" ref="BT106">IF(BT105="","",$B$2&amp;BT$31&amp;$B$2&amp;$B$1&amp;ROUND(BT$29/100*_xlfn.XLOOKUP($E106,$E$32:$E$281,_xlfn.XLOOKUP(BT$31,$S$28:$AB$28,$S$32:$AB$281))*IFERROR(_xlfn.XLOOKUP(BU$30,$S$8:$S$10,_xlfn.XLOOKUP(BT$31,$U$4:$Z$4,$U$8:$Z$10),1),1),4))</f>
        <v/>
      </c>
      <c r="BU106" s="2" t="str">
        <f t="shared" si="23"/>
        <v>{"PhysDef":6327.6114,"HealInc":0.1016}</v>
      </c>
      <c r="BV106" s="2" t="str" cm="1">
        <f t="array" ref="BV106">IF(BV105="","",$B$2&amp;BV$31&amp;$B$2&amp;$B$1&amp;ROUND(BV$29/100*_xlfn.XLOOKUP($E106,$E$32:$E$281,_xlfn.XLOOKUP(BV$31,$S$28:$AB$28,$S$32:$AB$281))*IFERROR(_xlfn.XLOOKUP(BY$30,$S$8:$S$10,_xlfn.XLOOKUP(BV$31,$U$4:$Z$4,$U$8:$Z$10),1),1),4))</f>
        <v>"MagicDef":6458.0776</v>
      </c>
      <c r="BW106" s="2" t="str" cm="1">
        <f t="array" ref="BW106">IF(BW105="","",$B$2&amp;BW$31&amp;$B$2&amp;$B$1&amp;ROUND(BW$29/100*_xlfn.XLOOKUP($E106,$E$32:$E$281,_xlfn.XLOOKUP(BW$31,$S$28:$AB$28,$S$32:$AB$281))*IFERROR(_xlfn.XLOOKUP(BZ$30,$S$8:$S$10,_xlfn.XLOOKUP(BW$31,$U$4:$Z$4,$U$8:$Z$10),1),1),4))</f>
        <v>"AtkSpeed":0.1386</v>
      </c>
      <c r="BX106" s="2" t="str" cm="1">
        <f t="array" ref="BX106">IF(BX105="","",$B$2&amp;BX$31&amp;$B$2&amp;$B$1&amp;ROUND(BX$29/100*_xlfn.XLOOKUP($E106,$E$32:$E$281,_xlfn.XLOOKUP(BX$31,$S$28:$AB$28,$S$32:$AB$281))*IFERROR(_xlfn.XLOOKUP(BY$30,$S$8:$S$10,_xlfn.XLOOKUP(BX$31,$U$4:$Z$4,$U$8:$Z$10),1),1),4))</f>
        <v>"HealInc":0.1016</v>
      </c>
      <c r="BY106" s="2" t="str">
        <f t="shared" si="24"/>
        <v>{"MagicDef":6458.0776,"AtkSpeed":0.1386,"HealInc":0.1016}</v>
      </c>
    </row>
    <row r="107" spans="4:77" ht="16.5" x14ac:dyDescent="0.15">
      <c r="D107" s="38">
        <v>161</v>
      </c>
      <c r="E107" s="42">
        <v>76</v>
      </c>
      <c r="F107" s="38">
        <v>15521.829971102878</v>
      </c>
      <c r="G107" s="38">
        <v>60</v>
      </c>
      <c r="H107" s="38">
        <v>60</v>
      </c>
      <c r="I107" s="48">
        <v>15521.829971102878</v>
      </c>
      <c r="J107" s="48">
        <v>1552.1829971102879</v>
      </c>
      <c r="K107" s="48">
        <v>620.87319884411522</v>
      </c>
      <c r="L107" s="48">
        <v>620.87319884411522</v>
      </c>
      <c r="M107" s="48">
        <v>84</v>
      </c>
      <c r="N107" s="48">
        <v>84</v>
      </c>
      <c r="O107" s="48">
        <v>27</v>
      </c>
      <c r="P107" s="48">
        <v>21</v>
      </c>
      <c r="Q107" s="48">
        <v>19.8</v>
      </c>
      <c r="R107" s="48">
        <v>19.8</v>
      </c>
      <c r="S107" s="48">
        <f>SUM(I$32:I107)</f>
        <v>178604.59762091504</v>
      </c>
      <c r="T107" s="48">
        <f>SUM(J$32:J107)</f>
        <v>17860.459762091501</v>
      </c>
      <c r="U107" s="48">
        <f>SUM(K$32:K107)</f>
        <v>7144.183904836601</v>
      </c>
      <c r="V107" s="48">
        <f>SUM(L$32:L107)</f>
        <v>7144.183904836601</v>
      </c>
      <c r="W107" s="62">
        <f>SUM(M$32:M107)/10000</f>
        <v>0.53339999999999999</v>
      </c>
      <c r="X107" s="62">
        <f>SUM(N$32:N107)/10000</f>
        <v>0.53339999999999999</v>
      </c>
      <c r="Y107" s="62">
        <f>SUM(O$32:O107)/10000</f>
        <v>0.14130000000000001</v>
      </c>
      <c r="Z107" s="62">
        <f>SUM(P$32:P107)/10000</f>
        <v>0.1099</v>
      </c>
      <c r="AA107" s="62">
        <f>SUM(Q$32:Q107)/10000</f>
        <v>0.10361999999999998</v>
      </c>
      <c r="AB107" s="62">
        <f>SUM(R$32:R107)/10000</f>
        <v>0.10361999999999998</v>
      </c>
      <c r="AD107" s="2" t="str" cm="1">
        <f t="array" ref="AD107">IF(AD106="","",$B$2&amp;AD$31&amp;$B$2&amp;$B$1&amp;ROUND(AD$29/100*_xlfn.XLOOKUP($E107,$E$32:$E$281,_xlfn.XLOOKUP(AD$31,$S$28:$AB$28,$S$32:$AB$281))*_xlfn.XLOOKUP(AG$30,$S$8:$S$10,_xlfn.XLOOKUP(AD$31,$U$4:$Z$4,$U$8:$Z$10),1),4))</f>
        <v>"Atk":21789.7609</v>
      </c>
      <c r="AE107" s="2" t="str" cm="1">
        <f t="array" ref="AE107">IF(AE106="","",$B$2&amp;AE$31&amp;$B$2&amp;$B$1&amp;ROUND(AE$29/100*_xlfn.XLOOKUP($E107,$E$32:$E$281,_xlfn.XLOOKUP(AE$31,$S$28:$AB$28,$S$32:$AB$281))*_xlfn.XLOOKUP(AG$30,$S$8:$S$10,_xlfn.XLOOKUP(AE$31,$U$4:$Z$4,$U$8:$Z$10),1),4))</f>
        <v>"Cri":0.7734</v>
      </c>
      <c r="AF107" s="2" t="str" cm="1">
        <f t="array" ref="AF107">IF(AF106="","",$B$2&amp;AF$31&amp;$B$2&amp;$B$1&amp;ROUND(AF$29/100*_xlfn.XLOOKUP($E107,$E$32:$E$281,_xlfn.XLOOKUP(AF$31,$S$28:$AB$28,$S$32:$AB$281))*_xlfn.XLOOKUP(AI$30,$S$8:$S$10,_xlfn.XLOOKUP(AF$31,$U$4:$Z$4,$U$8:$Z$10),1),4))</f>
        <v/>
      </c>
      <c r="AG107" s="2" t="str">
        <f t="shared" si="13"/>
        <v>{"Atk":21789.7609,"Cri":0.7734}</v>
      </c>
      <c r="AH107" s="2" t="str" cm="1">
        <f t="array" ref="AH107">IF(AH106="","",$B$2&amp;AH$31&amp;$B$2&amp;$B$1&amp;ROUND(AH$29/100*_xlfn.XLOOKUP($E107,$E$32:$E$281,_xlfn.XLOOKUP(AH$31,$S$28:$AB$28,$S$32:$AB$281))*_xlfn.XLOOKUP(AK$30,$S$8:$S$10,_xlfn.XLOOKUP(AH$31,$U$4:$Z$4,$U$8:$Z$10),1),4))</f>
        <v>"Hp":157172.0459</v>
      </c>
      <c r="AI107" s="2" t="str" cm="1">
        <f t="array" ref="AI107">IF(AI106="","",$B$2&amp;AI$31&amp;$B$2&amp;$B$1&amp;ROUND(AI$29/100*_xlfn.XLOOKUP($E107,$E$32:$E$281,_xlfn.XLOOKUP(AI$31,$S$28:$AB$28,$S$32:$AB$281))*_xlfn.XLOOKUP(AK$30,$S$8:$S$10,_xlfn.XLOOKUP(AI$31,$U$4:$Z$4,$U$8:$Z$10),1),4))</f>
        <v>"AntiCri":0.4267</v>
      </c>
      <c r="AJ107" s="2" t="str" cm="1">
        <f t="array" ref="AJ107">IF(AJ106="","",$B$2&amp;AJ$31&amp;$B$2&amp;$B$1&amp;ROUND(AJ$29/100*_xlfn.XLOOKUP($E107,$E$32:$E$281,_xlfn.XLOOKUP(AJ$31,$S$28:$AB$28,$S$32:$AB$281))*_xlfn.XLOOKUP(AK$30,$S$8:$S$10,_xlfn.XLOOKUP(AJ$31,$U$4:$Z$4,$U$8:$Z$10),1),4))</f>
        <v/>
      </c>
      <c r="AK107" s="2" t="str">
        <f t="shared" si="14"/>
        <v>{"Hp":157172.0459,"AntiCri":0.4267}</v>
      </c>
      <c r="AL107" s="2" t="str" cm="1">
        <f t="array" ref="AL107">IF(AL106="","",$B$2&amp;AL$31&amp;$B$2&amp;$B$1&amp;ROUND(AL$29/100*_xlfn.XLOOKUP($E107,$E$32:$E$281,_xlfn.XLOOKUP(AL$31,$S$28:$AB$28,$S$32:$AB$281))*IFERROR(_xlfn.XLOOKUP(AO$30,$S$8:$S$10,_xlfn.XLOOKUP(AL$31,$U$4:$Z$4,$U$8:$Z$10),1),1),4))</f>
        <v>"PhysDef":6786.9747</v>
      </c>
      <c r="AM107" s="2" t="str" cm="1">
        <f t="array" ref="AM107">IF(AM106="","",$B$2&amp;AM$31&amp;$B$2&amp;$B$1&amp;ROUND(AM$29/100*_xlfn.XLOOKUP($E107,$E$32:$E$281,_xlfn.XLOOKUP(AM$31,$S$28:$AB$28,$S$32:$AB$281))*IFERROR(_xlfn.XLOOKUP(AP$30,$S$8:$S$10,_xlfn.XLOOKUP(AM$31,$U$4:$Z$4,$U$8:$Z$10),1),1),4))</f>
        <v>"SkillSpeed":0.1099</v>
      </c>
      <c r="AN107" s="2" t="str" cm="1">
        <f t="array" ref="AN107">IF(AN106="","",$B$2&amp;AN$31&amp;$B$2&amp;$B$1&amp;ROUND(AN$29/100*_xlfn.XLOOKUP($E107,$E$32:$E$281,_xlfn.XLOOKUP(AN$31,$S$28:$AB$28,$S$32:$AB$281))*IFERROR(_xlfn.XLOOKUP(AO$30,$S$8:$S$10,_xlfn.XLOOKUP(AN$31,$U$4:$Z$4,$U$8:$Z$10),1),1),4))</f>
        <v/>
      </c>
      <c r="AO107" s="2" t="str">
        <f t="shared" si="15"/>
        <v>{"PhysDef":6786.9747,"SkillSpeed":0.1099}</v>
      </c>
      <c r="AP107" s="2" t="str" cm="1">
        <f t="array" ref="AP107">IF(AP106="","",$B$2&amp;AP$31&amp;$B$2&amp;$B$1&amp;ROUND(AP$29/100*_xlfn.XLOOKUP($E107,$E$32:$E$281,_xlfn.XLOOKUP(AP$31,$S$28:$AB$28,$S$32:$AB$281))*IFERROR(_xlfn.XLOOKUP(AS$30,$S$8:$S$10,_xlfn.XLOOKUP(AP$31,$U$4:$Z$4,$U$8:$Z$10),1),1),4))</f>
        <v>"MagicDef":6786.9747</v>
      </c>
      <c r="AQ107" s="2" t="str" cm="1">
        <f t="array" ref="AQ107">IF(AQ106="","",$B$2&amp;AQ$31&amp;$B$2&amp;$B$1&amp;ROUND(AQ$29/100*_xlfn.XLOOKUP($E107,$E$32:$E$281,_xlfn.XLOOKUP(AQ$31,$S$28:$AB$28,$S$32:$AB$281))*IFERROR(_xlfn.XLOOKUP(AT$30,$S$8:$S$10,_xlfn.XLOOKUP(AQ$31,$U$4:$Z$4,$U$8:$Z$10),1),1),4))</f>
        <v>"AtkSpeed":0.1413</v>
      </c>
      <c r="AR107" s="2" t="str" cm="1">
        <f t="array" ref="AR107">IF(AR106="","",$B$2&amp;AR$31&amp;$B$2&amp;$B$1&amp;ROUND(AR$29/100*_xlfn.XLOOKUP($E107,$E$32:$E$281,_xlfn.XLOOKUP(AR$31,$S$28:$AB$28,$S$32:$AB$281))*IFERROR(_xlfn.XLOOKUP(AS$30,$S$8:$S$10,_xlfn.XLOOKUP(AR$31,$U$4:$Z$4,$U$8:$Z$10),1),1),4))</f>
        <v>"SkillSpeed":0.1099</v>
      </c>
      <c r="AS107" s="2" t="str">
        <f t="shared" si="16"/>
        <v>{"MagicDef":6786.9747,"AtkSpeed":0.1413,"SkillSpeed":0.1099}</v>
      </c>
      <c r="AT107" s="2" t="str" cm="1">
        <f t="array" ref="AT107">IF(AT106="","",$B$2&amp;AT$31&amp;$B$2&amp;$B$1&amp;ROUND(AT$29/100*_xlfn.XLOOKUP($E107,$E$32:$E$281,_xlfn.XLOOKUP(AT$31,$S$28:$AB$28,$S$32:$AB$281))*IFERROR(_xlfn.XLOOKUP(AW$30,$S$8:$S$10,_xlfn.XLOOKUP(AT$31,$U$4:$Z$4,$U$8:$Z$10),1),1),4))</f>
        <v>"Atk":15359.9954</v>
      </c>
      <c r="AU107" s="2" t="str" cm="1">
        <f t="array" ref="AU107">IF(AU106="","",$B$2&amp;AU$31&amp;$B$2&amp;$B$1&amp;ROUND(AU$29/100*_xlfn.XLOOKUP($E107,$E$32:$E$281,_xlfn.XLOOKUP(AU$31,$S$28:$AB$28,$S$32:$AB$281))*IFERROR(_xlfn.XLOOKUP(AX$30,$S$8:$S$10,_xlfn.XLOOKUP(AU$31,$U$4:$Z$4,$U$8:$Z$10),1),1),4))</f>
        <v>"Cri":0.5334</v>
      </c>
      <c r="AV107" s="2" t="str" cm="1">
        <f t="array" ref="AV107">IF(AV106="","",$B$2&amp;AV$31&amp;$B$2&amp;$B$1&amp;ROUND(AV$29/100*_xlfn.XLOOKUP($E107,$E$32:$E$281,_xlfn.XLOOKUP(AV$31,$S$28:$AB$28,$S$32:$AB$281))*IFERROR(_xlfn.XLOOKUP(AW$30,$S$8:$S$10,_xlfn.XLOOKUP(AV$31,$U$4:$Z$4,$U$8:$Z$10),1),1),4))</f>
        <v/>
      </c>
      <c r="AW107" s="2" t="str">
        <f t="shared" si="17"/>
        <v>{"Atk":15359.9954,"Cri":0.5334}</v>
      </c>
      <c r="AX107" s="2" t="str" cm="1">
        <f t="array" ref="AX107">IF(AX106="","",$B$2&amp;AX$31&amp;$B$2&amp;$B$1&amp;ROUND(AX$29/100*_xlfn.XLOOKUP($E107,$E$32:$E$281,_xlfn.XLOOKUP(AX$31,$S$28:$AB$28,$S$32:$AB$281))*IFERROR(_xlfn.XLOOKUP(BA$30,$S$8:$S$10,_xlfn.XLOOKUP(AX$31,$U$4:$Z$4,$U$8:$Z$10),1),1),4))</f>
        <v>"Hp":223255.747</v>
      </c>
      <c r="AY107" s="2" t="str" cm="1">
        <f t="array" ref="AY107">IF(AY106="","",$B$2&amp;AY$31&amp;$B$2&amp;$B$1&amp;ROUND(AY$29/100*_xlfn.XLOOKUP($E107,$E$32:$E$281,_xlfn.XLOOKUP(AY$31,$S$28:$AB$28,$S$32:$AB$281))*IFERROR(_xlfn.XLOOKUP(BB$30,$S$8:$S$10,_xlfn.XLOOKUP(AY$31,$U$4:$Z$4,$U$8:$Z$10),1),1),4))</f>
        <v>"AntiCri":0.5334</v>
      </c>
      <c r="AZ107" s="2" t="str" cm="1">
        <f t="array" ref="AZ107">IF(AZ106="","",$B$2&amp;AZ$31&amp;$B$2&amp;$B$1&amp;ROUND(AZ$29/100*_xlfn.XLOOKUP($E107,$E$32:$E$281,_xlfn.XLOOKUP(AZ$31,$S$28:$AB$28,$S$32:$AB$281))*IFERROR(_xlfn.XLOOKUP(BA$30,$S$8:$S$10,_xlfn.XLOOKUP(AZ$31,$U$4:$Z$4,$U$8:$Z$10),1),1),4))</f>
        <v/>
      </c>
      <c r="BA107" s="2" t="str">
        <f t="shared" si="18"/>
        <v>{"Hp":223255.747,"AntiCri":0.5334}</v>
      </c>
      <c r="BB107" s="2" t="str" cm="1">
        <f t="array" ref="BB107">IF(BB106="","",$B$2&amp;BB$31&amp;$B$2&amp;$B$1&amp;ROUND(BB$29/100*_xlfn.XLOOKUP($E107,$E$32:$E$281,_xlfn.XLOOKUP(BB$31,$S$28:$AB$28,$S$32:$AB$281))*IFERROR(_xlfn.XLOOKUP(BE$30,$S$8:$S$10,_xlfn.XLOOKUP(BB$31,$U$4:$Z$4,$U$8:$Z$10),1),1),4))</f>
        <v>"PhysDef":7858.6023</v>
      </c>
      <c r="BC107" s="2" t="str" cm="1">
        <f t="array" ref="BC107">IF(BC106="","",$B$2&amp;BC$31&amp;$B$2&amp;$B$1&amp;ROUND(BC$29/100*_xlfn.XLOOKUP($E107,$E$32:$E$281,_xlfn.XLOOKUP(BC$31,$S$28:$AB$28,$S$32:$AB$281))*IFERROR(_xlfn.XLOOKUP(BF$30,$S$8:$S$10,_xlfn.XLOOKUP(BC$31,$U$4:$Z$4,$U$8:$Z$10),1),1),4))</f>
        <v>"OnHealInc":0.1036</v>
      </c>
      <c r="BD107" s="2" t="str" cm="1">
        <f t="array" ref="BD107">IF(BD106="","",$B$2&amp;BD$31&amp;$B$2&amp;$B$1&amp;ROUND(BD$29/100*_xlfn.XLOOKUP($E107,$E$32:$E$281,_xlfn.XLOOKUP(BD$31,$S$28:$AB$28,$S$32:$AB$281))*IFERROR(_xlfn.XLOOKUP(BE$30,$S$8:$S$10,_xlfn.XLOOKUP(BD$31,$U$4:$Z$4,$U$8:$Z$10),1),1),4))</f>
        <v/>
      </c>
      <c r="BE107" s="2" t="str">
        <f t="shared" si="19"/>
        <v>{"PhysDef":7858.6023,"OnHealInc":0.1036}</v>
      </c>
      <c r="BF107" s="2" t="str" cm="1">
        <f t="array" ref="BF107">IF(BF106="","",$B$2&amp;BF$31&amp;$B$2&amp;$B$1&amp;ROUND(BF$29/100*_xlfn.XLOOKUP($E107,$E$32:$E$281,_xlfn.XLOOKUP(BF$31,$S$28:$AB$28,$S$32:$AB$281))*IFERROR(_xlfn.XLOOKUP(BI$30,$S$8:$S$10,_xlfn.XLOOKUP(BF$31,$U$4:$Z$4,$U$8:$Z$10),1),1),4))</f>
        <v>"MagicDef":7858.6023</v>
      </c>
      <c r="BG107" s="2" t="str" cm="1">
        <f t="array" ref="BG107">IF(BG106="","",$B$2&amp;BG$31&amp;$B$2&amp;$B$1&amp;ROUND(BG$29/100*_xlfn.XLOOKUP($E107,$E$32:$E$281,_xlfn.XLOOKUP(BG$31,$S$28:$AB$28,$S$32:$AB$281))*IFERROR(_xlfn.XLOOKUP(BJ$30,$S$8:$S$10,_xlfn.XLOOKUP(BG$31,$U$4:$Z$4,$U$8:$Z$10),1),1),4))</f>
        <v>"AtkSpeed":0.1413</v>
      </c>
      <c r="BH107" s="2" t="str" cm="1">
        <f t="array" ref="BH107">IF(BH106="","",$B$2&amp;BH$31&amp;$B$2&amp;$B$1&amp;ROUND(BH$29/100*_xlfn.XLOOKUP($E107,$E$32:$E$281,_xlfn.XLOOKUP(BH$31,$S$28:$AB$28,$S$32:$AB$281))*IFERROR(_xlfn.XLOOKUP(BI$30,$S$8:$S$10,_xlfn.XLOOKUP(BH$31,$U$4:$Z$4,$U$8:$Z$10),1),1),4))</f>
        <v>"OnHealInc":0.1036</v>
      </c>
      <c r="BI107" s="2" t="str">
        <f t="shared" si="20"/>
        <v>{"MagicDef":7858.6023,"AtkSpeed":0.1413,"OnHealInc":0.1036}</v>
      </c>
      <c r="BJ107" s="2" t="str" cm="1">
        <f t="array" ref="BJ107">IF(BJ106="","",$B$2&amp;BJ$31&amp;$B$2&amp;$B$1&amp;ROUND(BJ$29/100*_xlfn.XLOOKUP($E107,$E$32:$E$281,_xlfn.XLOOKUP(BJ$31,$S$28:$AB$28,$S$32:$AB$281))*IFERROR(_xlfn.XLOOKUP(BM$30,$S$8:$S$10,_xlfn.XLOOKUP(BJ$31,$U$4:$Z$4,$U$8:$Z$10),1),1),4))</f>
        <v>"Atk":19646.5057</v>
      </c>
      <c r="BK107" s="2" t="str" cm="1">
        <f t="array" ref="BK107">IF(BK106="","",$B$2&amp;BK$31&amp;$B$2&amp;$B$1&amp;ROUND(BK$29/100*_xlfn.XLOOKUP($E107,$E$32:$E$281,_xlfn.XLOOKUP(BK$31,$S$28:$AB$28,$S$32:$AB$281))*IFERROR(_xlfn.XLOOKUP(BN$30,$S$8:$S$10,_xlfn.XLOOKUP(BK$31,$U$4:$Z$4,$U$8:$Z$10),1),1),4))</f>
        <v>"Cri":0.5334</v>
      </c>
      <c r="BL107" s="2" t="str" cm="1">
        <f t="array" ref="BL107">IF(BL106="","",$B$2&amp;BL$31&amp;$B$2&amp;$B$1&amp;ROUND(BL$29/100*_xlfn.XLOOKUP($E107,$E$32:$E$281,_xlfn.XLOOKUP(BL$31,$S$28:$AB$28,$S$32:$AB$281))*IFERROR(_xlfn.XLOOKUP(BM$30,$S$8:$S$10,_xlfn.XLOOKUP(BL$31,$U$4:$Z$4,$U$8:$Z$10),1),1),4))</f>
        <v/>
      </c>
      <c r="BM107" s="2" t="str">
        <f t="shared" si="21"/>
        <v>{"Atk":19646.5057,"Cri":0.5334}</v>
      </c>
      <c r="BN107" s="2" t="str" cm="1">
        <f t="array" ref="BN107">IF(BN106="","",$B$2&amp;BN$31&amp;$B$2&amp;$B$1&amp;ROUND(BN$29/100*_xlfn.XLOOKUP($E107,$E$32:$E$281,_xlfn.XLOOKUP(BN$31,$S$28:$AB$28,$S$32:$AB$281))*IFERROR(_xlfn.XLOOKUP(BQ$30,$S$8:$S$10,_xlfn.XLOOKUP(BN$31,$U$4:$Z$4,$U$8:$Z$10),1),1),4))</f>
        <v>"Hp":187534.8275</v>
      </c>
      <c r="BO107" s="2" t="str" cm="1">
        <f t="array" ref="BO107">IF(BO106="","",$B$2&amp;BO$31&amp;$B$2&amp;$B$1&amp;ROUND(BO$29/100*_xlfn.XLOOKUP($E107,$E$32:$E$281,_xlfn.XLOOKUP(BO$31,$S$28:$AB$28,$S$32:$AB$281))*IFERROR(_xlfn.XLOOKUP(BR$30,$S$8:$S$10,_xlfn.XLOOKUP(BO$31,$U$4:$Z$4,$U$8:$Z$10),1),1),4))</f>
        <v>"AntiCri":0.5334</v>
      </c>
      <c r="BP107" s="2" t="str" cm="1">
        <f t="array" ref="BP107">IF(BP106="","",$B$2&amp;BP$31&amp;$B$2&amp;$B$1&amp;ROUND(BP$29/100*_xlfn.XLOOKUP($E107,$E$32:$E$281,_xlfn.XLOOKUP(BP$31,$S$28:$AB$28,$S$32:$AB$281))*IFERROR(_xlfn.XLOOKUP(BQ$30,$S$8:$S$10,_xlfn.XLOOKUP(BP$31,$U$4:$Z$4,$U$8:$Z$10),1),1),4))</f>
        <v/>
      </c>
      <c r="BQ107" s="2" t="str">
        <f t="shared" si="22"/>
        <v>{"Hp":187534.8275,"AntiCri":0.5334}</v>
      </c>
      <c r="BR107" s="2" t="str" cm="1">
        <f t="array" ref="BR107">IF(BR106="","",$B$2&amp;BR$31&amp;$B$2&amp;$B$1&amp;ROUND(BR$29/100*_xlfn.XLOOKUP($E107,$E$32:$E$281,_xlfn.XLOOKUP(BR$31,$S$28:$AB$28,$S$32:$AB$281))*IFERROR(_xlfn.XLOOKUP(BU$30,$S$8:$S$10,_xlfn.XLOOKUP(BR$31,$U$4:$Z$4,$U$8:$Z$10),1),1),4))</f>
        <v>"PhysDef":6929.8584</v>
      </c>
      <c r="BS107" s="2" t="str" cm="1">
        <f t="array" ref="BS107">IF(BS106="","",$B$2&amp;BS$31&amp;$B$2&amp;$B$1&amp;ROUND(BS$29/100*_xlfn.XLOOKUP($E107,$E$32:$E$281,_xlfn.XLOOKUP(BS$31,$S$28:$AB$28,$S$32:$AB$281))*IFERROR(_xlfn.XLOOKUP(BV$30,$S$8:$S$10,_xlfn.XLOOKUP(BS$31,$U$4:$Z$4,$U$8:$Z$10),1),1),4))</f>
        <v>"HealInc":0.1036</v>
      </c>
      <c r="BT107" s="2" t="str" cm="1">
        <f t="array" ref="BT107">IF(BT106="","",$B$2&amp;BT$31&amp;$B$2&amp;$B$1&amp;ROUND(BT$29/100*_xlfn.XLOOKUP($E107,$E$32:$E$281,_xlfn.XLOOKUP(BT$31,$S$28:$AB$28,$S$32:$AB$281))*IFERROR(_xlfn.XLOOKUP(BU$30,$S$8:$S$10,_xlfn.XLOOKUP(BT$31,$U$4:$Z$4,$U$8:$Z$10),1),1),4))</f>
        <v/>
      </c>
      <c r="BU107" s="2" t="str">
        <f t="shared" si="23"/>
        <v>{"PhysDef":6929.8584,"HealInc":0.1036}</v>
      </c>
      <c r="BV107" s="2" t="str" cm="1">
        <f t="array" ref="BV107">IF(BV106="","",$B$2&amp;BV$31&amp;$B$2&amp;$B$1&amp;ROUND(BV$29/100*_xlfn.XLOOKUP($E107,$E$32:$E$281,_xlfn.XLOOKUP(BV$31,$S$28:$AB$28,$S$32:$AB$281))*IFERROR(_xlfn.XLOOKUP(BY$30,$S$8:$S$10,_xlfn.XLOOKUP(BV$31,$U$4:$Z$4,$U$8:$Z$10),1),1),4))</f>
        <v>"MagicDef":7072.7421</v>
      </c>
      <c r="BW107" s="2" t="str" cm="1">
        <f t="array" ref="BW107">IF(BW106="","",$B$2&amp;BW$31&amp;$B$2&amp;$B$1&amp;ROUND(BW$29/100*_xlfn.XLOOKUP($E107,$E$32:$E$281,_xlfn.XLOOKUP(BW$31,$S$28:$AB$28,$S$32:$AB$281))*IFERROR(_xlfn.XLOOKUP(BZ$30,$S$8:$S$10,_xlfn.XLOOKUP(BW$31,$U$4:$Z$4,$U$8:$Z$10),1),1),4))</f>
        <v>"AtkSpeed":0.1413</v>
      </c>
      <c r="BX107" s="2" t="str" cm="1">
        <f t="array" ref="BX107">IF(BX106="","",$B$2&amp;BX$31&amp;$B$2&amp;$B$1&amp;ROUND(BX$29/100*_xlfn.XLOOKUP($E107,$E$32:$E$281,_xlfn.XLOOKUP(BX$31,$S$28:$AB$28,$S$32:$AB$281))*IFERROR(_xlfn.XLOOKUP(BY$30,$S$8:$S$10,_xlfn.XLOOKUP(BX$31,$U$4:$Z$4,$U$8:$Z$10),1),1),4))</f>
        <v>"HealInc":0.1036</v>
      </c>
      <c r="BY107" s="2" t="str">
        <f t="shared" si="24"/>
        <v>{"MagicDef":7072.7421,"AtkSpeed":0.1413,"HealInc":0.1036}</v>
      </c>
    </row>
    <row r="108" spans="4:77" ht="16.5" x14ac:dyDescent="0.15">
      <c r="D108" s="38">
        <v>163</v>
      </c>
      <c r="E108" s="43">
        <v>77</v>
      </c>
      <c r="F108" s="38">
        <v>3949.0168922951716</v>
      </c>
      <c r="G108" s="38">
        <v>60</v>
      </c>
      <c r="H108" s="38">
        <v>60</v>
      </c>
      <c r="I108" s="48">
        <v>3949.0168922951716</v>
      </c>
      <c r="J108" s="48">
        <v>394.90168922951716</v>
      </c>
      <c r="K108" s="48">
        <v>157.96067569180687</v>
      </c>
      <c r="L108" s="48">
        <v>157.96067569180687</v>
      </c>
      <c r="M108" s="48">
        <v>84</v>
      </c>
      <c r="N108" s="48">
        <v>84</v>
      </c>
      <c r="O108" s="48">
        <v>27</v>
      </c>
      <c r="P108" s="48">
        <v>21</v>
      </c>
      <c r="Q108" s="48">
        <v>19.8</v>
      </c>
      <c r="R108" s="48">
        <v>19.8</v>
      </c>
      <c r="S108" s="48">
        <f>SUM(I$32:I108)</f>
        <v>182553.61451321022</v>
      </c>
      <c r="T108" s="48">
        <f>SUM(J$32:J108)</f>
        <v>18255.36145132102</v>
      </c>
      <c r="U108" s="48">
        <f>SUM(K$32:K108)</f>
        <v>7302.1445805284075</v>
      </c>
      <c r="V108" s="48">
        <f>SUM(L$32:L108)</f>
        <v>7302.1445805284075</v>
      </c>
      <c r="W108" s="62">
        <f>SUM(M$32:M108)/10000</f>
        <v>0.54179999999999995</v>
      </c>
      <c r="X108" s="62">
        <f>SUM(N$32:N108)/10000</f>
        <v>0.54179999999999995</v>
      </c>
      <c r="Y108" s="62">
        <f>SUM(O$32:O108)/10000</f>
        <v>0.14399999999999999</v>
      </c>
      <c r="Z108" s="62">
        <f>SUM(P$32:P108)/10000</f>
        <v>0.112</v>
      </c>
      <c r="AA108" s="62">
        <f>SUM(Q$32:Q108)/10000</f>
        <v>0.10559999999999997</v>
      </c>
      <c r="AB108" s="62">
        <f>SUM(R$32:R108)/10000</f>
        <v>0.10559999999999997</v>
      </c>
      <c r="AD108" s="2" t="str" cm="1">
        <f t="array" ref="AD108">IF(AD107="","",$B$2&amp;AD$31&amp;$B$2&amp;$B$1&amp;ROUND(AD$29/100*_xlfn.XLOOKUP($E108,$E$32:$E$281,_xlfn.XLOOKUP(AD$31,$S$28:$AB$28,$S$32:$AB$281))*_xlfn.XLOOKUP(AG$30,$S$8:$S$10,_xlfn.XLOOKUP(AD$31,$U$4:$Z$4,$U$8:$Z$10),1),4))</f>
        <v>"Atk":22271.541</v>
      </c>
      <c r="AE108" s="2" t="str" cm="1">
        <f t="array" ref="AE108">IF(AE107="","",$B$2&amp;AE$31&amp;$B$2&amp;$B$1&amp;ROUND(AE$29/100*_xlfn.XLOOKUP($E108,$E$32:$E$281,_xlfn.XLOOKUP(AE$31,$S$28:$AB$28,$S$32:$AB$281))*_xlfn.XLOOKUP(AG$30,$S$8:$S$10,_xlfn.XLOOKUP(AE$31,$U$4:$Z$4,$U$8:$Z$10),1),4))</f>
        <v>"Cri":0.7856</v>
      </c>
      <c r="AF108" s="2" t="str" cm="1">
        <f t="array" ref="AF108">IF(AF107="","",$B$2&amp;AF$31&amp;$B$2&amp;$B$1&amp;ROUND(AF$29/100*_xlfn.XLOOKUP($E108,$E$32:$E$281,_xlfn.XLOOKUP(AF$31,$S$28:$AB$28,$S$32:$AB$281))*_xlfn.XLOOKUP(AI$30,$S$8:$S$10,_xlfn.XLOOKUP(AF$31,$U$4:$Z$4,$U$8:$Z$10),1),4))</f>
        <v/>
      </c>
      <c r="AG108" s="2" t="str">
        <f t="shared" si="13"/>
        <v>{"Atk":22271.541,"Cri":0.7856}</v>
      </c>
      <c r="AH108" s="2" t="str" cm="1">
        <f t="array" ref="AH108">IF(AH107="","",$B$2&amp;AH$31&amp;$B$2&amp;$B$1&amp;ROUND(AH$29/100*_xlfn.XLOOKUP($E108,$E$32:$E$281,_xlfn.XLOOKUP(AH$31,$S$28:$AB$28,$S$32:$AB$281))*_xlfn.XLOOKUP(AK$30,$S$8:$S$10,_xlfn.XLOOKUP(AH$31,$U$4:$Z$4,$U$8:$Z$10),1),4))</f>
        <v>"Hp":160647.1808</v>
      </c>
      <c r="AI108" s="2" t="str" cm="1">
        <f t="array" ref="AI108">IF(AI107="","",$B$2&amp;AI$31&amp;$B$2&amp;$B$1&amp;ROUND(AI$29/100*_xlfn.XLOOKUP($E108,$E$32:$E$281,_xlfn.XLOOKUP(AI$31,$S$28:$AB$28,$S$32:$AB$281))*_xlfn.XLOOKUP(AK$30,$S$8:$S$10,_xlfn.XLOOKUP(AI$31,$U$4:$Z$4,$U$8:$Z$10),1),4))</f>
        <v>"AntiCri":0.4334</v>
      </c>
      <c r="AJ108" s="2" t="str" cm="1">
        <f t="array" ref="AJ108">IF(AJ107="","",$B$2&amp;AJ$31&amp;$B$2&amp;$B$1&amp;ROUND(AJ$29/100*_xlfn.XLOOKUP($E108,$E$32:$E$281,_xlfn.XLOOKUP(AJ$31,$S$28:$AB$28,$S$32:$AB$281))*_xlfn.XLOOKUP(AK$30,$S$8:$S$10,_xlfn.XLOOKUP(AJ$31,$U$4:$Z$4,$U$8:$Z$10),1),4))</f>
        <v/>
      </c>
      <c r="AK108" s="2" t="str">
        <f t="shared" si="14"/>
        <v>{"Hp":160647.1808,"AntiCri":0.4334}</v>
      </c>
      <c r="AL108" s="2" t="str" cm="1">
        <f t="array" ref="AL108">IF(AL107="","",$B$2&amp;AL$31&amp;$B$2&amp;$B$1&amp;ROUND(AL$29/100*_xlfn.XLOOKUP($E108,$E$32:$E$281,_xlfn.XLOOKUP(AL$31,$S$28:$AB$28,$S$32:$AB$281))*IFERROR(_xlfn.XLOOKUP(AO$30,$S$8:$S$10,_xlfn.XLOOKUP(AL$31,$U$4:$Z$4,$U$8:$Z$10),1),1),4))</f>
        <v>"PhysDef":6937.0374</v>
      </c>
      <c r="AM108" s="2" t="str" cm="1">
        <f t="array" ref="AM108">IF(AM107="","",$B$2&amp;AM$31&amp;$B$2&amp;$B$1&amp;ROUND(AM$29/100*_xlfn.XLOOKUP($E108,$E$32:$E$281,_xlfn.XLOOKUP(AM$31,$S$28:$AB$28,$S$32:$AB$281))*IFERROR(_xlfn.XLOOKUP(AP$30,$S$8:$S$10,_xlfn.XLOOKUP(AM$31,$U$4:$Z$4,$U$8:$Z$10),1),1),4))</f>
        <v>"SkillSpeed":0.112</v>
      </c>
      <c r="AN108" s="2" t="str" cm="1">
        <f t="array" ref="AN108">IF(AN107="","",$B$2&amp;AN$31&amp;$B$2&amp;$B$1&amp;ROUND(AN$29/100*_xlfn.XLOOKUP($E108,$E$32:$E$281,_xlfn.XLOOKUP(AN$31,$S$28:$AB$28,$S$32:$AB$281))*IFERROR(_xlfn.XLOOKUP(AO$30,$S$8:$S$10,_xlfn.XLOOKUP(AN$31,$U$4:$Z$4,$U$8:$Z$10),1),1),4))</f>
        <v/>
      </c>
      <c r="AO108" s="2" t="str">
        <f t="shared" si="15"/>
        <v>{"PhysDef":6937.0374,"SkillSpeed":0.112}</v>
      </c>
      <c r="AP108" s="2" t="str" cm="1">
        <f t="array" ref="AP108">IF(AP107="","",$B$2&amp;AP$31&amp;$B$2&amp;$B$1&amp;ROUND(AP$29/100*_xlfn.XLOOKUP($E108,$E$32:$E$281,_xlfn.XLOOKUP(AP$31,$S$28:$AB$28,$S$32:$AB$281))*IFERROR(_xlfn.XLOOKUP(AS$30,$S$8:$S$10,_xlfn.XLOOKUP(AP$31,$U$4:$Z$4,$U$8:$Z$10),1),1),4))</f>
        <v>"MagicDef":6937.0374</v>
      </c>
      <c r="AQ108" s="2" t="str" cm="1">
        <f t="array" ref="AQ108">IF(AQ107="","",$B$2&amp;AQ$31&amp;$B$2&amp;$B$1&amp;ROUND(AQ$29/100*_xlfn.XLOOKUP($E108,$E$32:$E$281,_xlfn.XLOOKUP(AQ$31,$S$28:$AB$28,$S$32:$AB$281))*IFERROR(_xlfn.XLOOKUP(AT$30,$S$8:$S$10,_xlfn.XLOOKUP(AQ$31,$U$4:$Z$4,$U$8:$Z$10),1),1),4))</f>
        <v>"AtkSpeed":0.144</v>
      </c>
      <c r="AR108" s="2" t="str" cm="1">
        <f t="array" ref="AR108">IF(AR107="","",$B$2&amp;AR$31&amp;$B$2&amp;$B$1&amp;ROUND(AR$29/100*_xlfn.XLOOKUP($E108,$E$32:$E$281,_xlfn.XLOOKUP(AR$31,$S$28:$AB$28,$S$32:$AB$281))*IFERROR(_xlfn.XLOOKUP(AS$30,$S$8:$S$10,_xlfn.XLOOKUP(AR$31,$U$4:$Z$4,$U$8:$Z$10),1),1),4))</f>
        <v>"SkillSpeed":0.112</v>
      </c>
      <c r="AS108" s="2" t="str">
        <f t="shared" si="16"/>
        <v>{"MagicDef":6937.0374,"AtkSpeed":0.144,"SkillSpeed":0.112}</v>
      </c>
      <c r="AT108" s="2" t="str" cm="1">
        <f t="array" ref="AT108">IF(AT107="","",$B$2&amp;AT$31&amp;$B$2&amp;$B$1&amp;ROUND(AT$29/100*_xlfn.XLOOKUP($E108,$E$32:$E$281,_xlfn.XLOOKUP(AT$31,$S$28:$AB$28,$S$32:$AB$281))*IFERROR(_xlfn.XLOOKUP(AW$30,$S$8:$S$10,_xlfn.XLOOKUP(AT$31,$U$4:$Z$4,$U$8:$Z$10),1),1),4))</f>
        <v>"Atk":15699.6108</v>
      </c>
      <c r="AU108" s="2" t="str" cm="1">
        <f t="array" ref="AU108">IF(AU107="","",$B$2&amp;AU$31&amp;$B$2&amp;$B$1&amp;ROUND(AU$29/100*_xlfn.XLOOKUP($E108,$E$32:$E$281,_xlfn.XLOOKUP(AU$31,$S$28:$AB$28,$S$32:$AB$281))*IFERROR(_xlfn.XLOOKUP(AX$30,$S$8:$S$10,_xlfn.XLOOKUP(AU$31,$U$4:$Z$4,$U$8:$Z$10),1),1),4))</f>
        <v>"Cri":0.5418</v>
      </c>
      <c r="AV108" s="2" t="str" cm="1">
        <f t="array" ref="AV108">IF(AV107="","",$B$2&amp;AV$31&amp;$B$2&amp;$B$1&amp;ROUND(AV$29/100*_xlfn.XLOOKUP($E108,$E$32:$E$281,_xlfn.XLOOKUP(AV$31,$S$28:$AB$28,$S$32:$AB$281))*IFERROR(_xlfn.XLOOKUP(AW$30,$S$8:$S$10,_xlfn.XLOOKUP(AV$31,$U$4:$Z$4,$U$8:$Z$10),1),1),4))</f>
        <v/>
      </c>
      <c r="AW108" s="2" t="str">
        <f t="shared" si="17"/>
        <v>{"Atk":15699.6108,"Cri":0.5418}</v>
      </c>
      <c r="AX108" s="2" t="str" cm="1">
        <f t="array" ref="AX108">IF(AX107="","",$B$2&amp;AX$31&amp;$B$2&amp;$B$1&amp;ROUND(AX$29/100*_xlfn.XLOOKUP($E108,$E$32:$E$281,_xlfn.XLOOKUP(AX$31,$S$28:$AB$28,$S$32:$AB$281))*IFERROR(_xlfn.XLOOKUP(BA$30,$S$8:$S$10,_xlfn.XLOOKUP(AX$31,$U$4:$Z$4,$U$8:$Z$10),1),1),4))</f>
        <v>"Hp":228192.0181</v>
      </c>
      <c r="AY108" s="2" t="str" cm="1">
        <f t="array" ref="AY108">IF(AY107="","",$B$2&amp;AY$31&amp;$B$2&amp;$B$1&amp;ROUND(AY$29/100*_xlfn.XLOOKUP($E108,$E$32:$E$281,_xlfn.XLOOKUP(AY$31,$S$28:$AB$28,$S$32:$AB$281))*IFERROR(_xlfn.XLOOKUP(BB$30,$S$8:$S$10,_xlfn.XLOOKUP(AY$31,$U$4:$Z$4,$U$8:$Z$10),1),1),4))</f>
        <v>"AntiCri":0.5418</v>
      </c>
      <c r="AZ108" s="2" t="str" cm="1">
        <f t="array" ref="AZ108">IF(AZ107="","",$B$2&amp;AZ$31&amp;$B$2&amp;$B$1&amp;ROUND(AZ$29/100*_xlfn.XLOOKUP($E108,$E$32:$E$281,_xlfn.XLOOKUP(AZ$31,$S$28:$AB$28,$S$32:$AB$281))*IFERROR(_xlfn.XLOOKUP(BA$30,$S$8:$S$10,_xlfn.XLOOKUP(AZ$31,$U$4:$Z$4,$U$8:$Z$10),1),1),4))</f>
        <v/>
      </c>
      <c r="BA108" s="2" t="str">
        <f t="shared" si="18"/>
        <v>{"Hp":228192.0181,"AntiCri":0.5418}</v>
      </c>
      <c r="BB108" s="2" t="str" cm="1">
        <f t="array" ref="BB108">IF(BB107="","",$B$2&amp;BB$31&amp;$B$2&amp;$B$1&amp;ROUND(BB$29/100*_xlfn.XLOOKUP($E108,$E$32:$E$281,_xlfn.XLOOKUP(BB$31,$S$28:$AB$28,$S$32:$AB$281))*IFERROR(_xlfn.XLOOKUP(BE$30,$S$8:$S$10,_xlfn.XLOOKUP(BB$31,$U$4:$Z$4,$U$8:$Z$10),1),1),4))</f>
        <v>"PhysDef":8032.359</v>
      </c>
      <c r="BC108" s="2" t="str" cm="1">
        <f t="array" ref="BC108">IF(BC107="","",$B$2&amp;BC$31&amp;$B$2&amp;$B$1&amp;ROUND(BC$29/100*_xlfn.XLOOKUP($E108,$E$32:$E$281,_xlfn.XLOOKUP(BC$31,$S$28:$AB$28,$S$32:$AB$281))*IFERROR(_xlfn.XLOOKUP(BF$30,$S$8:$S$10,_xlfn.XLOOKUP(BC$31,$U$4:$Z$4,$U$8:$Z$10),1),1),4))</f>
        <v>"OnHealInc":0.1056</v>
      </c>
      <c r="BD108" s="2" t="str" cm="1">
        <f t="array" ref="BD108">IF(BD107="","",$B$2&amp;BD$31&amp;$B$2&amp;$B$1&amp;ROUND(BD$29/100*_xlfn.XLOOKUP($E108,$E$32:$E$281,_xlfn.XLOOKUP(BD$31,$S$28:$AB$28,$S$32:$AB$281))*IFERROR(_xlfn.XLOOKUP(BE$30,$S$8:$S$10,_xlfn.XLOOKUP(BD$31,$U$4:$Z$4,$U$8:$Z$10),1),1),4))</f>
        <v/>
      </c>
      <c r="BE108" s="2" t="str">
        <f t="shared" si="19"/>
        <v>{"PhysDef":8032.359,"OnHealInc":0.1056}</v>
      </c>
      <c r="BF108" s="2" t="str" cm="1">
        <f t="array" ref="BF108">IF(BF107="","",$B$2&amp;BF$31&amp;$B$2&amp;$B$1&amp;ROUND(BF$29/100*_xlfn.XLOOKUP($E108,$E$32:$E$281,_xlfn.XLOOKUP(BF$31,$S$28:$AB$28,$S$32:$AB$281))*IFERROR(_xlfn.XLOOKUP(BI$30,$S$8:$S$10,_xlfn.XLOOKUP(BF$31,$U$4:$Z$4,$U$8:$Z$10),1),1),4))</f>
        <v>"MagicDef":8032.359</v>
      </c>
      <c r="BG108" s="2" t="str" cm="1">
        <f t="array" ref="BG108">IF(BG107="","",$B$2&amp;BG$31&amp;$B$2&amp;$B$1&amp;ROUND(BG$29/100*_xlfn.XLOOKUP($E108,$E$32:$E$281,_xlfn.XLOOKUP(BG$31,$S$28:$AB$28,$S$32:$AB$281))*IFERROR(_xlfn.XLOOKUP(BJ$30,$S$8:$S$10,_xlfn.XLOOKUP(BG$31,$U$4:$Z$4,$U$8:$Z$10),1),1),4))</f>
        <v>"AtkSpeed":0.144</v>
      </c>
      <c r="BH108" s="2" t="str" cm="1">
        <f t="array" ref="BH108">IF(BH107="","",$B$2&amp;BH$31&amp;$B$2&amp;$B$1&amp;ROUND(BH$29/100*_xlfn.XLOOKUP($E108,$E$32:$E$281,_xlfn.XLOOKUP(BH$31,$S$28:$AB$28,$S$32:$AB$281))*IFERROR(_xlfn.XLOOKUP(BI$30,$S$8:$S$10,_xlfn.XLOOKUP(BH$31,$U$4:$Z$4,$U$8:$Z$10),1),1),4))</f>
        <v>"OnHealInc":0.1056</v>
      </c>
      <c r="BI108" s="2" t="str">
        <f t="shared" si="20"/>
        <v>{"MagicDef":8032.359,"AtkSpeed":0.144,"OnHealInc":0.1056}</v>
      </c>
      <c r="BJ108" s="2" t="str" cm="1">
        <f t="array" ref="BJ108">IF(BJ107="","",$B$2&amp;BJ$31&amp;$B$2&amp;$B$1&amp;ROUND(BJ$29/100*_xlfn.XLOOKUP($E108,$E$32:$E$281,_xlfn.XLOOKUP(BJ$31,$S$28:$AB$28,$S$32:$AB$281))*IFERROR(_xlfn.XLOOKUP(BM$30,$S$8:$S$10,_xlfn.XLOOKUP(BJ$31,$U$4:$Z$4,$U$8:$Z$10),1),1),4))</f>
        <v>"Atk":20080.8976</v>
      </c>
      <c r="BK108" s="2" t="str" cm="1">
        <f t="array" ref="BK108">IF(BK107="","",$B$2&amp;BK$31&amp;$B$2&amp;$B$1&amp;ROUND(BK$29/100*_xlfn.XLOOKUP($E108,$E$32:$E$281,_xlfn.XLOOKUP(BK$31,$S$28:$AB$28,$S$32:$AB$281))*IFERROR(_xlfn.XLOOKUP(BN$30,$S$8:$S$10,_xlfn.XLOOKUP(BK$31,$U$4:$Z$4,$U$8:$Z$10),1),1),4))</f>
        <v>"Cri":0.5418</v>
      </c>
      <c r="BL108" s="2" t="str" cm="1">
        <f t="array" ref="BL108">IF(BL107="","",$B$2&amp;BL$31&amp;$B$2&amp;$B$1&amp;ROUND(BL$29/100*_xlfn.XLOOKUP($E108,$E$32:$E$281,_xlfn.XLOOKUP(BL$31,$S$28:$AB$28,$S$32:$AB$281))*IFERROR(_xlfn.XLOOKUP(BM$30,$S$8:$S$10,_xlfn.XLOOKUP(BL$31,$U$4:$Z$4,$U$8:$Z$10),1),1),4))</f>
        <v/>
      </c>
      <c r="BM108" s="2" t="str">
        <f t="shared" si="21"/>
        <v>{"Atk":20080.8976,"Cri":0.5418}</v>
      </c>
      <c r="BN108" s="2" t="str" cm="1">
        <f t="array" ref="BN108">IF(BN107="","",$B$2&amp;BN$31&amp;$B$2&amp;$B$1&amp;ROUND(BN$29/100*_xlfn.XLOOKUP($E108,$E$32:$E$281,_xlfn.XLOOKUP(BN$31,$S$28:$AB$28,$S$32:$AB$281))*IFERROR(_xlfn.XLOOKUP(BQ$30,$S$8:$S$10,_xlfn.XLOOKUP(BN$31,$U$4:$Z$4,$U$8:$Z$10),1),1),4))</f>
        <v>"Hp":191681.2952</v>
      </c>
      <c r="BO108" s="2" t="str" cm="1">
        <f t="array" ref="BO108">IF(BO107="","",$B$2&amp;BO$31&amp;$B$2&amp;$B$1&amp;ROUND(BO$29/100*_xlfn.XLOOKUP($E108,$E$32:$E$281,_xlfn.XLOOKUP(BO$31,$S$28:$AB$28,$S$32:$AB$281))*IFERROR(_xlfn.XLOOKUP(BR$30,$S$8:$S$10,_xlfn.XLOOKUP(BO$31,$U$4:$Z$4,$U$8:$Z$10),1),1),4))</f>
        <v>"AntiCri":0.5418</v>
      </c>
      <c r="BP108" s="2" t="str" cm="1">
        <f t="array" ref="BP108">IF(BP107="","",$B$2&amp;BP$31&amp;$B$2&amp;$B$1&amp;ROUND(BP$29/100*_xlfn.XLOOKUP($E108,$E$32:$E$281,_xlfn.XLOOKUP(BP$31,$S$28:$AB$28,$S$32:$AB$281))*IFERROR(_xlfn.XLOOKUP(BQ$30,$S$8:$S$10,_xlfn.XLOOKUP(BP$31,$U$4:$Z$4,$U$8:$Z$10),1),1),4))</f>
        <v/>
      </c>
      <c r="BQ108" s="2" t="str">
        <f t="shared" si="22"/>
        <v>{"Hp":191681.2952,"AntiCri":0.5418}</v>
      </c>
      <c r="BR108" s="2" t="str" cm="1">
        <f t="array" ref="BR108">IF(BR107="","",$B$2&amp;BR$31&amp;$B$2&amp;$B$1&amp;ROUND(BR$29/100*_xlfn.XLOOKUP($E108,$E$32:$E$281,_xlfn.XLOOKUP(BR$31,$S$28:$AB$28,$S$32:$AB$281))*IFERROR(_xlfn.XLOOKUP(BU$30,$S$8:$S$10,_xlfn.XLOOKUP(BR$31,$U$4:$Z$4,$U$8:$Z$10),1),1),4))</f>
        <v>"PhysDef":7083.0802</v>
      </c>
      <c r="BS108" s="2" t="str" cm="1">
        <f t="array" ref="BS108">IF(BS107="","",$B$2&amp;BS$31&amp;$B$2&amp;$B$1&amp;ROUND(BS$29/100*_xlfn.XLOOKUP($E108,$E$32:$E$281,_xlfn.XLOOKUP(BS$31,$S$28:$AB$28,$S$32:$AB$281))*IFERROR(_xlfn.XLOOKUP(BV$30,$S$8:$S$10,_xlfn.XLOOKUP(BS$31,$U$4:$Z$4,$U$8:$Z$10),1),1),4))</f>
        <v>"HealInc":0.1056</v>
      </c>
      <c r="BT108" s="2" t="str" cm="1">
        <f t="array" ref="BT108">IF(BT107="","",$B$2&amp;BT$31&amp;$B$2&amp;$B$1&amp;ROUND(BT$29/100*_xlfn.XLOOKUP($E108,$E$32:$E$281,_xlfn.XLOOKUP(BT$31,$S$28:$AB$28,$S$32:$AB$281))*IFERROR(_xlfn.XLOOKUP(BU$30,$S$8:$S$10,_xlfn.XLOOKUP(BT$31,$U$4:$Z$4,$U$8:$Z$10),1),1),4))</f>
        <v/>
      </c>
      <c r="BU108" s="2" t="str">
        <f t="shared" si="23"/>
        <v>{"PhysDef":7083.0802,"HealInc":0.1056}</v>
      </c>
      <c r="BV108" s="2" t="str" cm="1">
        <f t="array" ref="BV108">IF(BV107="","",$B$2&amp;BV$31&amp;$B$2&amp;$B$1&amp;ROUND(BV$29/100*_xlfn.XLOOKUP($E108,$E$32:$E$281,_xlfn.XLOOKUP(BV$31,$S$28:$AB$28,$S$32:$AB$281))*IFERROR(_xlfn.XLOOKUP(BY$30,$S$8:$S$10,_xlfn.XLOOKUP(BV$31,$U$4:$Z$4,$U$8:$Z$10),1),1),4))</f>
        <v>"MagicDef":7229.1231</v>
      </c>
      <c r="BW108" s="2" t="str" cm="1">
        <f t="array" ref="BW108">IF(BW107="","",$B$2&amp;BW$31&amp;$B$2&amp;$B$1&amp;ROUND(BW$29/100*_xlfn.XLOOKUP($E108,$E$32:$E$281,_xlfn.XLOOKUP(BW$31,$S$28:$AB$28,$S$32:$AB$281))*IFERROR(_xlfn.XLOOKUP(BZ$30,$S$8:$S$10,_xlfn.XLOOKUP(BW$31,$U$4:$Z$4,$U$8:$Z$10),1),1),4))</f>
        <v>"AtkSpeed":0.144</v>
      </c>
      <c r="BX108" s="2" t="str" cm="1">
        <f t="array" ref="BX108">IF(BX107="","",$B$2&amp;BX$31&amp;$B$2&amp;$B$1&amp;ROUND(BX$29/100*_xlfn.XLOOKUP($E108,$E$32:$E$281,_xlfn.XLOOKUP(BX$31,$S$28:$AB$28,$S$32:$AB$281))*IFERROR(_xlfn.XLOOKUP(BY$30,$S$8:$S$10,_xlfn.XLOOKUP(BX$31,$U$4:$Z$4,$U$8:$Z$10),1),1),4))</f>
        <v>"HealInc":0.1056</v>
      </c>
      <c r="BY108" s="2" t="str">
        <f t="shared" si="24"/>
        <v>{"MagicDef":7229.1231,"AtkSpeed":0.144,"HealInc":0.1056}</v>
      </c>
    </row>
    <row r="109" spans="4:77" ht="16.5" x14ac:dyDescent="0.15">
      <c r="D109" s="38">
        <v>165</v>
      </c>
      <c r="E109" s="43">
        <v>78</v>
      </c>
      <c r="F109" s="38">
        <v>4034.1322637931653</v>
      </c>
      <c r="G109" s="38">
        <v>60</v>
      </c>
      <c r="H109" s="38">
        <v>60</v>
      </c>
      <c r="I109" s="48">
        <v>4034.1322637931653</v>
      </c>
      <c r="J109" s="48">
        <v>403.41322637931654</v>
      </c>
      <c r="K109" s="48">
        <v>161.36529055172662</v>
      </c>
      <c r="L109" s="48">
        <v>161.36529055172662</v>
      </c>
      <c r="M109" s="48">
        <v>84</v>
      </c>
      <c r="N109" s="48">
        <v>84</v>
      </c>
      <c r="O109" s="48">
        <v>27</v>
      </c>
      <c r="P109" s="48">
        <v>21</v>
      </c>
      <c r="Q109" s="48">
        <v>19.8</v>
      </c>
      <c r="R109" s="48">
        <v>19.8</v>
      </c>
      <c r="S109" s="48">
        <f>SUM(I$32:I109)</f>
        <v>186587.7467770034</v>
      </c>
      <c r="T109" s="48">
        <f>SUM(J$32:J109)</f>
        <v>18658.774677700338</v>
      </c>
      <c r="U109" s="48">
        <f>SUM(K$32:K109)</f>
        <v>7463.509871080134</v>
      </c>
      <c r="V109" s="48">
        <f>SUM(L$32:L109)</f>
        <v>7463.509871080134</v>
      </c>
      <c r="W109" s="62">
        <f>SUM(M$32:M109)/10000</f>
        <v>0.55020000000000002</v>
      </c>
      <c r="X109" s="62">
        <f>SUM(N$32:N109)/10000</f>
        <v>0.55020000000000002</v>
      </c>
      <c r="Y109" s="62">
        <f>SUM(O$32:O109)/10000</f>
        <v>0.1467</v>
      </c>
      <c r="Z109" s="62">
        <f>SUM(P$32:P109)/10000</f>
        <v>0.11409999999999999</v>
      </c>
      <c r="AA109" s="62">
        <f>SUM(Q$32:Q109)/10000</f>
        <v>0.10757999999999997</v>
      </c>
      <c r="AB109" s="62">
        <f>SUM(R$32:R109)/10000</f>
        <v>0.10757999999999997</v>
      </c>
      <c r="AD109" s="2" t="str" cm="1">
        <f t="array" ref="AD109">IF(AD108="","",$B$2&amp;AD$31&amp;$B$2&amp;$B$1&amp;ROUND(AD$29/100*_xlfn.XLOOKUP($E109,$E$32:$E$281,_xlfn.XLOOKUP(AD$31,$S$28:$AB$28,$S$32:$AB$281))*_xlfn.XLOOKUP(AG$30,$S$8:$S$10,_xlfn.XLOOKUP(AD$31,$U$4:$Z$4,$U$8:$Z$10),1),4))</f>
        <v>"Atk":22763.7051</v>
      </c>
      <c r="AE109" s="2" t="str" cm="1">
        <f t="array" ref="AE109">IF(AE108="","",$B$2&amp;AE$31&amp;$B$2&amp;$B$1&amp;ROUND(AE$29/100*_xlfn.XLOOKUP($E109,$E$32:$E$281,_xlfn.XLOOKUP(AE$31,$S$28:$AB$28,$S$32:$AB$281))*_xlfn.XLOOKUP(AG$30,$S$8:$S$10,_xlfn.XLOOKUP(AE$31,$U$4:$Z$4,$U$8:$Z$10),1),4))</f>
        <v>"Cri":0.7978</v>
      </c>
      <c r="AF109" s="2" t="str" cm="1">
        <f t="array" ref="AF109">IF(AF108="","",$B$2&amp;AF$31&amp;$B$2&amp;$B$1&amp;ROUND(AF$29/100*_xlfn.XLOOKUP($E109,$E$32:$E$281,_xlfn.XLOOKUP(AF$31,$S$28:$AB$28,$S$32:$AB$281))*_xlfn.XLOOKUP(AI$30,$S$8:$S$10,_xlfn.XLOOKUP(AF$31,$U$4:$Z$4,$U$8:$Z$10),1),4))</f>
        <v/>
      </c>
      <c r="AG109" s="2" t="str">
        <f t="shared" si="13"/>
        <v>{"Atk":22763.7051,"Cri":0.7978}</v>
      </c>
      <c r="AH109" s="2" t="str" cm="1">
        <f t="array" ref="AH109">IF(AH108="","",$B$2&amp;AH$31&amp;$B$2&amp;$B$1&amp;ROUND(AH$29/100*_xlfn.XLOOKUP($E109,$E$32:$E$281,_xlfn.XLOOKUP(AH$31,$S$28:$AB$28,$S$32:$AB$281))*_xlfn.XLOOKUP(AK$30,$S$8:$S$10,_xlfn.XLOOKUP(AH$31,$U$4:$Z$4,$U$8:$Z$10),1),4))</f>
        <v>"Hp":164197.2172</v>
      </c>
      <c r="AI109" s="2" t="str" cm="1">
        <f t="array" ref="AI109">IF(AI108="","",$B$2&amp;AI$31&amp;$B$2&amp;$B$1&amp;ROUND(AI$29/100*_xlfn.XLOOKUP($E109,$E$32:$E$281,_xlfn.XLOOKUP(AI$31,$S$28:$AB$28,$S$32:$AB$281))*_xlfn.XLOOKUP(AK$30,$S$8:$S$10,_xlfn.XLOOKUP(AI$31,$U$4:$Z$4,$U$8:$Z$10),1),4))</f>
        <v>"AntiCri":0.4402</v>
      </c>
      <c r="AJ109" s="2" t="str" cm="1">
        <f t="array" ref="AJ109">IF(AJ108="","",$B$2&amp;AJ$31&amp;$B$2&amp;$B$1&amp;ROUND(AJ$29/100*_xlfn.XLOOKUP($E109,$E$32:$E$281,_xlfn.XLOOKUP(AJ$31,$S$28:$AB$28,$S$32:$AB$281))*_xlfn.XLOOKUP(AK$30,$S$8:$S$10,_xlfn.XLOOKUP(AJ$31,$U$4:$Z$4,$U$8:$Z$10),1),4))</f>
        <v/>
      </c>
      <c r="AK109" s="2" t="str">
        <f t="shared" si="14"/>
        <v>{"Hp":164197.2172,"AntiCri":0.4402}</v>
      </c>
      <c r="AL109" s="2" t="str" cm="1">
        <f t="array" ref="AL109">IF(AL108="","",$B$2&amp;AL$31&amp;$B$2&amp;$B$1&amp;ROUND(AL$29/100*_xlfn.XLOOKUP($E109,$E$32:$E$281,_xlfn.XLOOKUP(AL$31,$S$28:$AB$28,$S$32:$AB$281))*IFERROR(_xlfn.XLOOKUP(AO$30,$S$8:$S$10,_xlfn.XLOOKUP(AL$31,$U$4:$Z$4,$U$8:$Z$10),1),1),4))</f>
        <v>"PhysDef":7090.3344</v>
      </c>
      <c r="AM109" s="2" t="str" cm="1">
        <f t="array" ref="AM109">IF(AM108="","",$B$2&amp;AM$31&amp;$B$2&amp;$B$1&amp;ROUND(AM$29/100*_xlfn.XLOOKUP($E109,$E$32:$E$281,_xlfn.XLOOKUP(AM$31,$S$28:$AB$28,$S$32:$AB$281))*IFERROR(_xlfn.XLOOKUP(AP$30,$S$8:$S$10,_xlfn.XLOOKUP(AM$31,$U$4:$Z$4,$U$8:$Z$10),1),1),4))</f>
        <v>"SkillSpeed":0.1141</v>
      </c>
      <c r="AN109" s="2" t="str" cm="1">
        <f t="array" ref="AN109">IF(AN108="","",$B$2&amp;AN$31&amp;$B$2&amp;$B$1&amp;ROUND(AN$29/100*_xlfn.XLOOKUP($E109,$E$32:$E$281,_xlfn.XLOOKUP(AN$31,$S$28:$AB$28,$S$32:$AB$281))*IFERROR(_xlfn.XLOOKUP(AO$30,$S$8:$S$10,_xlfn.XLOOKUP(AN$31,$U$4:$Z$4,$U$8:$Z$10),1),1),4))</f>
        <v/>
      </c>
      <c r="AO109" s="2" t="str">
        <f t="shared" si="15"/>
        <v>{"PhysDef":7090.3344,"SkillSpeed":0.1141}</v>
      </c>
      <c r="AP109" s="2" t="str" cm="1">
        <f t="array" ref="AP109">IF(AP108="","",$B$2&amp;AP$31&amp;$B$2&amp;$B$1&amp;ROUND(AP$29/100*_xlfn.XLOOKUP($E109,$E$32:$E$281,_xlfn.XLOOKUP(AP$31,$S$28:$AB$28,$S$32:$AB$281))*IFERROR(_xlfn.XLOOKUP(AS$30,$S$8:$S$10,_xlfn.XLOOKUP(AP$31,$U$4:$Z$4,$U$8:$Z$10),1),1),4))</f>
        <v>"MagicDef":7090.3344</v>
      </c>
      <c r="AQ109" s="2" t="str" cm="1">
        <f t="array" ref="AQ109">IF(AQ108="","",$B$2&amp;AQ$31&amp;$B$2&amp;$B$1&amp;ROUND(AQ$29/100*_xlfn.XLOOKUP($E109,$E$32:$E$281,_xlfn.XLOOKUP(AQ$31,$S$28:$AB$28,$S$32:$AB$281))*IFERROR(_xlfn.XLOOKUP(AT$30,$S$8:$S$10,_xlfn.XLOOKUP(AQ$31,$U$4:$Z$4,$U$8:$Z$10),1),1),4))</f>
        <v>"AtkSpeed":0.1467</v>
      </c>
      <c r="AR109" s="2" t="str" cm="1">
        <f t="array" ref="AR109">IF(AR108="","",$B$2&amp;AR$31&amp;$B$2&amp;$B$1&amp;ROUND(AR$29/100*_xlfn.XLOOKUP($E109,$E$32:$E$281,_xlfn.XLOOKUP(AR$31,$S$28:$AB$28,$S$32:$AB$281))*IFERROR(_xlfn.XLOOKUP(AS$30,$S$8:$S$10,_xlfn.XLOOKUP(AR$31,$U$4:$Z$4,$U$8:$Z$10),1),1),4))</f>
        <v>"SkillSpeed":0.1141</v>
      </c>
      <c r="AS109" s="2" t="str">
        <f t="shared" si="16"/>
        <v>{"MagicDef":7090.3344,"AtkSpeed":0.1467,"SkillSpeed":0.1141}</v>
      </c>
      <c r="AT109" s="2" t="str" cm="1">
        <f t="array" ref="AT109">IF(AT108="","",$B$2&amp;AT$31&amp;$B$2&amp;$B$1&amp;ROUND(AT$29/100*_xlfn.XLOOKUP($E109,$E$32:$E$281,_xlfn.XLOOKUP(AT$31,$S$28:$AB$28,$S$32:$AB$281))*IFERROR(_xlfn.XLOOKUP(AW$30,$S$8:$S$10,_xlfn.XLOOKUP(AT$31,$U$4:$Z$4,$U$8:$Z$10),1),1),4))</f>
        <v>"Atk":16046.5462</v>
      </c>
      <c r="AU109" s="2" t="str" cm="1">
        <f t="array" ref="AU109">IF(AU108="","",$B$2&amp;AU$31&amp;$B$2&amp;$B$1&amp;ROUND(AU$29/100*_xlfn.XLOOKUP($E109,$E$32:$E$281,_xlfn.XLOOKUP(AU$31,$S$28:$AB$28,$S$32:$AB$281))*IFERROR(_xlfn.XLOOKUP(AX$30,$S$8:$S$10,_xlfn.XLOOKUP(AU$31,$U$4:$Z$4,$U$8:$Z$10),1),1),4))</f>
        <v>"Cri":0.5502</v>
      </c>
      <c r="AV109" s="2" t="str" cm="1">
        <f t="array" ref="AV109">IF(AV108="","",$B$2&amp;AV$31&amp;$B$2&amp;$B$1&amp;ROUND(AV$29/100*_xlfn.XLOOKUP($E109,$E$32:$E$281,_xlfn.XLOOKUP(AV$31,$S$28:$AB$28,$S$32:$AB$281))*IFERROR(_xlfn.XLOOKUP(AW$30,$S$8:$S$10,_xlfn.XLOOKUP(AV$31,$U$4:$Z$4,$U$8:$Z$10),1),1),4))</f>
        <v/>
      </c>
      <c r="AW109" s="2" t="str">
        <f t="shared" si="17"/>
        <v>{"Atk":16046.5462,"Cri":0.5502}</v>
      </c>
      <c r="AX109" s="2" t="str" cm="1">
        <f t="array" ref="AX109">IF(AX108="","",$B$2&amp;AX$31&amp;$B$2&amp;$B$1&amp;ROUND(AX$29/100*_xlfn.XLOOKUP($E109,$E$32:$E$281,_xlfn.XLOOKUP(AX$31,$S$28:$AB$28,$S$32:$AB$281))*IFERROR(_xlfn.XLOOKUP(BA$30,$S$8:$S$10,_xlfn.XLOOKUP(AX$31,$U$4:$Z$4,$U$8:$Z$10),1),1),4))</f>
        <v>"Hp":233234.6835</v>
      </c>
      <c r="AY109" s="2" t="str" cm="1">
        <f t="array" ref="AY109">IF(AY108="","",$B$2&amp;AY$31&amp;$B$2&amp;$B$1&amp;ROUND(AY$29/100*_xlfn.XLOOKUP($E109,$E$32:$E$281,_xlfn.XLOOKUP(AY$31,$S$28:$AB$28,$S$32:$AB$281))*IFERROR(_xlfn.XLOOKUP(BB$30,$S$8:$S$10,_xlfn.XLOOKUP(AY$31,$U$4:$Z$4,$U$8:$Z$10),1),1),4))</f>
        <v>"AntiCri":0.5502</v>
      </c>
      <c r="AZ109" s="2" t="str" cm="1">
        <f t="array" ref="AZ109">IF(AZ108="","",$B$2&amp;AZ$31&amp;$B$2&amp;$B$1&amp;ROUND(AZ$29/100*_xlfn.XLOOKUP($E109,$E$32:$E$281,_xlfn.XLOOKUP(AZ$31,$S$28:$AB$28,$S$32:$AB$281))*IFERROR(_xlfn.XLOOKUP(BA$30,$S$8:$S$10,_xlfn.XLOOKUP(AZ$31,$U$4:$Z$4,$U$8:$Z$10),1),1),4))</f>
        <v/>
      </c>
      <c r="BA109" s="2" t="str">
        <f t="shared" si="18"/>
        <v>{"Hp":233234.6835,"AntiCri":0.5502}</v>
      </c>
      <c r="BB109" s="2" t="str" cm="1">
        <f t="array" ref="BB109">IF(BB108="","",$B$2&amp;BB$31&amp;$B$2&amp;$B$1&amp;ROUND(BB$29/100*_xlfn.XLOOKUP($E109,$E$32:$E$281,_xlfn.XLOOKUP(BB$31,$S$28:$AB$28,$S$32:$AB$281))*IFERROR(_xlfn.XLOOKUP(BE$30,$S$8:$S$10,_xlfn.XLOOKUP(BB$31,$U$4:$Z$4,$U$8:$Z$10),1),1),4))</f>
        <v>"PhysDef":8209.8609</v>
      </c>
      <c r="BC109" s="2" t="str" cm="1">
        <f t="array" ref="BC109">IF(BC108="","",$B$2&amp;BC$31&amp;$B$2&amp;$B$1&amp;ROUND(BC$29/100*_xlfn.XLOOKUP($E109,$E$32:$E$281,_xlfn.XLOOKUP(BC$31,$S$28:$AB$28,$S$32:$AB$281))*IFERROR(_xlfn.XLOOKUP(BF$30,$S$8:$S$10,_xlfn.XLOOKUP(BC$31,$U$4:$Z$4,$U$8:$Z$10),1),1),4))</f>
        <v>"OnHealInc":0.1076</v>
      </c>
      <c r="BD109" s="2" t="str" cm="1">
        <f t="array" ref="BD109">IF(BD108="","",$B$2&amp;BD$31&amp;$B$2&amp;$B$1&amp;ROUND(BD$29/100*_xlfn.XLOOKUP($E109,$E$32:$E$281,_xlfn.XLOOKUP(BD$31,$S$28:$AB$28,$S$32:$AB$281))*IFERROR(_xlfn.XLOOKUP(BE$30,$S$8:$S$10,_xlfn.XLOOKUP(BD$31,$U$4:$Z$4,$U$8:$Z$10),1),1),4))</f>
        <v/>
      </c>
      <c r="BE109" s="2" t="str">
        <f t="shared" si="19"/>
        <v>{"PhysDef":8209.8609,"OnHealInc":0.1076}</v>
      </c>
      <c r="BF109" s="2" t="str" cm="1">
        <f t="array" ref="BF109">IF(BF108="","",$B$2&amp;BF$31&amp;$B$2&amp;$B$1&amp;ROUND(BF$29/100*_xlfn.XLOOKUP($E109,$E$32:$E$281,_xlfn.XLOOKUP(BF$31,$S$28:$AB$28,$S$32:$AB$281))*IFERROR(_xlfn.XLOOKUP(BI$30,$S$8:$S$10,_xlfn.XLOOKUP(BF$31,$U$4:$Z$4,$U$8:$Z$10),1),1),4))</f>
        <v>"MagicDef":8209.8609</v>
      </c>
      <c r="BG109" s="2" t="str" cm="1">
        <f t="array" ref="BG109">IF(BG108="","",$B$2&amp;BG$31&amp;$B$2&amp;$B$1&amp;ROUND(BG$29/100*_xlfn.XLOOKUP($E109,$E$32:$E$281,_xlfn.XLOOKUP(BG$31,$S$28:$AB$28,$S$32:$AB$281))*IFERROR(_xlfn.XLOOKUP(BJ$30,$S$8:$S$10,_xlfn.XLOOKUP(BG$31,$U$4:$Z$4,$U$8:$Z$10),1),1),4))</f>
        <v>"AtkSpeed":0.1467</v>
      </c>
      <c r="BH109" s="2" t="str" cm="1">
        <f t="array" ref="BH109">IF(BH108="","",$B$2&amp;BH$31&amp;$B$2&amp;$B$1&amp;ROUND(BH$29/100*_xlfn.XLOOKUP($E109,$E$32:$E$281,_xlfn.XLOOKUP(BH$31,$S$28:$AB$28,$S$32:$AB$281))*IFERROR(_xlfn.XLOOKUP(BI$30,$S$8:$S$10,_xlfn.XLOOKUP(BH$31,$U$4:$Z$4,$U$8:$Z$10),1),1),4))</f>
        <v>"OnHealInc":0.1076</v>
      </c>
      <c r="BI109" s="2" t="str">
        <f t="shared" si="20"/>
        <v>{"MagicDef":8209.8609,"AtkSpeed":0.1467,"OnHealInc":0.1076}</v>
      </c>
      <c r="BJ109" s="2" t="str" cm="1">
        <f t="array" ref="BJ109">IF(BJ108="","",$B$2&amp;BJ$31&amp;$B$2&amp;$B$1&amp;ROUND(BJ$29/100*_xlfn.XLOOKUP($E109,$E$32:$E$281,_xlfn.XLOOKUP(BJ$31,$S$28:$AB$28,$S$32:$AB$281))*IFERROR(_xlfn.XLOOKUP(BM$30,$S$8:$S$10,_xlfn.XLOOKUP(BJ$31,$U$4:$Z$4,$U$8:$Z$10),1),1),4))</f>
        <v>"Atk":20524.6521</v>
      </c>
      <c r="BK109" s="2" t="str" cm="1">
        <f t="array" ref="BK109">IF(BK108="","",$B$2&amp;BK$31&amp;$B$2&amp;$B$1&amp;ROUND(BK$29/100*_xlfn.XLOOKUP($E109,$E$32:$E$281,_xlfn.XLOOKUP(BK$31,$S$28:$AB$28,$S$32:$AB$281))*IFERROR(_xlfn.XLOOKUP(BN$30,$S$8:$S$10,_xlfn.XLOOKUP(BK$31,$U$4:$Z$4,$U$8:$Z$10),1),1),4))</f>
        <v>"Cri":0.5502</v>
      </c>
      <c r="BL109" s="2" t="str" cm="1">
        <f t="array" ref="BL109">IF(BL108="","",$B$2&amp;BL$31&amp;$B$2&amp;$B$1&amp;ROUND(BL$29/100*_xlfn.XLOOKUP($E109,$E$32:$E$281,_xlfn.XLOOKUP(BL$31,$S$28:$AB$28,$S$32:$AB$281))*IFERROR(_xlfn.XLOOKUP(BM$30,$S$8:$S$10,_xlfn.XLOOKUP(BL$31,$U$4:$Z$4,$U$8:$Z$10),1),1),4))</f>
        <v/>
      </c>
      <c r="BM109" s="2" t="str">
        <f t="shared" si="21"/>
        <v>{"Atk":20524.6521,"Cri":0.5502}</v>
      </c>
      <c r="BN109" s="2" t="str" cm="1">
        <f t="array" ref="BN109">IF(BN108="","",$B$2&amp;BN$31&amp;$B$2&amp;$B$1&amp;ROUND(BN$29/100*_xlfn.XLOOKUP($E109,$E$32:$E$281,_xlfn.XLOOKUP(BN$31,$S$28:$AB$28,$S$32:$AB$281))*IFERROR(_xlfn.XLOOKUP(BQ$30,$S$8:$S$10,_xlfn.XLOOKUP(BN$31,$U$4:$Z$4,$U$8:$Z$10),1),1),4))</f>
        <v>"Hp":195917.1341</v>
      </c>
      <c r="BO109" s="2" t="str" cm="1">
        <f t="array" ref="BO109">IF(BO108="","",$B$2&amp;BO$31&amp;$B$2&amp;$B$1&amp;ROUND(BO$29/100*_xlfn.XLOOKUP($E109,$E$32:$E$281,_xlfn.XLOOKUP(BO$31,$S$28:$AB$28,$S$32:$AB$281))*IFERROR(_xlfn.XLOOKUP(BR$30,$S$8:$S$10,_xlfn.XLOOKUP(BO$31,$U$4:$Z$4,$U$8:$Z$10),1),1),4))</f>
        <v>"AntiCri":0.5502</v>
      </c>
      <c r="BP109" s="2" t="str" cm="1">
        <f t="array" ref="BP109">IF(BP108="","",$B$2&amp;BP$31&amp;$B$2&amp;$B$1&amp;ROUND(BP$29/100*_xlfn.XLOOKUP($E109,$E$32:$E$281,_xlfn.XLOOKUP(BP$31,$S$28:$AB$28,$S$32:$AB$281))*IFERROR(_xlfn.XLOOKUP(BQ$30,$S$8:$S$10,_xlfn.XLOOKUP(BP$31,$U$4:$Z$4,$U$8:$Z$10),1),1),4))</f>
        <v/>
      </c>
      <c r="BQ109" s="2" t="str">
        <f t="shared" si="22"/>
        <v>{"Hp":195917.1341,"AntiCri":0.5502}</v>
      </c>
      <c r="BR109" s="2" t="str" cm="1">
        <f t="array" ref="BR109">IF(BR108="","",$B$2&amp;BR$31&amp;$B$2&amp;$B$1&amp;ROUND(BR$29/100*_xlfn.XLOOKUP($E109,$E$32:$E$281,_xlfn.XLOOKUP(BR$31,$S$28:$AB$28,$S$32:$AB$281))*IFERROR(_xlfn.XLOOKUP(BU$30,$S$8:$S$10,_xlfn.XLOOKUP(BR$31,$U$4:$Z$4,$U$8:$Z$10),1),1),4))</f>
        <v>"PhysDef":7239.6046</v>
      </c>
      <c r="BS109" s="2" t="str" cm="1">
        <f t="array" ref="BS109">IF(BS108="","",$B$2&amp;BS$31&amp;$B$2&amp;$B$1&amp;ROUND(BS$29/100*_xlfn.XLOOKUP($E109,$E$32:$E$281,_xlfn.XLOOKUP(BS$31,$S$28:$AB$28,$S$32:$AB$281))*IFERROR(_xlfn.XLOOKUP(BV$30,$S$8:$S$10,_xlfn.XLOOKUP(BS$31,$U$4:$Z$4,$U$8:$Z$10),1),1),4))</f>
        <v>"HealInc":0.1076</v>
      </c>
      <c r="BT109" s="2" t="str" cm="1">
        <f t="array" ref="BT109">IF(BT108="","",$B$2&amp;BT$31&amp;$B$2&amp;$B$1&amp;ROUND(BT$29/100*_xlfn.XLOOKUP($E109,$E$32:$E$281,_xlfn.XLOOKUP(BT$31,$S$28:$AB$28,$S$32:$AB$281))*IFERROR(_xlfn.XLOOKUP(BU$30,$S$8:$S$10,_xlfn.XLOOKUP(BT$31,$U$4:$Z$4,$U$8:$Z$10),1),1),4))</f>
        <v/>
      </c>
      <c r="BU109" s="2" t="str">
        <f t="shared" si="23"/>
        <v>{"PhysDef":7239.6046,"HealInc":0.1076}</v>
      </c>
      <c r="BV109" s="2" t="str" cm="1">
        <f t="array" ref="BV109">IF(BV108="","",$B$2&amp;BV$31&amp;$B$2&amp;$B$1&amp;ROUND(BV$29/100*_xlfn.XLOOKUP($E109,$E$32:$E$281,_xlfn.XLOOKUP(BV$31,$S$28:$AB$28,$S$32:$AB$281))*IFERROR(_xlfn.XLOOKUP(BY$30,$S$8:$S$10,_xlfn.XLOOKUP(BV$31,$U$4:$Z$4,$U$8:$Z$10),1),1),4))</f>
        <v>"MagicDef":7388.8748</v>
      </c>
      <c r="BW109" s="2" t="str" cm="1">
        <f t="array" ref="BW109">IF(BW108="","",$B$2&amp;BW$31&amp;$B$2&amp;$B$1&amp;ROUND(BW$29/100*_xlfn.XLOOKUP($E109,$E$32:$E$281,_xlfn.XLOOKUP(BW$31,$S$28:$AB$28,$S$32:$AB$281))*IFERROR(_xlfn.XLOOKUP(BZ$30,$S$8:$S$10,_xlfn.XLOOKUP(BW$31,$U$4:$Z$4,$U$8:$Z$10),1),1),4))</f>
        <v>"AtkSpeed":0.1467</v>
      </c>
      <c r="BX109" s="2" t="str" cm="1">
        <f t="array" ref="BX109">IF(BX108="","",$B$2&amp;BX$31&amp;$B$2&amp;$B$1&amp;ROUND(BX$29/100*_xlfn.XLOOKUP($E109,$E$32:$E$281,_xlfn.XLOOKUP(BX$31,$S$28:$AB$28,$S$32:$AB$281))*IFERROR(_xlfn.XLOOKUP(BY$30,$S$8:$S$10,_xlfn.XLOOKUP(BX$31,$U$4:$Z$4,$U$8:$Z$10),1),1),4))</f>
        <v>"HealInc":0.1076</v>
      </c>
      <c r="BY109" s="2" t="str">
        <f t="shared" si="24"/>
        <v>{"MagicDef":7388.8748,"AtkSpeed":0.1467,"HealInc":0.1076}</v>
      </c>
    </row>
    <row r="110" spans="4:77" ht="16.5" x14ac:dyDescent="0.15">
      <c r="D110" s="38">
        <v>167</v>
      </c>
      <c r="E110" s="43">
        <v>79</v>
      </c>
      <c r="F110" s="38">
        <v>4120.0761928858738</v>
      </c>
      <c r="G110" s="38">
        <v>60</v>
      </c>
      <c r="H110" s="38">
        <v>60</v>
      </c>
      <c r="I110" s="48">
        <v>4120.0761928858738</v>
      </c>
      <c r="J110" s="48">
        <v>412.00761928858742</v>
      </c>
      <c r="K110" s="48">
        <v>164.80304771543499</v>
      </c>
      <c r="L110" s="48">
        <v>164.80304771543499</v>
      </c>
      <c r="M110" s="48">
        <v>84</v>
      </c>
      <c r="N110" s="48">
        <v>84</v>
      </c>
      <c r="O110" s="48">
        <v>27</v>
      </c>
      <c r="P110" s="48">
        <v>21</v>
      </c>
      <c r="Q110" s="48">
        <v>19.8</v>
      </c>
      <c r="R110" s="48">
        <v>19.8</v>
      </c>
      <c r="S110" s="48">
        <f>SUM(I$32:I110)</f>
        <v>190707.82296988927</v>
      </c>
      <c r="T110" s="48">
        <f>SUM(J$32:J110)</f>
        <v>19070.782296988924</v>
      </c>
      <c r="U110" s="48">
        <f>SUM(K$32:K110)</f>
        <v>7628.3129187955692</v>
      </c>
      <c r="V110" s="48">
        <f>SUM(L$32:L110)</f>
        <v>7628.3129187955692</v>
      </c>
      <c r="W110" s="62">
        <f>SUM(M$32:M110)/10000</f>
        <v>0.55859999999999999</v>
      </c>
      <c r="X110" s="62">
        <f>SUM(N$32:N110)/10000</f>
        <v>0.55859999999999999</v>
      </c>
      <c r="Y110" s="62">
        <f>SUM(O$32:O110)/10000</f>
        <v>0.14940000000000001</v>
      </c>
      <c r="Z110" s="62">
        <f>SUM(P$32:P110)/10000</f>
        <v>0.1162</v>
      </c>
      <c r="AA110" s="62">
        <f>SUM(Q$32:Q110)/10000</f>
        <v>0.10955999999999996</v>
      </c>
      <c r="AB110" s="62">
        <f>SUM(R$32:R110)/10000</f>
        <v>0.10955999999999996</v>
      </c>
      <c r="AD110" s="2" t="str" cm="1">
        <f t="array" ref="AD110">IF(AD109="","",$B$2&amp;AD$31&amp;$B$2&amp;$B$1&amp;ROUND(AD$29/100*_xlfn.XLOOKUP($E110,$E$32:$E$281,_xlfn.XLOOKUP(AD$31,$S$28:$AB$28,$S$32:$AB$281))*_xlfn.XLOOKUP(AG$30,$S$8:$S$10,_xlfn.XLOOKUP(AD$31,$U$4:$Z$4,$U$8:$Z$10),1),4))</f>
        <v>"Atk":23266.3544</v>
      </c>
      <c r="AE110" s="2" t="str" cm="1">
        <f t="array" ref="AE110">IF(AE109="","",$B$2&amp;AE$31&amp;$B$2&amp;$B$1&amp;ROUND(AE$29/100*_xlfn.XLOOKUP($E110,$E$32:$E$281,_xlfn.XLOOKUP(AE$31,$S$28:$AB$28,$S$32:$AB$281))*_xlfn.XLOOKUP(AG$30,$S$8:$S$10,_xlfn.XLOOKUP(AE$31,$U$4:$Z$4,$U$8:$Z$10),1),4))</f>
        <v>"Cri":0.81</v>
      </c>
      <c r="AF110" s="2" t="str" cm="1">
        <f t="array" ref="AF110">IF(AF109="","",$B$2&amp;AF$31&amp;$B$2&amp;$B$1&amp;ROUND(AF$29/100*_xlfn.XLOOKUP($E110,$E$32:$E$281,_xlfn.XLOOKUP(AF$31,$S$28:$AB$28,$S$32:$AB$281))*_xlfn.XLOOKUP(AI$30,$S$8:$S$10,_xlfn.XLOOKUP(AF$31,$U$4:$Z$4,$U$8:$Z$10),1),4))</f>
        <v/>
      </c>
      <c r="AG110" s="2" t="str">
        <f t="shared" si="13"/>
        <v>{"Atk":23266.3544,"Cri":0.81}</v>
      </c>
      <c r="AH110" s="2" t="str" cm="1">
        <f t="array" ref="AH110">IF(AH109="","",$B$2&amp;AH$31&amp;$B$2&amp;$B$1&amp;ROUND(AH$29/100*_xlfn.XLOOKUP($E110,$E$32:$E$281,_xlfn.XLOOKUP(AH$31,$S$28:$AB$28,$S$32:$AB$281))*_xlfn.XLOOKUP(AK$30,$S$8:$S$10,_xlfn.XLOOKUP(AH$31,$U$4:$Z$4,$U$8:$Z$10),1),4))</f>
        <v>"Hp":167822.8842</v>
      </c>
      <c r="AI110" s="2" t="str" cm="1">
        <f t="array" ref="AI110">IF(AI109="","",$B$2&amp;AI$31&amp;$B$2&amp;$B$1&amp;ROUND(AI$29/100*_xlfn.XLOOKUP($E110,$E$32:$E$281,_xlfn.XLOOKUP(AI$31,$S$28:$AB$28,$S$32:$AB$281))*_xlfn.XLOOKUP(AK$30,$S$8:$S$10,_xlfn.XLOOKUP(AI$31,$U$4:$Z$4,$U$8:$Z$10),1),4))</f>
        <v>"AntiCri":0.4469</v>
      </c>
      <c r="AJ110" s="2" t="str" cm="1">
        <f t="array" ref="AJ110">IF(AJ109="","",$B$2&amp;AJ$31&amp;$B$2&amp;$B$1&amp;ROUND(AJ$29/100*_xlfn.XLOOKUP($E110,$E$32:$E$281,_xlfn.XLOOKUP(AJ$31,$S$28:$AB$28,$S$32:$AB$281))*_xlfn.XLOOKUP(AK$30,$S$8:$S$10,_xlfn.XLOOKUP(AJ$31,$U$4:$Z$4,$U$8:$Z$10),1),4))</f>
        <v/>
      </c>
      <c r="AK110" s="2" t="str">
        <f t="shared" si="14"/>
        <v>{"Hp":167822.8842,"AntiCri":0.4469}</v>
      </c>
      <c r="AL110" s="2" t="str" cm="1">
        <f t="array" ref="AL110">IF(AL109="","",$B$2&amp;AL$31&amp;$B$2&amp;$B$1&amp;ROUND(AL$29/100*_xlfn.XLOOKUP($E110,$E$32:$E$281,_xlfn.XLOOKUP(AL$31,$S$28:$AB$28,$S$32:$AB$281))*IFERROR(_xlfn.XLOOKUP(AO$30,$S$8:$S$10,_xlfn.XLOOKUP(AL$31,$U$4:$Z$4,$U$8:$Z$10),1),1),4))</f>
        <v>"PhysDef":7246.8973</v>
      </c>
      <c r="AM110" s="2" t="str" cm="1">
        <f t="array" ref="AM110">IF(AM109="","",$B$2&amp;AM$31&amp;$B$2&amp;$B$1&amp;ROUND(AM$29/100*_xlfn.XLOOKUP($E110,$E$32:$E$281,_xlfn.XLOOKUP(AM$31,$S$28:$AB$28,$S$32:$AB$281))*IFERROR(_xlfn.XLOOKUP(AP$30,$S$8:$S$10,_xlfn.XLOOKUP(AM$31,$U$4:$Z$4,$U$8:$Z$10),1),1),4))</f>
        <v>"SkillSpeed":0.1162</v>
      </c>
      <c r="AN110" s="2" t="str" cm="1">
        <f t="array" ref="AN110">IF(AN109="","",$B$2&amp;AN$31&amp;$B$2&amp;$B$1&amp;ROUND(AN$29/100*_xlfn.XLOOKUP($E110,$E$32:$E$281,_xlfn.XLOOKUP(AN$31,$S$28:$AB$28,$S$32:$AB$281))*IFERROR(_xlfn.XLOOKUP(AO$30,$S$8:$S$10,_xlfn.XLOOKUP(AN$31,$U$4:$Z$4,$U$8:$Z$10),1),1),4))</f>
        <v/>
      </c>
      <c r="AO110" s="2" t="str">
        <f t="shared" si="15"/>
        <v>{"PhysDef":7246.8973,"SkillSpeed":0.1162}</v>
      </c>
      <c r="AP110" s="2" t="str" cm="1">
        <f t="array" ref="AP110">IF(AP109="","",$B$2&amp;AP$31&amp;$B$2&amp;$B$1&amp;ROUND(AP$29/100*_xlfn.XLOOKUP($E110,$E$32:$E$281,_xlfn.XLOOKUP(AP$31,$S$28:$AB$28,$S$32:$AB$281))*IFERROR(_xlfn.XLOOKUP(AS$30,$S$8:$S$10,_xlfn.XLOOKUP(AP$31,$U$4:$Z$4,$U$8:$Z$10),1),1),4))</f>
        <v>"MagicDef":7246.8973</v>
      </c>
      <c r="AQ110" s="2" t="str" cm="1">
        <f t="array" ref="AQ110">IF(AQ109="","",$B$2&amp;AQ$31&amp;$B$2&amp;$B$1&amp;ROUND(AQ$29/100*_xlfn.XLOOKUP($E110,$E$32:$E$281,_xlfn.XLOOKUP(AQ$31,$S$28:$AB$28,$S$32:$AB$281))*IFERROR(_xlfn.XLOOKUP(AT$30,$S$8:$S$10,_xlfn.XLOOKUP(AQ$31,$U$4:$Z$4,$U$8:$Z$10),1),1),4))</f>
        <v>"AtkSpeed":0.1494</v>
      </c>
      <c r="AR110" s="2" t="str" cm="1">
        <f t="array" ref="AR110">IF(AR109="","",$B$2&amp;AR$31&amp;$B$2&amp;$B$1&amp;ROUND(AR$29/100*_xlfn.XLOOKUP($E110,$E$32:$E$281,_xlfn.XLOOKUP(AR$31,$S$28:$AB$28,$S$32:$AB$281))*IFERROR(_xlfn.XLOOKUP(AS$30,$S$8:$S$10,_xlfn.XLOOKUP(AR$31,$U$4:$Z$4,$U$8:$Z$10),1),1),4))</f>
        <v>"SkillSpeed":0.1162</v>
      </c>
      <c r="AS110" s="2" t="str">
        <f t="shared" si="16"/>
        <v>{"MagicDef":7246.8973,"AtkSpeed":0.1494,"SkillSpeed":0.1162}</v>
      </c>
      <c r="AT110" s="2" t="str" cm="1">
        <f t="array" ref="AT110">IF(AT109="","",$B$2&amp;AT$31&amp;$B$2&amp;$B$1&amp;ROUND(AT$29/100*_xlfn.XLOOKUP($E110,$E$32:$E$281,_xlfn.XLOOKUP(AT$31,$S$28:$AB$28,$S$32:$AB$281))*IFERROR(_xlfn.XLOOKUP(AW$30,$S$8:$S$10,_xlfn.XLOOKUP(AT$31,$U$4:$Z$4,$U$8:$Z$10),1),1),4))</f>
        <v>"Atk":16400.8728</v>
      </c>
      <c r="AU110" s="2" t="str" cm="1">
        <f t="array" ref="AU110">IF(AU109="","",$B$2&amp;AU$31&amp;$B$2&amp;$B$1&amp;ROUND(AU$29/100*_xlfn.XLOOKUP($E110,$E$32:$E$281,_xlfn.XLOOKUP(AU$31,$S$28:$AB$28,$S$32:$AB$281))*IFERROR(_xlfn.XLOOKUP(AX$30,$S$8:$S$10,_xlfn.XLOOKUP(AU$31,$U$4:$Z$4,$U$8:$Z$10),1),1),4))</f>
        <v>"Cri":0.5586</v>
      </c>
      <c r="AV110" s="2" t="str" cm="1">
        <f t="array" ref="AV110">IF(AV109="","",$B$2&amp;AV$31&amp;$B$2&amp;$B$1&amp;ROUND(AV$29/100*_xlfn.XLOOKUP($E110,$E$32:$E$281,_xlfn.XLOOKUP(AV$31,$S$28:$AB$28,$S$32:$AB$281))*IFERROR(_xlfn.XLOOKUP(AW$30,$S$8:$S$10,_xlfn.XLOOKUP(AV$31,$U$4:$Z$4,$U$8:$Z$10),1),1),4))</f>
        <v/>
      </c>
      <c r="AW110" s="2" t="str">
        <f t="shared" si="17"/>
        <v>{"Atk":16400.8728,"Cri":0.5586}</v>
      </c>
      <c r="AX110" s="2" t="str" cm="1">
        <f t="array" ref="AX110">IF(AX109="","",$B$2&amp;AX$31&amp;$B$2&amp;$B$1&amp;ROUND(AX$29/100*_xlfn.XLOOKUP($E110,$E$32:$E$281,_xlfn.XLOOKUP(AX$31,$S$28:$AB$28,$S$32:$AB$281))*IFERROR(_xlfn.XLOOKUP(BA$30,$S$8:$S$10,_xlfn.XLOOKUP(AX$31,$U$4:$Z$4,$U$8:$Z$10),1),1),4))</f>
        <v>"Hp":238384.7787</v>
      </c>
      <c r="AY110" s="2" t="str" cm="1">
        <f t="array" ref="AY110">IF(AY109="","",$B$2&amp;AY$31&amp;$B$2&amp;$B$1&amp;ROUND(AY$29/100*_xlfn.XLOOKUP($E110,$E$32:$E$281,_xlfn.XLOOKUP(AY$31,$S$28:$AB$28,$S$32:$AB$281))*IFERROR(_xlfn.XLOOKUP(BB$30,$S$8:$S$10,_xlfn.XLOOKUP(AY$31,$U$4:$Z$4,$U$8:$Z$10),1),1),4))</f>
        <v>"AntiCri":0.5586</v>
      </c>
      <c r="AZ110" s="2" t="str" cm="1">
        <f t="array" ref="AZ110">IF(AZ109="","",$B$2&amp;AZ$31&amp;$B$2&amp;$B$1&amp;ROUND(AZ$29/100*_xlfn.XLOOKUP($E110,$E$32:$E$281,_xlfn.XLOOKUP(AZ$31,$S$28:$AB$28,$S$32:$AB$281))*IFERROR(_xlfn.XLOOKUP(BA$30,$S$8:$S$10,_xlfn.XLOOKUP(AZ$31,$U$4:$Z$4,$U$8:$Z$10),1),1),4))</f>
        <v/>
      </c>
      <c r="BA110" s="2" t="str">
        <f t="shared" si="18"/>
        <v>{"Hp":238384.7787,"AntiCri":0.5586}</v>
      </c>
      <c r="BB110" s="2" t="str" cm="1">
        <f t="array" ref="BB110">IF(BB109="","",$B$2&amp;BB$31&amp;$B$2&amp;$B$1&amp;ROUND(BB$29/100*_xlfn.XLOOKUP($E110,$E$32:$E$281,_xlfn.XLOOKUP(BB$31,$S$28:$AB$28,$S$32:$AB$281))*IFERROR(_xlfn.XLOOKUP(BE$30,$S$8:$S$10,_xlfn.XLOOKUP(BB$31,$U$4:$Z$4,$U$8:$Z$10),1),1),4))</f>
        <v>"PhysDef":8391.1442</v>
      </c>
      <c r="BC110" s="2" t="str" cm="1">
        <f t="array" ref="BC110">IF(BC109="","",$B$2&amp;BC$31&amp;$B$2&amp;$B$1&amp;ROUND(BC$29/100*_xlfn.XLOOKUP($E110,$E$32:$E$281,_xlfn.XLOOKUP(BC$31,$S$28:$AB$28,$S$32:$AB$281))*IFERROR(_xlfn.XLOOKUP(BF$30,$S$8:$S$10,_xlfn.XLOOKUP(BC$31,$U$4:$Z$4,$U$8:$Z$10),1),1),4))</f>
        <v>"OnHealInc":0.1096</v>
      </c>
      <c r="BD110" s="2" t="str" cm="1">
        <f t="array" ref="BD110">IF(BD109="","",$B$2&amp;BD$31&amp;$B$2&amp;$B$1&amp;ROUND(BD$29/100*_xlfn.XLOOKUP($E110,$E$32:$E$281,_xlfn.XLOOKUP(BD$31,$S$28:$AB$28,$S$32:$AB$281))*IFERROR(_xlfn.XLOOKUP(BE$30,$S$8:$S$10,_xlfn.XLOOKUP(BD$31,$U$4:$Z$4,$U$8:$Z$10),1),1),4))</f>
        <v/>
      </c>
      <c r="BE110" s="2" t="str">
        <f t="shared" si="19"/>
        <v>{"PhysDef":8391.1442,"OnHealInc":0.1096}</v>
      </c>
      <c r="BF110" s="2" t="str" cm="1">
        <f t="array" ref="BF110">IF(BF109="","",$B$2&amp;BF$31&amp;$B$2&amp;$B$1&amp;ROUND(BF$29/100*_xlfn.XLOOKUP($E110,$E$32:$E$281,_xlfn.XLOOKUP(BF$31,$S$28:$AB$28,$S$32:$AB$281))*IFERROR(_xlfn.XLOOKUP(BI$30,$S$8:$S$10,_xlfn.XLOOKUP(BF$31,$U$4:$Z$4,$U$8:$Z$10),1),1),4))</f>
        <v>"MagicDef":8391.1442</v>
      </c>
      <c r="BG110" s="2" t="str" cm="1">
        <f t="array" ref="BG110">IF(BG109="","",$B$2&amp;BG$31&amp;$B$2&amp;$B$1&amp;ROUND(BG$29/100*_xlfn.XLOOKUP($E110,$E$32:$E$281,_xlfn.XLOOKUP(BG$31,$S$28:$AB$28,$S$32:$AB$281))*IFERROR(_xlfn.XLOOKUP(BJ$30,$S$8:$S$10,_xlfn.XLOOKUP(BG$31,$U$4:$Z$4,$U$8:$Z$10),1),1),4))</f>
        <v>"AtkSpeed":0.1494</v>
      </c>
      <c r="BH110" s="2" t="str" cm="1">
        <f t="array" ref="BH110">IF(BH109="","",$B$2&amp;BH$31&amp;$B$2&amp;$B$1&amp;ROUND(BH$29/100*_xlfn.XLOOKUP($E110,$E$32:$E$281,_xlfn.XLOOKUP(BH$31,$S$28:$AB$28,$S$32:$AB$281))*IFERROR(_xlfn.XLOOKUP(BI$30,$S$8:$S$10,_xlfn.XLOOKUP(BH$31,$U$4:$Z$4,$U$8:$Z$10),1),1),4))</f>
        <v>"OnHealInc":0.1096</v>
      </c>
      <c r="BI110" s="2" t="str">
        <f t="shared" si="20"/>
        <v>{"MagicDef":8391.1442,"AtkSpeed":0.1494,"OnHealInc":0.1096}</v>
      </c>
      <c r="BJ110" s="2" t="str" cm="1">
        <f t="array" ref="BJ110">IF(BJ109="","",$B$2&amp;BJ$31&amp;$B$2&amp;$B$1&amp;ROUND(BJ$29/100*_xlfn.XLOOKUP($E110,$E$32:$E$281,_xlfn.XLOOKUP(BJ$31,$S$28:$AB$28,$S$32:$AB$281))*IFERROR(_xlfn.XLOOKUP(BM$30,$S$8:$S$10,_xlfn.XLOOKUP(BJ$31,$U$4:$Z$4,$U$8:$Z$10),1),1),4))</f>
        <v>"Atk":20977.8605</v>
      </c>
      <c r="BK110" s="2" t="str" cm="1">
        <f t="array" ref="BK110">IF(BK109="","",$B$2&amp;BK$31&amp;$B$2&amp;$B$1&amp;ROUND(BK$29/100*_xlfn.XLOOKUP($E110,$E$32:$E$281,_xlfn.XLOOKUP(BK$31,$S$28:$AB$28,$S$32:$AB$281))*IFERROR(_xlfn.XLOOKUP(BN$30,$S$8:$S$10,_xlfn.XLOOKUP(BK$31,$U$4:$Z$4,$U$8:$Z$10),1),1),4))</f>
        <v>"Cri":0.5586</v>
      </c>
      <c r="BL110" s="2" t="str" cm="1">
        <f t="array" ref="BL110">IF(BL109="","",$B$2&amp;BL$31&amp;$B$2&amp;$B$1&amp;ROUND(BL$29/100*_xlfn.XLOOKUP($E110,$E$32:$E$281,_xlfn.XLOOKUP(BL$31,$S$28:$AB$28,$S$32:$AB$281))*IFERROR(_xlfn.XLOOKUP(BM$30,$S$8:$S$10,_xlfn.XLOOKUP(BL$31,$U$4:$Z$4,$U$8:$Z$10),1),1),4))</f>
        <v/>
      </c>
      <c r="BM110" s="2" t="str">
        <f t="shared" si="21"/>
        <v>{"Atk":20977.8605,"Cri":0.5586}</v>
      </c>
      <c r="BN110" s="2" t="str" cm="1">
        <f t="array" ref="BN110">IF(BN109="","",$B$2&amp;BN$31&amp;$B$2&amp;$B$1&amp;ROUND(BN$29/100*_xlfn.XLOOKUP($E110,$E$32:$E$281,_xlfn.XLOOKUP(BN$31,$S$28:$AB$28,$S$32:$AB$281))*IFERROR(_xlfn.XLOOKUP(BQ$30,$S$8:$S$10,_xlfn.XLOOKUP(BN$31,$U$4:$Z$4,$U$8:$Z$10),1),1),4))</f>
        <v>"Hp":200243.2141</v>
      </c>
      <c r="BO110" s="2" t="str" cm="1">
        <f t="array" ref="BO110">IF(BO109="","",$B$2&amp;BO$31&amp;$B$2&amp;$B$1&amp;ROUND(BO$29/100*_xlfn.XLOOKUP($E110,$E$32:$E$281,_xlfn.XLOOKUP(BO$31,$S$28:$AB$28,$S$32:$AB$281))*IFERROR(_xlfn.XLOOKUP(BR$30,$S$8:$S$10,_xlfn.XLOOKUP(BO$31,$U$4:$Z$4,$U$8:$Z$10),1),1),4))</f>
        <v>"AntiCri":0.5586</v>
      </c>
      <c r="BP110" s="2" t="str" cm="1">
        <f t="array" ref="BP110">IF(BP109="","",$B$2&amp;BP$31&amp;$B$2&amp;$B$1&amp;ROUND(BP$29/100*_xlfn.XLOOKUP($E110,$E$32:$E$281,_xlfn.XLOOKUP(BP$31,$S$28:$AB$28,$S$32:$AB$281))*IFERROR(_xlfn.XLOOKUP(BQ$30,$S$8:$S$10,_xlfn.XLOOKUP(BP$31,$U$4:$Z$4,$U$8:$Z$10),1),1),4))</f>
        <v/>
      </c>
      <c r="BQ110" s="2" t="str">
        <f t="shared" si="22"/>
        <v>{"Hp":200243.2141,"AntiCri":0.5586}</v>
      </c>
      <c r="BR110" s="2" t="str" cm="1">
        <f t="array" ref="BR110">IF(BR109="","",$B$2&amp;BR$31&amp;$B$2&amp;$B$1&amp;ROUND(BR$29/100*_xlfn.XLOOKUP($E110,$E$32:$E$281,_xlfn.XLOOKUP(BR$31,$S$28:$AB$28,$S$32:$AB$281))*IFERROR(_xlfn.XLOOKUP(BU$30,$S$8:$S$10,_xlfn.XLOOKUP(BR$31,$U$4:$Z$4,$U$8:$Z$10),1),1),4))</f>
        <v>"PhysDef":7399.4635</v>
      </c>
      <c r="BS110" s="2" t="str" cm="1">
        <f t="array" ref="BS110">IF(BS109="","",$B$2&amp;BS$31&amp;$B$2&amp;$B$1&amp;ROUND(BS$29/100*_xlfn.XLOOKUP($E110,$E$32:$E$281,_xlfn.XLOOKUP(BS$31,$S$28:$AB$28,$S$32:$AB$281))*IFERROR(_xlfn.XLOOKUP(BV$30,$S$8:$S$10,_xlfn.XLOOKUP(BS$31,$U$4:$Z$4,$U$8:$Z$10),1),1),4))</f>
        <v>"HealInc":0.1096</v>
      </c>
      <c r="BT110" s="2" t="str" cm="1">
        <f t="array" ref="BT110">IF(BT109="","",$B$2&amp;BT$31&amp;$B$2&amp;$B$1&amp;ROUND(BT$29/100*_xlfn.XLOOKUP($E110,$E$32:$E$281,_xlfn.XLOOKUP(BT$31,$S$28:$AB$28,$S$32:$AB$281))*IFERROR(_xlfn.XLOOKUP(BU$30,$S$8:$S$10,_xlfn.XLOOKUP(BT$31,$U$4:$Z$4,$U$8:$Z$10),1),1),4))</f>
        <v/>
      </c>
      <c r="BU110" s="2" t="str">
        <f t="shared" si="23"/>
        <v>{"PhysDef":7399.4635,"HealInc":0.1096}</v>
      </c>
      <c r="BV110" s="2" t="str" cm="1">
        <f t="array" ref="BV110">IF(BV109="","",$B$2&amp;BV$31&amp;$B$2&amp;$B$1&amp;ROUND(BV$29/100*_xlfn.XLOOKUP($E110,$E$32:$E$281,_xlfn.XLOOKUP(BV$31,$S$28:$AB$28,$S$32:$AB$281))*IFERROR(_xlfn.XLOOKUP(BY$30,$S$8:$S$10,_xlfn.XLOOKUP(BV$31,$U$4:$Z$4,$U$8:$Z$10),1),1),4))</f>
        <v>"MagicDef":7552.0298</v>
      </c>
      <c r="BW110" s="2" t="str" cm="1">
        <f t="array" ref="BW110">IF(BW109="","",$B$2&amp;BW$31&amp;$B$2&amp;$B$1&amp;ROUND(BW$29/100*_xlfn.XLOOKUP($E110,$E$32:$E$281,_xlfn.XLOOKUP(BW$31,$S$28:$AB$28,$S$32:$AB$281))*IFERROR(_xlfn.XLOOKUP(BZ$30,$S$8:$S$10,_xlfn.XLOOKUP(BW$31,$U$4:$Z$4,$U$8:$Z$10),1),1),4))</f>
        <v>"AtkSpeed":0.1494</v>
      </c>
      <c r="BX110" s="2" t="str" cm="1">
        <f t="array" ref="BX110">IF(BX109="","",$B$2&amp;BX$31&amp;$B$2&amp;$B$1&amp;ROUND(BX$29/100*_xlfn.XLOOKUP($E110,$E$32:$E$281,_xlfn.XLOOKUP(BX$31,$S$28:$AB$28,$S$32:$AB$281))*IFERROR(_xlfn.XLOOKUP(BY$30,$S$8:$S$10,_xlfn.XLOOKUP(BX$31,$U$4:$Z$4,$U$8:$Z$10),1),1),4))</f>
        <v>"HealInc":0.1096</v>
      </c>
      <c r="BY110" s="2" t="str">
        <f t="shared" si="24"/>
        <v>{"MagicDef":7552.0298,"AtkSpeed":0.1494,"HealInc":0.1096}</v>
      </c>
    </row>
    <row r="111" spans="4:77" ht="16.5" x14ac:dyDescent="0.15">
      <c r="D111" s="38">
        <v>169</v>
      </c>
      <c r="E111" s="43">
        <v>80</v>
      </c>
      <c r="F111" s="38">
        <v>4206.8467153010852</v>
      </c>
      <c r="G111" s="38">
        <v>60</v>
      </c>
      <c r="H111" s="38">
        <v>60</v>
      </c>
      <c r="I111" s="48">
        <v>4206.8467153010852</v>
      </c>
      <c r="J111" s="48">
        <v>420.68467153010852</v>
      </c>
      <c r="K111" s="48">
        <v>168.27386861204343</v>
      </c>
      <c r="L111" s="48">
        <v>168.27386861204343</v>
      </c>
      <c r="M111" s="48">
        <v>84</v>
      </c>
      <c r="N111" s="48">
        <v>84</v>
      </c>
      <c r="O111" s="48">
        <v>27</v>
      </c>
      <c r="P111" s="48">
        <v>21</v>
      </c>
      <c r="Q111" s="48">
        <v>19.8</v>
      </c>
      <c r="R111" s="48">
        <v>19.8</v>
      </c>
      <c r="S111" s="48">
        <f>SUM(I$32:I111)</f>
        <v>194914.66968519034</v>
      </c>
      <c r="T111" s="48">
        <f>SUM(J$32:J111)</f>
        <v>19491.466968519031</v>
      </c>
      <c r="U111" s="48">
        <f>SUM(K$32:K111)</f>
        <v>7796.586787407613</v>
      </c>
      <c r="V111" s="48">
        <f>SUM(L$32:L111)</f>
        <v>7796.586787407613</v>
      </c>
      <c r="W111" s="62">
        <f>SUM(M$32:M111)/10000</f>
        <v>0.56699999999999995</v>
      </c>
      <c r="X111" s="62">
        <f>SUM(N$32:N111)/10000</f>
        <v>0.56699999999999995</v>
      </c>
      <c r="Y111" s="62">
        <f>SUM(O$32:O111)/10000</f>
        <v>0.15210000000000001</v>
      </c>
      <c r="Z111" s="62">
        <f>SUM(P$32:P111)/10000</f>
        <v>0.1183</v>
      </c>
      <c r="AA111" s="62">
        <f>SUM(Q$32:Q111)/10000</f>
        <v>0.11153999999999996</v>
      </c>
      <c r="AB111" s="62">
        <f>SUM(R$32:R111)/10000</f>
        <v>0.11153999999999996</v>
      </c>
      <c r="AD111" s="2" t="str" cm="1">
        <f t="array" ref="AD111">IF(AD110="","",$B$2&amp;AD$31&amp;$B$2&amp;$B$1&amp;ROUND(AD$29/100*_xlfn.XLOOKUP($E111,$E$32:$E$281,_xlfn.XLOOKUP(AD$31,$S$28:$AB$28,$S$32:$AB$281))*_xlfn.XLOOKUP(AG$30,$S$8:$S$10,_xlfn.XLOOKUP(AD$31,$U$4:$Z$4,$U$8:$Z$10),1),4))</f>
        <v>"Atk":23779.5897</v>
      </c>
      <c r="AE111" s="2" t="str" cm="1">
        <f t="array" ref="AE111">IF(AE110="","",$B$2&amp;AE$31&amp;$B$2&amp;$B$1&amp;ROUND(AE$29/100*_xlfn.XLOOKUP($E111,$E$32:$E$281,_xlfn.XLOOKUP(AE$31,$S$28:$AB$28,$S$32:$AB$281))*_xlfn.XLOOKUP(AG$30,$S$8:$S$10,_xlfn.XLOOKUP(AE$31,$U$4:$Z$4,$U$8:$Z$10),1),4))</f>
        <v>"Cri":0.8222</v>
      </c>
      <c r="AF111" s="2" t="str" cm="1">
        <f t="array" ref="AF111">IF(AF110="","",$B$2&amp;AF$31&amp;$B$2&amp;$B$1&amp;ROUND(AF$29/100*_xlfn.XLOOKUP($E111,$E$32:$E$281,_xlfn.XLOOKUP(AF$31,$S$28:$AB$28,$S$32:$AB$281))*_xlfn.XLOOKUP(AI$30,$S$8:$S$10,_xlfn.XLOOKUP(AF$31,$U$4:$Z$4,$U$8:$Z$10),1),4))</f>
        <v/>
      </c>
      <c r="AG111" s="2" t="str">
        <f t="shared" si="13"/>
        <v>{"Atk":23779.5897,"Cri":0.8222}</v>
      </c>
      <c r="AH111" s="2" t="str" cm="1">
        <f t="array" ref="AH111">IF(AH110="","",$B$2&amp;AH$31&amp;$B$2&amp;$B$1&amp;ROUND(AH$29/100*_xlfn.XLOOKUP($E111,$E$32:$E$281,_xlfn.XLOOKUP(AH$31,$S$28:$AB$28,$S$32:$AB$281))*_xlfn.XLOOKUP(AK$30,$S$8:$S$10,_xlfn.XLOOKUP(AH$31,$U$4:$Z$4,$U$8:$Z$10),1),4))</f>
        <v>"Hp":171524.9093</v>
      </c>
      <c r="AI111" s="2" t="str" cm="1">
        <f t="array" ref="AI111">IF(AI110="","",$B$2&amp;AI$31&amp;$B$2&amp;$B$1&amp;ROUND(AI$29/100*_xlfn.XLOOKUP($E111,$E$32:$E$281,_xlfn.XLOOKUP(AI$31,$S$28:$AB$28,$S$32:$AB$281))*_xlfn.XLOOKUP(AK$30,$S$8:$S$10,_xlfn.XLOOKUP(AI$31,$U$4:$Z$4,$U$8:$Z$10),1),4))</f>
        <v>"AntiCri":0.4536</v>
      </c>
      <c r="AJ111" s="2" t="str" cm="1">
        <f t="array" ref="AJ111">IF(AJ110="","",$B$2&amp;AJ$31&amp;$B$2&amp;$B$1&amp;ROUND(AJ$29/100*_xlfn.XLOOKUP($E111,$E$32:$E$281,_xlfn.XLOOKUP(AJ$31,$S$28:$AB$28,$S$32:$AB$281))*_xlfn.XLOOKUP(AK$30,$S$8:$S$10,_xlfn.XLOOKUP(AJ$31,$U$4:$Z$4,$U$8:$Z$10),1),4))</f>
        <v/>
      </c>
      <c r="AK111" s="2" t="str">
        <f t="shared" si="14"/>
        <v>{"Hp":171524.9093,"AntiCri":0.4536}</v>
      </c>
      <c r="AL111" s="2" t="str" cm="1">
        <f t="array" ref="AL111">IF(AL110="","",$B$2&amp;AL$31&amp;$B$2&amp;$B$1&amp;ROUND(AL$29/100*_xlfn.XLOOKUP($E111,$E$32:$E$281,_xlfn.XLOOKUP(AL$31,$S$28:$AB$28,$S$32:$AB$281))*IFERROR(_xlfn.XLOOKUP(AO$30,$S$8:$S$10,_xlfn.XLOOKUP(AL$31,$U$4:$Z$4,$U$8:$Z$10),1),1),4))</f>
        <v>"PhysDef":7406.7574</v>
      </c>
      <c r="AM111" s="2" t="str" cm="1">
        <f t="array" ref="AM111">IF(AM110="","",$B$2&amp;AM$31&amp;$B$2&amp;$B$1&amp;ROUND(AM$29/100*_xlfn.XLOOKUP($E111,$E$32:$E$281,_xlfn.XLOOKUP(AM$31,$S$28:$AB$28,$S$32:$AB$281))*IFERROR(_xlfn.XLOOKUP(AP$30,$S$8:$S$10,_xlfn.XLOOKUP(AM$31,$U$4:$Z$4,$U$8:$Z$10),1),1),4))</f>
        <v>"SkillSpeed":0.1183</v>
      </c>
      <c r="AN111" s="2" t="str" cm="1">
        <f t="array" ref="AN111">IF(AN110="","",$B$2&amp;AN$31&amp;$B$2&amp;$B$1&amp;ROUND(AN$29/100*_xlfn.XLOOKUP($E111,$E$32:$E$281,_xlfn.XLOOKUP(AN$31,$S$28:$AB$28,$S$32:$AB$281))*IFERROR(_xlfn.XLOOKUP(AO$30,$S$8:$S$10,_xlfn.XLOOKUP(AN$31,$U$4:$Z$4,$U$8:$Z$10),1),1),4))</f>
        <v/>
      </c>
      <c r="AO111" s="2" t="str">
        <f t="shared" si="15"/>
        <v>{"PhysDef":7406.7574,"SkillSpeed":0.1183}</v>
      </c>
      <c r="AP111" s="2" t="str" cm="1">
        <f t="array" ref="AP111">IF(AP110="","",$B$2&amp;AP$31&amp;$B$2&amp;$B$1&amp;ROUND(AP$29/100*_xlfn.XLOOKUP($E111,$E$32:$E$281,_xlfn.XLOOKUP(AP$31,$S$28:$AB$28,$S$32:$AB$281))*IFERROR(_xlfn.XLOOKUP(AS$30,$S$8:$S$10,_xlfn.XLOOKUP(AP$31,$U$4:$Z$4,$U$8:$Z$10),1),1),4))</f>
        <v>"MagicDef":7406.7574</v>
      </c>
      <c r="AQ111" s="2" t="str" cm="1">
        <f t="array" ref="AQ111">IF(AQ110="","",$B$2&amp;AQ$31&amp;$B$2&amp;$B$1&amp;ROUND(AQ$29/100*_xlfn.XLOOKUP($E111,$E$32:$E$281,_xlfn.XLOOKUP(AQ$31,$S$28:$AB$28,$S$32:$AB$281))*IFERROR(_xlfn.XLOOKUP(AT$30,$S$8:$S$10,_xlfn.XLOOKUP(AQ$31,$U$4:$Z$4,$U$8:$Z$10),1),1),4))</f>
        <v>"AtkSpeed":0.1521</v>
      </c>
      <c r="AR111" s="2" t="str" cm="1">
        <f t="array" ref="AR111">IF(AR110="","",$B$2&amp;AR$31&amp;$B$2&amp;$B$1&amp;ROUND(AR$29/100*_xlfn.XLOOKUP($E111,$E$32:$E$281,_xlfn.XLOOKUP(AR$31,$S$28:$AB$28,$S$32:$AB$281))*IFERROR(_xlfn.XLOOKUP(AS$30,$S$8:$S$10,_xlfn.XLOOKUP(AR$31,$U$4:$Z$4,$U$8:$Z$10),1),1),4))</f>
        <v>"SkillSpeed":0.1183</v>
      </c>
      <c r="AS111" s="2" t="str">
        <f t="shared" si="16"/>
        <v>{"MagicDef":7406.7574,"AtkSpeed":0.1521,"SkillSpeed":0.1183}</v>
      </c>
      <c r="AT111" s="2" t="str" cm="1">
        <f t="array" ref="AT111">IF(AT110="","",$B$2&amp;AT$31&amp;$B$2&amp;$B$1&amp;ROUND(AT$29/100*_xlfn.XLOOKUP($E111,$E$32:$E$281,_xlfn.XLOOKUP(AT$31,$S$28:$AB$28,$S$32:$AB$281))*IFERROR(_xlfn.XLOOKUP(AW$30,$S$8:$S$10,_xlfn.XLOOKUP(AT$31,$U$4:$Z$4,$U$8:$Z$10),1),1),4))</f>
        <v>"Atk":16762.6616</v>
      </c>
      <c r="AU111" s="2" t="str" cm="1">
        <f t="array" ref="AU111">IF(AU110="","",$B$2&amp;AU$31&amp;$B$2&amp;$B$1&amp;ROUND(AU$29/100*_xlfn.XLOOKUP($E111,$E$32:$E$281,_xlfn.XLOOKUP(AU$31,$S$28:$AB$28,$S$32:$AB$281))*IFERROR(_xlfn.XLOOKUP(AX$30,$S$8:$S$10,_xlfn.XLOOKUP(AU$31,$U$4:$Z$4,$U$8:$Z$10),1),1),4))</f>
        <v>"Cri":0.567</v>
      </c>
      <c r="AV111" s="2" t="str" cm="1">
        <f t="array" ref="AV111">IF(AV110="","",$B$2&amp;AV$31&amp;$B$2&amp;$B$1&amp;ROUND(AV$29/100*_xlfn.XLOOKUP($E111,$E$32:$E$281,_xlfn.XLOOKUP(AV$31,$S$28:$AB$28,$S$32:$AB$281))*IFERROR(_xlfn.XLOOKUP(AW$30,$S$8:$S$10,_xlfn.XLOOKUP(AV$31,$U$4:$Z$4,$U$8:$Z$10),1),1),4))</f>
        <v/>
      </c>
      <c r="AW111" s="2" t="str">
        <f t="shared" si="17"/>
        <v>{"Atk":16762.6616,"Cri":0.567}</v>
      </c>
      <c r="AX111" s="2" t="str" cm="1">
        <f t="array" ref="AX111">IF(AX110="","",$B$2&amp;AX$31&amp;$B$2&amp;$B$1&amp;ROUND(AX$29/100*_xlfn.XLOOKUP($E111,$E$32:$E$281,_xlfn.XLOOKUP(AX$31,$S$28:$AB$28,$S$32:$AB$281))*IFERROR(_xlfn.XLOOKUP(BA$30,$S$8:$S$10,_xlfn.XLOOKUP(AX$31,$U$4:$Z$4,$U$8:$Z$10),1),1),4))</f>
        <v>"Hp":243643.3371</v>
      </c>
      <c r="AY111" s="2" t="str" cm="1">
        <f t="array" ref="AY111">IF(AY110="","",$B$2&amp;AY$31&amp;$B$2&amp;$B$1&amp;ROUND(AY$29/100*_xlfn.XLOOKUP($E111,$E$32:$E$281,_xlfn.XLOOKUP(AY$31,$S$28:$AB$28,$S$32:$AB$281))*IFERROR(_xlfn.XLOOKUP(BB$30,$S$8:$S$10,_xlfn.XLOOKUP(AY$31,$U$4:$Z$4,$U$8:$Z$10),1),1),4))</f>
        <v>"AntiCri":0.567</v>
      </c>
      <c r="AZ111" s="2" t="str" cm="1">
        <f t="array" ref="AZ111">IF(AZ110="","",$B$2&amp;AZ$31&amp;$B$2&amp;$B$1&amp;ROUND(AZ$29/100*_xlfn.XLOOKUP($E111,$E$32:$E$281,_xlfn.XLOOKUP(AZ$31,$S$28:$AB$28,$S$32:$AB$281))*IFERROR(_xlfn.XLOOKUP(BA$30,$S$8:$S$10,_xlfn.XLOOKUP(AZ$31,$U$4:$Z$4,$U$8:$Z$10),1),1),4))</f>
        <v/>
      </c>
      <c r="BA111" s="2" t="str">
        <f t="shared" si="18"/>
        <v>{"Hp":243643.3371,"AntiCri":0.567}</v>
      </c>
      <c r="BB111" s="2" t="str" cm="1">
        <f t="array" ref="BB111">IF(BB110="","",$B$2&amp;BB$31&amp;$B$2&amp;$B$1&amp;ROUND(BB$29/100*_xlfn.XLOOKUP($E111,$E$32:$E$281,_xlfn.XLOOKUP(BB$31,$S$28:$AB$28,$S$32:$AB$281))*IFERROR(_xlfn.XLOOKUP(BE$30,$S$8:$S$10,_xlfn.XLOOKUP(BB$31,$U$4:$Z$4,$U$8:$Z$10),1),1),4))</f>
        <v>"PhysDef":8576.2455</v>
      </c>
      <c r="BC111" s="2" t="str" cm="1">
        <f t="array" ref="BC111">IF(BC110="","",$B$2&amp;BC$31&amp;$B$2&amp;$B$1&amp;ROUND(BC$29/100*_xlfn.XLOOKUP($E111,$E$32:$E$281,_xlfn.XLOOKUP(BC$31,$S$28:$AB$28,$S$32:$AB$281))*IFERROR(_xlfn.XLOOKUP(BF$30,$S$8:$S$10,_xlfn.XLOOKUP(BC$31,$U$4:$Z$4,$U$8:$Z$10),1),1),4))</f>
        <v>"OnHealInc":0.1115</v>
      </c>
      <c r="BD111" s="2" t="str" cm="1">
        <f t="array" ref="BD111">IF(BD110="","",$B$2&amp;BD$31&amp;$B$2&amp;$B$1&amp;ROUND(BD$29/100*_xlfn.XLOOKUP($E111,$E$32:$E$281,_xlfn.XLOOKUP(BD$31,$S$28:$AB$28,$S$32:$AB$281))*IFERROR(_xlfn.XLOOKUP(BE$30,$S$8:$S$10,_xlfn.XLOOKUP(BD$31,$U$4:$Z$4,$U$8:$Z$10),1),1),4))</f>
        <v/>
      </c>
      <c r="BE111" s="2" t="str">
        <f t="shared" si="19"/>
        <v>{"PhysDef":8576.2455,"OnHealInc":0.1115}</v>
      </c>
      <c r="BF111" s="2" t="str" cm="1">
        <f t="array" ref="BF111">IF(BF110="","",$B$2&amp;BF$31&amp;$B$2&amp;$B$1&amp;ROUND(BF$29/100*_xlfn.XLOOKUP($E111,$E$32:$E$281,_xlfn.XLOOKUP(BF$31,$S$28:$AB$28,$S$32:$AB$281))*IFERROR(_xlfn.XLOOKUP(BI$30,$S$8:$S$10,_xlfn.XLOOKUP(BF$31,$U$4:$Z$4,$U$8:$Z$10),1),1),4))</f>
        <v>"MagicDef":8576.2455</v>
      </c>
      <c r="BG111" s="2" t="str" cm="1">
        <f t="array" ref="BG111">IF(BG110="","",$B$2&amp;BG$31&amp;$B$2&amp;$B$1&amp;ROUND(BG$29/100*_xlfn.XLOOKUP($E111,$E$32:$E$281,_xlfn.XLOOKUP(BG$31,$S$28:$AB$28,$S$32:$AB$281))*IFERROR(_xlfn.XLOOKUP(BJ$30,$S$8:$S$10,_xlfn.XLOOKUP(BG$31,$U$4:$Z$4,$U$8:$Z$10),1),1),4))</f>
        <v>"AtkSpeed":0.1521</v>
      </c>
      <c r="BH111" s="2" t="str" cm="1">
        <f t="array" ref="BH111">IF(BH110="","",$B$2&amp;BH$31&amp;$B$2&amp;$B$1&amp;ROUND(BH$29/100*_xlfn.XLOOKUP($E111,$E$32:$E$281,_xlfn.XLOOKUP(BH$31,$S$28:$AB$28,$S$32:$AB$281))*IFERROR(_xlfn.XLOOKUP(BI$30,$S$8:$S$10,_xlfn.XLOOKUP(BH$31,$U$4:$Z$4,$U$8:$Z$10),1),1),4))</f>
        <v>"OnHealInc":0.1115</v>
      </c>
      <c r="BI111" s="2" t="str">
        <f t="shared" si="20"/>
        <v>{"MagicDef":8576.2455,"AtkSpeed":0.1521,"OnHealInc":0.1115}</v>
      </c>
      <c r="BJ111" s="2" t="str" cm="1">
        <f t="array" ref="BJ111">IF(BJ110="","",$B$2&amp;BJ$31&amp;$B$2&amp;$B$1&amp;ROUND(BJ$29/100*_xlfn.XLOOKUP($E111,$E$32:$E$281,_xlfn.XLOOKUP(BJ$31,$S$28:$AB$28,$S$32:$AB$281))*IFERROR(_xlfn.XLOOKUP(BM$30,$S$8:$S$10,_xlfn.XLOOKUP(BJ$31,$U$4:$Z$4,$U$8:$Z$10),1),1),4))</f>
        <v>"Atk":21440.6137</v>
      </c>
      <c r="BK111" s="2" t="str" cm="1">
        <f t="array" ref="BK111">IF(BK110="","",$B$2&amp;BK$31&amp;$B$2&amp;$B$1&amp;ROUND(BK$29/100*_xlfn.XLOOKUP($E111,$E$32:$E$281,_xlfn.XLOOKUP(BK$31,$S$28:$AB$28,$S$32:$AB$281))*IFERROR(_xlfn.XLOOKUP(BN$30,$S$8:$S$10,_xlfn.XLOOKUP(BK$31,$U$4:$Z$4,$U$8:$Z$10),1),1),4))</f>
        <v>"Cri":0.567</v>
      </c>
      <c r="BL111" s="2" t="str" cm="1">
        <f t="array" ref="BL111">IF(BL110="","",$B$2&amp;BL$31&amp;$B$2&amp;$B$1&amp;ROUND(BL$29/100*_xlfn.XLOOKUP($E111,$E$32:$E$281,_xlfn.XLOOKUP(BL$31,$S$28:$AB$28,$S$32:$AB$281))*IFERROR(_xlfn.XLOOKUP(BM$30,$S$8:$S$10,_xlfn.XLOOKUP(BL$31,$U$4:$Z$4,$U$8:$Z$10),1),1),4))</f>
        <v/>
      </c>
      <c r="BM111" s="2" t="str">
        <f t="shared" si="21"/>
        <v>{"Atk":21440.6137,"Cri":0.567}</v>
      </c>
      <c r="BN111" s="2" t="str" cm="1">
        <f t="array" ref="BN111">IF(BN110="","",$B$2&amp;BN$31&amp;$B$2&amp;$B$1&amp;ROUND(BN$29/100*_xlfn.XLOOKUP($E111,$E$32:$E$281,_xlfn.XLOOKUP(BN$31,$S$28:$AB$28,$S$32:$AB$281))*IFERROR(_xlfn.XLOOKUP(BQ$30,$S$8:$S$10,_xlfn.XLOOKUP(BN$31,$U$4:$Z$4,$U$8:$Z$10),1),1),4))</f>
        <v>"Hp":204660.4032</v>
      </c>
      <c r="BO111" s="2" t="str" cm="1">
        <f t="array" ref="BO111">IF(BO110="","",$B$2&amp;BO$31&amp;$B$2&amp;$B$1&amp;ROUND(BO$29/100*_xlfn.XLOOKUP($E111,$E$32:$E$281,_xlfn.XLOOKUP(BO$31,$S$28:$AB$28,$S$32:$AB$281))*IFERROR(_xlfn.XLOOKUP(BR$30,$S$8:$S$10,_xlfn.XLOOKUP(BO$31,$U$4:$Z$4,$U$8:$Z$10),1),1),4))</f>
        <v>"AntiCri":0.567</v>
      </c>
      <c r="BP111" s="2" t="str" cm="1">
        <f t="array" ref="BP111">IF(BP110="","",$B$2&amp;BP$31&amp;$B$2&amp;$B$1&amp;ROUND(BP$29/100*_xlfn.XLOOKUP($E111,$E$32:$E$281,_xlfn.XLOOKUP(BP$31,$S$28:$AB$28,$S$32:$AB$281))*IFERROR(_xlfn.XLOOKUP(BQ$30,$S$8:$S$10,_xlfn.XLOOKUP(BP$31,$U$4:$Z$4,$U$8:$Z$10),1),1),4))</f>
        <v/>
      </c>
      <c r="BQ111" s="2" t="str">
        <f t="shared" si="22"/>
        <v>{"Hp":204660.4032,"AntiCri":0.567}</v>
      </c>
      <c r="BR111" s="2" t="str" cm="1">
        <f t="array" ref="BR111">IF(BR110="","",$B$2&amp;BR$31&amp;$B$2&amp;$B$1&amp;ROUND(BR$29/100*_xlfn.XLOOKUP($E111,$E$32:$E$281,_xlfn.XLOOKUP(BR$31,$S$28:$AB$28,$S$32:$AB$281))*IFERROR(_xlfn.XLOOKUP(BU$30,$S$8:$S$10,_xlfn.XLOOKUP(BR$31,$U$4:$Z$4,$U$8:$Z$10),1),1),4))</f>
        <v>"PhysDef":7562.6892</v>
      </c>
      <c r="BS111" s="2" t="str" cm="1">
        <f t="array" ref="BS111">IF(BS110="","",$B$2&amp;BS$31&amp;$B$2&amp;$B$1&amp;ROUND(BS$29/100*_xlfn.XLOOKUP($E111,$E$32:$E$281,_xlfn.XLOOKUP(BS$31,$S$28:$AB$28,$S$32:$AB$281))*IFERROR(_xlfn.XLOOKUP(BV$30,$S$8:$S$10,_xlfn.XLOOKUP(BS$31,$U$4:$Z$4,$U$8:$Z$10),1),1),4))</f>
        <v>"HealInc":0.1115</v>
      </c>
      <c r="BT111" s="2" t="str" cm="1">
        <f t="array" ref="BT111">IF(BT110="","",$B$2&amp;BT$31&amp;$B$2&amp;$B$1&amp;ROUND(BT$29/100*_xlfn.XLOOKUP($E111,$E$32:$E$281,_xlfn.XLOOKUP(BT$31,$S$28:$AB$28,$S$32:$AB$281))*IFERROR(_xlfn.XLOOKUP(BU$30,$S$8:$S$10,_xlfn.XLOOKUP(BT$31,$U$4:$Z$4,$U$8:$Z$10),1),1),4))</f>
        <v/>
      </c>
      <c r="BU111" s="2" t="str">
        <f t="shared" si="23"/>
        <v>{"PhysDef":7562.6892,"HealInc":0.1115}</v>
      </c>
      <c r="BV111" s="2" t="str" cm="1">
        <f t="array" ref="BV111">IF(BV110="","",$B$2&amp;BV$31&amp;$B$2&amp;$B$1&amp;ROUND(BV$29/100*_xlfn.XLOOKUP($E111,$E$32:$E$281,_xlfn.XLOOKUP(BV$31,$S$28:$AB$28,$S$32:$AB$281))*IFERROR(_xlfn.XLOOKUP(BY$30,$S$8:$S$10,_xlfn.XLOOKUP(BV$31,$U$4:$Z$4,$U$8:$Z$10),1),1),4))</f>
        <v>"MagicDef":7718.6209</v>
      </c>
      <c r="BW111" s="2" t="str" cm="1">
        <f t="array" ref="BW111">IF(BW110="","",$B$2&amp;BW$31&amp;$B$2&amp;$B$1&amp;ROUND(BW$29/100*_xlfn.XLOOKUP($E111,$E$32:$E$281,_xlfn.XLOOKUP(BW$31,$S$28:$AB$28,$S$32:$AB$281))*IFERROR(_xlfn.XLOOKUP(BZ$30,$S$8:$S$10,_xlfn.XLOOKUP(BW$31,$U$4:$Z$4,$U$8:$Z$10),1),1),4))</f>
        <v>"AtkSpeed":0.1521</v>
      </c>
      <c r="BX111" s="2" t="str" cm="1">
        <f t="array" ref="BX111">IF(BX110="","",$B$2&amp;BX$31&amp;$B$2&amp;$B$1&amp;ROUND(BX$29/100*_xlfn.XLOOKUP($E111,$E$32:$E$281,_xlfn.XLOOKUP(BX$31,$S$28:$AB$28,$S$32:$AB$281))*IFERROR(_xlfn.XLOOKUP(BY$30,$S$8:$S$10,_xlfn.XLOOKUP(BX$31,$U$4:$Z$4,$U$8:$Z$10),1),1),4))</f>
        <v>"HealInc":0.1115</v>
      </c>
      <c r="BY111" s="2" t="str">
        <f t="shared" si="24"/>
        <v>{"MagicDef":7718.6209,"AtkSpeed":0.1521,"HealInc":0.1115}</v>
      </c>
    </row>
    <row r="112" spans="4:77" ht="16.5" x14ac:dyDescent="0.15">
      <c r="D112" s="38">
        <v>171</v>
      </c>
      <c r="E112" s="42">
        <v>81</v>
      </c>
      <c r="F112" s="38">
        <v>17243.772756953171</v>
      </c>
      <c r="G112" s="38">
        <v>50</v>
      </c>
      <c r="H112" s="38">
        <v>50</v>
      </c>
      <c r="I112" s="48">
        <v>17243.772756953171</v>
      </c>
      <c r="J112" s="48">
        <v>1724.3772756953172</v>
      </c>
      <c r="K112" s="48">
        <v>689.75091027812687</v>
      </c>
      <c r="L112" s="48">
        <v>689.75091027812687</v>
      </c>
      <c r="M112" s="48">
        <v>70</v>
      </c>
      <c r="N112" s="48">
        <v>70</v>
      </c>
      <c r="O112" s="48">
        <v>22.5</v>
      </c>
      <c r="P112" s="48">
        <v>17.5</v>
      </c>
      <c r="Q112" s="48">
        <v>16.5</v>
      </c>
      <c r="R112" s="48">
        <v>16.5</v>
      </c>
      <c r="S112" s="48">
        <f>SUM(I$32:I112)</f>
        <v>212158.44244214351</v>
      </c>
      <c r="T112" s="48">
        <f>SUM(J$32:J112)</f>
        <v>21215.84424421435</v>
      </c>
      <c r="U112" s="48">
        <f>SUM(K$32:K112)</f>
        <v>8486.3376976857398</v>
      </c>
      <c r="V112" s="48">
        <f>SUM(L$32:L112)</f>
        <v>8486.3376976857398</v>
      </c>
      <c r="W112" s="62">
        <f>SUM(M$32:M112)/10000</f>
        <v>0.57399999999999995</v>
      </c>
      <c r="X112" s="62">
        <f>SUM(N$32:N112)/10000</f>
        <v>0.57399999999999995</v>
      </c>
      <c r="Y112" s="62">
        <f>SUM(O$32:O112)/10000</f>
        <v>0.15434999999999999</v>
      </c>
      <c r="Z112" s="62">
        <f>SUM(P$32:P112)/10000</f>
        <v>0.12005</v>
      </c>
      <c r="AA112" s="62">
        <f>SUM(Q$32:Q112)/10000</f>
        <v>0.11318999999999996</v>
      </c>
      <c r="AB112" s="62">
        <f>SUM(R$32:R112)/10000</f>
        <v>0.11318999999999996</v>
      </c>
      <c r="AD112" s="2" t="str" cm="1">
        <f t="array" ref="AD112">IF(AD111="","",$B$2&amp;AD$31&amp;$B$2&amp;$B$1&amp;ROUND(AD$29/100*_xlfn.XLOOKUP($E112,$E$32:$E$281,_xlfn.XLOOKUP(AD$31,$S$28:$AB$28,$S$32:$AB$281))*_xlfn.XLOOKUP(AG$30,$S$8:$S$10,_xlfn.XLOOKUP(AD$31,$U$4:$Z$4,$U$8:$Z$10),1),4))</f>
        <v>"Atk":25883.33</v>
      </c>
      <c r="AE112" s="2" t="str" cm="1">
        <f t="array" ref="AE112">IF(AE111="","",$B$2&amp;AE$31&amp;$B$2&amp;$B$1&amp;ROUND(AE$29/100*_xlfn.XLOOKUP($E112,$E$32:$E$281,_xlfn.XLOOKUP(AE$31,$S$28:$AB$28,$S$32:$AB$281))*_xlfn.XLOOKUP(AG$30,$S$8:$S$10,_xlfn.XLOOKUP(AE$31,$U$4:$Z$4,$U$8:$Z$10),1),4))</f>
        <v>"Cri":0.8323</v>
      </c>
      <c r="AF112" s="2" t="str" cm="1">
        <f t="array" ref="AF112">IF(AF111="","",$B$2&amp;AF$31&amp;$B$2&amp;$B$1&amp;ROUND(AF$29/100*_xlfn.XLOOKUP($E112,$E$32:$E$281,_xlfn.XLOOKUP(AF$31,$S$28:$AB$28,$S$32:$AB$281))*_xlfn.XLOOKUP(AI$30,$S$8:$S$10,_xlfn.XLOOKUP(AF$31,$U$4:$Z$4,$U$8:$Z$10),1),4))</f>
        <v/>
      </c>
      <c r="AG112" s="2" t="str">
        <f t="shared" si="13"/>
        <v>{"Atk":25883.33,"Cri":0.8323}</v>
      </c>
      <c r="AH112" s="2" t="str" cm="1">
        <f t="array" ref="AH112">IF(AH111="","",$B$2&amp;AH$31&amp;$B$2&amp;$B$1&amp;ROUND(AH$29/100*_xlfn.XLOOKUP($E112,$E$32:$E$281,_xlfn.XLOOKUP(AH$31,$S$28:$AB$28,$S$32:$AB$281))*_xlfn.XLOOKUP(AK$30,$S$8:$S$10,_xlfn.XLOOKUP(AH$31,$U$4:$Z$4,$U$8:$Z$10),1),4))</f>
        <v>"Hp":186699.4293</v>
      </c>
      <c r="AI112" s="2" t="str" cm="1">
        <f t="array" ref="AI112">IF(AI111="","",$B$2&amp;AI$31&amp;$B$2&amp;$B$1&amp;ROUND(AI$29/100*_xlfn.XLOOKUP($E112,$E$32:$E$281,_xlfn.XLOOKUP(AI$31,$S$28:$AB$28,$S$32:$AB$281))*_xlfn.XLOOKUP(AK$30,$S$8:$S$10,_xlfn.XLOOKUP(AI$31,$U$4:$Z$4,$U$8:$Z$10),1),4))</f>
        <v>"AntiCri":0.4592</v>
      </c>
      <c r="AJ112" s="2" t="str" cm="1">
        <f t="array" ref="AJ112">IF(AJ111="","",$B$2&amp;AJ$31&amp;$B$2&amp;$B$1&amp;ROUND(AJ$29/100*_xlfn.XLOOKUP($E112,$E$32:$E$281,_xlfn.XLOOKUP(AJ$31,$S$28:$AB$28,$S$32:$AB$281))*_xlfn.XLOOKUP(AK$30,$S$8:$S$10,_xlfn.XLOOKUP(AJ$31,$U$4:$Z$4,$U$8:$Z$10),1),4))</f>
        <v/>
      </c>
      <c r="AK112" s="2" t="str">
        <f t="shared" si="14"/>
        <v>{"Hp":186699.4293,"AntiCri":0.4592}</v>
      </c>
      <c r="AL112" s="2" t="str" cm="1">
        <f t="array" ref="AL112">IF(AL111="","",$B$2&amp;AL$31&amp;$B$2&amp;$B$1&amp;ROUND(AL$29/100*_xlfn.XLOOKUP($E112,$E$32:$E$281,_xlfn.XLOOKUP(AL$31,$S$28:$AB$28,$S$32:$AB$281))*IFERROR(_xlfn.XLOOKUP(AO$30,$S$8:$S$10,_xlfn.XLOOKUP(AL$31,$U$4:$Z$4,$U$8:$Z$10),1),1),4))</f>
        <v>"PhysDef":8062.0208</v>
      </c>
      <c r="AM112" s="2" t="str" cm="1">
        <f t="array" ref="AM112">IF(AM111="","",$B$2&amp;AM$31&amp;$B$2&amp;$B$1&amp;ROUND(AM$29/100*_xlfn.XLOOKUP($E112,$E$32:$E$281,_xlfn.XLOOKUP(AM$31,$S$28:$AB$28,$S$32:$AB$281))*IFERROR(_xlfn.XLOOKUP(AP$30,$S$8:$S$10,_xlfn.XLOOKUP(AM$31,$U$4:$Z$4,$U$8:$Z$10),1),1),4))</f>
        <v>"SkillSpeed":0.1201</v>
      </c>
      <c r="AN112" s="2" t="str" cm="1">
        <f t="array" ref="AN112">IF(AN111="","",$B$2&amp;AN$31&amp;$B$2&amp;$B$1&amp;ROUND(AN$29/100*_xlfn.XLOOKUP($E112,$E$32:$E$281,_xlfn.XLOOKUP(AN$31,$S$28:$AB$28,$S$32:$AB$281))*IFERROR(_xlfn.XLOOKUP(AO$30,$S$8:$S$10,_xlfn.XLOOKUP(AN$31,$U$4:$Z$4,$U$8:$Z$10),1),1),4))</f>
        <v/>
      </c>
      <c r="AO112" s="2" t="str">
        <f t="shared" si="15"/>
        <v>{"PhysDef":8062.0208,"SkillSpeed":0.1201}</v>
      </c>
      <c r="AP112" s="2" t="str" cm="1">
        <f t="array" ref="AP112">IF(AP111="","",$B$2&amp;AP$31&amp;$B$2&amp;$B$1&amp;ROUND(AP$29/100*_xlfn.XLOOKUP($E112,$E$32:$E$281,_xlfn.XLOOKUP(AP$31,$S$28:$AB$28,$S$32:$AB$281))*IFERROR(_xlfn.XLOOKUP(AS$30,$S$8:$S$10,_xlfn.XLOOKUP(AP$31,$U$4:$Z$4,$U$8:$Z$10),1),1),4))</f>
        <v>"MagicDef":8062.0208</v>
      </c>
      <c r="AQ112" s="2" t="str" cm="1">
        <f t="array" ref="AQ112">IF(AQ111="","",$B$2&amp;AQ$31&amp;$B$2&amp;$B$1&amp;ROUND(AQ$29/100*_xlfn.XLOOKUP($E112,$E$32:$E$281,_xlfn.XLOOKUP(AQ$31,$S$28:$AB$28,$S$32:$AB$281))*IFERROR(_xlfn.XLOOKUP(AT$30,$S$8:$S$10,_xlfn.XLOOKUP(AQ$31,$U$4:$Z$4,$U$8:$Z$10),1),1),4))</f>
        <v>"AtkSpeed":0.1544</v>
      </c>
      <c r="AR112" s="2" t="str" cm="1">
        <f t="array" ref="AR112">IF(AR111="","",$B$2&amp;AR$31&amp;$B$2&amp;$B$1&amp;ROUND(AR$29/100*_xlfn.XLOOKUP($E112,$E$32:$E$281,_xlfn.XLOOKUP(AR$31,$S$28:$AB$28,$S$32:$AB$281))*IFERROR(_xlfn.XLOOKUP(AS$30,$S$8:$S$10,_xlfn.XLOOKUP(AR$31,$U$4:$Z$4,$U$8:$Z$10),1),1),4))</f>
        <v>"SkillSpeed":0.1201</v>
      </c>
      <c r="AS112" s="2" t="str">
        <f t="shared" si="16"/>
        <v>{"MagicDef":8062.0208,"AtkSpeed":0.1544,"SkillSpeed":0.1201}</v>
      </c>
      <c r="AT112" s="2" t="str" cm="1">
        <f t="array" ref="AT112">IF(AT111="","",$B$2&amp;AT$31&amp;$B$2&amp;$B$1&amp;ROUND(AT$29/100*_xlfn.XLOOKUP($E112,$E$32:$E$281,_xlfn.XLOOKUP(AT$31,$S$28:$AB$28,$S$32:$AB$281))*IFERROR(_xlfn.XLOOKUP(AW$30,$S$8:$S$10,_xlfn.XLOOKUP(AT$31,$U$4:$Z$4,$U$8:$Z$10),1),1),4))</f>
        <v>"Atk":18245.6261</v>
      </c>
      <c r="AU112" s="2" t="str" cm="1">
        <f t="array" ref="AU112">IF(AU111="","",$B$2&amp;AU$31&amp;$B$2&amp;$B$1&amp;ROUND(AU$29/100*_xlfn.XLOOKUP($E112,$E$32:$E$281,_xlfn.XLOOKUP(AU$31,$S$28:$AB$28,$S$32:$AB$281))*IFERROR(_xlfn.XLOOKUP(AX$30,$S$8:$S$10,_xlfn.XLOOKUP(AU$31,$U$4:$Z$4,$U$8:$Z$10),1),1),4))</f>
        <v>"Cri":0.574</v>
      </c>
      <c r="AV112" s="2" t="str" cm="1">
        <f t="array" ref="AV112">IF(AV111="","",$B$2&amp;AV$31&amp;$B$2&amp;$B$1&amp;ROUND(AV$29/100*_xlfn.XLOOKUP($E112,$E$32:$E$281,_xlfn.XLOOKUP(AV$31,$S$28:$AB$28,$S$32:$AB$281))*IFERROR(_xlfn.XLOOKUP(AW$30,$S$8:$S$10,_xlfn.XLOOKUP(AV$31,$U$4:$Z$4,$U$8:$Z$10),1),1),4))</f>
        <v/>
      </c>
      <c r="AW112" s="2" t="str">
        <f t="shared" si="17"/>
        <v>{"Atk":18245.6261,"Cri":0.574}</v>
      </c>
      <c r="AX112" s="2" t="str" cm="1">
        <f t="array" ref="AX112">IF(AX111="","",$B$2&amp;AX$31&amp;$B$2&amp;$B$1&amp;ROUND(AX$29/100*_xlfn.XLOOKUP($E112,$E$32:$E$281,_xlfn.XLOOKUP(AX$31,$S$28:$AB$28,$S$32:$AB$281))*IFERROR(_xlfn.XLOOKUP(BA$30,$S$8:$S$10,_xlfn.XLOOKUP(AX$31,$U$4:$Z$4,$U$8:$Z$10),1),1),4))</f>
        <v>"Hp":265198.0531</v>
      </c>
      <c r="AY112" s="2" t="str" cm="1">
        <f t="array" ref="AY112">IF(AY111="","",$B$2&amp;AY$31&amp;$B$2&amp;$B$1&amp;ROUND(AY$29/100*_xlfn.XLOOKUP($E112,$E$32:$E$281,_xlfn.XLOOKUP(AY$31,$S$28:$AB$28,$S$32:$AB$281))*IFERROR(_xlfn.XLOOKUP(BB$30,$S$8:$S$10,_xlfn.XLOOKUP(AY$31,$U$4:$Z$4,$U$8:$Z$10),1),1),4))</f>
        <v>"AntiCri":0.574</v>
      </c>
      <c r="AZ112" s="2" t="str" cm="1">
        <f t="array" ref="AZ112">IF(AZ111="","",$B$2&amp;AZ$31&amp;$B$2&amp;$B$1&amp;ROUND(AZ$29/100*_xlfn.XLOOKUP($E112,$E$32:$E$281,_xlfn.XLOOKUP(AZ$31,$S$28:$AB$28,$S$32:$AB$281))*IFERROR(_xlfn.XLOOKUP(BA$30,$S$8:$S$10,_xlfn.XLOOKUP(AZ$31,$U$4:$Z$4,$U$8:$Z$10),1),1),4))</f>
        <v/>
      </c>
      <c r="BA112" s="2" t="str">
        <f t="shared" si="18"/>
        <v>{"Hp":265198.0531,"AntiCri":0.574}</v>
      </c>
      <c r="BB112" s="2" t="str" cm="1">
        <f t="array" ref="BB112">IF(BB111="","",$B$2&amp;BB$31&amp;$B$2&amp;$B$1&amp;ROUND(BB$29/100*_xlfn.XLOOKUP($E112,$E$32:$E$281,_xlfn.XLOOKUP(BB$31,$S$28:$AB$28,$S$32:$AB$281))*IFERROR(_xlfn.XLOOKUP(BE$30,$S$8:$S$10,_xlfn.XLOOKUP(BB$31,$U$4:$Z$4,$U$8:$Z$10),1),1),4))</f>
        <v>"PhysDef":9334.9715</v>
      </c>
      <c r="BC112" s="2" t="str" cm="1">
        <f t="array" ref="BC112">IF(BC111="","",$B$2&amp;BC$31&amp;$B$2&amp;$B$1&amp;ROUND(BC$29/100*_xlfn.XLOOKUP($E112,$E$32:$E$281,_xlfn.XLOOKUP(BC$31,$S$28:$AB$28,$S$32:$AB$281))*IFERROR(_xlfn.XLOOKUP(BF$30,$S$8:$S$10,_xlfn.XLOOKUP(BC$31,$U$4:$Z$4,$U$8:$Z$10),1),1),4))</f>
        <v>"OnHealInc":0.1132</v>
      </c>
      <c r="BD112" s="2" t="str" cm="1">
        <f t="array" ref="BD112">IF(BD111="","",$B$2&amp;BD$31&amp;$B$2&amp;$B$1&amp;ROUND(BD$29/100*_xlfn.XLOOKUP($E112,$E$32:$E$281,_xlfn.XLOOKUP(BD$31,$S$28:$AB$28,$S$32:$AB$281))*IFERROR(_xlfn.XLOOKUP(BE$30,$S$8:$S$10,_xlfn.XLOOKUP(BD$31,$U$4:$Z$4,$U$8:$Z$10),1),1),4))</f>
        <v/>
      </c>
      <c r="BE112" s="2" t="str">
        <f t="shared" si="19"/>
        <v>{"PhysDef":9334.9715,"OnHealInc":0.1132}</v>
      </c>
      <c r="BF112" s="2" t="str" cm="1">
        <f t="array" ref="BF112">IF(BF111="","",$B$2&amp;BF$31&amp;$B$2&amp;$B$1&amp;ROUND(BF$29/100*_xlfn.XLOOKUP($E112,$E$32:$E$281,_xlfn.XLOOKUP(BF$31,$S$28:$AB$28,$S$32:$AB$281))*IFERROR(_xlfn.XLOOKUP(BI$30,$S$8:$S$10,_xlfn.XLOOKUP(BF$31,$U$4:$Z$4,$U$8:$Z$10),1),1),4))</f>
        <v>"MagicDef":9334.9715</v>
      </c>
      <c r="BG112" s="2" t="str" cm="1">
        <f t="array" ref="BG112">IF(BG111="","",$B$2&amp;BG$31&amp;$B$2&amp;$B$1&amp;ROUND(BG$29/100*_xlfn.XLOOKUP($E112,$E$32:$E$281,_xlfn.XLOOKUP(BG$31,$S$28:$AB$28,$S$32:$AB$281))*IFERROR(_xlfn.XLOOKUP(BJ$30,$S$8:$S$10,_xlfn.XLOOKUP(BG$31,$U$4:$Z$4,$U$8:$Z$10),1),1),4))</f>
        <v>"AtkSpeed":0.1544</v>
      </c>
      <c r="BH112" s="2" t="str" cm="1">
        <f t="array" ref="BH112">IF(BH111="","",$B$2&amp;BH$31&amp;$B$2&amp;$B$1&amp;ROUND(BH$29/100*_xlfn.XLOOKUP($E112,$E$32:$E$281,_xlfn.XLOOKUP(BH$31,$S$28:$AB$28,$S$32:$AB$281))*IFERROR(_xlfn.XLOOKUP(BI$30,$S$8:$S$10,_xlfn.XLOOKUP(BH$31,$U$4:$Z$4,$U$8:$Z$10),1),1),4))</f>
        <v>"OnHealInc":0.1132</v>
      </c>
      <c r="BI112" s="2" t="str">
        <f t="shared" si="20"/>
        <v>{"MagicDef":9334.9715,"AtkSpeed":0.1544,"OnHealInc":0.1132}</v>
      </c>
      <c r="BJ112" s="2" t="str" cm="1">
        <f t="array" ref="BJ112">IF(BJ111="","",$B$2&amp;BJ$31&amp;$B$2&amp;$B$1&amp;ROUND(BJ$29/100*_xlfn.XLOOKUP($E112,$E$32:$E$281,_xlfn.XLOOKUP(BJ$31,$S$28:$AB$28,$S$32:$AB$281))*IFERROR(_xlfn.XLOOKUP(BM$30,$S$8:$S$10,_xlfn.XLOOKUP(BJ$31,$U$4:$Z$4,$U$8:$Z$10),1),1),4))</f>
        <v>"Atk":23337.4287</v>
      </c>
      <c r="BK112" s="2" t="str" cm="1">
        <f t="array" ref="BK112">IF(BK111="","",$B$2&amp;BK$31&amp;$B$2&amp;$B$1&amp;ROUND(BK$29/100*_xlfn.XLOOKUP($E112,$E$32:$E$281,_xlfn.XLOOKUP(BK$31,$S$28:$AB$28,$S$32:$AB$281))*IFERROR(_xlfn.XLOOKUP(BN$30,$S$8:$S$10,_xlfn.XLOOKUP(BK$31,$U$4:$Z$4,$U$8:$Z$10),1),1),4))</f>
        <v>"Cri":0.574</v>
      </c>
      <c r="BL112" s="2" t="str" cm="1">
        <f t="array" ref="BL112">IF(BL111="","",$B$2&amp;BL$31&amp;$B$2&amp;$B$1&amp;ROUND(BL$29/100*_xlfn.XLOOKUP($E112,$E$32:$E$281,_xlfn.XLOOKUP(BL$31,$S$28:$AB$28,$S$32:$AB$281))*IFERROR(_xlfn.XLOOKUP(BM$30,$S$8:$S$10,_xlfn.XLOOKUP(BL$31,$U$4:$Z$4,$U$8:$Z$10),1),1),4))</f>
        <v/>
      </c>
      <c r="BM112" s="2" t="str">
        <f t="shared" si="21"/>
        <v>{"Atk":23337.4287,"Cri":0.574}</v>
      </c>
      <c r="BN112" s="2" t="str" cm="1">
        <f t="array" ref="BN112">IF(BN111="","",$B$2&amp;BN$31&amp;$B$2&amp;$B$1&amp;ROUND(BN$29/100*_xlfn.XLOOKUP($E112,$E$32:$E$281,_xlfn.XLOOKUP(BN$31,$S$28:$AB$28,$S$32:$AB$281))*IFERROR(_xlfn.XLOOKUP(BQ$30,$S$8:$S$10,_xlfn.XLOOKUP(BN$31,$U$4:$Z$4,$U$8:$Z$10),1),1),4))</f>
        <v>"Hp":222766.3646</v>
      </c>
      <c r="BO112" s="2" t="str" cm="1">
        <f t="array" ref="BO112">IF(BO111="","",$B$2&amp;BO$31&amp;$B$2&amp;$B$1&amp;ROUND(BO$29/100*_xlfn.XLOOKUP($E112,$E$32:$E$281,_xlfn.XLOOKUP(BO$31,$S$28:$AB$28,$S$32:$AB$281))*IFERROR(_xlfn.XLOOKUP(BR$30,$S$8:$S$10,_xlfn.XLOOKUP(BO$31,$U$4:$Z$4,$U$8:$Z$10),1),1),4))</f>
        <v>"AntiCri":0.574</v>
      </c>
      <c r="BP112" s="2" t="str" cm="1">
        <f t="array" ref="BP112">IF(BP111="","",$B$2&amp;BP$31&amp;$B$2&amp;$B$1&amp;ROUND(BP$29/100*_xlfn.XLOOKUP($E112,$E$32:$E$281,_xlfn.XLOOKUP(BP$31,$S$28:$AB$28,$S$32:$AB$281))*IFERROR(_xlfn.XLOOKUP(BQ$30,$S$8:$S$10,_xlfn.XLOOKUP(BP$31,$U$4:$Z$4,$U$8:$Z$10),1),1),4))</f>
        <v/>
      </c>
      <c r="BQ112" s="2" t="str">
        <f t="shared" si="22"/>
        <v>{"Hp":222766.3646,"AntiCri":0.574}</v>
      </c>
      <c r="BR112" s="2" t="str" cm="1">
        <f t="array" ref="BR112">IF(BR111="","",$B$2&amp;BR$31&amp;$B$2&amp;$B$1&amp;ROUND(BR$29/100*_xlfn.XLOOKUP($E112,$E$32:$E$281,_xlfn.XLOOKUP(BR$31,$S$28:$AB$28,$S$32:$AB$281))*IFERROR(_xlfn.XLOOKUP(BU$30,$S$8:$S$10,_xlfn.XLOOKUP(BR$31,$U$4:$Z$4,$U$8:$Z$10),1),1),4))</f>
        <v>"PhysDef":8231.7476</v>
      </c>
      <c r="BS112" s="2" t="str" cm="1">
        <f t="array" ref="BS112">IF(BS111="","",$B$2&amp;BS$31&amp;$B$2&amp;$B$1&amp;ROUND(BS$29/100*_xlfn.XLOOKUP($E112,$E$32:$E$281,_xlfn.XLOOKUP(BS$31,$S$28:$AB$28,$S$32:$AB$281))*IFERROR(_xlfn.XLOOKUP(BV$30,$S$8:$S$10,_xlfn.XLOOKUP(BS$31,$U$4:$Z$4,$U$8:$Z$10),1),1),4))</f>
        <v>"HealInc":0.1132</v>
      </c>
      <c r="BT112" s="2" t="str" cm="1">
        <f t="array" ref="BT112">IF(BT111="","",$B$2&amp;BT$31&amp;$B$2&amp;$B$1&amp;ROUND(BT$29/100*_xlfn.XLOOKUP($E112,$E$32:$E$281,_xlfn.XLOOKUP(BT$31,$S$28:$AB$28,$S$32:$AB$281))*IFERROR(_xlfn.XLOOKUP(BU$30,$S$8:$S$10,_xlfn.XLOOKUP(BT$31,$U$4:$Z$4,$U$8:$Z$10),1),1),4))</f>
        <v/>
      </c>
      <c r="BU112" s="2" t="str">
        <f t="shared" si="23"/>
        <v>{"PhysDef":8231.7476,"HealInc":0.1132}</v>
      </c>
      <c r="BV112" s="2" t="str" cm="1">
        <f t="array" ref="BV112">IF(BV111="","",$B$2&amp;BV$31&amp;$B$2&amp;$B$1&amp;ROUND(BV$29/100*_xlfn.XLOOKUP($E112,$E$32:$E$281,_xlfn.XLOOKUP(BV$31,$S$28:$AB$28,$S$32:$AB$281))*IFERROR(_xlfn.XLOOKUP(BY$30,$S$8:$S$10,_xlfn.XLOOKUP(BV$31,$U$4:$Z$4,$U$8:$Z$10),1),1),4))</f>
        <v>"MagicDef":8401.4743</v>
      </c>
      <c r="BW112" s="2" t="str" cm="1">
        <f t="array" ref="BW112">IF(BW111="","",$B$2&amp;BW$31&amp;$B$2&amp;$B$1&amp;ROUND(BW$29/100*_xlfn.XLOOKUP($E112,$E$32:$E$281,_xlfn.XLOOKUP(BW$31,$S$28:$AB$28,$S$32:$AB$281))*IFERROR(_xlfn.XLOOKUP(BZ$30,$S$8:$S$10,_xlfn.XLOOKUP(BW$31,$U$4:$Z$4,$U$8:$Z$10),1),1),4))</f>
        <v>"AtkSpeed":0.1544</v>
      </c>
      <c r="BX112" s="2" t="str" cm="1">
        <f t="array" ref="BX112">IF(BX111="","",$B$2&amp;BX$31&amp;$B$2&amp;$B$1&amp;ROUND(BX$29/100*_xlfn.XLOOKUP($E112,$E$32:$E$281,_xlfn.XLOOKUP(BX$31,$S$28:$AB$28,$S$32:$AB$281))*IFERROR(_xlfn.XLOOKUP(BY$30,$S$8:$S$10,_xlfn.XLOOKUP(BX$31,$U$4:$Z$4,$U$8:$Z$10),1),1),4))</f>
        <v>"HealInc":0.1132</v>
      </c>
      <c r="BY112" s="2" t="str">
        <f t="shared" si="24"/>
        <v>{"MagicDef":8401.4743,"AtkSpeed":0.1544,"HealInc":0.1132}</v>
      </c>
    </row>
    <row r="113" spans="4:77" ht="16.5" x14ac:dyDescent="0.15">
      <c r="D113" s="38">
        <v>173</v>
      </c>
      <c r="E113" s="43">
        <v>82</v>
      </c>
      <c r="F113" s="38">
        <v>4382.8598188875076</v>
      </c>
      <c r="G113" s="38">
        <v>50</v>
      </c>
      <c r="H113" s="38">
        <v>50</v>
      </c>
      <c r="I113" s="48">
        <v>4382.8598188875076</v>
      </c>
      <c r="J113" s="48">
        <v>438.28598188875077</v>
      </c>
      <c r="K113" s="48">
        <v>175.31439275550031</v>
      </c>
      <c r="L113" s="48">
        <v>175.31439275550031</v>
      </c>
      <c r="M113" s="48">
        <v>70</v>
      </c>
      <c r="N113" s="48">
        <v>70</v>
      </c>
      <c r="O113" s="48">
        <v>22.5</v>
      </c>
      <c r="P113" s="48">
        <v>17.5</v>
      </c>
      <c r="Q113" s="48">
        <v>16.5</v>
      </c>
      <c r="R113" s="48">
        <v>16.5</v>
      </c>
      <c r="S113" s="48">
        <f>SUM(I$32:I113)</f>
        <v>216541.30226103103</v>
      </c>
      <c r="T113" s="48">
        <f>SUM(J$32:J113)</f>
        <v>21654.130226103101</v>
      </c>
      <c r="U113" s="48">
        <f>SUM(K$32:K113)</f>
        <v>8661.6520904412409</v>
      </c>
      <c r="V113" s="48">
        <f>SUM(L$32:L113)</f>
        <v>8661.6520904412409</v>
      </c>
      <c r="W113" s="62">
        <f>SUM(M$32:M113)/10000</f>
        <v>0.58099999999999996</v>
      </c>
      <c r="X113" s="62">
        <f>SUM(N$32:N113)/10000</f>
        <v>0.58099999999999996</v>
      </c>
      <c r="Y113" s="62">
        <f>SUM(O$32:O113)/10000</f>
        <v>0.15659999999999999</v>
      </c>
      <c r="Z113" s="62">
        <f>SUM(P$32:P113)/10000</f>
        <v>0.12180000000000001</v>
      </c>
      <c r="AA113" s="62">
        <f>SUM(Q$32:Q113)/10000</f>
        <v>0.11483999999999997</v>
      </c>
      <c r="AB113" s="62">
        <f>SUM(R$32:R113)/10000</f>
        <v>0.11483999999999997</v>
      </c>
      <c r="AD113" s="2" t="str" cm="1">
        <f t="array" ref="AD113">IF(AD112="","",$B$2&amp;AD$31&amp;$B$2&amp;$B$1&amp;ROUND(AD$29/100*_xlfn.XLOOKUP($E113,$E$32:$E$281,_xlfn.XLOOKUP(AD$31,$S$28:$AB$28,$S$32:$AB$281))*_xlfn.XLOOKUP(AG$30,$S$8:$S$10,_xlfn.XLOOKUP(AD$31,$U$4:$Z$4,$U$8:$Z$10),1),4))</f>
        <v>"Atk":26418.0389</v>
      </c>
      <c r="AE113" s="2" t="str" cm="1">
        <f t="array" ref="AE113">IF(AE112="","",$B$2&amp;AE$31&amp;$B$2&amp;$B$1&amp;ROUND(AE$29/100*_xlfn.XLOOKUP($E113,$E$32:$E$281,_xlfn.XLOOKUP(AE$31,$S$28:$AB$28,$S$32:$AB$281))*_xlfn.XLOOKUP(AG$30,$S$8:$S$10,_xlfn.XLOOKUP(AE$31,$U$4:$Z$4,$U$8:$Z$10),1),4))</f>
        <v>"Cri":0.8425</v>
      </c>
      <c r="AF113" s="2" t="str" cm="1">
        <f t="array" ref="AF113">IF(AF112="","",$B$2&amp;AF$31&amp;$B$2&amp;$B$1&amp;ROUND(AF$29/100*_xlfn.XLOOKUP($E113,$E$32:$E$281,_xlfn.XLOOKUP(AF$31,$S$28:$AB$28,$S$32:$AB$281))*_xlfn.XLOOKUP(AI$30,$S$8:$S$10,_xlfn.XLOOKUP(AF$31,$U$4:$Z$4,$U$8:$Z$10),1),4))</f>
        <v/>
      </c>
      <c r="AG113" s="2" t="str">
        <f t="shared" si="13"/>
        <v>{"Atk":26418.0389,"Cri":0.8425}</v>
      </c>
      <c r="AH113" s="2" t="str" cm="1">
        <f t="array" ref="AH113">IF(AH112="","",$B$2&amp;AH$31&amp;$B$2&amp;$B$1&amp;ROUND(AH$29/100*_xlfn.XLOOKUP($E113,$E$32:$E$281,_xlfn.XLOOKUP(AH$31,$S$28:$AB$28,$S$32:$AB$281))*_xlfn.XLOOKUP(AK$30,$S$8:$S$10,_xlfn.XLOOKUP(AH$31,$U$4:$Z$4,$U$8:$Z$10),1),4))</f>
        <v>"Hp":190556.346</v>
      </c>
      <c r="AI113" s="2" t="str" cm="1">
        <f t="array" ref="AI113">IF(AI112="","",$B$2&amp;AI$31&amp;$B$2&amp;$B$1&amp;ROUND(AI$29/100*_xlfn.XLOOKUP($E113,$E$32:$E$281,_xlfn.XLOOKUP(AI$31,$S$28:$AB$28,$S$32:$AB$281))*_xlfn.XLOOKUP(AK$30,$S$8:$S$10,_xlfn.XLOOKUP(AI$31,$U$4:$Z$4,$U$8:$Z$10),1),4))</f>
        <v>"AntiCri":0.4648</v>
      </c>
      <c r="AJ113" s="2" t="str" cm="1">
        <f t="array" ref="AJ113">IF(AJ112="","",$B$2&amp;AJ$31&amp;$B$2&amp;$B$1&amp;ROUND(AJ$29/100*_xlfn.XLOOKUP($E113,$E$32:$E$281,_xlfn.XLOOKUP(AJ$31,$S$28:$AB$28,$S$32:$AB$281))*_xlfn.XLOOKUP(AK$30,$S$8:$S$10,_xlfn.XLOOKUP(AJ$31,$U$4:$Z$4,$U$8:$Z$10),1),4))</f>
        <v/>
      </c>
      <c r="AK113" s="2" t="str">
        <f t="shared" si="14"/>
        <v>{"Hp":190556.346,"AntiCri":0.4648}</v>
      </c>
      <c r="AL113" s="2" t="str" cm="1">
        <f t="array" ref="AL113">IF(AL112="","",$B$2&amp;AL$31&amp;$B$2&amp;$B$1&amp;ROUND(AL$29/100*_xlfn.XLOOKUP($E113,$E$32:$E$281,_xlfn.XLOOKUP(AL$31,$S$28:$AB$28,$S$32:$AB$281))*IFERROR(_xlfn.XLOOKUP(AO$30,$S$8:$S$10,_xlfn.XLOOKUP(AL$31,$U$4:$Z$4,$U$8:$Z$10),1),1),4))</f>
        <v>"PhysDef":8228.5695</v>
      </c>
      <c r="AM113" s="2" t="str" cm="1">
        <f t="array" ref="AM113">IF(AM112="","",$B$2&amp;AM$31&amp;$B$2&amp;$B$1&amp;ROUND(AM$29/100*_xlfn.XLOOKUP($E113,$E$32:$E$281,_xlfn.XLOOKUP(AM$31,$S$28:$AB$28,$S$32:$AB$281))*IFERROR(_xlfn.XLOOKUP(AP$30,$S$8:$S$10,_xlfn.XLOOKUP(AM$31,$U$4:$Z$4,$U$8:$Z$10),1),1),4))</f>
        <v>"SkillSpeed":0.1218</v>
      </c>
      <c r="AN113" s="2" t="str" cm="1">
        <f t="array" ref="AN113">IF(AN112="","",$B$2&amp;AN$31&amp;$B$2&amp;$B$1&amp;ROUND(AN$29/100*_xlfn.XLOOKUP($E113,$E$32:$E$281,_xlfn.XLOOKUP(AN$31,$S$28:$AB$28,$S$32:$AB$281))*IFERROR(_xlfn.XLOOKUP(AO$30,$S$8:$S$10,_xlfn.XLOOKUP(AN$31,$U$4:$Z$4,$U$8:$Z$10),1),1),4))</f>
        <v/>
      </c>
      <c r="AO113" s="2" t="str">
        <f t="shared" si="15"/>
        <v>{"PhysDef":8228.5695,"SkillSpeed":0.1218}</v>
      </c>
      <c r="AP113" s="2" t="str" cm="1">
        <f t="array" ref="AP113">IF(AP112="","",$B$2&amp;AP$31&amp;$B$2&amp;$B$1&amp;ROUND(AP$29/100*_xlfn.XLOOKUP($E113,$E$32:$E$281,_xlfn.XLOOKUP(AP$31,$S$28:$AB$28,$S$32:$AB$281))*IFERROR(_xlfn.XLOOKUP(AS$30,$S$8:$S$10,_xlfn.XLOOKUP(AP$31,$U$4:$Z$4,$U$8:$Z$10),1),1),4))</f>
        <v>"MagicDef":8228.5695</v>
      </c>
      <c r="AQ113" s="2" t="str" cm="1">
        <f t="array" ref="AQ113">IF(AQ112="","",$B$2&amp;AQ$31&amp;$B$2&amp;$B$1&amp;ROUND(AQ$29/100*_xlfn.XLOOKUP($E113,$E$32:$E$281,_xlfn.XLOOKUP(AQ$31,$S$28:$AB$28,$S$32:$AB$281))*IFERROR(_xlfn.XLOOKUP(AT$30,$S$8:$S$10,_xlfn.XLOOKUP(AQ$31,$U$4:$Z$4,$U$8:$Z$10),1),1),4))</f>
        <v>"AtkSpeed":0.1566</v>
      </c>
      <c r="AR113" s="2" t="str" cm="1">
        <f t="array" ref="AR113">IF(AR112="","",$B$2&amp;AR$31&amp;$B$2&amp;$B$1&amp;ROUND(AR$29/100*_xlfn.XLOOKUP($E113,$E$32:$E$281,_xlfn.XLOOKUP(AR$31,$S$28:$AB$28,$S$32:$AB$281))*IFERROR(_xlfn.XLOOKUP(AS$30,$S$8:$S$10,_xlfn.XLOOKUP(AR$31,$U$4:$Z$4,$U$8:$Z$10),1),1),4))</f>
        <v>"SkillSpeed":0.1218</v>
      </c>
      <c r="AS113" s="2" t="str">
        <f t="shared" si="16"/>
        <v>{"MagicDef":8228.5695,"AtkSpeed":0.1566,"SkillSpeed":0.1218}</v>
      </c>
      <c r="AT113" s="2" t="str" cm="1">
        <f t="array" ref="AT113">IF(AT112="","",$B$2&amp;AT$31&amp;$B$2&amp;$B$1&amp;ROUND(AT$29/100*_xlfn.XLOOKUP($E113,$E$32:$E$281,_xlfn.XLOOKUP(AT$31,$S$28:$AB$28,$S$32:$AB$281))*IFERROR(_xlfn.XLOOKUP(AW$30,$S$8:$S$10,_xlfn.XLOOKUP(AT$31,$U$4:$Z$4,$U$8:$Z$10),1),1),4))</f>
        <v>"Atk":18622.552</v>
      </c>
      <c r="AU113" s="2" t="str" cm="1">
        <f t="array" ref="AU113">IF(AU112="","",$B$2&amp;AU$31&amp;$B$2&amp;$B$1&amp;ROUND(AU$29/100*_xlfn.XLOOKUP($E113,$E$32:$E$281,_xlfn.XLOOKUP(AU$31,$S$28:$AB$28,$S$32:$AB$281))*IFERROR(_xlfn.XLOOKUP(AX$30,$S$8:$S$10,_xlfn.XLOOKUP(AU$31,$U$4:$Z$4,$U$8:$Z$10),1),1),4))</f>
        <v>"Cri":0.581</v>
      </c>
      <c r="AV113" s="2" t="str" cm="1">
        <f t="array" ref="AV113">IF(AV112="","",$B$2&amp;AV$31&amp;$B$2&amp;$B$1&amp;ROUND(AV$29/100*_xlfn.XLOOKUP($E113,$E$32:$E$281,_xlfn.XLOOKUP(AV$31,$S$28:$AB$28,$S$32:$AB$281))*IFERROR(_xlfn.XLOOKUP(AW$30,$S$8:$S$10,_xlfn.XLOOKUP(AV$31,$U$4:$Z$4,$U$8:$Z$10),1),1),4))</f>
        <v/>
      </c>
      <c r="AW113" s="2" t="str">
        <f t="shared" si="17"/>
        <v>{"Atk":18622.552,"Cri":0.581}</v>
      </c>
      <c r="AX113" s="2" t="str" cm="1">
        <f t="array" ref="AX113">IF(AX112="","",$B$2&amp;AX$31&amp;$B$2&amp;$B$1&amp;ROUND(AX$29/100*_xlfn.XLOOKUP($E113,$E$32:$E$281,_xlfn.XLOOKUP(AX$31,$S$28:$AB$28,$S$32:$AB$281))*IFERROR(_xlfn.XLOOKUP(BA$30,$S$8:$S$10,_xlfn.XLOOKUP(AX$31,$U$4:$Z$4,$U$8:$Z$10),1),1),4))</f>
        <v>"Hp":270676.6278</v>
      </c>
      <c r="AY113" s="2" t="str" cm="1">
        <f t="array" ref="AY113">IF(AY112="","",$B$2&amp;AY$31&amp;$B$2&amp;$B$1&amp;ROUND(AY$29/100*_xlfn.XLOOKUP($E113,$E$32:$E$281,_xlfn.XLOOKUP(AY$31,$S$28:$AB$28,$S$32:$AB$281))*IFERROR(_xlfn.XLOOKUP(BB$30,$S$8:$S$10,_xlfn.XLOOKUP(AY$31,$U$4:$Z$4,$U$8:$Z$10),1),1),4))</f>
        <v>"AntiCri":0.581</v>
      </c>
      <c r="AZ113" s="2" t="str" cm="1">
        <f t="array" ref="AZ113">IF(AZ112="","",$B$2&amp;AZ$31&amp;$B$2&amp;$B$1&amp;ROUND(AZ$29/100*_xlfn.XLOOKUP($E113,$E$32:$E$281,_xlfn.XLOOKUP(AZ$31,$S$28:$AB$28,$S$32:$AB$281))*IFERROR(_xlfn.XLOOKUP(BA$30,$S$8:$S$10,_xlfn.XLOOKUP(AZ$31,$U$4:$Z$4,$U$8:$Z$10),1),1),4))</f>
        <v/>
      </c>
      <c r="BA113" s="2" t="str">
        <f t="shared" si="18"/>
        <v>{"Hp":270676.6278,"AntiCri":0.581}</v>
      </c>
      <c r="BB113" s="2" t="str" cm="1">
        <f t="array" ref="BB113">IF(BB112="","",$B$2&amp;BB$31&amp;$B$2&amp;$B$1&amp;ROUND(BB$29/100*_xlfn.XLOOKUP($E113,$E$32:$E$281,_xlfn.XLOOKUP(BB$31,$S$28:$AB$28,$S$32:$AB$281))*IFERROR(_xlfn.XLOOKUP(BE$30,$S$8:$S$10,_xlfn.XLOOKUP(BB$31,$U$4:$Z$4,$U$8:$Z$10),1),1),4))</f>
        <v>"PhysDef":9527.8173</v>
      </c>
      <c r="BC113" s="2" t="str" cm="1">
        <f t="array" ref="BC113">IF(BC112="","",$B$2&amp;BC$31&amp;$B$2&amp;$B$1&amp;ROUND(BC$29/100*_xlfn.XLOOKUP($E113,$E$32:$E$281,_xlfn.XLOOKUP(BC$31,$S$28:$AB$28,$S$32:$AB$281))*IFERROR(_xlfn.XLOOKUP(BF$30,$S$8:$S$10,_xlfn.XLOOKUP(BC$31,$U$4:$Z$4,$U$8:$Z$10),1),1),4))</f>
        <v>"OnHealInc":0.1148</v>
      </c>
      <c r="BD113" s="2" t="str" cm="1">
        <f t="array" ref="BD113">IF(BD112="","",$B$2&amp;BD$31&amp;$B$2&amp;$B$1&amp;ROUND(BD$29/100*_xlfn.XLOOKUP($E113,$E$32:$E$281,_xlfn.XLOOKUP(BD$31,$S$28:$AB$28,$S$32:$AB$281))*IFERROR(_xlfn.XLOOKUP(BE$30,$S$8:$S$10,_xlfn.XLOOKUP(BD$31,$U$4:$Z$4,$U$8:$Z$10),1),1),4))</f>
        <v/>
      </c>
      <c r="BE113" s="2" t="str">
        <f t="shared" si="19"/>
        <v>{"PhysDef":9527.8173,"OnHealInc":0.1148}</v>
      </c>
      <c r="BF113" s="2" t="str" cm="1">
        <f t="array" ref="BF113">IF(BF112="","",$B$2&amp;BF$31&amp;$B$2&amp;$B$1&amp;ROUND(BF$29/100*_xlfn.XLOOKUP($E113,$E$32:$E$281,_xlfn.XLOOKUP(BF$31,$S$28:$AB$28,$S$32:$AB$281))*IFERROR(_xlfn.XLOOKUP(BI$30,$S$8:$S$10,_xlfn.XLOOKUP(BF$31,$U$4:$Z$4,$U$8:$Z$10),1),1),4))</f>
        <v>"MagicDef":9527.8173</v>
      </c>
      <c r="BG113" s="2" t="str" cm="1">
        <f t="array" ref="BG113">IF(BG112="","",$B$2&amp;BG$31&amp;$B$2&amp;$B$1&amp;ROUND(BG$29/100*_xlfn.XLOOKUP($E113,$E$32:$E$281,_xlfn.XLOOKUP(BG$31,$S$28:$AB$28,$S$32:$AB$281))*IFERROR(_xlfn.XLOOKUP(BJ$30,$S$8:$S$10,_xlfn.XLOOKUP(BG$31,$U$4:$Z$4,$U$8:$Z$10),1),1),4))</f>
        <v>"AtkSpeed":0.1566</v>
      </c>
      <c r="BH113" s="2" t="str" cm="1">
        <f t="array" ref="BH113">IF(BH112="","",$B$2&amp;BH$31&amp;$B$2&amp;$B$1&amp;ROUND(BH$29/100*_xlfn.XLOOKUP($E113,$E$32:$E$281,_xlfn.XLOOKUP(BH$31,$S$28:$AB$28,$S$32:$AB$281))*IFERROR(_xlfn.XLOOKUP(BI$30,$S$8:$S$10,_xlfn.XLOOKUP(BH$31,$U$4:$Z$4,$U$8:$Z$10),1),1),4))</f>
        <v>"OnHealInc":0.1148</v>
      </c>
      <c r="BI113" s="2" t="str">
        <f t="shared" si="20"/>
        <v>{"MagicDef":9527.8173,"AtkSpeed":0.1566,"OnHealInc":0.1148}</v>
      </c>
      <c r="BJ113" s="2" t="str" cm="1">
        <f t="array" ref="BJ113">IF(BJ112="","",$B$2&amp;BJ$31&amp;$B$2&amp;$B$1&amp;ROUND(BJ$29/100*_xlfn.XLOOKUP($E113,$E$32:$E$281,_xlfn.XLOOKUP(BJ$31,$S$28:$AB$28,$S$32:$AB$281))*IFERROR(_xlfn.XLOOKUP(BM$30,$S$8:$S$10,_xlfn.XLOOKUP(BJ$31,$U$4:$Z$4,$U$8:$Z$10),1),1),4))</f>
        <v>"Atk":23819.5432</v>
      </c>
      <c r="BK113" s="2" t="str" cm="1">
        <f t="array" ref="BK113">IF(BK112="","",$B$2&amp;BK$31&amp;$B$2&amp;$B$1&amp;ROUND(BK$29/100*_xlfn.XLOOKUP($E113,$E$32:$E$281,_xlfn.XLOOKUP(BK$31,$S$28:$AB$28,$S$32:$AB$281))*IFERROR(_xlfn.XLOOKUP(BN$30,$S$8:$S$10,_xlfn.XLOOKUP(BK$31,$U$4:$Z$4,$U$8:$Z$10),1),1),4))</f>
        <v>"Cri":0.581</v>
      </c>
      <c r="BL113" s="2" t="str" cm="1">
        <f t="array" ref="BL113">IF(BL112="","",$B$2&amp;BL$31&amp;$B$2&amp;$B$1&amp;ROUND(BL$29/100*_xlfn.XLOOKUP($E113,$E$32:$E$281,_xlfn.XLOOKUP(BL$31,$S$28:$AB$28,$S$32:$AB$281))*IFERROR(_xlfn.XLOOKUP(BM$30,$S$8:$S$10,_xlfn.XLOOKUP(BL$31,$U$4:$Z$4,$U$8:$Z$10),1),1),4))</f>
        <v/>
      </c>
      <c r="BM113" s="2" t="str">
        <f t="shared" si="21"/>
        <v>{"Atk":23819.5432,"Cri":0.581}</v>
      </c>
      <c r="BN113" s="2" t="str" cm="1">
        <f t="array" ref="BN113">IF(BN112="","",$B$2&amp;BN$31&amp;$B$2&amp;$B$1&amp;ROUND(BN$29/100*_xlfn.XLOOKUP($E113,$E$32:$E$281,_xlfn.XLOOKUP(BN$31,$S$28:$AB$28,$S$32:$AB$281))*IFERROR(_xlfn.XLOOKUP(BQ$30,$S$8:$S$10,_xlfn.XLOOKUP(BN$31,$U$4:$Z$4,$U$8:$Z$10),1),1),4))</f>
        <v>"Hp":227368.3674</v>
      </c>
      <c r="BO113" s="2" t="str" cm="1">
        <f t="array" ref="BO113">IF(BO112="","",$B$2&amp;BO$31&amp;$B$2&amp;$B$1&amp;ROUND(BO$29/100*_xlfn.XLOOKUP($E113,$E$32:$E$281,_xlfn.XLOOKUP(BO$31,$S$28:$AB$28,$S$32:$AB$281))*IFERROR(_xlfn.XLOOKUP(BR$30,$S$8:$S$10,_xlfn.XLOOKUP(BO$31,$U$4:$Z$4,$U$8:$Z$10),1),1),4))</f>
        <v>"AntiCri":0.581</v>
      </c>
      <c r="BP113" s="2" t="str" cm="1">
        <f t="array" ref="BP113">IF(BP112="","",$B$2&amp;BP$31&amp;$B$2&amp;$B$1&amp;ROUND(BP$29/100*_xlfn.XLOOKUP($E113,$E$32:$E$281,_xlfn.XLOOKUP(BP$31,$S$28:$AB$28,$S$32:$AB$281))*IFERROR(_xlfn.XLOOKUP(BQ$30,$S$8:$S$10,_xlfn.XLOOKUP(BP$31,$U$4:$Z$4,$U$8:$Z$10),1),1),4))</f>
        <v/>
      </c>
      <c r="BQ113" s="2" t="str">
        <f t="shared" si="22"/>
        <v>{"Hp":227368.3674,"AntiCri":0.581}</v>
      </c>
      <c r="BR113" s="2" t="str" cm="1">
        <f t="array" ref="BR113">IF(BR112="","",$B$2&amp;BR$31&amp;$B$2&amp;$B$1&amp;ROUND(BR$29/100*_xlfn.XLOOKUP($E113,$E$32:$E$281,_xlfn.XLOOKUP(BR$31,$S$28:$AB$28,$S$32:$AB$281))*IFERROR(_xlfn.XLOOKUP(BU$30,$S$8:$S$10,_xlfn.XLOOKUP(BR$31,$U$4:$Z$4,$U$8:$Z$10),1),1),4))</f>
        <v>"PhysDef":8401.8025</v>
      </c>
      <c r="BS113" s="2" t="str" cm="1">
        <f t="array" ref="BS113">IF(BS112="","",$B$2&amp;BS$31&amp;$B$2&amp;$B$1&amp;ROUND(BS$29/100*_xlfn.XLOOKUP($E113,$E$32:$E$281,_xlfn.XLOOKUP(BS$31,$S$28:$AB$28,$S$32:$AB$281))*IFERROR(_xlfn.XLOOKUP(BV$30,$S$8:$S$10,_xlfn.XLOOKUP(BS$31,$U$4:$Z$4,$U$8:$Z$10),1),1),4))</f>
        <v>"HealInc":0.1148</v>
      </c>
      <c r="BT113" s="2" t="str" cm="1">
        <f t="array" ref="BT113">IF(BT112="","",$B$2&amp;BT$31&amp;$B$2&amp;$B$1&amp;ROUND(BT$29/100*_xlfn.XLOOKUP($E113,$E$32:$E$281,_xlfn.XLOOKUP(BT$31,$S$28:$AB$28,$S$32:$AB$281))*IFERROR(_xlfn.XLOOKUP(BU$30,$S$8:$S$10,_xlfn.XLOOKUP(BT$31,$U$4:$Z$4,$U$8:$Z$10),1),1),4))</f>
        <v/>
      </c>
      <c r="BU113" s="2" t="str">
        <f t="shared" si="23"/>
        <v>{"PhysDef":8401.8025,"HealInc":0.1148}</v>
      </c>
      <c r="BV113" s="2" t="str" cm="1">
        <f t="array" ref="BV113">IF(BV112="","",$B$2&amp;BV$31&amp;$B$2&amp;$B$1&amp;ROUND(BV$29/100*_xlfn.XLOOKUP($E113,$E$32:$E$281,_xlfn.XLOOKUP(BV$31,$S$28:$AB$28,$S$32:$AB$281))*IFERROR(_xlfn.XLOOKUP(BY$30,$S$8:$S$10,_xlfn.XLOOKUP(BV$31,$U$4:$Z$4,$U$8:$Z$10),1),1),4))</f>
        <v>"MagicDef":8575.0356</v>
      </c>
      <c r="BW113" s="2" t="str" cm="1">
        <f t="array" ref="BW113">IF(BW112="","",$B$2&amp;BW$31&amp;$B$2&amp;$B$1&amp;ROUND(BW$29/100*_xlfn.XLOOKUP($E113,$E$32:$E$281,_xlfn.XLOOKUP(BW$31,$S$28:$AB$28,$S$32:$AB$281))*IFERROR(_xlfn.XLOOKUP(BZ$30,$S$8:$S$10,_xlfn.XLOOKUP(BW$31,$U$4:$Z$4,$U$8:$Z$10),1),1),4))</f>
        <v>"AtkSpeed":0.1566</v>
      </c>
      <c r="BX113" s="2" t="str" cm="1">
        <f t="array" ref="BX113">IF(BX112="","",$B$2&amp;BX$31&amp;$B$2&amp;$B$1&amp;ROUND(BX$29/100*_xlfn.XLOOKUP($E113,$E$32:$E$281,_xlfn.XLOOKUP(BX$31,$S$28:$AB$28,$S$32:$AB$281))*IFERROR(_xlfn.XLOOKUP(BY$30,$S$8:$S$10,_xlfn.XLOOKUP(BX$31,$U$4:$Z$4,$U$8:$Z$10),1),1),4))</f>
        <v>"HealInc":0.1148</v>
      </c>
      <c r="BY113" s="2" t="str">
        <f t="shared" si="24"/>
        <v>{"MagicDef":8575.0356,"AtkSpeed":0.1566,"HealInc":0.1148}</v>
      </c>
    </row>
    <row r="114" spans="4:77" ht="16.5" x14ac:dyDescent="0.15">
      <c r="D114" s="38">
        <v>175</v>
      </c>
      <c r="E114" s="43">
        <v>83</v>
      </c>
      <c r="F114" s="38">
        <v>4472.0986053720317</v>
      </c>
      <c r="G114" s="38">
        <v>50</v>
      </c>
      <c r="H114" s="38">
        <v>50</v>
      </c>
      <c r="I114" s="48">
        <v>4472.0986053720317</v>
      </c>
      <c r="J114" s="48">
        <v>447.20986053720321</v>
      </c>
      <c r="K114" s="48">
        <v>178.8839442148813</v>
      </c>
      <c r="L114" s="48">
        <v>178.8839442148813</v>
      </c>
      <c r="M114" s="48">
        <v>70</v>
      </c>
      <c r="N114" s="48">
        <v>70</v>
      </c>
      <c r="O114" s="48">
        <v>22.5</v>
      </c>
      <c r="P114" s="48">
        <v>17.5</v>
      </c>
      <c r="Q114" s="48">
        <v>16.5</v>
      </c>
      <c r="R114" s="48">
        <v>16.5</v>
      </c>
      <c r="S114" s="48">
        <f>SUM(I$32:I114)</f>
        <v>221013.40086640307</v>
      </c>
      <c r="T114" s="48">
        <f>SUM(J$32:J114)</f>
        <v>22101.340086640306</v>
      </c>
      <c r="U114" s="48">
        <f>SUM(K$32:K114)</f>
        <v>8840.5360346561229</v>
      </c>
      <c r="V114" s="48">
        <f>SUM(L$32:L114)</f>
        <v>8840.5360346561229</v>
      </c>
      <c r="W114" s="62">
        <f>SUM(M$32:M114)/10000</f>
        <v>0.58799999999999997</v>
      </c>
      <c r="X114" s="62">
        <f>SUM(N$32:N114)/10000</f>
        <v>0.58799999999999997</v>
      </c>
      <c r="Y114" s="62">
        <f>SUM(O$32:O114)/10000</f>
        <v>0.15884999999999999</v>
      </c>
      <c r="Z114" s="62">
        <f>SUM(P$32:P114)/10000</f>
        <v>0.12354999999999999</v>
      </c>
      <c r="AA114" s="62">
        <f>SUM(Q$32:Q114)/10000</f>
        <v>0.11648999999999997</v>
      </c>
      <c r="AB114" s="62">
        <f>SUM(R$32:R114)/10000</f>
        <v>0.11648999999999997</v>
      </c>
      <c r="AD114" s="2" t="str" cm="1">
        <f t="array" ref="AD114">IF(AD113="","",$B$2&amp;AD$31&amp;$B$2&amp;$B$1&amp;ROUND(AD$29/100*_xlfn.XLOOKUP($E114,$E$32:$E$281,_xlfn.XLOOKUP(AD$31,$S$28:$AB$28,$S$32:$AB$281))*_xlfn.XLOOKUP(AG$30,$S$8:$S$10,_xlfn.XLOOKUP(AD$31,$U$4:$Z$4,$U$8:$Z$10),1),4))</f>
        <v>"Atk":26963.6349</v>
      </c>
      <c r="AE114" s="2" t="str" cm="1">
        <f t="array" ref="AE114">IF(AE113="","",$B$2&amp;AE$31&amp;$B$2&amp;$B$1&amp;ROUND(AE$29/100*_xlfn.XLOOKUP($E114,$E$32:$E$281,_xlfn.XLOOKUP(AE$31,$S$28:$AB$28,$S$32:$AB$281))*_xlfn.XLOOKUP(AG$30,$S$8:$S$10,_xlfn.XLOOKUP(AE$31,$U$4:$Z$4,$U$8:$Z$10),1),4))</f>
        <v>"Cri":0.8526</v>
      </c>
      <c r="AF114" s="2" t="str" cm="1">
        <f t="array" ref="AF114">IF(AF113="","",$B$2&amp;AF$31&amp;$B$2&amp;$B$1&amp;ROUND(AF$29/100*_xlfn.XLOOKUP($E114,$E$32:$E$281,_xlfn.XLOOKUP(AF$31,$S$28:$AB$28,$S$32:$AB$281))*_xlfn.XLOOKUP(AI$30,$S$8:$S$10,_xlfn.XLOOKUP(AF$31,$U$4:$Z$4,$U$8:$Z$10),1),4))</f>
        <v/>
      </c>
      <c r="AG114" s="2" t="str">
        <f t="shared" si="13"/>
        <v>{"Atk":26963.6349,"Cri":0.8526}</v>
      </c>
      <c r="AH114" s="2" t="str" cm="1">
        <f t="array" ref="AH114">IF(AH113="","",$B$2&amp;AH$31&amp;$B$2&amp;$B$1&amp;ROUND(AH$29/100*_xlfn.XLOOKUP($E114,$E$32:$E$281,_xlfn.XLOOKUP(AH$31,$S$28:$AB$28,$S$32:$AB$281))*_xlfn.XLOOKUP(AK$30,$S$8:$S$10,_xlfn.XLOOKUP(AH$31,$U$4:$Z$4,$U$8:$Z$10),1),4))</f>
        <v>"Hp":194491.7928</v>
      </c>
      <c r="AI114" s="2" t="str" cm="1">
        <f t="array" ref="AI114">IF(AI113="","",$B$2&amp;AI$31&amp;$B$2&amp;$B$1&amp;ROUND(AI$29/100*_xlfn.XLOOKUP($E114,$E$32:$E$281,_xlfn.XLOOKUP(AI$31,$S$28:$AB$28,$S$32:$AB$281))*_xlfn.XLOOKUP(AK$30,$S$8:$S$10,_xlfn.XLOOKUP(AI$31,$U$4:$Z$4,$U$8:$Z$10),1),4))</f>
        <v>"AntiCri":0.4704</v>
      </c>
      <c r="AJ114" s="2" t="str" cm="1">
        <f t="array" ref="AJ114">IF(AJ113="","",$B$2&amp;AJ$31&amp;$B$2&amp;$B$1&amp;ROUND(AJ$29/100*_xlfn.XLOOKUP($E114,$E$32:$E$281,_xlfn.XLOOKUP(AJ$31,$S$28:$AB$28,$S$32:$AB$281))*_xlfn.XLOOKUP(AK$30,$S$8:$S$10,_xlfn.XLOOKUP(AJ$31,$U$4:$Z$4,$U$8:$Z$10),1),4))</f>
        <v/>
      </c>
      <c r="AK114" s="2" t="str">
        <f t="shared" si="14"/>
        <v>{"Hp":194491.7928,"AntiCri":0.4704}</v>
      </c>
      <c r="AL114" s="2" t="str" cm="1">
        <f t="array" ref="AL114">IF(AL113="","",$B$2&amp;AL$31&amp;$B$2&amp;$B$1&amp;ROUND(AL$29/100*_xlfn.XLOOKUP($E114,$E$32:$E$281,_xlfn.XLOOKUP(AL$31,$S$28:$AB$28,$S$32:$AB$281))*IFERROR(_xlfn.XLOOKUP(AO$30,$S$8:$S$10,_xlfn.XLOOKUP(AL$31,$U$4:$Z$4,$U$8:$Z$10),1),1),4))</f>
        <v>"PhysDef":8398.5092</v>
      </c>
      <c r="AM114" s="2" t="str" cm="1">
        <f t="array" ref="AM114">IF(AM113="","",$B$2&amp;AM$31&amp;$B$2&amp;$B$1&amp;ROUND(AM$29/100*_xlfn.XLOOKUP($E114,$E$32:$E$281,_xlfn.XLOOKUP(AM$31,$S$28:$AB$28,$S$32:$AB$281))*IFERROR(_xlfn.XLOOKUP(AP$30,$S$8:$S$10,_xlfn.XLOOKUP(AM$31,$U$4:$Z$4,$U$8:$Z$10),1),1),4))</f>
        <v>"SkillSpeed":0.1236</v>
      </c>
      <c r="AN114" s="2" t="str" cm="1">
        <f t="array" ref="AN114">IF(AN113="","",$B$2&amp;AN$31&amp;$B$2&amp;$B$1&amp;ROUND(AN$29/100*_xlfn.XLOOKUP($E114,$E$32:$E$281,_xlfn.XLOOKUP(AN$31,$S$28:$AB$28,$S$32:$AB$281))*IFERROR(_xlfn.XLOOKUP(AO$30,$S$8:$S$10,_xlfn.XLOOKUP(AN$31,$U$4:$Z$4,$U$8:$Z$10),1),1),4))</f>
        <v/>
      </c>
      <c r="AO114" s="2" t="str">
        <f t="shared" si="15"/>
        <v>{"PhysDef":8398.5092,"SkillSpeed":0.1236}</v>
      </c>
      <c r="AP114" s="2" t="str" cm="1">
        <f t="array" ref="AP114">IF(AP113="","",$B$2&amp;AP$31&amp;$B$2&amp;$B$1&amp;ROUND(AP$29/100*_xlfn.XLOOKUP($E114,$E$32:$E$281,_xlfn.XLOOKUP(AP$31,$S$28:$AB$28,$S$32:$AB$281))*IFERROR(_xlfn.XLOOKUP(AS$30,$S$8:$S$10,_xlfn.XLOOKUP(AP$31,$U$4:$Z$4,$U$8:$Z$10),1),1),4))</f>
        <v>"MagicDef":8398.5092</v>
      </c>
      <c r="AQ114" s="2" t="str" cm="1">
        <f t="array" ref="AQ114">IF(AQ113="","",$B$2&amp;AQ$31&amp;$B$2&amp;$B$1&amp;ROUND(AQ$29/100*_xlfn.XLOOKUP($E114,$E$32:$E$281,_xlfn.XLOOKUP(AQ$31,$S$28:$AB$28,$S$32:$AB$281))*IFERROR(_xlfn.XLOOKUP(AT$30,$S$8:$S$10,_xlfn.XLOOKUP(AQ$31,$U$4:$Z$4,$U$8:$Z$10),1),1),4))</f>
        <v>"AtkSpeed":0.1589</v>
      </c>
      <c r="AR114" s="2" t="str" cm="1">
        <f t="array" ref="AR114">IF(AR113="","",$B$2&amp;AR$31&amp;$B$2&amp;$B$1&amp;ROUND(AR$29/100*_xlfn.XLOOKUP($E114,$E$32:$E$281,_xlfn.XLOOKUP(AR$31,$S$28:$AB$28,$S$32:$AB$281))*IFERROR(_xlfn.XLOOKUP(AS$30,$S$8:$S$10,_xlfn.XLOOKUP(AR$31,$U$4:$Z$4,$U$8:$Z$10),1),1),4))</f>
        <v>"SkillSpeed":0.1236</v>
      </c>
      <c r="AS114" s="2" t="str">
        <f t="shared" si="16"/>
        <v>{"MagicDef":8398.5092,"AtkSpeed":0.1589,"SkillSpeed":0.1236}</v>
      </c>
      <c r="AT114" s="2" t="str" cm="1">
        <f t="array" ref="AT114">IF(AT113="","",$B$2&amp;AT$31&amp;$B$2&amp;$B$1&amp;ROUND(AT$29/100*_xlfn.XLOOKUP($E114,$E$32:$E$281,_xlfn.XLOOKUP(AT$31,$S$28:$AB$28,$S$32:$AB$281))*IFERROR(_xlfn.XLOOKUP(AW$30,$S$8:$S$10,_xlfn.XLOOKUP(AT$31,$U$4:$Z$4,$U$8:$Z$10),1),1),4))</f>
        <v>"Atk":19007.1525</v>
      </c>
      <c r="AU114" s="2" t="str" cm="1">
        <f t="array" ref="AU114">IF(AU113="","",$B$2&amp;AU$31&amp;$B$2&amp;$B$1&amp;ROUND(AU$29/100*_xlfn.XLOOKUP($E114,$E$32:$E$281,_xlfn.XLOOKUP(AU$31,$S$28:$AB$28,$S$32:$AB$281))*IFERROR(_xlfn.XLOOKUP(AX$30,$S$8:$S$10,_xlfn.XLOOKUP(AU$31,$U$4:$Z$4,$U$8:$Z$10),1),1),4))</f>
        <v>"Cri":0.588</v>
      </c>
      <c r="AV114" s="2" t="str" cm="1">
        <f t="array" ref="AV114">IF(AV113="","",$B$2&amp;AV$31&amp;$B$2&amp;$B$1&amp;ROUND(AV$29/100*_xlfn.XLOOKUP($E114,$E$32:$E$281,_xlfn.XLOOKUP(AV$31,$S$28:$AB$28,$S$32:$AB$281))*IFERROR(_xlfn.XLOOKUP(AW$30,$S$8:$S$10,_xlfn.XLOOKUP(AV$31,$U$4:$Z$4,$U$8:$Z$10),1),1),4))</f>
        <v/>
      </c>
      <c r="AW114" s="2" t="str">
        <f t="shared" si="17"/>
        <v>{"Atk":19007.1525,"Cri":0.588}</v>
      </c>
      <c r="AX114" s="2" t="str" cm="1">
        <f t="array" ref="AX114">IF(AX113="","",$B$2&amp;AX$31&amp;$B$2&amp;$B$1&amp;ROUND(AX$29/100*_xlfn.XLOOKUP($E114,$E$32:$E$281,_xlfn.XLOOKUP(AX$31,$S$28:$AB$28,$S$32:$AB$281))*IFERROR(_xlfn.XLOOKUP(BA$30,$S$8:$S$10,_xlfn.XLOOKUP(AX$31,$U$4:$Z$4,$U$8:$Z$10),1),1),4))</f>
        <v>"Hp":276266.7511</v>
      </c>
      <c r="AY114" s="2" t="str" cm="1">
        <f t="array" ref="AY114">IF(AY113="","",$B$2&amp;AY$31&amp;$B$2&amp;$B$1&amp;ROUND(AY$29/100*_xlfn.XLOOKUP($E114,$E$32:$E$281,_xlfn.XLOOKUP(AY$31,$S$28:$AB$28,$S$32:$AB$281))*IFERROR(_xlfn.XLOOKUP(BB$30,$S$8:$S$10,_xlfn.XLOOKUP(AY$31,$U$4:$Z$4,$U$8:$Z$10),1),1),4))</f>
        <v>"AntiCri":0.588</v>
      </c>
      <c r="AZ114" s="2" t="str" cm="1">
        <f t="array" ref="AZ114">IF(AZ113="","",$B$2&amp;AZ$31&amp;$B$2&amp;$B$1&amp;ROUND(AZ$29/100*_xlfn.XLOOKUP($E114,$E$32:$E$281,_xlfn.XLOOKUP(AZ$31,$S$28:$AB$28,$S$32:$AB$281))*IFERROR(_xlfn.XLOOKUP(BA$30,$S$8:$S$10,_xlfn.XLOOKUP(AZ$31,$U$4:$Z$4,$U$8:$Z$10),1),1),4))</f>
        <v/>
      </c>
      <c r="BA114" s="2" t="str">
        <f t="shared" si="18"/>
        <v>{"Hp":276266.7511,"AntiCri":0.588}</v>
      </c>
      <c r="BB114" s="2" t="str" cm="1">
        <f t="array" ref="BB114">IF(BB113="","",$B$2&amp;BB$31&amp;$B$2&amp;$B$1&amp;ROUND(BB$29/100*_xlfn.XLOOKUP($E114,$E$32:$E$281,_xlfn.XLOOKUP(BB$31,$S$28:$AB$28,$S$32:$AB$281))*IFERROR(_xlfn.XLOOKUP(BE$30,$S$8:$S$10,_xlfn.XLOOKUP(BB$31,$U$4:$Z$4,$U$8:$Z$10),1),1),4))</f>
        <v>"PhysDef":9724.5896</v>
      </c>
      <c r="BC114" s="2" t="str" cm="1">
        <f t="array" ref="BC114">IF(BC113="","",$B$2&amp;BC$31&amp;$B$2&amp;$B$1&amp;ROUND(BC$29/100*_xlfn.XLOOKUP($E114,$E$32:$E$281,_xlfn.XLOOKUP(BC$31,$S$28:$AB$28,$S$32:$AB$281))*IFERROR(_xlfn.XLOOKUP(BF$30,$S$8:$S$10,_xlfn.XLOOKUP(BC$31,$U$4:$Z$4,$U$8:$Z$10),1),1),4))</f>
        <v>"OnHealInc":0.1165</v>
      </c>
      <c r="BD114" s="2" t="str" cm="1">
        <f t="array" ref="BD114">IF(BD113="","",$B$2&amp;BD$31&amp;$B$2&amp;$B$1&amp;ROUND(BD$29/100*_xlfn.XLOOKUP($E114,$E$32:$E$281,_xlfn.XLOOKUP(BD$31,$S$28:$AB$28,$S$32:$AB$281))*IFERROR(_xlfn.XLOOKUP(BE$30,$S$8:$S$10,_xlfn.XLOOKUP(BD$31,$U$4:$Z$4,$U$8:$Z$10),1),1),4))</f>
        <v/>
      </c>
      <c r="BE114" s="2" t="str">
        <f t="shared" si="19"/>
        <v>{"PhysDef":9724.5896,"OnHealInc":0.1165}</v>
      </c>
      <c r="BF114" s="2" t="str" cm="1">
        <f t="array" ref="BF114">IF(BF113="","",$B$2&amp;BF$31&amp;$B$2&amp;$B$1&amp;ROUND(BF$29/100*_xlfn.XLOOKUP($E114,$E$32:$E$281,_xlfn.XLOOKUP(BF$31,$S$28:$AB$28,$S$32:$AB$281))*IFERROR(_xlfn.XLOOKUP(BI$30,$S$8:$S$10,_xlfn.XLOOKUP(BF$31,$U$4:$Z$4,$U$8:$Z$10),1),1),4))</f>
        <v>"MagicDef":9724.5896</v>
      </c>
      <c r="BG114" s="2" t="str" cm="1">
        <f t="array" ref="BG114">IF(BG113="","",$B$2&amp;BG$31&amp;$B$2&amp;$B$1&amp;ROUND(BG$29/100*_xlfn.XLOOKUP($E114,$E$32:$E$281,_xlfn.XLOOKUP(BG$31,$S$28:$AB$28,$S$32:$AB$281))*IFERROR(_xlfn.XLOOKUP(BJ$30,$S$8:$S$10,_xlfn.XLOOKUP(BG$31,$U$4:$Z$4,$U$8:$Z$10),1),1),4))</f>
        <v>"AtkSpeed":0.1589</v>
      </c>
      <c r="BH114" s="2" t="str" cm="1">
        <f t="array" ref="BH114">IF(BH113="","",$B$2&amp;BH$31&amp;$B$2&amp;$B$1&amp;ROUND(BH$29/100*_xlfn.XLOOKUP($E114,$E$32:$E$281,_xlfn.XLOOKUP(BH$31,$S$28:$AB$28,$S$32:$AB$281))*IFERROR(_xlfn.XLOOKUP(BI$30,$S$8:$S$10,_xlfn.XLOOKUP(BH$31,$U$4:$Z$4,$U$8:$Z$10),1),1),4))</f>
        <v>"OnHealInc":0.1165</v>
      </c>
      <c r="BI114" s="2" t="str">
        <f t="shared" si="20"/>
        <v>{"MagicDef":9724.5896,"AtkSpeed":0.1589,"OnHealInc":0.1165}</v>
      </c>
      <c r="BJ114" s="2" t="str" cm="1">
        <f t="array" ref="BJ114">IF(BJ113="","",$B$2&amp;BJ$31&amp;$B$2&amp;$B$1&amp;ROUND(BJ$29/100*_xlfn.XLOOKUP($E114,$E$32:$E$281,_xlfn.XLOOKUP(BJ$31,$S$28:$AB$28,$S$32:$AB$281))*IFERROR(_xlfn.XLOOKUP(BM$30,$S$8:$S$10,_xlfn.XLOOKUP(BJ$31,$U$4:$Z$4,$U$8:$Z$10),1),1),4))</f>
        <v>"Atk":24311.4741</v>
      </c>
      <c r="BK114" s="2" t="str" cm="1">
        <f t="array" ref="BK114">IF(BK113="","",$B$2&amp;BK$31&amp;$B$2&amp;$B$1&amp;ROUND(BK$29/100*_xlfn.XLOOKUP($E114,$E$32:$E$281,_xlfn.XLOOKUP(BK$31,$S$28:$AB$28,$S$32:$AB$281))*IFERROR(_xlfn.XLOOKUP(BN$30,$S$8:$S$10,_xlfn.XLOOKUP(BK$31,$U$4:$Z$4,$U$8:$Z$10),1),1),4))</f>
        <v>"Cri":0.588</v>
      </c>
      <c r="BL114" s="2" t="str" cm="1">
        <f t="array" ref="BL114">IF(BL113="","",$B$2&amp;BL$31&amp;$B$2&amp;$B$1&amp;ROUND(BL$29/100*_xlfn.XLOOKUP($E114,$E$32:$E$281,_xlfn.XLOOKUP(BL$31,$S$28:$AB$28,$S$32:$AB$281))*IFERROR(_xlfn.XLOOKUP(BM$30,$S$8:$S$10,_xlfn.XLOOKUP(BL$31,$U$4:$Z$4,$U$8:$Z$10),1),1),4))</f>
        <v/>
      </c>
      <c r="BM114" s="2" t="str">
        <f t="shared" si="21"/>
        <v>{"Atk":24311.4741,"Cri":0.588}</v>
      </c>
      <c r="BN114" s="2" t="str" cm="1">
        <f t="array" ref="BN114">IF(BN113="","",$B$2&amp;BN$31&amp;$B$2&amp;$B$1&amp;ROUND(BN$29/100*_xlfn.XLOOKUP($E114,$E$32:$E$281,_xlfn.XLOOKUP(BN$31,$S$28:$AB$28,$S$32:$AB$281))*IFERROR(_xlfn.XLOOKUP(BQ$30,$S$8:$S$10,_xlfn.XLOOKUP(BN$31,$U$4:$Z$4,$U$8:$Z$10),1),1),4))</f>
        <v>"Hp":232064.0709</v>
      </c>
      <c r="BO114" s="2" t="str" cm="1">
        <f t="array" ref="BO114">IF(BO113="","",$B$2&amp;BO$31&amp;$B$2&amp;$B$1&amp;ROUND(BO$29/100*_xlfn.XLOOKUP($E114,$E$32:$E$281,_xlfn.XLOOKUP(BO$31,$S$28:$AB$28,$S$32:$AB$281))*IFERROR(_xlfn.XLOOKUP(BR$30,$S$8:$S$10,_xlfn.XLOOKUP(BO$31,$U$4:$Z$4,$U$8:$Z$10),1),1),4))</f>
        <v>"AntiCri":0.588</v>
      </c>
      <c r="BP114" s="2" t="str" cm="1">
        <f t="array" ref="BP114">IF(BP113="","",$B$2&amp;BP$31&amp;$B$2&amp;$B$1&amp;ROUND(BP$29/100*_xlfn.XLOOKUP($E114,$E$32:$E$281,_xlfn.XLOOKUP(BP$31,$S$28:$AB$28,$S$32:$AB$281))*IFERROR(_xlfn.XLOOKUP(BQ$30,$S$8:$S$10,_xlfn.XLOOKUP(BP$31,$U$4:$Z$4,$U$8:$Z$10),1),1),4))</f>
        <v/>
      </c>
      <c r="BQ114" s="2" t="str">
        <f t="shared" si="22"/>
        <v>{"Hp":232064.0709,"AntiCri":0.588}</v>
      </c>
      <c r="BR114" s="2" t="str" cm="1">
        <f t="array" ref="BR114">IF(BR113="","",$B$2&amp;BR$31&amp;$B$2&amp;$B$1&amp;ROUND(BR$29/100*_xlfn.XLOOKUP($E114,$E$32:$E$281,_xlfn.XLOOKUP(BR$31,$S$28:$AB$28,$S$32:$AB$281))*IFERROR(_xlfn.XLOOKUP(BU$30,$S$8:$S$10,_xlfn.XLOOKUP(BR$31,$U$4:$Z$4,$U$8:$Z$10),1),1),4))</f>
        <v>"PhysDef":8575.32</v>
      </c>
      <c r="BS114" s="2" t="str" cm="1">
        <f t="array" ref="BS114">IF(BS113="","",$B$2&amp;BS$31&amp;$B$2&amp;$B$1&amp;ROUND(BS$29/100*_xlfn.XLOOKUP($E114,$E$32:$E$281,_xlfn.XLOOKUP(BS$31,$S$28:$AB$28,$S$32:$AB$281))*IFERROR(_xlfn.XLOOKUP(BV$30,$S$8:$S$10,_xlfn.XLOOKUP(BS$31,$U$4:$Z$4,$U$8:$Z$10),1),1),4))</f>
        <v>"HealInc":0.1165</v>
      </c>
      <c r="BT114" s="2" t="str" cm="1">
        <f t="array" ref="BT114">IF(BT113="","",$B$2&amp;BT$31&amp;$B$2&amp;$B$1&amp;ROUND(BT$29/100*_xlfn.XLOOKUP($E114,$E$32:$E$281,_xlfn.XLOOKUP(BT$31,$S$28:$AB$28,$S$32:$AB$281))*IFERROR(_xlfn.XLOOKUP(BU$30,$S$8:$S$10,_xlfn.XLOOKUP(BT$31,$U$4:$Z$4,$U$8:$Z$10),1),1),4))</f>
        <v/>
      </c>
      <c r="BU114" s="2" t="str">
        <f t="shared" si="23"/>
        <v>{"PhysDef":8575.32,"HealInc":0.1165}</v>
      </c>
      <c r="BV114" s="2" t="str" cm="1">
        <f t="array" ref="BV114">IF(BV113="","",$B$2&amp;BV$31&amp;$B$2&amp;$B$1&amp;ROUND(BV$29/100*_xlfn.XLOOKUP($E114,$E$32:$E$281,_xlfn.XLOOKUP(BV$31,$S$28:$AB$28,$S$32:$AB$281))*IFERROR(_xlfn.XLOOKUP(BY$30,$S$8:$S$10,_xlfn.XLOOKUP(BV$31,$U$4:$Z$4,$U$8:$Z$10),1),1),4))</f>
        <v>"MagicDef":8752.1307</v>
      </c>
      <c r="BW114" s="2" t="str" cm="1">
        <f t="array" ref="BW114">IF(BW113="","",$B$2&amp;BW$31&amp;$B$2&amp;$B$1&amp;ROUND(BW$29/100*_xlfn.XLOOKUP($E114,$E$32:$E$281,_xlfn.XLOOKUP(BW$31,$S$28:$AB$28,$S$32:$AB$281))*IFERROR(_xlfn.XLOOKUP(BZ$30,$S$8:$S$10,_xlfn.XLOOKUP(BW$31,$U$4:$Z$4,$U$8:$Z$10),1),1),4))</f>
        <v>"AtkSpeed":0.1589</v>
      </c>
      <c r="BX114" s="2" t="str" cm="1">
        <f t="array" ref="BX114">IF(BX113="","",$B$2&amp;BX$31&amp;$B$2&amp;$B$1&amp;ROUND(BX$29/100*_xlfn.XLOOKUP($E114,$E$32:$E$281,_xlfn.XLOOKUP(BX$31,$S$28:$AB$28,$S$32:$AB$281))*IFERROR(_xlfn.XLOOKUP(BY$30,$S$8:$S$10,_xlfn.XLOOKUP(BX$31,$U$4:$Z$4,$U$8:$Z$10),1),1),4))</f>
        <v>"HealInc":0.1165</v>
      </c>
      <c r="BY114" s="2" t="str">
        <f t="shared" si="24"/>
        <v>{"MagicDef":8752.1307,"AtkSpeed":0.1589,"HealInc":0.1165}</v>
      </c>
    </row>
    <row r="115" spans="4:77" ht="16.5" x14ac:dyDescent="0.15">
      <c r="D115" s="38">
        <v>177</v>
      </c>
      <c r="E115" s="43">
        <v>84</v>
      </c>
      <c r="F115" s="38">
        <v>4562.1563945146427</v>
      </c>
      <c r="G115" s="38">
        <v>50</v>
      </c>
      <c r="H115" s="38">
        <v>50</v>
      </c>
      <c r="I115" s="48">
        <v>4562.1563945146427</v>
      </c>
      <c r="J115" s="48">
        <v>456.21563945146431</v>
      </c>
      <c r="K115" s="48">
        <v>182.48625578058574</v>
      </c>
      <c r="L115" s="48">
        <v>182.48625578058574</v>
      </c>
      <c r="M115" s="48">
        <v>70</v>
      </c>
      <c r="N115" s="48">
        <v>70</v>
      </c>
      <c r="O115" s="48">
        <v>22.5</v>
      </c>
      <c r="P115" s="48">
        <v>17.5</v>
      </c>
      <c r="Q115" s="48">
        <v>16.5</v>
      </c>
      <c r="R115" s="48">
        <v>16.5</v>
      </c>
      <c r="S115" s="48">
        <f>SUM(I$32:I115)</f>
        <v>225575.5572609177</v>
      </c>
      <c r="T115" s="48">
        <f>SUM(J$32:J115)</f>
        <v>22557.55572609177</v>
      </c>
      <c r="U115" s="48">
        <f>SUM(K$32:K115)</f>
        <v>9023.0222904367092</v>
      </c>
      <c r="V115" s="48">
        <f>SUM(L$32:L115)</f>
        <v>9023.0222904367092</v>
      </c>
      <c r="W115" s="62">
        <f>SUM(M$32:M115)/10000</f>
        <v>0.59499999999999997</v>
      </c>
      <c r="X115" s="62">
        <f>SUM(N$32:N115)/10000</f>
        <v>0.59499999999999997</v>
      </c>
      <c r="Y115" s="62">
        <f>SUM(O$32:O115)/10000</f>
        <v>0.16109999999999999</v>
      </c>
      <c r="Z115" s="62">
        <f>SUM(P$32:P115)/10000</f>
        <v>0.12529999999999999</v>
      </c>
      <c r="AA115" s="62">
        <f>SUM(Q$32:Q115)/10000</f>
        <v>0.11813999999999997</v>
      </c>
      <c r="AB115" s="62">
        <f>SUM(R$32:R115)/10000</f>
        <v>0.11813999999999997</v>
      </c>
      <c r="AD115" s="2" t="str" cm="1">
        <f t="array" ref="AD115">IF(AD114="","",$B$2&amp;AD$31&amp;$B$2&amp;$B$1&amp;ROUND(AD$29/100*_xlfn.XLOOKUP($E115,$E$32:$E$281,_xlfn.XLOOKUP(AD$31,$S$28:$AB$28,$S$32:$AB$281))*_xlfn.XLOOKUP(AG$30,$S$8:$S$10,_xlfn.XLOOKUP(AD$31,$U$4:$Z$4,$U$8:$Z$10),1),4))</f>
        <v>"Atk":27520.218</v>
      </c>
      <c r="AE115" s="2" t="str" cm="1">
        <f t="array" ref="AE115">IF(AE114="","",$B$2&amp;AE$31&amp;$B$2&amp;$B$1&amp;ROUND(AE$29/100*_xlfn.XLOOKUP($E115,$E$32:$E$281,_xlfn.XLOOKUP(AE$31,$S$28:$AB$28,$S$32:$AB$281))*_xlfn.XLOOKUP(AG$30,$S$8:$S$10,_xlfn.XLOOKUP(AE$31,$U$4:$Z$4,$U$8:$Z$10),1),4))</f>
        <v>"Cri":0.8628</v>
      </c>
      <c r="AF115" s="2" t="str" cm="1">
        <f t="array" ref="AF115">IF(AF114="","",$B$2&amp;AF$31&amp;$B$2&amp;$B$1&amp;ROUND(AF$29/100*_xlfn.XLOOKUP($E115,$E$32:$E$281,_xlfn.XLOOKUP(AF$31,$S$28:$AB$28,$S$32:$AB$281))*_xlfn.XLOOKUP(AI$30,$S$8:$S$10,_xlfn.XLOOKUP(AF$31,$U$4:$Z$4,$U$8:$Z$10),1),4))</f>
        <v/>
      </c>
      <c r="AG115" s="2" t="str">
        <f t="shared" si="13"/>
        <v>{"Atk":27520.218,"Cri":0.8628}</v>
      </c>
      <c r="AH115" s="2" t="str" cm="1">
        <f t="array" ref="AH115">IF(AH114="","",$B$2&amp;AH$31&amp;$B$2&amp;$B$1&amp;ROUND(AH$29/100*_xlfn.XLOOKUP($E115,$E$32:$E$281,_xlfn.XLOOKUP(AH$31,$S$28:$AB$28,$S$32:$AB$281))*_xlfn.XLOOKUP(AK$30,$S$8:$S$10,_xlfn.XLOOKUP(AH$31,$U$4:$Z$4,$U$8:$Z$10),1),4))</f>
        <v>"Hp":198506.4904</v>
      </c>
      <c r="AI115" s="2" t="str" cm="1">
        <f t="array" ref="AI115">IF(AI114="","",$B$2&amp;AI$31&amp;$B$2&amp;$B$1&amp;ROUND(AI$29/100*_xlfn.XLOOKUP($E115,$E$32:$E$281,_xlfn.XLOOKUP(AI$31,$S$28:$AB$28,$S$32:$AB$281))*_xlfn.XLOOKUP(AK$30,$S$8:$S$10,_xlfn.XLOOKUP(AI$31,$U$4:$Z$4,$U$8:$Z$10),1),4))</f>
        <v>"AntiCri":0.476</v>
      </c>
      <c r="AJ115" s="2" t="str" cm="1">
        <f t="array" ref="AJ115">IF(AJ114="","",$B$2&amp;AJ$31&amp;$B$2&amp;$B$1&amp;ROUND(AJ$29/100*_xlfn.XLOOKUP($E115,$E$32:$E$281,_xlfn.XLOOKUP(AJ$31,$S$28:$AB$28,$S$32:$AB$281))*_xlfn.XLOOKUP(AK$30,$S$8:$S$10,_xlfn.XLOOKUP(AJ$31,$U$4:$Z$4,$U$8:$Z$10),1),4))</f>
        <v/>
      </c>
      <c r="AK115" s="2" t="str">
        <f t="shared" si="14"/>
        <v>{"Hp":198506.4904,"AntiCri":0.476}</v>
      </c>
      <c r="AL115" s="2" t="str" cm="1">
        <f t="array" ref="AL115">IF(AL114="","",$B$2&amp;AL$31&amp;$B$2&amp;$B$1&amp;ROUND(AL$29/100*_xlfn.XLOOKUP($E115,$E$32:$E$281,_xlfn.XLOOKUP(AL$31,$S$28:$AB$28,$S$32:$AB$281))*IFERROR(_xlfn.XLOOKUP(AO$30,$S$8:$S$10,_xlfn.XLOOKUP(AL$31,$U$4:$Z$4,$U$8:$Z$10),1),1),4))</f>
        <v>"PhysDef":8571.8712</v>
      </c>
      <c r="AM115" s="2" t="str" cm="1">
        <f t="array" ref="AM115">IF(AM114="","",$B$2&amp;AM$31&amp;$B$2&amp;$B$1&amp;ROUND(AM$29/100*_xlfn.XLOOKUP($E115,$E$32:$E$281,_xlfn.XLOOKUP(AM$31,$S$28:$AB$28,$S$32:$AB$281))*IFERROR(_xlfn.XLOOKUP(AP$30,$S$8:$S$10,_xlfn.XLOOKUP(AM$31,$U$4:$Z$4,$U$8:$Z$10),1),1),4))</f>
        <v>"SkillSpeed":0.1253</v>
      </c>
      <c r="AN115" s="2" t="str" cm="1">
        <f t="array" ref="AN115">IF(AN114="","",$B$2&amp;AN$31&amp;$B$2&amp;$B$1&amp;ROUND(AN$29/100*_xlfn.XLOOKUP($E115,$E$32:$E$281,_xlfn.XLOOKUP(AN$31,$S$28:$AB$28,$S$32:$AB$281))*IFERROR(_xlfn.XLOOKUP(AO$30,$S$8:$S$10,_xlfn.XLOOKUP(AN$31,$U$4:$Z$4,$U$8:$Z$10),1),1),4))</f>
        <v/>
      </c>
      <c r="AO115" s="2" t="str">
        <f t="shared" si="15"/>
        <v>{"PhysDef":8571.8712,"SkillSpeed":0.1253}</v>
      </c>
      <c r="AP115" s="2" t="str" cm="1">
        <f t="array" ref="AP115">IF(AP114="","",$B$2&amp;AP$31&amp;$B$2&amp;$B$1&amp;ROUND(AP$29/100*_xlfn.XLOOKUP($E115,$E$32:$E$281,_xlfn.XLOOKUP(AP$31,$S$28:$AB$28,$S$32:$AB$281))*IFERROR(_xlfn.XLOOKUP(AS$30,$S$8:$S$10,_xlfn.XLOOKUP(AP$31,$U$4:$Z$4,$U$8:$Z$10),1),1),4))</f>
        <v>"MagicDef":8571.8712</v>
      </c>
      <c r="AQ115" s="2" t="str" cm="1">
        <f t="array" ref="AQ115">IF(AQ114="","",$B$2&amp;AQ$31&amp;$B$2&amp;$B$1&amp;ROUND(AQ$29/100*_xlfn.XLOOKUP($E115,$E$32:$E$281,_xlfn.XLOOKUP(AQ$31,$S$28:$AB$28,$S$32:$AB$281))*IFERROR(_xlfn.XLOOKUP(AT$30,$S$8:$S$10,_xlfn.XLOOKUP(AQ$31,$U$4:$Z$4,$U$8:$Z$10),1),1),4))</f>
        <v>"AtkSpeed":0.1611</v>
      </c>
      <c r="AR115" s="2" t="str" cm="1">
        <f t="array" ref="AR115">IF(AR114="","",$B$2&amp;AR$31&amp;$B$2&amp;$B$1&amp;ROUND(AR$29/100*_xlfn.XLOOKUP($E115,$E$32:$E$281,_xlfn.XLOOKUP(AR$31,$S$28:$AB$28,$S$32:$AB$281))*IFERROR(_xlfn.XLOOKUP(AS$30,$S$8:$S$10,_xlfn.XLOOKUP(AR$31,$U$4:$Z$4,$U$8:$Z$10),1),1),4))</f>
        <v>"SkillSpeed":0.1253</v>
      </c>
      <c r="AS115" s="2" t="str">
        <f t="shared" si="16"/>
        <v>{"MagicDef":8571.8712,"AtkSpeed":0.1611,"SkillSpeed":0.1253}</v>
      </c>
      <c r="AT115" s="2" t="str" cm="1">
        <f t="array" ref="AT115">IF(AT114="","",$B$2&amp;AT$31&amp;$B$2&amp;$B$1&amp;ROUND(AT$29/100*_xlfn.XLOOKUP($E115,$E$32:$E$281,_xlfn.XLOOKUP(AT$31,$S$28:$AB$28,$S$32:$AB$281))*IFERROR(_xlfn.XLOOKUP(AW$30,$S$8:$S$10,_xlfn.XLOOKUP(AT$31,$U$4:$Z$4,$U$8:$Z$10),1),1),4))</f>
        <v>"Atk":19399.4979</v>
      </c>
      <c r="AU115" s="2" t="str" cm="1">
        <f t="array" ref="AU115">IF(AU114="","",$B$2&amp;AU$31&amp;$B$2&amp;$B$1&amp;ROUND(AU$29/100*_xlfn.XLOOKUP($E115,$E$32:$E$281,_xlfn.XLOOKUP(AU$31,$S$28:$AB$28,$S$32:$AB$281))*IFERROR(_xlfn.XLOOKUP(AX$30,$S$8:$S$10,_xlfn.XLOOKUP(AU$31,$U$4:$Z$4,$U$8:$Z$10),1),1),4))</f>
        <v>"Cri":0.595</v>
      </c>
      <c r="AV115" s="2" t="str" cm="1">
        <f t="array" ref="AV115">IF(AV114="","",$B$2&amp;AV$31&amp;$B$2&amp;$B$1&amp;ROUND(AV$29/100*_xlfn.XLOOKUP($E115,$E$32:$E$281,_xlfn.XLOOKUP(AV$31,$S$28:$AB$28,$S$32:$AB$281))*IFERROR(_xlfn.XLOOKUP(AW$30,$S$8:$S$10,_xlfn.XLOOKUP(AV$31,$U$4:$Z$4,$U$8:$Z$10),1),1),4))</f>
        <v/>
      </c>
      <c r="AW115" s="2" t="str">
        <f t="shared" si="17"/>
        <v>{"Atk":19399.4979,"Cri":0.595}</v>
      </c>
      <c r="AX115" s="2" t="str" cm="1">
        <f t="array" ref="AX115">IF(AX114="","",$B$2&amp;AX$31&amp;$B$2&amp;$B$1&amp;ROUND(AX$29/100*_xlfn.XLOOKUP($E115,$E$32:$E$281,_xlfn.XLOOKUP(AX$31,$S$28:$AB$28,$S$32:$AB$281))*IFERROR(_xlfn.XLOOKUP(BA$30,$S$8:$S$10,_xlfn.XLOOKUP(AX$31,$U$4:$Z$4,$U$8:$Z$10),1),1),4))</f>
        <v>"Hp":281969.4466</v>
      </c>
      <c r="AY115" s="2" t="str" cm="1">
        <f t="array" ref="AY115">IF(AY114="","",$B$2&amp;AY$31&amp;$B$2&amp;$B$1&amp;ROUND(AY$29/100*_xlfn.XLOOKUP($E115,$E$32:$E$281,_xlfn.XLOOKUP(AY$31,$S$28:$AB$28,$S$32:$AB$281))*IFERROR(_xlfn.XLOOKUP(BB$30,$S$8:$S$10,_xlfn.XLOOKUP(AY$31,$U$4:$Z$4,$U$8:$Z$10),1),1),4))</f>
        <v>"AntiCri":0.595</v>
      </c>
      <c r="AZ115" s="2" t="str" cm="1">
        <f t="array" ref="AZ115">IF(AZ114="","",$B$2&amp;AZ$31&amp;$B$2&amp;$B$1&amp;ROUND(AZ$29/100*_xlfn.XLOOKUP($E115,$E$32:$E$281,_xlfn.XLOOKUP(AZ$31,$S$28:$AB$28,$S$32:$AB$281))*IFERROR(_xlfn.XLOOKUP(BA$30,$S$8:$S$10,_xlfn.XLOOKUP(AZ$31,$U$4:$Z$4,$U$8:$Z$10),1),1),4))</f>
        <v/>
      </c>
      <c r="BA115" s="2" t="str">
        <f t="shared" si="18"/>
        <v>{"Hp":281969.4466,"AntiCri":0.595}</v>
      </c>
      <c r="BB115" s="2" t="str" cm="1">
        <f t="array" ref="BB115">IF(BB114="","",$B$2&amp;BB$31&amp;$B$2&amp;$B$1&amp;ROUND(BB$29/100*_xlfn.XLOOKUP($E115,$E$32:$E$281,_xlfn.XLOOKUP(BB$31,$S$28:$AB$28,$S$32:$AB$281))*IFERROR(_xlfn.XLOOKUP(BE$30,$S$8:$S$10,_xlfn.XLOOKUP(BB$31,$U$4:$Z$4,$U$8:$Z$10),1),1),4))</f>
        <v>"PhysDef":9925.3245</v>
      </c>
      <c r="BC115" s="2" t="str" cm="1">
        <f t="array" ref="BC115">IF(BC114="","",$B$2&amp;BC$31&amp;$B$2&amp;$B$1&amp;ROUND(BC$29/100*_xlfn.XLOOKUP($E115,$E$32:$E$281,_xlfn.XLOOKUP(BC$31,$S$28:$AB$28,$S$32:$AB$281))*IFERROR(_xlfn.XLOOKUP(BF$30,$S$8:$S$10,_xlfn.XLOOKUP(BC$31,$U$4:$Z$4,$U$8:$Z$10),1),1),4))</f>
        <v>"OnHealInc":0.1181</v>
      </c>
      <c r="BD115" s="2" t="str" cm="1">
        <f t="array" ref="BD115">IF(BD114="","",$B$2&amp;BD$31&amp;$B$2&amp;$B$1&amp;ROUND(BD$29/100*_xlfn.XLOOKUP($E115,$E$32:$E$281,_xlfn.XLOOKUP(BD$31,$S$28:$AB$28,$S$32:$AB$281))*IFERROR(_xlfn.XLOOKUP(BE$30,$S$8:$S$10,_xlfn.XLOOKUP(BD$31,$U$4:$Z$4,$U$8:$Z$10),1),1),4))</f>
        <v/>
      </c>
      <c r="BE115" s="2" t="str">
        <f t="shared" si="19"/>
        <v>{"PhysDef":9925.3245,"OnHealInc":0.1181}</v>
      </c>
      <c r="BF115" s="2" t="str" cm="1">
        <f t="array" ref="BF115">IF(BF114="","",$B$2&amp;BF$31&amp;$B$2&amp;$B$1&amp;ROUND(BF$29/100*_xlfn.XLOOKUP($E115,$E$32:$E$281,_xlfn.XLOOKUP(BF$31,$S$28:$AB$28,$S$32:$AB$281))*IFERROR(_xlfn.XLOOKUP(BI$30,$S$8:$S$10,_xlfn.XLOOKUP(BF$31,$U$4:$Z$4,$U$8:$Z$10),1),1),4))</f>
        <v>"MagicDef":9925.3245</v>
      </c>
      <c r="BG115" s="2" t="str" cm="1">
        <f t="array" ref="BG115">IF(BG114="","",$B$2&amp;BG$31&amp;$B$2&amp;$B$1&amp;ROUND(BG$29/100*_xlfn.XLOOKUP($E115,$E$32:$E$281,_xlfn.XLOOKUP(BG$31,$S$28:$AB$28,$S$32:$AB$281))*IFERROR(_xlfn.XLOOKUP(BJ$30,$S$8:$S$10,_xlfn.XLOOKUP(BG$31,$U$4:$Z$4,$U$8:$Z$10),1),1),4))</f>
        <v>"AtkSpeed":0.1611</v>
      </c>
      <c r="BH115" s="2" t="str" cm="1">
        <f t="array" ref="BH115">IF(BH114="","",$B$2&amp;BH$31&amp;$B$2&amp;$B$1&amp;ROUND(BH$29/100*_xlfn.XLOOKUP($E115,$E$32:$E$281,_xlfn.XLOOKUP(BH$31,$S$28:$AB$28,$S$32:$AB$281))*IFERROR(_xlfn.XLOOKUP(BI$30,$S$8:$S$10,_xlfn.XLOOKUP(BH$31,$U$4:$Z$4,$U$8:$Z$10),1),1),4))</f>
        <v>"OnHealInc":0.1181</v>
      </c>
      <c r="BI115" s="2" t="str">
        <f t="shared" si="20"/>
        <v>{"MagicDef":9925.3245,"AtkSpeed":0.1611,"OnHealInc":0.1181}</v>
      </c>
      <c r="BJ115" s="2" t="str" cm="1">
        <f t="array" ref="BJ115">IF(BJ114="","",$B$2&amp;BJ$31&amp;$B$2&amp;$B$1&amp;ROUND(BJ$29/100*_xlfn.XLOOKUP($E115,$E$32:$E$281,_xlfn.XLOOKUP(BJ$31,$S$28:$AB$28,$S$32:$AB$281))*IFERROR(_xlfn.XLOOKUP(BM$30,$S$8:$S$10,_xlfn.XLOOKUP(BJ$31,$U$4:$Z$4,$U$8:$Z$10),1),1),4))</f>
        <v>"Atk":24813.3113</v>
      </c>
      <c r="BK115" s="2" t="str" cm="1">
        <f t="array" ref="BK115">IF(BK114="","",$B$2&amp;BK$31&amp;$B$2&amp;$B$1&amp;ROUND(BK$29/100*_xlfn.XLOOKUP($E115,$E$32:$E$281,_xlfn.XLOOKUP(BK$31,$S$28:$AB$28,$S$32:$AB$281))*IFERROR(_xlfn.XLOOKUP(BN$30,$S$8:$S$10,_xlfn.XLOOKUP(BK$31,$U$4:$Z$4,$U$8:$Z$10),1),1),4))</f>
        <v>"Cri":0.595</v>
      </c>
      <c r="BL115" s="2" t="str" cm="1">
        <f t="array" ref="BL115">IF(BL114="","",$B$2&amp;BL$31&amp;$B$2&amp;$B$1&amp;ROUND(BL$29/100*_xlfn.XLOOKUP($E115,$E$32:$E$281,_xlfn.XLOOKUP(BL$31,$S$28:$AB$28,$S$32:$AB$281))*IFERROR(_xlfn.XLOOKUP(BM$30,$S$8:$S$10,_xlfn.XLOOKUP(BL$31,$U$4:$Z$4,$U$8:$Z$10),1),1),4))</f>
        <v/>
      </c>
      <c r="BM115" s="2" t="str">
        <f t="shared" si="21"/>
        <v>{"Atk":24813.3113,"Cri":0.595}</v>
      </c>
      <c r="BN115" s="2" t="str" cm="1">
        <f t="array" ref="BN115">IF(BN114="","",$B$2&amp;BN$31&amp;$B$2&amp;$B$1&amp;ROUND(BN$29/100*_xlfn.XLOOKUP($E115,$E$32:$E$281,_xlfn.XLOOKUP(BN$31,$S$28:$AB$28,$S$32:$AB$281))*IFERROR(_xlfn.XLOOKUP(BQ$30,$S$8:$S$10,_xlfn.XLOOKUP(BN$31,$U$4:$Z$4,$U$8:$Z$10),1),1),4))</f>
        <v>"Hp":236854.3351</v>
      </c>
      <c r="BO115" s="2" t="str" cm="1">
        <f t="array" ref="BO115">IF(BO114="","",$B$2&amp;BO$31&amp;$B$2&amp;$B$1&amp;ROUND(BO$29/100*_xlfn.XLOOKUP($E115,$E$32:$E$281,_xlfn.XLOOKUP(BO$31,$S$28:$AB$28,$S$32:$AB$281))*IFERROR(_xlfn.XLOOKUP(BR$30,$S$8:$S$10,_xlfn.XLOOKUP(BO$31,$U$4:$Z$4,$U$8:$Z$10),1),1),4))</f>
        <v>"AntiCri":0.595</v>
      </c>
      <c r="BP115" s="2" t="str" cm="1">
        <f t="array" ref="BP115">IF(BP114="","",$B$2&amp;BP$31&amp;$B$2&amp;$B$1&amp;ROUND(BP$29/100*_xlfn.XLOOKUP($E115,$E$32:$E$281,_xlfn.XLOOKUP(BP$31,$S$28:$AB$28,$S$32:$AB$281))*IFERROR(_xlfn.XLOOKUP(BQ$30,$S$8:$S$10,_xlfn.XLOOKUP(BP$31,$U$4:$Z$4,$U$8:$Z$10),1),1),4))</f>
        <v/>
      </c>
      <c r="BQ115" s="2" t="str">
        <f t="shared" si="22"/>
        <v>{"Hp":236854.3351,"AntiCri":0.595}</v>
      </c>
      <c r="BR115" s="2" t="str" cm="1">
        <f t="array" ref="BR115">IF(BR114="","",$B$2&amp;BR$31&amp;$B$2&amp;$B$1&amp;ROUND(BR$29/100*_xlfn.XLOOKUP($E115,$E$32:$E$281,_xlfn.XLOOKUP(BR$31,$S$28:$AB$28,$S$32:$AB$281))*IFERROR(_xlfn.XLOOKUP(BU$30,$S$8:$S$10,_xlfn.XLOOKUP(BR$31,$U$4:$Z$4,$U$8:$Z$10),1),1),4))</f>
        <v>"PhysDef":8752.3316</v>
      </c>
      <c r="BS115" s="2" t="str" cm="1">
        <f t="array" ref="BS115">IF(BS114="","",$B$2&amp;BS$31&amp;$B$2&amp;$B$1&amp;ROUND(BS$29/100*_xlfn.XLOOKUP($E115,$E$32:$E$281,_xlfn.XLOOKUP(BS$31,$S$28:$AB$28,$S$32:$AB$281))*IFERROR(_xlfn.XLOOKUP(BV$30,$S$8:$S$10,_xlfn.XLOOKUP(BS$31,$U$4:$Z$4,$U$8:$Z$10),1),1),4))</f>
        <v>"HealInc":0.1181</v>
      </c>
      <c r="BT115" s="2" t="str" cm="1">
        <f t="array" ref="BT115">IF(BT114="","",$B$2&amp;BT$31&amp;$B$2&amp;$B$1&amp;ROUND(BT$29/100*_xlfn.XLOOKUP($E115,$E$32:$E$281,_xlfn.XLOOKUP(BT$31,$S$28:$AB$28,$S$32:$AB$281))*IFERROR(_xlfn.XLOOKUP(BU$30,$S$8:$S$10,_xlfn.XLOOKUP(BT$31,$U$4:$Z$4,$U$8:$Z$10),1),1),4))</f>
        <v/>
      </c>
      <c r="BU115" s="2" t="str">
        <f t="shared" si="23"/>
        <v>{"PhysDef":8752.3316,"HealInc":0.1181}</v>
      </c>
      <c r="BV115" s="2" t="str" cm="1">
        <f t="array" ref="BV115">IF(BV114="","",$B$2&amp;BV$31&amp;$B$2&amp;$B$1&amp;ROUND(BV$29/100*_xlfn.XLOOKUP($E115,$E$32:$E$281,_xlfn.XLOOKUP(BV$31,$S$28:$AB$28,$S$32:$AB$281))*IFERROR(_xlfn.XLOOKUP(BY$30,$S$8:$S$10,_xlfn.XLOOKUP(BV$31,$U$4:$Z$4,$U$8:$Z$10),1),1),4))</f>
        <v>"MagicDef":8932.7921</v>
      </c>
      <c r="BW115" s="2" t="str" cm="1">
        <f t="array" ref="BW115">IF(BW114="","",$B$2&amp;BW$31&amp;$B$2&amp;$B$1&amp;ROUND(BW$29/100*_xlfn.XLOOKUP($E115,$E$32:$E$281,_xlfn.XLOOKUP(BW$31,$S$28:$AB$28,$S$32:$AB$281))*IFERROR(_xlfn.XLOOKUP(BZ$30,$S$8:$S$10,_xlfn.XLOOKUP(BW$31,$U$4:$Z$4,$U$8:$Z$10),1),1),4))</f>
        <v>"AtkSpeed":0.1611</v>
      </c>
      <c r="BX115" s="2" t="str" cm="1">
        <f t="array" ref="BX115">IF(BX114="","",$B$2&amp;BX$31&amp;$B$2&amp;$B$1&amp;ROUND(BX$29/100*_xlfn.XLOOKUP($E115,$E$32:$E$281,_xlfn.XLOOKUP(BX$31,$S$28:$AB$28,$S$32:$AB$281))*IFERROR(_xlfn.XLOOKUP(BY$30,$S$8:$S$10,_xlfn.XLOOKUP(BX$31,$U$4:$Z$4,$U$8:$Z$10),1),1),4))</f>
        <v>"HealInc":0.1181</v>
      </c>
      <c r="BY115" s="2" t="str">
        <f t="shared" si="24"/>
        <v>{"MagicDef":8932.7921,"AtkSpeed":0.1611,"HealInc":0.1181}</v>
      </c>
    </row>
    <row r="116" spans="4:77" ht="16.5" x14ac:dyDescent="0.15">
      <c r="D116" s="38">
        <v>179</v>
      </c>
      <c r="E116" s="43">
        <v>85</v>
      </c>
      <c r="F116" s="38">
        <v>4653.0313520256477</v>
      </c>
      <c r="G116" s="38">
        <v>50</v>
      </c>
      <c r="H116" s="38">
        <v>50</v>
      </c>
      <c r="I116" s="48">
        <v>4653.0313520256477</v>
      </c>
      <c r="J116" s="48">
        <v>465.30313520256482</v>
      </c>
      <c r="K116" s="48">
        <v>186.12125408102594</v>
      </c>
      <c r="L116" s="48">
        <v>186.12125408102594</v>
      </c>
      <c r="M116" s="48">
        <v>70</v>
      </c>
      <c r="N116" s="48">
        <v>70</v>
      </c>
      <c r="O116" s="48">
        <v>22.5</v>
      </c>
      <c r="P116" s="48">
        <v>17.5</v>
      </c>
      <c r="Q116" s="48">
        <v>16.5</v>
      </c>
      <c r="R116" s="48">
        <v>16.5</v>
      </c>
      <c r="S116" s="48">
        <f>SUM(I$32:I116)</f>
        <v>230228.58861294336</v>
      </c>
      <c r="T116" s="48">
        <f>SUM(J$32:J116)</f>
        <v>23022.858861294335</v>
      </c>
      <c r="U116" s="48">
        <f>SUM(K$32:K116)</f>
        <v>9209.1435445177358</v>
      </c>
      <c r="V116" s="48">
        <f>SUM(L$32:L116)</f>
        <v>9209.1435445177358</v>
      </c>
      <c r="W116" s="62">
        <f>SUM(M$32:M116)/10000</f>
        <v>0.60199999999999998</v>
      </c>
      <c r="X116" s="62">
        <f>SUM(N$32:N116)/10000</f>
        <v>0.60199999999999998</v>
      </c>
      <c r="Y116" s="62">
        <f>SUM(O$32:O116)/10000</f>
        <v>0.16335</v>
      </c>
      <c r="Z116" s="62">
        <f>SUM(P$32:P116)/10000</f>
        <v>0.12705</v>
      </c>
      <c r="AA116" s="62">
        <f>SUM(Q$32:Q116)/10000</f>
        <v>0.11978999999999997</v>
      </c>
      <c r="AB116" s="62">
        <f>SUM(R$32:R116)/10000</f>
        <v>0.11978999999999997</v>
      </c>
      <c r="AD116" s="2" t="str" cm="1">
        <f t="array" ref="AD116">IF(AD115="","",$B$2&amp;AD$31&amp;$B$2&amp;$B$1&amp;ROUND(AD$29/100*_xlfn.XLOOKUP($E116,$E$32:$E$281,_xlfn.XLOOKUP(AD$31,$S$28:$AB$28,$S$32:$AB$281))*_xlfn.XLOOKUP(AG$30,$S$8:$S$10,_xlfn.XLOOKUP(AD$31,$U$4:$Z$4,$U$8:$Z$10),1),4))</f>
        <v>"Atk":28087.8878</v>
      </c>
      <c r="AE116" s="2" t="str" cm="1">
        <f t="array" ref="AE116">IF(AE115="","",$B$2&amp;AE$31&amp;$B$2&amp;$B$1&amp;ROUND(AE$29/100*_xlfn.XLOOKUP($E116,$E$32:$E$281,_xlfn.XLOOKUP(AE$31,$S$28:$AB$28,$S$32:$AB$281))*_xlfn.XLOOKUP(AG$30,$S$8:$S$10,_xlfn.XLOOKUP(AE$31,$U$4:$Z$4,$U$8:$Z$10),1),4))</f>
        <v>"Cri":0.8729</v>
      </c>
      <c r="AF116" s="2" t="str" cm="1">
        <f t="array" ref="AF116">IF(AF115="","",$B$2&amp;AF$31&amp;$B$2&amp;$B$1&amp;ROUND(AF$29/100*_xlfn.XLOOKUP($E116,$E$32:$E$281,_xlfn.XLOOKUP(AF$31,$S$28:$AB$28,$S$32:$AB$281))*_xlfn.XLOOKUP(AI$30,$S$8:$S$10,_xlfn.XLOOKUP(AF$31,$U$4:$Z$4,$U$8:$Z$10),1),4))</f>
        <v/>
      </c>
      <c r="AG116" s="2" t="str">
        <f t="shared" si="13"/>
        <v>{"Atk":28087.8878,"Cri":0.8729}</v>
      </c>
      <c r="AH116" s="2" t="str" cm="1">
        <f t="array" ref="AH116">IF(AH115="","",$B$2&amp;AH$31&amp;$B$2&amp;$B$1&amp;ROUND(AH$29/100*_xlfn.XLOOKUP($E116,$E$32:$E$281,_xlfn.XLOOKUP(AH$31,$S$28:$AB$28,$S$32:$AB$281))*_xlfn.XLOOKUP(AK$30,$S$8:$S$10,_xlfn.XLOOKUP(AH$31,$U$4:$Z$4,$U$8:$Z$10),1),4))</f>
        <v>"Hp":202601.158</v>
      </c>
      <c r="AI116" s="2" t="str" cm="1">
        <f t="array" ref="AI116">IF(AI115="","",$B$2&amp;AI$31&amp;$B$2&amp;$B$1&amp;ROUND(AI$29/100*_xlfn.XLOOKUP($E116,$E$32:$E$281,_xlfn.XLOOKUP(AI$31,$S$28:$AB$28,$S$32:$AB$281))*_xlfn.XLOOKUP(AK$30,$S$8:$S$10,_xlfn.XLOOKUP(AI$31,$U$4:$Z$4,$U$8:$Z$10),1),4))</f>
        <v>"AntiCri":0.4816</v>
      </c>
      <c r="AJ116" s="2" t="str" cm="1">
        <f t="array" ref="AJ116">IF(AJ115="","",$B$2&amp;AJ$31&amp;$B$2&amp;$B$1&amp;ROUND(AJ$29/100*_xlfn.XLOOKUP($E116,$E$32:$E$281,_xlfn.XLOOKUP(AJ$31,$S$28:$AB$28,$S$32:$AB$281))*_xlfn.XLOOKUP(AK$30,$S$8:$S$10,_xlfn.XLOOKUP(AJ$31,$U$4:$Z$4,$U$8:$Z$10),1),4))</f>
        <v/>
      </c>
      <c r="AK116" s="2" t="str">
        <f t="shared" si="14"/>
        <v>{"Hp":202601.158,"AntiCri":0.4816}</v>
      </c>
      <c r="AL116" s="2" t="str" cm="1">
        <f t="array" ref="AL116">IF(AL115="","",$B$2&amp;AL$31&amp;$B$2&amp;$B$1&amp;ROUND(AL$29/100*_xlfn.XLOOKUP($E116,$E$32:$E$281,_xlfn.XLOOKUP(AL$31,$S$28:$AB$28,$S$32:$AB$281))*IFERROR(_xlfn.XLOOKUP(AO$30,$S$8:$S$10,_xlfn.XLOOKUP(AL$31,$U$4:$Z$4,$U$8:$Z$10),1),1),4))</f>
        <v>"PhysDef":8748.6864</v>
      </c>
      <c r="AM116" s="2" t="str" cm="1">
        <f t="array" ref="AM116">IF(AM115="","",$B$2&amp;AM$31&amp;$B$2&amp;$B$1&amp;ROUND(AM$29/100*_xlfn.XLOOKUP($E116,$E$32:$E$281,_xlfn.XLOOKUP(AM$31,$S$28:$AB$28,$S$32:$AB$281))*IFERROR(_xlfn.XLOOKUP(AP$30,$S$8:$S$10,_xlfn.XLOOKUP(AM$31,$U$4:$Z$4,$U$8:$Z$10),1),1),4))</f>
        <v>"SkillSpeed":0.1271</v>
      </c>
      <c r="AN116" s="2" t="str" cm="1">
        <f t="array" ref="AN116">IF(AN115="","",$B$2&amp;AN$31&amp;$B$2&amp;$B$1&amp;ROUND(AN$29/100*_xlfn.XLOOKUP($E116,$E$32:$E$281,_xlfn.XLOOKUP(AN$31,$S$28:$AB$28,$S$32:$AB$281))*IFERROR(_xlfn.XLOOKUP(AO$30,$S$8:$S$10,_xlfn.XLOOKUP(AN$31,$U$4:$Z$4,$U$8:$Z$10),1),1),4))</f>
        <v/>
      </c>
      <c r="AO116" s="2" t="str">
        <f t="shared" si="15"/>
        <v>{"PhysDef":8748.6864,"SkillSpeed":0.1271}</v>
      </c>
      <c r="AP116" s="2" t="str" cm="1">
        <f t="array" ref="AP116">IF(AP115="","",$B$2&amp;AP$31&amp;$B$2&amp;$B$1&amp;ROUND(AP$29/100*_xlfn.XLOOKUP($E116,$E$32:$E$281,_xlfn.XLOOKUP(AP$31,$S$28:$AB$28,$S$32:$AB$281))*IFERROR(_xlfn.XLOOKUP(AS$30,$S$8:$S$10,_xlfn.XLOOKUP(AP$31,$U$4:$Z$4,$U$8:$Z$10),1),1),4))</f>
        <v>"MagicDef":8748.6864</v>
      </c>
      <c r="AQ116" s="2" t="str" cm="1">
        <f t="array" ref="AQ116">IF(AQ115="","",$B$2&amp;AQ$31&amp;$B$2&amp;$B$1&amp;ROUND(AQ$29/100*_xlfn.XLOOKUP($E116,$E$32:$E$281,_xlfn.XLOOKUP(AQ$31,$S$28:$AB$28,$S$32:$AB$281))*IFERROR(_xlfn.XLOOKUP(AT$30,$S$8:$S$10,_xlfn.XLOOKUP(AQ$31,$U$4:$Z$4,$U$8:$Z$10),1),1),4))</f>
        <v>"AtkSpeed":0.1634</v>
      </c>
      <c r="AR116" s="2" t="str" cm="1">
        <f t="array" ref="AR116">IF(AR115="","",$B$2&amp;AR$31&amp;$B$2&amp;$B$1&amp;ROUND(AR$29/100*_xlfn.XLOOKUP($E116,$E$32:$E$281,_xlfn.XLOOKUP(AR$31,$S$28:$AB$28,$S$32:$AB$281))*IFERROR(_xlfn.XLOOKUP(AS$30,$S$8:$S$10,_xlfn.XLOOKUP(AR$31,$U$4:$Z$4,$U$8:$Z$10),1),1),4))</f>
        <v>"SkillSpeed":0.1271</v>
      </c>
      <c r="AS116" s="2" t="str">
        <f t="shared" si="16"/>
        <v>{"MagicDef":8748.6864,"AtkSpeed":0.1634,"SkillSpeed":0.1271}</v>
      </c>
      <c r="AT116" s="2" t="str" cm="1">
        <f t="array" ref="AT116">IF(AT115="","",$B$2&amp;AT$31&amp;$B$2&amp;$B$1&amp;ROUND(AT$29/100*_xlfn.XLOOKUP($E116,$E$32:$E$281,_xlfn.XLOOKUP(AT$31,$S$28:$AB$28,$S$32:$AB$281))*IFERROR(_xlfn.XLOOKUP(AW$30,$S$8:$S$10,_xlfn.XLOOKUP(AT$31,$U$4:$Z$4,$U$8:$Z$10),1),1),4))</f>
        <v>"Atk":19799.6586</v>
      </c>
      <c r="AU116" s="2" t="str" cm="1">
        <f t="array" ref="AU116">IF(AU115="","",$B$2&amp;AU$31&amp;$B$2&amp;$B$1&amp;ROUND(AU$29/100*_xlfn.XLOOKUP($E116,$E$32:$E$281,_xlfn.XLOOKUP(AU$31,$S$28:$AB$28,$S$32:$AB$281))*IFERROR(_xlfn.XLOOKUP(AX$30,$S$8:$S$10,_xlfn.XLOOKUP(AU$31,$U$4:$Z$4,$U$8:$Z$10),1),1),4))</f>
        <v>"Cri":0.602</v>
      </c>
      <c r="AV116" s="2" t="str" cm="1">
        <f t="array" ref="AV116">IF(AV115="","",$B$2&amp;AV$31&amp;$B$2&amp;$B$1&amp;ROUND(AV$29/100*_xlfn.XLOOKUP($E116,$E$32:$E$281,_xlfn.XLOOKUP(AV$31,$S$28:$AB$28,$S$32:$AB$281))*IFERROR(_xlfn.XLOOKUP(AW$30,$S$8:$S$10,_xlfn.XLOOKUP(AV$31,$U$4:$Z$4,$U$8:$Z$10),1),1),4))</f>
        <v/>
      </c>
      <c r="AW116" s="2" t="str">
        <f t="shared" si="17"/>
        <v>{"Atk":19799.6586,"Cri":0.602}</v>
      </c>
      <c r="AX116" s="2" t="str" cm="1">
        <f t="array" ref="AX116">IF(AX115="","",$B$2&amp;AX$31&amp;$B$2&amp;$B$1&amp;ROUND(AX$29/100*_xlfn.XLOOKUP($E116,$E$32:$E$281,_xlfn.XLOOKUP(AX$31,$S$28:$AB$28,$S$32:$AB$281))*IFERROR(_xlfn.XLOOKUP(BA$30,$S$8:$S$10,_xlfn.XLOOKUP(AX$31,$U$4:$Z$4,$U$8:$Z$10),1),1),4))</f>
        <v>"Hp":287785.7358</v>
      </c>
      <c r="AY116" s="2" t="str" cm="1">
        <f t="array" ref="AY116">IF(AY115="","",$B$2&amp;AY$31&amp;$B$2&amp;$B$1&amp;ROUND(AY$29/100*_xlfn.XLOOKUP($E116,$E$32:$E$281,_xlfn.XLOOKUP(AY$31,$S$28:$AB$28,$S$32:$AB$281))*IFERROR(_xlfn.XLOOKUP(BB$30,$S$8:$S$10,_xlfn.XLOOKUP(AY$31,$U$4:$Z$4,$U$8:$Z$10),1),1),4))</f>
        <v>"AntiCri":0.602</v>
      </c>
      <c r="AZ116" s="2" t="str" cm="1">
        <f t="array" ref="AZ116">IF(AZ115="","",$B$2&amp;AZ$31&amp;$B$2&amp;$B$1&amp;ROUND(AZ$29/100*_xlfn.XLOOKUP($E116,$E$32:$E$281,_xlfn.XLOOKUP(AZ$31,$S$28:$AB$28,$S$32:$AB$281))*IFERROR(_xlfn.XLOOKUP(BA$30,$S$8:$S$10,_xlfn.XLOOKUP(AZ$31,$U$4:$Z$4,$U$8:$Z$10),1),1),4))</f>
        <v/>
      </c>
      <c r="BA116" s="2" t="str">
        <f t="shared" si="18"/>
        <v>{"Hp":287785.7358,"AntiCri":0.602}</v>
      </c>
      <c r="BB116" s="2" t="str" cm="1">
        <f t="array" ref="BB116">IF(BB115="","",$B$2&amp;BB$31&amp;$B$2&amp;$B$1&amp;ROUND(BB$29/100*_xlfn.XLOOKUP($E116,$E$32:$E$281,_xlfn.XLOOKUP(BB$31,$S$28:$AB$28,$S$32:$AB$281))*IFERROR(_xlfn.XLOOKUP(BE$30,$S$8:$S$10,_xlfn.XLOOKUP(BB$31,$U$4:$Z$4,$U$8:$Z$10),1),1),4))</f>
        <v>"PhysDef":10130.0579</v>
      </c>
      <c r="BC116" s="2" t="str" cm="1">
        <f t="array" ref="BC116">IF(BC115="","",$B$2&amp;BC$31&amp;$B$2&amp;$B$1&amp;ROUND(BC$29/100*_xlfn.XLOOKUP($E116,$E$32:$E$281,_xlfn.XLOOKUP(BC$31,$S$28:$AB$28,$S$32:$AB$281))*IFERROR(_xlfn.XLOOKUP(BF$30,$S$8:$S$10,_xlfn.XLOOKUP(BC$31,$U$4:$Z$4,$U$8:$Z$10),1),1),4))</f>
        <v>"OnHealInc":0.1198</v>
      </c>
      <c r="BD116" s="2" t="str" cm="1">
        <f t="array" ref="BD116">IF(BD115="","",$B$2&amp;BD$31&amp;$B$2&amp;$B$1&amp;ROUND(BD$29/100*_xlfn.XLOOKUP($E116,$E$32:$E$281,_xlfn.XLOOKUP(BD$31,$S$28:$AB$28,$S$32:$AB$281))*IFERROR(_xlfn.XLOOKUP(BE$30,$S$8:$S$10,_xlfn.XLOOKUP(BD$31,$U$4:$Z$4,$U$8:$Z$10),1),1),4))</f>
        <v/>
      </c>
      <c r="BE116" s="2" t="str">
        <f t="shared" si="19"/>
        <v>{"PhysDef":10130.0579,"OnHealInc":0.1198}</v>
      </c>
      <c r="BF116" s="2" t="str" cm="1">
        <f t="array" ref="BF116">IF(BF115="","",$B$2&amp;BF$31&amp;$B$2&amp;$B$1&amp;ROUND(BF$29/100*_xlfn.XLOOKUP($E116,$E$32:$E$281,_xlfn.XLOOKUP(BF$31,$S$28:$AB$28,$S$32:$AB$281))*IFERROR(_xlfn.XLOOKUP(BI$30,$S$8:$S$10,_xlfn.XLOOKUP(BF$31,$U$4:$Z$4,$U$8:$Z$10),1),1),4))</f>
        <v>"MagicDef":10130.0579</v>
      </c>
      <c r="BG116" s="2" t="str" cm="1">
        <f t="array" ref="BG116">IF(BG115="","",$B$2&amp;BG$31&amp;$B$2&amp;$B$1&amp;ROUND(BG$29/100*_xlfn.XLOOKUP($E116,$E$32:$E$281,_xlfn.XLOOKUP(BG$31,$S$28:$AB$28,$S$32:$AB$281))*IFERROR(_xlfn.XLOOKUP(BJ$30,$S$8:$S$10,_xlfn.XLOOKUP(BG$31,$U$4:$Z$4,$U$8:$Z$10),1),1),4))</f>
        <v>"AtkSpeed":0.1634</v>
      </c>
      <c r="BH116" s="2" t="str" cm="1">
        <f t="array" ref="BH116">IF(BH115="","",$B$2&amp;BH$31&amp;$B$2&amp;$B$1&amp;ROUND(BH$29/100*_xlfn.XLOOKUP($E116,$E$32:$E$281,_xlfn.XLOOKUP(BH$31,$S$28:$AB$28,$S$32:$AB$281))*IFERROR(_xlfn.XLOOKUP(BI$30,$S$8:$S$10,_xlfn.XLOOKUP(BH$31,$U$4:$Z$4,$U$8:$Z$10),1),1),4))</f>
        <v>"OnHealInc":0.1198</v>
      </c>
      <c r="BI116" s="2" t="str">
        <f t="shared" si="20"/>
        <v>{"MagicDef":10130.0579,"AtkSpeed":0.1634,"OnHealInc":0.1198}</v>
      </c>
      <c r="BJ116" s="2" t="str" cm="1">
        <f t="array" ref="BJ116">IF(BJ115="","",$B$2&amp;BJ$31&amp;$B$2&amp;$B$1&amp;ROUND(BJ$29/100*_xlfn.XLOOKUP($E116,$E$32:$E$281,_xlfn.XLOOKUP(BJ$31,$S$28:$AB$28,$S$32:$AB$281))*IFERROR(_xlfn.XLOOKUP(BM$30,$S$8:$S$10,_xlfn.XLOOKUP(BJ$31,$U$4:$Z$4,$U$8:$Z$10),1),1),4))</f>
        <v>"Atk":25325.1447</v>
      </c>
      <c r="BK116" s="2" t="str" cm="1">
        <f t="array" ref="BK116">IF(BK115="","",$B$2&amp;BK$31&amp;$B$2&amp;$B$1&amp;ROUND(BK$29/100*_xlfn.XLOOKUP($E116,$E$32:$E$281,_xlfn.XLOOKUP(BK$31,$S$28:$AB$28,$S$32:$AB$281))*IFERROR(_xlfn.XLOOKUP(BN$30,$S$8:$S$10,_xlfn.XLOOKUP(BK$31,$U$4:$Z$4,$U$8:$Z$10),1),1),4))</f>
        <v>"Cri":0.602</v>
      </c>
      <c r="BL116" s="2" t="str" cm="1">
        <f t="array" ref="BL116">IF(BL115="","",$B$2&amp;BL$31&amp;$B$2&amp;$B$1&amp;ROUND(BL$29/100*_xlfn.XLOOKUP($E116,$E$32:$E$281,_xlfn.XLOOKUP(BL$31,$S$28:$AB$28,$S$32:$AB$281))*IFERROR(_xlfn.XLOOKUP(BM$30,$S$8:$S$10,_xlfn.XLOOKUP(BL$31,$U$4:$Z$4,$U$8:$Z$10),1),1),4))</f>
        <v/>
      </c>
      <c r="BM116" s="2" t="str">
        <f t="shared" si="21"/>
        <v>{"Atk":25325.1447,"Cri":0.602}</v>
      </c>
      <c r="BN116" s="2" t="str" cm="1">
        <f t="array" ref="BN116">IF(BN115="","",$B$2&amp;BN$31&amp;$B$2&amp;$B$1&amp;ROUND(BN$29/100*_xlfn.XLOOKUP($E116,$E$32:$E$281,_xlfn.XLOOKUP(BN$31,$S$28:$AB$28,$S$32:$AB$281))*IFERROR(_xlfn.XLOOKUP(BQ$30,$S$8:$S$10,_xlfn.XLOOKUP(BN$31,$U$4:$Z$4,$U$8:$Z$10),1),1),4))</f>
        <v>"Hp":241740.018</v>
      </c>
      <c r="BO116" s="2" t="str" cm="1">
        <f t="array" ref="BO116">IF(BO115="","",$B$2&amp;BO$31&amp;$B$2&amp;$B$1&amp;ROUND(BO$29/100*_xlfn.XLOOKUP($E116,$E$32:$E$281,_xlfn.XLOOKUP(BO$31,$S$28:$AB$28,$S$32:$AB$281))*IFERROR(_xlfn.XLOOKUP(BR$30,$S$8:$S$10,_xlfn.XLOOKUP(BO$31,$U$4:$Z$4,$U$8:$Z$10),1),1),4))</f>
        <v>"AntiCri":0.602</v>
      </c>
      <c r="BP116" s="2" t="str" cm="1">
        <f t="array" ref="BP116">IF(BP115="","",$B$2&amp;BP$31&amp;$B$2&amp;$B$1&amp;ROUND(BP$29/100*_xlfn.XLOOKUP($E116,$E$32:$E$281,_xlfn.XLOOKUP(BP$31,$S$28:$AB$28,$S$32:$AB$281))*IFERROR(_xlfn.XLOOKUP(BQ$30,$S$8:$S$10,_xlfn.XLOOKUP(BP$31,$U$4:$Z$4,$U$8:$Z$10),1),1),4))</f>
        <v/>
      </c>
      <c r="BQ116" s="2" t="str">
        <f t="shared" si="22"/>
        <v>{"Hp":241740.018,"AntiCri":0.602}</v>
      </c>
      <c r="BR116" s="2" t="str" cm="1">
        <f t="array" ref="BR116">IF(BR115="","",$B$2&amp;BR$31&amp;$B$2&amp;$B$1&amp;ROUND(BR$29/100*_xlfn.XLOOKUP($E116,$E$32:$E$281,_xlfn.XLOOKUP(BR$31,$S$28:$AB$28,$S$32:$AB$281))*IFERROR(_xlfn.XLOOKUP(BU$30,$S$8:$S$10,_xlfn.XLOOKUP(BR$31,$U$4:$Z$4,$U$8:$Z$10),1),1),4))</f>
        <v>"PhysDef":8932.8692</v>
      </c>
      <c r="BS116" s="2" t="str" cm="1">
        <f t="array" ref="BS116">IF(BS115="","",$B$2&amp;BS$31&amp;$B$2&amp;$B$1&amp;ROUND(BS$29/100*_xlfn.XLOOKUP($E116,$E$32:$E$281,_xlfn.XLOOKUP(BS$31,$S$28:$AB$28,$S$32:$AB$281))*IFERROR(_xlfn.XLOOKUP(BV$30,$S$8:$S$10,_xlfn.XLOOKUP(BS$31,$U$4:$Z$4,$U$8:$Z$10),1),1),4))</f>
        <v>"HealInc":0.1198</v>
      </c>
      <c r="BT116" s="2" t="str" cm="1">
        <f t="array" ref="BT116">IF(BT115="","",$B$2&amp;BT$31&amp;$B$2&amp;$B$1&amp;ROUND(BT$29/100*_xlfn.XLOOKUP($E116,$E$32:$E$281,_xlfn.XLOOKUP(BT$31,$S$28:$AB$28,$S$32:$AB$281))*IFERROR(_xlfn.XLOOKUP(BU$30,$S$8:$S$10,_xlfn.XLOOKUP(BT$31,$U$4:$Z$4,$U$8:$Z$10),1),1),4))</f>
        <v/>
      </c>
      <c r="BU116" s="2" t="str">
        <f t="shared" si="23"/>
        <v>{"PhysDef":8932.8692,"HealInc":0.1198}</v>
      </c>
      <c r="BV116" s="2" t="str" cm="1">
        <f t="array" ref="BV116">IF(BV115="","",$B$2&amp;BV$31&amp;$B$2&amp;$B$1&amp;ROUND(BV$29/100*_xlfn.XLOOKUP($E116,$E$32:$E$281,_xlfn.XLOOKUP(BV$31,$S$28:$AB$28,$S$32:$AB$281))*IFERROR(_xlfn.XLOOKUP(BY$30,$S$8:$S$10,_xlfn.XLOOKUP(BV$31,$U$4:$Z$4,$U$8:$Z$10),1),1),4))</f>
        <v>"MagicDef":9117.0521</v>
      </c>
      <c r="BW116" s="2" t="str" cm="1">
        <f t="array" ref="BW116">IF(BW115="","",$B$2&amp;BW$31&amp;$B$2&amp;$B$1&amp;ROUND(BW$29/100*_xlfn.XLOOKUP($E116,$E$32:$E$281,_xlfn.XLOOKUP(BW$31,$S$28:$AB$28,$S$32:$AB$281))*IFERROR(_xlfn.XLOOKUP(BZ$30,$S$8:$S$10,_xlfn.XLOOKUP(BW$31,$U$4:$Z$4,$U$8:$Z$10),1),1),4))</f>
        <v>"AtkSpeed":0.1634</v>
      </c>
      <c r="BX116" s="2" t="str" cm="1">
        <f t="array" ref="BX116">IF(BX115="","",$B$2&amp;BX$31&amp;$B$2&amp;$B$1&amp;ROUND(BX$29/100*_xlfn.XLOOKUP($E116,$E$32:$E$281,_xlfn.XLOOKUP(BX$31,$S$28:$AB$28,$S$32:$AB$281))*IFERROR(_xlfn.XLOOKUP(BY$30,$S$8:$S$10,_xlfn.XLOOKUP(BX$31,$U$4:$Z$4,$U$8:$Z$10),1),1),4))</f>
        <v>"HealInc":0.1198</v>
      </c>
      <c r="BY116" s="2" t="str">
        <f t="shared" si="24"/>
        <v>{"MagicDef":9117.0521,"AtkSpeed":0.1634,"HealInc":0.1198}</v>
      </c>
    </row>
    <row r="117" spans="4:77" ht="16.5" x14ac:dyDescent="0.15">
      <c r="D117" s="38">
        <v>181</v>
      </c>
      <c r="E117" s="42">
        <v>86</v>
      </c>
      <c r="F117" s="38">
        <v>19047.9597467678</v>
      </c>
      <c r="G117" s="38">
        <v>50</v>
      </c>
      <c r="H117" s="38">
        <v>50</v>
      </c>
      <c r="I117" s="48">
        <v>19047.9597467678</v>
      </c>
      <c r="J117" s="48">
        <v>1904.7959746767801</v>
      </c>
      <c r="K117" s="48">
        <v>761.91838987071208</v>
      </c>
      <c r="L117" s="48">
        <v>761.91838987071208</v>
      </c>
      <c r="M117" s="48">
        <v>70</v>
      </c>
      <c r="N117" s="48">
        <v>70</v>
      </c>
      <c r="O117" s="48">
        <v>22.5</v>
      </c>
      <c r="P117" s="48">
        <v>17.5</v>
      </c>
      <c r="Q117" s="48">
        <v>16.5</v>
      </c>
      <c r="R117" s="48">
        <v>16.5</v>
      </c>
      <c r="S117" s="48">
        <f>SUM(I$32:I117)</f>
        <v>249276.54835971116</v>
      </c>
      <c r="T117" s="48">
        <f>SUM(J$32:J117)</f>
        <v>24927.654835971116</v>
      </c>
      <c r="U117" s="48">
        <f>SUM(K$32:K117)</f>
        <v>9971.0619343884482</v>
      </c>
      <c r="V117" s="48">
        <f>SUM(L$32:L117)</f>
        <v>9971.0619343884482</v>
      </c>
      <c r="W117" s="62">
        <f>SUM(M$32:M117)/10000</f>
        <v>0.60899999999999999</v>
      </c>
      <c r="X117" s="62">
        <f>SUM(N$32:N117)/10000</f>
        <v>0.60899999999999999</v>
      </c>
      <c r="Y117" s="62">
        <f>SUM(O$32:O117)/10000</f>
        <v>0.1656</v>
      </c>
      <c r="Z117" s="62">
        <f>SUM(P$32:P117)/10000</f>
        <v>0.1288</v>
      </c>
      <c r="AA117" s="62">
        <f>SUM(Q$32:Q117)/10000</f>
        <v>0.12143999999999996</v>
      </c>
      <c r="AB117" s="62">
        <f>SUM(R$32:R117)/10000</f>
        <v>0.12143999999999996</v>
      </c>
      <c r="AD117" s="2" t="str" cm="1">
        <f t="array" ref="AD117">IF(AD116="","",$B$2&amp;AD$31&amp;$B$2&amp;$B$1&amp;ROUND(AD$29/100*_xlfn.XLOOKUP($E117,$E$32:$E$281,_xlfn.XLOOKUP(AD$31,$S$28:$AB$28,$S$32:$AB$281))*_xlfn.XLOOKUP(AG$30,$S$8:$S$10,_xlfn.XLOOKUP(AD$31,$U$4:$Z$4,$U$8:$Z$10),1),4))</f>
        <v>"Atk":30411.7389</v>
      </c>
      <c r="AE117" s="2" t="str" cm="1">
        <f t="array" ref="AE117">IF(AE116="","",$B$2&amp;AE$31&amp;$B$2&amp;$B$1&amp;ROUND(AE$29/100*_xlfn.XLOOKUP($E117,$E$32:$E$281,_xlfn.XLOOKUP(AE$31,$S$28:$AB$28,$S$32:$AB$281))*_xlfn.XLOOKUP(AG$30,$S$8:$S$10,_xlfn.XLOOKUP(AE$31,$U$4:$Z$4,$U$8:$Z$10),1),4))</f>
        <v>"Cri":0.8831</v>
      </c>
      <c r="AF117" s="2" t="str" cm="1">
        <f t="array" ref="AF117">IF(AF116="","",$B$2&amp;AF$31&amp;$B$2&amp;$B$1&amp;ROUND(AF$29/100*_xlfn.XLOOKUP($E117,$E$32:$E$281,_xlfn.XLOOKUP(AF$31,$S$28:$AB$28,$S$32:$AB$281))*_xlfn.XLOOKUP(AI$30,$S$8:$S$10,_xlfn.XLOOKUP(AF$31,$U$4:$Z$4,$U$8:$Z$10),1),4))</f>
        <v/>
      </c>
      <c r="AG117" s="2" t="str">
        <f t="shared" si="13"/>
        <v>{"Atk":30411.7389,"Cri":0.8831}</v>
      </c>
      <c r="AH117" s="2" t="str" cm="1">
        <f t="array" ref="AH117">IF(AH116="","",$B$2&amp;AH$31&amp;$B$2&amp;$B$1&amp;ROUND(AH$29/100*_xlfn.XLOOKUP($E117,$E$32:$E$281,_xlfn.XLOOKUP(AH$31,$S$28:$AB$28,$S$32:$AB$281))*_xlfn.XLOOKUP(AK$30,$S$8:$S$10,_xlfn.XLOOKUP(AH$31,$U$4:$Z$4,$U$8:$Z$10),1),4))</f>
        <v>"Hp":219363.3626</v>
      </c>
      <c r="AI117" s="2" t="str" cm="1">
        <f t="array" ref="AI117">IF(AI116="","",$B$2&amp;AI$31&amp;$B$2&amp;$B$1&amp;ROUND(AI$29/100*_xlfn.XLOOKUP($E117,$E$32:$E$281,_xlfn.XLOOKUP(AI$31,$S$28:$AB$28,$S$32:$AB$281))*_xlfn.XLOOKUP(AK$30,$S$8:$S$10,_xlfn.XLOOKUP(AI$31,$U$4:$Z$4,$U$8:$Z$10),1),4))</f>
        <v>"AntiCri":0.4872</v>
      </c>
      <c r="AJ117" s="2" t="str" cm="1">
        <f t="array" ref="AJ117">IF(AJ116="","",$B$2&amp;AJ$31&amp;$B$2&amp;$B$1&amp;ROUND(AJ$29/100*_xlfn.XLOOKUP($E117,$E$32:$E$281,_xlfn.XLOOKUP(AJ$31,$S$28:$AB$28,$S$32:$AB$281))*_xlfn.XLOOKUP(AK$30,$S$8:$S$10,_xlfn.XLOOKUP(AJ$31,$U$4:$Z$4,$U$8:$Z$10),1),4))</f>
        <v/>
      </c>
      <c r="AK117" s="2" t="str">
        <f t="shared" si="14"/>
        <v>{"Hp":219363.3626,"AntiCri":0.4872}</v>
      </c>
      <c r="AL117" s="2" t="str" cm="1">
        <f t="array" ref="AL117">IF(AL116="","",$B$2&amp;AL$31&amp;$B$2&amp;$B$1&amp;ROUND(AL$29/100*_xlfn.XLOOKUP($E117,$E$32:$E$281,_xlfn.XLOOKUP(AL$31,$S$28:$AB$28,$S$32:$AB$281))*IFERROR(_xlfn.XLOOKUP(AO$30,$S$8:$S$10,_xlfn.XLOOKUP(AL$31,$U$4:$Z$4,$U$8:$Z$10),1),1),4))</f>
        <v>"PhysDef":9472.5088</v>
      </c>
      <c r="AM117" s="2" t="str" cm="1">
        <f t="array" ref="AM117">IF(AM116="","",$B$2&amp;AM$31&amp;$B$2&amp;$B$1&amp;ROUND(AM$29/100*_xlfn.XLOOKUP($E117,$E$32:$E$281,_xlfn.XLOOKUP(AM$31,$S$28:$AB$28,$S$32:$AB$281))*IFERROR(_xlfn.XLOOKUP(AP$30,$S$8:$S$10,_xlfn.XLOOKUP(AM$31,$U$4:$Z$4,$U$8:$Z$10),1),1),4))</f>
        <v>"SkillSpeed":0.1288</v>
      </c>
      <c r="AN117" s="2" t="str" cm="1">
        <f t="array" ref="AN117">IF(AN116="","",$B$2&amp;AN$31&amp;$B$2&amp;$B$1&amp;ROUND(AN$29/100*_xlfn.XLOOKUP($E117,$E$32:$E$281,_xlfn.XLOOKUP(AN$31,$S$28:$AB$28,$S$32:$AB$281))*IFERROR(_xlfn.XLOOKUP(AO$30,$S$8:$S$10,_xlfn.XLOOKUP(AN$31,$U$4:$Z$4,$U$8:$Z$10),1),1),4))</f>
        <v/>
      </c>
      <c r="AO117" s="2" t="str">
        <f t="shared" si="15"/>
        <v>{"PhysDef":9472.5088,"SkillSpeed":0.1288}</v>
      </c>
      <c r="AP117" s="2" t="str" cm="1">
        <f t="array" ref="AP117">IF(AP116="","",$B$2&amp;AP$31&amp;$B$2&amp;$B$1&amp;ROUND(AP$29/100*_xlfn.XLOOKUP($E117,$E$32:$E$281,_xlfn.XLOOKUP(AP$31,$S$28:$AB$28,$S$32:$AB$281))*IFERROR(_xlfn.XLOOKUP(AS$30,$S$8:$S$10,_xlfn.XLOOKUP(AP$31,$U$4:$Z$4,$U$8:$Z$10),1),1),4))</f>
        <v>"MagicDef":9472.5088</v>
      </c>
      <c r="AQ117" s="2" t="str" cm="1">
        <f t="array" ref="AQ117">IF(AQ116="","",$B$2&amp;AQ$31&amp;$B$2&amp;$B$1&amp;ROUND(AQ$29/100*_xlfn.XLOOKUP($E117,$E$32:$E$281,_xlfn.XLOOKUP(AQ$31,$S$28:$AB$28,$S$32:$AB$281))*IFERROR(_xlfn.XLOOKUP(AT$30,$S$8:$S$10,_xlfn.XLOOKUP(AQ$31,$U$4:$Z$4,$U$8:$Z$10),1),1),4))</f>
        <v>"AtkSpeed":0.1656</v>
      </c>
      <c r="AR117" s="2" t="str" cm="1">
        <f t="array" ref="AR117">IF(AR116="","",$B$2&amp;AR$31&amp;$B$2&amp;$B$1&amp;ROUND(AR$29/100*_xlfn.XLOOKUP($E117,$E$32:$E$281,_xlfn.XLOOKUP(AR$31,$S$28:$AB$28,$S$32:$AB$281))*IFERROR(_xlfn.XLOOKUP(AS$30,$S$8:$S$10,_xlfn.XLOOKUP(AR$31,$U$4:$Z$4,$U$8:$Z$10),1),1),4))</f>
        <v>"SkillSpeed":0.1288</v>
      </c>
      <c r="AS117" s="2" t="str">
        <f t="shared" si="16"/>
        <v>{"MagicDef":9472.5088,"AtkSpeed":0.1656,"SkillSpeed":0.1288}</v>
      </c>
      <c r="AT117" s="2" t="str" cm="1">
        <f t="array" ref="AT117">IF(AT116="","",$B$2&amp;AT$31&amp;$B$2&amp;$B$1&amp;ROUND(AT$29/100*_xlfn.XLOOKUP($E117,$E$32:$E$281,_xlfn.XLOOKUP(AT$31,$S$28:$AB$28,$S$32:$AB$281))*IFERROR(_xlfn.XLOOKUP(AW$30,$S$8:$S$10,_xlfn.XLOOKUP(AT$31,$U$4:$Z$4,$U$8:$Z$10),1),1),4))</f>
        <v>"Atk":21437.7832</v>
      </c>
      <c r="AU117" s="2" t="str" cm="1">
        <f t="array" ref="AU117">IF(AU116="","",$B$2&amp;AU$31&amp;$B$2&amp;$B$1&amp;ROUND(AU$29/100*_xlfn.XLOOKUP($E117,$E$32:$E$281,_xlfn.XLOOKUP(AU$31,$S$28:$AB$28,$S$32:$AB$281))*IFERROR(_xlfn.XLOOKUP(AX$30,$S$8:$S$10,_xlfn.XLOOKUP(AU$31,$U$4:$Z$4,$U$8:$Z$10),1),1),4))</f>
        <v>"Cri":0.609</v>
      </c>
      <c r="AV117" s="2" t="str" cm="1">
        <f t="array" ref="AV117">IF(AV116="","",$B$2&amp;AV$31&amp;$B$2&amp;$B$1&amp;ROUND(AV$29/100*_xlfn.XLOOKUP($E117,$E$32:$E$281,_xlfn.XLOOKUP(AV$31,$S$28:$AB$28,$S$32:$AB$281))*IFERROR(_xlfn.XLOOKUP(AW$30,$S$8:$S$10,_xlfn.XLOOKUP(AV$31,$U$4:$Z$4,$U$8:$Z$10),1),1),4))</f>
        <v/>
      </c>
      <c r="AW117" s="2" t="str">
        <f t="shared" si="17"/>
        <v>{"Atk":21437.7832,"Cri":0.609}</v>
      </c>
      <c r="AX117" s="2" t="str" cm="1">
        <f t="array" ref="AX117">IF(AX116="","",$B$2&amp;AX$31&amp;$B$2&amp;$B$1&amp;ROUND(AX$29/100*_xlfn.XLOOKUP($E117,$E$32:$E$281,_xlfn.XLOOKUP(AX$31,$S$28:$AB$28,$S$32:$AB$281))*IFERROR(_xlfn.XLOOKUP(BA$30,$S$8:$S$10,_xlfn.XLOOKUP(AX$31,$U$4:$Z$4,$U$8:$Z$10),1),1),4))</f>
        <v>"Hp":311595.6854</v>
      </c>
      <c r="AY117" s="2" t="str" cm="1">
        <f t="array" ref="AY117">IF(AY116="","",$B$2&amp;AY$31&amp;$B$2&amp;$B$1&amp;ROUND(AY$29/100*_xlfn.XLOOKUP($E117,$E$32:$E$281,_xlfn.XLOOKUP(AY$31,$S$28:$AB$28,$S$32:$AB$281))*IFERROR(_xlfn.XLOOKUP(BB$30,$S$8:$S$10,_xlfn.XLOOKUP(AY$31,$U$4:$Z$4,$U$8:$Z$10),1),1),4))</f>
        <v>"AntiCri":0.609</v>
      </c>
      <c r="AZ117" s="2" t="str" cm="1">
        <f t="array" ref="AZ117">IF(AZ116="","",$B$2&amp;AZ$31&amp;$B$2&amp;$B$1&amp;ROUND(AZ$29/100*_xlfn.XLOOKUP($E117,$E$32:$E$281,_xlfn.XLOOKUP(AZ$31,$S$28:$AB$28,$S$32:$AB$281))*IFERROR(_xlfn.XLOOKUP(BA$30,$S$8:$S$10,_xlfn.XLOOKUP(AZ$31,$U$4:$Z$4,$U$8:$Z$10),1),1),4))</f>
        <v/>
      </c>
      <c r="BA117" s="2" t="str">
        <f t="shared" si="18"/>
        <v>{"Hp":311595.6854,"AntiCri":0.609}</v>
      </c>
      <c r="BB117" s="2" t="str" cm="1">
        <f t="array" ref="BB117">IF(BB116="","",$B$2&amp;BB$31&amp;$B$2&amp;$B$1&amp;ROUND(BB$29/100*_xlfn.XLOOKUP($E117,$E$32:$E$281,_xlfn.XLOOKUP(BB$31,$S$28:$AB$28,$S$32:$AB$281))*IFERROR(_xlfn.XLOOKUP(BE$30,$S$8:$S$10,_xlfn.XLOOKUP(BB$31,$U$4:$Z$4,$U$8:$Z$10),1),1),4))</f>
        <v>"PhysDef":10968.1681</v>
      </c>
      <c r="BC117" s="2" t="str" cm="1">
        <f t="array" ref="BC117">IF(BC116="","",$B$2&amp;BC$31&amp;$B$2&amp;$B$1&amp;ROUND(BC$29/100*_xlfn.XLOOKUP($E117,$E$32:$E$281,_xlfn.XLOOKUP(BC$31,$S$28:$AB$28,$S$32:$AB$281))*IFERROR(_xlfn.XLOOKUP(BF$30,$S$8:$S$10,_xlfn.XLOOKUP(BC$31,$U$4:$Z$4,$U$8:$Z$10),1),1),4))</f>
        <v>"OnHealInc":0.1214</v>
      </c>
      <c r="BD117" s="2" t="str" cm="1">
        <f t="array" ref="BD117">IF(BD116="","",$B$2&amp;BD$31&amp;$B$2&amp;$B$1&amp;ROUND(BD$29/100*_xlfn.XLOOKUP($E117,$E$32:$E$281,_xlfn.XLOOKUP(BD$31,$S$28:$AB$28,$S$32:$AB$281))*IFERROR(_xlfn.XLOOKUP(BE$30,$S$8:$S$10,_xlfn.XLOOKUP(BD$31,$U$4:$Z$4,$U$8:$Z$10),1),1),4))</f>
        <v/>
      </c>
      <c r="BE117" s="2" t="str">
        <f t="shared" si="19"/>
        <v>{"PhysDef":10968.1681,"OnHealInc":0.1214}</v>
      </c>
      <c r="BF117" s="2" t="str" cm="1">
        <f t="array" ref="BF117">IF(BF116="","",$B$2&amp;BF$31&amp;$B$2&amp;$B$1&amp;ROUND(BF$29/100*_xlfn.XLOOKUP($E117,$E$32:$E$281,_xlfn.XLOOKUP(BF$31,$S$28:$AB$28,$S$32:$AB$281))*IFERROR(_xlfn.XLOOKUP(BI$30,$S$8:$S$10,_xlfn.XLOOKUP(BF$31,$U$4:$Z$4,$U$8:$Z$10),1),1),4))</f>
        <v>"MagicDef":10968.1681</v>
      </c>
      <c r="BG117" s="2" t="str" cm="1">
        <f t="array" ref="BG117">IF(BG116="","",$B$2&amp;BG$31&amp;$B$2&amp;$B$1&amp;ROUND(BG$29/100*_xlfn.XLOOKUP($E117,$E$32:$E$281,_xlfn.XLOOKUP(BG$31,$S$28:$AB$28,$S$32:$AB$281))*IFERROR(_xlfn.XLOOKUP(BJ$30,$S$8:$S$10,_xlfn.XLOOKUP(BG$31,$U$4:$Z$4,$U$8:$Z$10),1),1),4))</f>
        <v>"AtkSpeed":0.1656</v>
      </c>
      <c r="BH117" s="2" t="str" cm="1">
        <f t="array" ref="BH117">IF(BH116="","",$B$2&amp;BH$31&amp;$B$2&amp;$B$1&amp;ROUND(BH$29/100*_xlfn.XLOOKUP($E117,$E$32:$E$281,_xlfn.XLOOKUP(BH$31,$S$28:$AB$28,$S$32:$AB$281))*IFERROR(_xlfn.XLOOKUP(BI$30,$S$8:$S$10,_xlfn.XLOOKUP(BH$31,$U$4:$Z$4,$U$8:$Z$10),1),1),4))</f>
        <v>"OnHealInc":0.1214</v>
      </c>
      <c r="BI117" s="2" t="str">
        <f t="shared" si="20"/>
        <v>{"MagicDef":10968.1681,"AtkSpeed":0.1656,"OnHealInc":0.1214}</v>
      </c>
      <c r="BJ117" s="2" t="str" cm="1">
        <f t="array" ref="BJ117">IF(BJ116="","",$B$2&amp;BJ$31&amp;$B$2&amp;$B$1&amp;ROUND(BJ$29/100*_xlfn.XLOOKUP($E117,$E$32:$E$281,_xlfn.XLOOKUP(BJ$31,$S$28:$AB$28,$S$32:$AB$281))*IFERROR(_xlfn.XLOOKUP(BM$30,$S$8:$S$10,_xlfn.XLOOKUP(BJ$31,$U$4:$Z$4,$U$8:$Z$10),1),1),4))</f>
        <v>"Atk":27420.4203</v>
      </c>
      <c r="BK117" s="2" t="str" cm="1">
        <f t="array" ref="BK117">IF(BK116="","",$B$2&amp;BK$31&amp;$B$2&amp;$B$1&amp;ROUND(BK$29/100*_xlfn.XLOOKUP($E117,$E$32:$E$281,_xlfn.XLOOKUP(BK$31,$S$28:$AB$28,$S$32:$AB$281))*IFERROR(_xlfn.XLOOKUP(BN$30,$S$8:$S$10,_xlfn.XLOOKUP(BK$31,$U$4:$Z$4,$U$8:$Z$10),1),1),4))</f>
        <v>"Cri":0.609</v>
      </c>
      <c r="BL117" s="2" t="str" cm="1">
        <f t="array" ref="BL117">IF(BL116="","",$B$2&amp;BL$31&amp;$B$2&amp;$B$1&amp;ROUND(BL$29/100*_xlfn.XLOOKUP($E117,$E$32:$E$281,_xlfn.XLOOKUP(BL$31,$S$28:$AB$28,$S$32:$AB$281))*IFERROR(_xlfn.XLOOKUP(BM$30,$S$8:$S$10,_xlfn.XLOOKUP(BL$31,$U$4:$Z$4,$U$8:$Z$10),1),1),4))</f>
        <v/>
      </c>
      <c r="BM117" s="2" t="str">
        <f t="shared" si="21"/>
        <v>{"Atk":27420.4203,"Cri":0.609}</v>
      </c>
      <c r="BN117" s="2" t="str" cm="1">
        <f t="array" ref="BN117">IF(BN116="","",$B$2&amp;BN$31&amp;$B$2&amp;$B$1&amp;ROUND(BN$29/100*_xlfn.XLOOKUP($E117,$E$32:$E$281,_xlfn.XLOOKUP(BN$31,$S$28:$AB$28,$S$32:$AB$281))*IFERROR(_xlfn.XLOOKUP(BQ$30,$S$8:$S$10,_xlfn.XLOOKUP(BN$31,$U$4:$Z$4,$U$8:$Z$10),1),1),4))</f>
        <v>"Hp":261740.3758</v>
      </c>
      <c r="BO117" s="2" t="str" cm="1">
        <f t="array" ref="BO117">IF(BO116="","",$B$2&amp;BO$31&amp;$B$2&amp;$B$1&amp;ROUND(BO$29/100*_xlfn.XLOOKUP($E117,$E$32:$E$281,_xlfn.XLOOKUP(BO$31,$S$28:$AB$28,$S$32:$AB$281))*IFERROR(_xlfn.XLOOKUP(BR$30,$S$8:$S$10,_xlfn.XLOOKUP(BO$31,$U$4:$Z$4,$U$8:$Z$10),1),1),4))</f>
        <v>"AntiCri":0.609</v>
      </c>
      <c r="BP117" s="2" t="str" cm="1">
        <f t="array" ref="BP117">IF(BP116="","",$B$2&amp;BP$31&amp;$B$2&amp;$B$1&amp;ROUND(BP$29/100*_xlfn.XLOOKUP($E117,$E$32:$E$281,_xlfn.XLOOKUP(BP$31,$S$28:$AB$28,$S$32:$AB$281))*IFERROR(_xlfn.XLOOKUP(BQ$30,$S$8:$S$10,_xlfn.XLOOKUP(BP$31,$U$4:$Z$4,$U$8:$Z$10),1),1),4))</f>
        <v/>
      </c>
      <c r="BQ117" s="2" t="str">
        <f t="shared" si="22"/>
        <v>{"Hp":261740.3758,"AntiCri":0.609}</v>
      </c>
      <c r="BR117" s="2" t="str" cm="1">
        <f t="array" ref="BR117">IF(BR116="","",$B$2&amp;BR$31&amp;$B$2&amp;$B$1&amp;ROUND(BR$29/100*_xlfn.XLOOKUP($E117,$E$32:$E$281,_xlfn.XLOOKUP(BR$31,$S$28:$AB$28,$S$32:$AB$281))*IFERROR(_xlfn.XLOOKUP(BU$30,$S$8:$S$10,_xlfn.XLOOKUP(BR$31,$U$4:$Z$4,$U$8:$Z$10),1),1),4))</f>
        <v>"PhysDef":9671.9301</v>
      </c>
      <c r="BS117" s="2" t="str" cm="1">
        <f t="array" ref="BS117">IF(BS116="","",$B$2&amp;BS$31&amp;$B$2&amp;$B$1&amp;ROUND(BS$29/100*_xlfn.XLOOKUP($E117,$E$32:$E$281,_xlfn.XLOOKUP(BS$31,$S$28:$AB$28,$S$32:$AB$281))*IFERROR(_xlfn.XLOOKUP(BV$30,$S$8:$S$10,_xlfn.XLOOKUP(BS$31,$U$4:$Z$4,$U$8:$Z$10),1),1),4))</f>
        <v>"HealInc":0.1214</v>
      </c>
      <c r="BT117" s="2" t="str" cm="1">
        <f t="array" ref="BT117">IF(BT116="","",$B$2&amp;BT$31&amp;$B$2&amp;$B$1&amp;ROUND(BT$29/100*_xlfn.XLOOKUP($E117,$E$32:$E$281,_xlfn.XLOOKUP(BT$31,$S$28:$AB$28,$S$32:$AB$281))*IFERROR(_xlfn.XLOOKUP(BU$30,$S$8:$S$10,_xlfn.XLOOKUP(BT$31,$U$4:$Z$4,$U$8:$Z$10),1),1),4))</f>
        <v/>
      </c>
      <c r="BU117" s="2" t="str">
        <f t="shared" si="23"/>
        <v>{"PhysDef":9671.9301,"HealInc":0.1214}</v>
      </c>
      <c r="BV117" s="2" t="str" cm="1">
        <f t="array" ref="BV117">IF(BV116="","",$B$2&amp;BV$31&amp;$B$2&amp;$B$1&amp;ROUND(BV$29/100*_xlfn.XLOOKUP($E117,$E$32:$E$281,_xlfn.XLOOKUP(BV$31,$S$28:$AB$28,$S$32:$AB$281))*IFERROR(_xlfn.XLOOKUP(BY$30,$S$8:$S$10,_xlfn.XLOOKUP(BV$31,$U$4:$Z$4,$U$8:$Z$10),1),1),4))</f>
        <v>"MagicDef":9871.3513</v>
      </c>
      <c r="BW117" s="2" t="str" cm="1">
        <f t="array" ref="BW117">IF(BW116="","",$B$2&amp;BW$31&amp;$B$2&amp;$B$1&amp;ROUND(BW$29/100*_xlfn.XLOOKUP($E117,$E$32:$E$281,_xlfn.XLOOKUP(BW$31,$S$28:$AB$28,$S$32:$AB$281))*IFERROR(_xlfn.XLOOKUP(BZ$30,$S$8:$S$10,_xlfn.XLOOKUP(BW$31,$U$4:$Z$4,$U$8:$Z$10),1),1),4))</f>
        <v>"AtkSpeed":0.1656</v>
      </c>
      <c r="BX117" s="2" t="str" cm="1">
        <f t="array" ref="BX117">IF(BX116="","",$B$2&amp;BX$31&amp;$B$2&amp;$B$1&amp;ROUND(BX$29/100*_xlfn.XLOOKUP($E117,$E$32:$E$281,_xlfn.XLOOKUP(BX$31,$S$28:$AB$28,$S$32:$AB$281))*IFERROR(_xlfn.XLOOKUP(BY$30,$S$8:$S$10,_xlfn.XLOOKUP(BX$31,$U$4:$Z$4,$U$8:$Z$10),1),1),4))</f>
        <v>"HealInc":0.1214</v>
      </c>
      <c r="BY117" s="2" t="str">
        <f t="shared" si="24"/>
        <v>{"MagicDef":9871.3513,"AtkSpeed":0.1656,"HealInc":0.1214}</v>
      </c>
    </row>
    <row r="118" spans="4:77" ht="16.5" x14ac:dyDescent="0.15">
      <c r="D118" s="38">
        <v>183</v>
      </c>
      <c r="E118" s="43">
        <v>87</v>
      </c>
      <c r="F118" s="38">
        <v>4837.2255551063618</v>
      </c>
      <c r="G118" s="38">
        <v>50</v>
      </c>
      <c r="H118" s="38">
        <v>50</v>
      </c>
      <c r="I118" s="48">
        <v>4837.2255551063618</v>
      </c>
      <c r="J118" s="48">
        <v>483.7225555106362</v>
      </c>
      <c r="K118" s="48">
        <v>193.4890222042545</v>
      </c>
      <c r="L118" s="48">
        <v>193.4890222042545</v>
      </c>
      <c r="M118" s="48">
        <v>70</v>
      </c>
      <c r="N118" s="48">
        <v>70</v>
      </c>
      <c r="O118" s="48">
        <v>22.5</v>
      </c>
      <c r="P118" s="48">
        <v>17.5</v>
      </c>
      <c r="Q118" s="48">
        <v>16.5</v>
      </c>
      <c r="R118" s="48">
        <v>16.5</v>
      </c>
      <c r="S118" s="48">
        <f>SUM(I$32:I118)</f>
        <v>254113.77391481752</v>
      </c>
      <c r="T118" s="48">
        <f>SUM(J$32:J118)</f>
        <v>25411.377391481754</v>
      </c>
      <c r="U118" s="48">
        <f>SUM(K$32:K118)</f>
        <v>10164.550956592702</v>
      </c>
      <c r="V118" s="48">
        <f>SUM(L$32:L118)</f>
        <v>10164.550956592702</v>
      </c>
      <c r="W118" s="62">
        <f>SUM(M$32:M118)/10000</f>
        <v>0.61599999999999999</v>
      </c>
      <c r="X118" s="62">
        <f>SUM(N$32:N118)/10000</f>
        <v>0.61599999999999999</v>
      </c>
      <c r="Y118" s="62">
        <f>SUM(O$32:O118)/10000</f>
        <v>0.16785</v>
      </c>
      <c r="Z118" s="62">
        <f>SUM(P$32:P118)/10000</f>
        <v>0.13055</v>
      </c>
      <c r="AA118" s="62">
        <f>SUM(Q$32:Q118)/10000</f>
        <v>0.12308999999999996</v>
      </c>
      <c r="AB118" s="62">
        <f>SUM(R$32:R118)/10000</f>
        <v>0.12308999999999996</v>
      </c>
      <c r="AD118" s="2" t="str" cm="1">
        <f t="array" ref="AD118">IF(AD117="","",$B$2&amp;AD$31&amp;$B$2&amp;$B$1&amp;ROUND(AD$29/100*_xlfn.XLOOKUP($E118,$E$32:$E$281,_xlfn.XLOOKUP(AD$31,$S$28:$AB$28,$S$32:$AB$281))*_xlfn.XLOOKUP(AG$30,$S$8:$S$10,_xlfn.XLOOKUP(AD$31,$U$4:$Z$4,$U$8:$Z$10),1),4))</f>
        <v>"Atk":31001.8804</v>
      </c>
      <c r="AE118" s="2" t="str" cm="1">
        <f t="array" ref="AE118">IF(AE117="","",$B$2&amp;AE$31&amp;$B$2&amp;$B$1&amp;ROUND(AE$29/100*_xlfn.XLOOKUP($E118,$E$32:$E$281,_xlfn.XLOOKUP(AE$31,$S$28:$AB$28,$S$32:$AB$281))*_xlfn.XLOOKUP(AG$30,$S$8:$S$10,_xlfn.XLOOKUP(AE$31,$U$4:$Z$4,$U$8:$Z$10),1),4))</f>
        <v>"Cri":0.8932</v>
      </c>
      <c r="AF118" s="2" t="str" cm="1">
        <f t="array" ref="AF118">IF(AF117="","",$B$2&amp;AF$31&amp;$B$2&amp;$B$1&amp;ROUND(AF$29/100*_xlfn.XLOOKUP($E118,$E$32:$E$281,_xlfn.XLOOKUP(AF$31,$S$28:$AB$28,$S$32:$AB$281))*_xlfn.XLOOKUP(AI$30,$S$8:$S$10,_xlfn.XLOOKUP(AF$31,$U$4:$Z$4,$U$8:$Z$10),1),4))</f>
        <v/>
      </c>
      <c r="AG118" s="2" t="str">
        <f t="shared" si="13"/>
        <v>{"Atk":31001.8804,"Cri":0.8932}</v>
      </c>
      <c r="AH118" s="2" t="str" cm="1">
        <f t="array" ref="AH118">IF(AH117="","",$B$2&amp;AH$31&amp;$B$2&amp;$B$1&amp;ROUND(AH$29/100*_xlfn.XLOOKUP($E118,$E$32:$E$281,_xlfn.XLOOKUP(AH$31,$S$28:$AB$28,$S$32:$AB$281))*_xlfn.XLOOKUP(AK$30,$S$8:$S$10,_xlfn.XLOOKUP(AH$31,$U$4:$Z$4,$U$8:$Z$10),1),4))</f>
        <v>"Hp":223620.121</v>
      </c>
      <c r="AI118" s="2" t="str" cm="1">
        <f t="array" ref="AI118">IF(AI117="","",$B$2&amp;AI$31&amp;$B$2&amp;$B$1&amp;ROUND(AI$29/100*_xlfn.XLOOKUP($E118,$E$32:$E$281,_xlfn.XLOOKUP(AI$31,$S$28:$AB$28,$S$32:$AB$281))*_xlfn.XLOOKUP(AK$30,$S$8:$S$10,_xlfn.XLOOKUP(AI$31,$U$4:$Z$4,$U$8:$Z$10),1),4))</f>
        <v>"AntiCri":0.4928</v>
      </c>
      <c r="AJ118" s="2" t="str" cm="1">
        <f t="array" ref="AJ118">IF(AJ117="","",$B$2&amp;AJ$31&amp;$B$2&amp;$B$1&amp;ROUND(AJ$29/100*_xlfn.XLOOKUP($E118,$E$32:$E$281,_xlfn.XLOOKUP(AJ$31,$S$28:$AB$28,$S$32:$AB$281))*_xlfn.XLOOKUP(AK$30,$S$8:$S$10,_xlfn.XLOOKUP(AJ$31,$U$4:$Z$4,$U$8:$Z$10),1),4))</f>
        <v/>
      </c>
      <c r="AK118" s="2" t="str">
        <f t="shared" si="14"/>
        <v>{"Hp":223620.121,"AntiCri":0.4928}</v>
      </c>
      <c r="AL118" s="2" t="str" cm="1">
        <f t="array" ref="AL118">IF(AL117="","",$B$2&amp;AL$31&amp;$B$2&amp;$B$1&amp;ROUND(AL$29/100*_xlfn.XLOOKUP($E118,$E$32:$E$281,_xlfn.XLOOKUP(AL$31,$S$28:$AB$28,$S$32:$AB$281))*IFERROR(_xlfn.XLOOKUP(AO$30,$S$8:$S$10,_xlfn.XLOOKUP(AL$31,$U$4:$Z$4,$U$8:$Z$10),1),1),4))</f>
        <v>"PhysDef":9656.3234</v>
      </c>
      <c r="AM118" s="2" t="str" cm="1">
        <f t="array" ref="AM118">IF(AM117="","",$B$2&amp;AM$31&amp;$B$2&amp;$B$1&amp;ROUND(AM$29/100*_xlfn.XLOOKUP($E118,$E$32:$E$281,_xlfn.XLOOKUP(AM$31,$S$28:$AB$28,$S$32:$AB$281))*IFERROR(_xlfn.XLOOKUP(AP$30,$S$8:$S$10,_xlfn.XLOOKUP(AM$31,$U$4:$Z$4,$U$8:$Z$10),1),1),4))</f>
        <v>"SkillSpeed":0.1306</v>
      </c>
      <c r="AN118" s="2" t="str" cm="1">
        <f t="array" ref="AN118">IF(AN117="","",$B$2&amp;AN$31&amp;$B$2&amp;$B$1&amp;ROUND(AN$29/100*_xlfn.XLOOKUP($E118,$E$32:$E$281,_xlfn.XLOOKUP(AN$31,$S$28:$AB$28,$S$32:$AB$281))*IFERROR(_xlfn.XLOOKUP(AO$30,$S$8:$S$10,_xlfn.XLOOKUP(AN$31,$U$4:$Z$4,$U$8:$Z$10),1),1),4))</f>
        <v/>
      </c>
      <c r="AO118" s="2" t="str">
        <f t="shared" si="15"/>
        <v>{"PhysDef":9656.3234,"SkillSpeed":0.1306}</v>
      </c>
      <c r="AP118" s="2" t="str" cm="1">
        <f t="array" ref="AP118">IF(AP117="","",$B$2&amp;AP$31&amp;$B$2&amp;$B$1&amp;ROUND(AP$29/100*_xlfn.XLOOKUP($E118,$E$32:$E$281,_xlfn.XLOOKUP(AP$31,$S$28:$AB$28,$S$32:$AB$281))*IFERROR(_xlfn.XLOOKUP(AS$30,$S$8:$S$10,_xlfn.XLOOKUP(AP$31,$U$4:$Z$4,$U$8:$Z$10),1),1),4))</f>
        <v>"MagicDef":9656.3234</v>
      </c>
      <c r="AQ118" s="2" t="str" cm="1">
        <f t="array" ref="AQ118">IF(AQ117="","",$B$2&amp;AQ$31&amp;$B$2&amp;$B$1&amp;ROUND(AQ$29/100*_xlfn.XLOOKUP($E118,$E$32:$E$281,_xlfn.XLOOKUP(AQ$31,$S$28:$AB$28,$S$32:$AB$281))*IFERROR(_xlfn.XLOOKUP(AT$30,$S$8:$S$10,_xlfn.XLOOKUP(AQ$31,$U$4:$Z$4,$U$8:$Z$10),1),1),4))</f>
        <v>"AtkSpeed":0.1679</v>
      </c>
      <c r="AR118" s="2" t="str" cm="1">
        <f t="array" ref="AR118">IF(AR117="","",$B$2&amp;AR$31&amp;$B$2&amp;$B$1&amp;ROUND(AR$29/100*_xlfn.XLOOKUP($E118,$E$32:$E$281,_xlfn.XLOOKUP(AR$31,$S$28:$AB$28,$S$32:$AB$281))*IFERROR(_xlfn.XLOOKUP(AS$30,$S$8:$S$10,_xlfn.XLOOKUP(AR$31,$U$4:$Z$4,$U$8:$Z$10),1),1),4))</f>
        <v>"SkillSpeed":0.1306</v>
      </c>
      <c r="AS118" s="2" t="str">
        <f t="shared" si="16"/>
        <v>{"MagicDef":9656.3234,"AtkSpeed":0.1679,"SkillSpeed":0.1306}</v>
      </c>
      <c r="AT118" s="2" t="str" cm="1">
        <f t="array" ref="AT118">IF(AT117="","",$B$2&amp;AT$31&amp;$B$2&amp;$B$1&amp;ROUND(AT$29/100*_xlfn.XLOOKUP($E118,$E$32:$E$281,_xlfn.XLOOKUP(AT$31,$S$28:$AB$28,$S$32:$AB$281))*IFERROR(_xlfn.XLOOKUP(AW$30,$S$8:$S$10,_xlfn.XLOOKUP(AT$31,$U$4:$Z$4,$U$8:$Z$10),1),1),4))</f>
        <v>"Atk":21853.7846</v>
      </c>
      <c r="AU118" s="2" t="str" cm="1">
        <f t="array" ref="AU118">IF(AU117="","",$B$2&amp;AU$31&amp;$B$2&amp;$B$1&amp;ROUND(AU$29/100*_xlfn.XLOOKUP($E118,$E$32:$E$281,_xlfn.XLOOKUP(AU$31,$S$28:$AB$28,$S$32:$AB$281))*IFERROR(_xlfn.XLOOKUP(AX$30,$S$8:$S$10,_xlfn.XLOOKUP(AU$31,$U$4:$Z$4,$U$8:$Z$10),1),1),4))</f>
        <v>"Cri":0.616</v>
      </c>
      <c r="AV118" s="2" t="str" cm="1">
        <f t="array" ref="AV118">IF(AV117="","",$B$2&amp;AV$31&amp;$B$2&amp;$B$1&amp;ROUND(AV$29/100*_xlfn.XLOOKUP($E118,$E$32:$E$281,_xlfn.XLOOKUP(AV$31,$S$28:$AB$28,$S$32:$AB$281))*IFERROR(_xlfn.XLOOKUP(AW$30,$S$8:$S$10,_xlfn.XLOOKUP(AV$31,$U$4:$Z$4,$U$8:$Z$10),1),1),4))</f>
        <v/>
      </c>
      <c r="AW118" s="2" t="str">
        <f t="shared" si="17"/>
        <v>{"Atk":21853.7846,"Cri":0.616}</v>
      </c>
      <c r="AX118" s="2" t="str" cm="1">
        <f t="array" ref="AX118">IF(AX117="","",$B$2&amp;AX$31&amp;$B$2&amp;$B$1&amp;ROUND(AX$29/100*_xlfn.XLOOKUP($E118,$E$32:$E$281,_xlfn.XLOOKUP(AX$31,$S$28:$AB$28,$S$32:$AB$281))*IFERROR(_xlfn.XLOOKUP(BA$30,$S$8:$S$10,_xlfn.XLOOKUP(AX$31,$U$4:$Z$4,$U$8:$Z$10),1),1),4))</f>
        <v>"Hp":317642.2174</v>
      </c>
      <c r="AY118" s="2" t="str" cm="1">
        <f t="array" ref="AY118">IF(AY117="","",$B$2&amp;AY$31&amp;$B$2&amp;$B$1&amp;ROUND(AY$29/100*_xlfn.XLOOKUP($E118,$E$32:$E$281,_xlfn.XLOOKUP(AY$31,$S$28:$AB$28,$S$32:$AB$281))*IFERROR(_xlfn.XLOOKUP(BB$30,$S$8:$S$10,_xlfn.XLOOKUP(AY$31,$U$4:$Z$4,$U$8:$Z$10),1),1),4))</f>
        <v>"AntiCri":0.616</v>
      </c>
      <c r="AZ118" s="2" t="str" cm="1">
        <f t="array" ref="AZ118">IF(AZ117="","",$B$2&amp;AZ$31&amp;$B$2&amp;$B$1&amp;ROUND(AZ$29/100*_xlfn.XLOOKUP($E118,$E$32:$E$281,_xlfn.XLOOKUP(AZ$31,$S$28:$AB$28,$S$32:$AB$281))*IFERROR(_xlfn.XLOOKUP(BA$30,$S$8:$S$10,_xlfn.XLOOKUP(AZ$31,$U$4:$Z$4,$U$8:$Z$10),1),1),4))</f>
        <v/>
      </c>
      <c r="BA118" s="2" t="str">
        <f t="shared" si="18"/>
        <v>{"Hp":317642.2174,"AntiCri":0.616}</v>
      </c>
      <c r="BB118" s="2" t="str" cm="1">
        <f t="array" ref="BB118">IF(BB117="","",$B$2&amp;BB$31&amp;$B$2&amp;$B$1&amp;ROUND(BB$29/100*_xlfn.XLOOKUP($E118,$E$32:$E$281,_xlfn.XLOOKUP(BB$31,$S$28:$AB$28,$S$32:$AB$281))*IFERROR(_xlfn.XLOOKUP(BE$30,$S$8:$S$10,_xlfn.XLOOKUP(BB$31,$U$4:$Z$4,$U$8:$Z$10),1),1),4))</f>
        <v>"PhysDef":11181.0061</v>
      </c>
      <c r="BC118" s="2" t="str" cm="1">
        <f t="array" ref="BC118">IF(BC117="","",$B$2&amp;BC$31&amp;$B$2&amp;$B$1&amp;ROUND(BC$29/100*_xlfn.XLOOKUP($E118,$E$32:$E$281,_xlfn.XLOOKUP(BC$31,$S$28:$AB$28,$S$32:$AB$281))*IFERROR(_xlfn.XLOOKUP(BF$30,$S$8:$S$10,_xlfn.XLOOKUP(BC$31,$U$4:$Z$4,$U$8:$Z$10),1),1),4))</f>
        <v>"OnHealInc":0.1231</v>
      </c>
      <c r="BD118" s="2" t="str" cm="1">
        <f t="array" ref="BD118">IF(BD117="","",$B$2&amp;BD$31&amp;$B$2&amp;$B$1&amp;ROUND(BD$29/100*_xlfn.XLOOKUP($E118,$E$32:$E$281,_xlfn.XLOOKUP(BD$31,$S$28:$AB$28,$S$32:$AB$281))*IFERROR(_xlfn.XLOOKUP(BE$30,$S$8:$S$10,_xlfn.XLOOKUP(BD$31,$U$4:$Z$4,$U$8:$Z$10),1),1),4))</f>
        <v/>
      </c>
      <c r="BE118" s="2" t="str">
        <f t="shared" si="19"/>
        <v>{"PhysDef":11181.0061,"OnHealInc":0.1231}</v>
      </c>
      <c r="BF118" s="2" t="str" cm="1">
        <f t="array" ref="BF118">IF(BF117="","",$B$2&amp;BF$31&amp;$B$2&amp;$B$1&amp;ROUND(BF$29/100*_xlfn.XLOOKUP($E118,$E$32:$E$281,_xlfn.XLOOKUP(BF$31,$S$28:$AB$28,$S$32:$AB$281))*IFERROR(_xlfn.XLOOKUP(BI$30,$S$8:$S$10,_xlfn.XLOOKUP(BF$31,$U$4:$Z$4,$U$8:$Z$10),1),1),4))</f>
        <v>"MagicDef":11181.0061</v>
      </c>
      <c r="BG118" s="2" t="str" cm="1">
        <f t="array" ref="BG118">IF(BG117="","",$B$2&amp;BG$31&amp;$B$2&amp;$B$1&amp;ROUND(BG$29/100*_xlfn.XLOOKUP($E118,$E$32:$E$281,_xlfn.XLOOKUP(BG$31,$S$28:$AB$28,$S$32:$AB$281))*IFERROR(_xlfn.XLOOKUP(BJ$30,$S$8:$S$10,_xlfn.XLOOKUP(BG$31,$U$4:$Z$4,$U$8:$Z$10),1),1),4))</f>
        <v>"AtkSpeed":0.1679</v>
      </c>
      <c r="BH118" s="2" t="str" cm="1">
        <f t="array" ref="BH118">IF(BH117="","",$B$2&amp;BH$31&amp;$B$2&amp;$B$1&amp;ROUND(BH$29/100*_xlfn.XLOOKUP($E118,$E$32:$E$281,_xlfn.XLOOKUP(BH$31,$S$28:$AB$28,$S$32:$AB$281))*IFERROR(_xlfn.XLOOKUP(BI$30,$S$8:$S$10,_xlfn.XLOOKUP(BH$31,$U$4:$Z$4,$U$8:$Z$10),1),1),4))</f>
        <v>"OnHealInc":0.1231</v>
      </c>
      <c r="BI118" s="2" t="str">
        <f t="shared" si="20"/>
        <v>{"MagicDef":11181.0061,"AtkSpeed":0.1679,"OnHealInc":0.1231}</v>
      </c>
      <c r="BJ118" s="2" t="str" cm="1">
        <f t="array" ref="BJ118">IF(BJ117="","",$B$2&amp;BJ$31&amp;$B$2&amp;$B$1&amp;ROUND(BJ$29/100*_xlfn.XLOOKUP($E118,$E$32:$E$281,_xlfn.XLOOKUP(BJ$31,$S$28:$AB$28,$S$32:$AB$281))*IFERROR(_xlfn.XLOOKUP(BM$30,$S$8:$S$10,_xlfn.XLOOKUP(BJ$31,$U$4:$Z$4,$U$8:$Z$10),1),1),4))</f>
        <v>"Atk":27952.5151</v>
      </c>
      <c r="BK118" s="2" t="str" cm="1">
        <f t="array" ref="BK118">IF(BK117="","",$B$2&amp;BK$31&amp;$B$2&amp;$B$1&amp;ROUND(BK$29/100*_xlfn.XLOOKUP($E118,$E$32:$E$281,_xlfn.XLOOKUP(BK$31,$S$28:$AB$28,$S$32:$AB$281))*IFERROR(_xlfn.XLOOKUP(BN$30,$S$8:$S$10,_xlfn.XLOOKUP(BK$31,$U$4:$Z$4,$U$8:$Z$10),1),1),4))</f>
        <v>"Cri":0.616</v>
      </c>
      <c r="BL118" s="2" t="str" cm="1">
        <f t="array" ref="BL118">IF(BL117="","",$B$2&amp;BL$31&amp;$B$2&amp;$B$1&amp;ROUND(BL$29/100*_xlfn.XLOOKUP($E118,$E$32:$E$281,_xlfn.XLOOKUP(BL$31,$S$28:$AB$28,$S$32:$AB$281))*IFERROR(_xlfn.XLOOKUP(BM$30,$S$8:$S$10,_xlfn.XLOOKUP(BL$31,$U$4:$Z$4,$U$8:$Z$10),1),1),4))</f>
        <v/>
      </c>
      <c r="BM118" s="2" t="str">
        <f t="shared" si="21"/>
        <v>{"Atk":27952.5151,"Cri":0.616}</v>
      </c>
      <c r="BN118" s="2" t="str" cm="1">
        <f t="array" ref="BN118">IF(BN117="","",$B$2&amp;BN$31&amp;$B$2&amp;$B$1&amp;ROUND(BN$29/100*_xlfn.XLOOKUP($E118,$E$32:$E$281,_xlfn.XLOOKUP(BN$31,$S$28:$AB$28,$S$32:$AB$281))*IFERROR(_xlfn.XLOOKUP(BQ$30,$S$8:$S$10,_xlfn.XLOOKUP(BN$31,$U$4:$Z$4,$U$8:$Z$10),1),1),4))</f>
        <v>"Hp":266819.4626</v>
      </c>
      <c r="BO118" s="2" t="str" cm="1">
        <f t="array" ref="BO118">IF(BO117="","",$B$2&amp;BO$31&amp;$B$2&amp;$B$1&amp;ROUND(BO$29/100*_xlfn.XLOOKUP($E118,$E$32:$E$281,_xlfn.XLOOKUP(BO$31,$S$28:$AB$28,$S$32:$AB$281))*IFERROR(_xlfn.XLOOKUP(BR$30,$S$8:$S$10,_xlfn.XLOOKUP(BO$31,$U$4:$Z$4,$U$8:$Z$10),1),1),4))</f>
        <v>"AntiCri":0.616</v>
      </c>
      <c r="BP118" s="2" t="str" cm="1">
        <f t="array" ref="BP118">IF(BP117="","",$B$2&amp;BP$31&amp;$B$2&amp;$B$1&amp;ROUND(BP$29/100*_xlfn.XLOOKUP($E118,$E$32:$E$281,_xlfn.XLOOKUP(BP$31,$S$28:$AB$28,$S$32:$AB$281))*IFERROR(_xlfn.XLOOKUP(BQ$30,$S$8:$S$10,_xlfn.XLOOKUP(BP$31,$U$4:$Z$4,$U$8:$Z$10),1),1),4))</f>
        <v/>
      </c>
      <c r="BQ118" s="2" t="str">
        <f t="shared" si="22"/>
        <v>{"Hp":266819.4626,"AntiCri":0.616}</v>
      </c>
      <c r="BR118" s="2" t="str" cm="1">
        <f t="array" ref="BR118">IF(BR117="","",$B$2&amp;BR$31&amp;$B$2&amp;$B$1&amp;ROUND(BR$29/100*_xlfn.XLOOKUP($E118,$E$32:$E$281,_xlfn.XLOOKUP(BR$31,$S$28:$AB$28,$S$32:$AB$281))*IFERROR(_xlfn.XLOOKUP(BU$30,$S$8:$S$10,_xlfn.XLOOKUP(BR$31,$U$4:$Z$4,$U$8:$Z$10),1),1),4))</f>
        <v>"PhysDef":9859.6144</v>
      </c>
      <c r="BS118" s="2" t="str" cm="1">
        <f t="array" ref="BS118">IF(BS117="","",$B$2&amp;BS$31&amp;$B$2&amp;$B$1&amp;ROUND(BS$29/100*_xlfn.XLOOKUP($E118,$E$32:$E$281,_xlfn.XLOOKUP(BS$31,$S$28:$AB$28,$S$32:$AB$281))*IFERROR(_xlfn.XLOOKUP(BV$30,$S$8:$S$10,_xlfn.XLOOKUP(BS$31,$U$4:$Z$4,$U$8:$Z$10),1),1),4))</f>
        <v>"HealInc":0.1231</v>
      </c>
      <c r="BT118" s="2" t="str" cm="1">
        <f t="array" ref="BT118">IF(BT117="","",$B$2&amp;BT$31&amp;$B$2&amp;$B$1&amp;ROUND(BT$29/100*_xlfn.XLOOKUP($E118,$E$32:$E$281,_xlfn.XLOOKUP(BT$31,$S$28:$AB$28,$S$32:$AB$281))*IFERROR(_xlfn.XLOOKUP(BU$30,$S$8:$S$10,_xlfn.XLOOKUP(BT$31,$U$4:$Z$4,$U$8:$Z$10),1),1),4))</f>
        <v/>
      </c>
      <c r="BU118" s="2" t="str">
        <f t="shared" si="23"/>
        <v>{"PhysDef":9859.6144,"HealInc":0.1231}</v>
      </c>
      <c r="BV118" s="2" t="str" cm="1">
        <f t="array" ref="BV118">IF(BV117="","",$B$2&amp;BV$31&amp;$B$2&amp;$B$1&amp;ROUND(BV$29/100*_xlfn.XLOOKUP($E118,$E$32:$E$281,_xlfn.XLOOKUP(BV$31,$S$28:$AB$28,$S$32:$AB$281))*IFERROR(_xlfn.XLOOKUP(BY$30,$S$8:$S$10,_xlfn.XLOOKUP(BV$31,$U$4:$Z$4,$U$8:$Z$10),1),1),4))</f>
        <v>"MagicDef":10062.9054</v>
      </c>
      <c r="BW118" s="2" t="str" cm="1">
        <f t="array" ref="BW118">IF(BW117="","",$B$2&amp;BW$31&amp;$B$2&amp;$B$1&amp;ROUND(BW$29/100*_xlfn.XLOOKUP($E118,$E$32:$E$281,_xlfn.XLOOKUP(BW$31,$S$28:$AB$28,$S$32:$AB$281))*IFERROR(_xlfn.XLOOKUP(BZ$30,$S$8:$S$10,_xlfn.XLOOKUP(BW$31,$U$4:$Z$4,$U$8:$Z$10),1),1),4))</f>
        <v>"AtkSpeed":0.1679</v>
      </c>
      <c r="BX118" s="2" t="str" cm="1">
        <f t="array" ref="BX118">IF(BX117="","",$B$2&amp;BX$31&amp;$B$2&amp;$B$1&amp;ROUND(BX$29/100*_xlfn.XLOOKUP($E118,$E$32:$E$281,_xlfn.XLOOKUP(BX$31,$S$28:$AB$28,$S$32:$AB$281))*IFERROR(_xlfn.XLOOKUP(BY$30,$S$8:$S$10,_xlfn.XLOOKUP(BX$31,$U$4:$Z$4,$U$8:$Z$10),1),1),4))</f>
        <v>"HealInc":0.1231</v>
      </c>
      <c r="BY118" s="2" t="str">
        <f t="shared" si="24"/>
        <v>{"MagicDef":10062.9054,"AtkSpeed":0.1679,"HealInc":0.1231}</v>
      </c>
    </row>
    <row r="119" spans="4:77" ht="16.5" x14ac:dyDescent="0.15">
      <c r="D119" s="38">
        <v>185</v>
      </c>
      <c r="E119" s="43">
        <v>88</v>
      </c>
      <c r="F119" s="38">
        <v>4930.5412505161084</v>
      </c>
      <c r="G119" s="38">
        <v>50</v>
      </c>
      <c r="H119" s="38">
        <v>50</v>
      </c>
      <c r="I119" s="48">
        <v>4930.5412505161084</v>
      </c>
      <c r="J119" s="48">
        <v>493.05412505161087</v>
      </c>
      <c r="K119" s="48">
        <v>197.22165002064435</v>
      </c>
      <c r="L119" s="48">
        <v>197.22165002064435</v>
      </c>
      <c r="M119" s="48">
        <v>70</v>
      </c>
      <c r="N119" s="48">
        <v>70</v>
      </c>
      <c r="O119" s="48">
        <v>22.5</v>
      </c>
      <c r="P119" s="48">
        <v>17.5</v>
      </c>
      <c r="Q119" s="48">
        <v>16.5</v>
      </c>
      <c r="R119" s="48">
        <v>16.5</v>
      </c>
      <c r="S119" s="48">
        <f>SUM(I$32:I119)</f>
        <v>259044.31516533362</v>
      </c>
      <c r="T119" s="48">
        <f>SUM(J$32:J119)</f>
        <v>25904.431516533365</v>
      </c>
      <c r="U119" s="48">
        <f>SUM(K$32:K119)</f>
        <v>10361.772606613347</v>
      </c>
      <c r="V119" s="48">
        <f>SUM(L$32:L119)</f>
        <v>10361.772606613347</v>
      </c>
      <c r="W119" s="62">
        <f>SUM(M$32:M119)/10000</f>
        <v>0.623</v>
      </c>
      <c r="X119" s="62">
        <f>SUM(N$32:N119)/10000</f>
        <v>0.623</v>
      </c>
      <c r="Y119" s="62">
        <f>SUM(O$32:O119)/10000</f>
        <v>0.1701</v>
      </c>
      <c r="Z119" s="62">
        <f>SUM(P$32:P119)/10000</f>
        <v>0.1323</v>
      </c>
      <c r="AA119" s="62">
        <f>SUM(Q$32:Q119)/10000</f>
        <v>0.12473999999999996</v>
      </c>
      <c r="AB119" s="62">
        <f>SUM(R$32:R119)/10000</f>
        <v>0.12473999999999996</v>
      </c>
      <c r="AD119" s="2" t="str" cm="1">
        <f t="array" ref="AD119">IF(AD118="","",$B$2&amp;AD$31&amp;$B$2&amp;$B$1&amp;ROUND(AD$29/100*_xlfn.XLOOKUP($E119,$E$32:$E$281,_xlfn.XLOOKUP(AD$31,$S$28:$AB$28,$S$32:$AB$281))*_xlfn.XLOOKUP(AG$30,$S$8:$S$10,_xlfn.XLOOKUP(AD$31,$U$4:$Z$4,$U$8:$Z$10),1),4))</f>
        <v>"Atk":31603.4065</v>
      </c>
      <c r="AE119" s="2" t="str" cm="1">
        <f t="array" ref="AE119">IF(AE118="","",$B$2&amp;AE$31&amp;$B$2&amp;$B$1&amp;ROUND(AE$29/100*_xlfn.XLOOKUP($E119,$E$32:$E$281,_xlfn.XLOOKUP(AE$31,$S$28:$AB$28,$S$32:$AB$281))*_xlfn.XLOOKUP(AG$30,$S$8:$S$10,_xlfn.XLOOKUP(AE$31,$U$4:$Z$4,$U$8:$Z$10),1),4))</f>
        <v>"Cri":0.9034</v>
      </c>
      <c r="AF119" s="2" t="str" cm="1">
        <f t="array" ref="AF119">IF(AF118="","",$B$2&amp;AF$31&amp;$B$2&amp;$B$1&amp;ROUND(AF$29/100*_xlfn.XLOOKUP($E119,$E$32:$E$281,_xlfn.XLOOKUP(AF$31,$S$28:$AB$28,$S$32:$AB$281))*_xlfn.XLOOKUP(AI$30,$S$8:$S$10,_xlfn.XLOOKUP(AF$31,$U$4:$Z$4,$U$8:$Z$10),1),4))</f>
        <v/>
      </c>
      <c r="AG119" s="2" t="str">
        <f t="shared" si="13"/>
        <v>{"Atk":31603.4065,"Cri":0.9034}</v>
      </c>
      <c r="AH119" s="2" t="str" cm="1">
        <f t="array" ref="AH119">IF(AH118="","",$B$2&amp;AH$31&amp;$B$2&amp;$B$1&amp;ROUND(AH$29/100*_xlfn.XLOOKUP($E119,$E$32:$E$281,_xlfn.XLOOKUP(AH$31,$S$28:$AB$28,$S$32:$AB$281))*_xlfn.XLOOKUP(AK$30,$S$8:$S$10,_xlfn.XLOOKUP(AH$31,$U$4:$Z$4,$U$8:$Z$10),1),4))</f>
        <v>"Hp":227958.9973</v>
      </c>
      <c r="AI119" s="2" t="str" cm="1">
        <f t="array" ref="AI119">IF(AI118="","",$B$2&amp;AI$31&amp;$B$2&amp;$B$1&amp;ROUND(AI$29/100*_xlfn.XLOOKUP($E119,$E$32:$E$281,_xlfn.XLOOKUP(AI$31,$S$28:$AB$28,$S$32:$AB$281))*_xlfn.XLOOKUP(AK$30,$S$8:$S$10,_xlfn.XLOOKUP(AI$31,$U$4:$Z$4,$U$8:$Z$10),1),4))</f>
        <v>"AntiCri":0.4984</v>
      </c>
      <c r="AJ119" s="2" t="str" cm="1">
        <f t="array" ref="AJ119">IF(AJ118="","",$B$2&amp;AJ$31&amp;$B$2&amp;$B$1&amp;ROUND(AJ$29/100*_xlfn.XLOOKUP($E119,$E$32:$E$281,_xlfn.XLOOKUP(AJ$31,$S$28:$AB$28,$S$32:$AB$281))*_xlfn.XLOOKUP(AK$30,$S$8:$S$10,_xlfn.XLOOKUP(AJ$31,$U$4:$Z$4,$U$8:$Z$10),1),4))</f>
        <v/>
      </c>
      <c r="AK119" s="2" t="str">
        <f t="shared" si="14"/>
        <v>{"Hp":227958.9973,"AntiCri":0.4984}</v>
      </c>
      <c r="AL119" s="2" t="str" cm="1">
        <f t="array" ref="AL119">IF(AL118="","",$B$2&amp;AL$31&amp;$B$2&amp;$B$1&amp;ROUND(AL$29/100*_xlfn.XLOOKUP($E119,$E$32:$E$281,_xlfn.XLOOKUP(AL$31,$S$28:$AB$28,$S$32:$AB$281))*IFERROR(_xlfn.XLOOKUP(AO$30,$S$8:$S$10,_xlfn.XLOOKUP(AL$31,$U$4:$Z$4,$U$8:$Z$10),1),1),4))</f>
        <v>"PhysDef":9843.684</v>
      </c>
      <c r="AM119" s="2" t="str" cm="1">
        <f t="array" ref="AM119">IF(AM118="","",$B$2&amp;AM$31&amp;$B$2&amp;$B$1&amp;ROUND(AM$29/100*_xlfn.XLOOKUP($E119,$E$32:$E$281,_xlfn.XLOOKUP(AM$31,$S$28:$AB$28,$S$32:$AB$281))*IFERROR(_xlfn.XLOOKUP(AP$30,$S$8:$S$10,_xlfn.XLOOKUP(AM$31,$U$4:$Z$4,$U$8:$Z$10),1),1),4))</f>
        <v>"SkillSpeed":0.1323</v>
      </c>
      <c r="AN119" s="2" t="str" cm="1">
        <f t="array" ref="AN119">IF(AN118="","",$B$2&amp;AN$31&amp;$B$2&amp;$B$1&amp;ROUND(AN$29/100*_xlfn.XLOOKUP($E119,$E$32:$E$281,_xlfn.XLOOKUP(AN$31,$S$28:$AB$28,$S$32:$AB$281))*IFERROR(_xlfn.XLOOKUP(AO$30,$S$8:$S$10,_xlfn.XLOOKUP(AN$31,$U$4:$Z$4,$U$8:$Z$10),1),1),4))</f>
        <v/>
      </c>
      <c r="AO119" s="2" t="str">
        <f t="shared" si="15"/>
        <v>{"PhysDef":9843.684,"SkillSpeed":0.1323}</v>
      </c>
      <c r="AP119" s="2" t="str" cm="1">
        <f t="array" ref="AP119">IF(AP118="","",$B$2&amp;AP$31&amp;$B$2&amp;$B$1&amp;ROUND(AP$29/100*_xlfn.XLOOKUP($E119,$E$32:$E$281,_xlfn.XLOOKUP(AP$31,$S$28:$AB$28,$S$32:$AB$281))*IFERROR(_xlfn.XLOOKUP(AS$30,$S$8:$S$10,_xlfn.XLOOKUP(AP$31,$U$4:$Z$4,$U$8:$Z$10),1),1),4))</f>
        <v>"MagicDef":9843.684</v>
      </c>
      <c r="AQ119" s="2" t="str" cm="1">
        <f t="array" ref="AQ119">IF(AQ118="","",$B$2&amp;AQ$31&amp;$B$2&amp;$B$1&amp;ROUND(AQ$29/100*_xlfn.XLOOKUP($E119,$E$32:$E$281,_xlfn.XLOOKUP(AQ$31,$S$28:$AB$28,$S$32:$AB$281))*IFERROR(_xlfn.XLOOKUP(AT$30,$S$8:$S$10,_xlfn.XLOOKUP(AQ$31,$U$4:$Z$4,$U$8:$Z$10),1),1),4))</f>
        <v>"AtkSpeed":0.1701</v>
      </c>
      <c r="AR119" s="2" t="str" cm="1">
        <f t="array" ref="AR119">IF(AR118="","",$B$2&amp;AR$31&amp;$B$2&amp;$B$1&amp;ROUND(AR$29/100*_xlfn.XLOOKUP($E119,$E$32:$E$281,_xlfn.XLOOKUP(AR$31,$S$28:$AB$28,$S$32:$AB$281))*IFERROR(_xlfn.XLOOKUP(AS$30,$S$8:$S$10,_xlfn.XLOOKUP(AR$31,$U$4:$Z$4,$U$8:$Z$10),1),1),4))</f>
        <v>"SkillSpeed":0.1323</v>
      </c>
      <c r="AS119" s="2" t="str">
        <f t="shared" si="16"/>
        <v>{"MagicDef":9843.684,"AtkSpeed":0.1701,"SkillSpeed":0.1323}</v>
      </c>
      <c r="AT119" s="2" t="str" cm="1">
        <f t="array" ref="AT119">IF(AT118="","",$B$2&amp;AT$31&amp;$B$2&amp;$B$1&amp;ROUND(AT$29/100*_xlfn.XLOOKUP($E119,$E$32:$E$281,_xlfn.XLOOKUP(AT$31,$S$28:$AB$28,$S$32:$AB$281))*IFERROR(_xlfn.XLOOKUP(AW$30,$S$8:$S$10,_xlfn.XLOOKUP(AT$31,$U$4:$Z$4,$U$8:$Z$10),1),1),4))</f>
        <v>"Atk":22277.8111</v>
      </c>
      <c r="AU119" s="2" t="str" cm="1">
        <f t="array" ref="AU119">IF(AU118="","",$B$2&amp;AU$31&amp;$B$2&amp;$B$1&amp;ROUND(AU$29/100*_xlfn.XLOOKUP($E119,$E$32:$E$281,_xlfn.XLOOKUP(AU$31,$S$28:$AB$28,$S$32:$AB$281))*IFERROR(_xlfn.XLOOKUP(AX$30,$S$8:$S$10,_xlfn.XLOOKUP(AU$31,$U$4:$Z$4,$U$8:$Z$10),1),1),4))</f>
        <v>"Cri":0.623</v>
      </c>
      <c r="AV119" s="2" t="str" cm="1">
        <f t="array" ref="AV119">IF(AV118="","",$B$2&amp;AV$31&amp;$B$2&amp;$B$1&amp;ROUND(AV$29/100*_xlfn.XLOOKUP($E119,$E$32:$E$281,_xlfn.XLOOKUP(AV$31,$S$28:$AB$28,$S$32:$AB$281))*IFERROR(_xlfn.XLOOKUP(AW$30,$S$8:$S$10,_xlfn.XLOOKUP(AV$31,$U$4:$Z$4,$U$8:$Z$10),1),1),4))</f>
        <v/>
      </c>
      <c r="AW119" s="2" t="str">
        <f t="shared" si="17"/>
        <v>{"Atk":22277.8111,"Cri":0.623}</v>
      </c>
      <c r="AX119" s="2" t="str" cm="1">
        <f t="array" ref="AX119">IF(AX118="","",$B$2&amp;AX$31&amp;$B$2&amp;$B$1&amp;ROUND(AX$29/100*_xlfn.XLOOKUP($E119,$E$32:$E$281,_xlfn.XLOOKUP(AX$31,$S$28:$AB$28,$S$32:$AB$281))*IFERROR(_xlfn.XLOOKUP(BA$30,$S$8:$S$10,_xlfn.XLOOKUP(AX$31,$U$4:$Z$4,$U$8:$Z$10),1),1),4))</f>
        <v>"Hp":323805.394</v>
      </c>
      <c r="AY119" s="2" t="str" cm="1">
        <f t="array" ref="AY119">IF(AY118="","",$B$2&amp;AY$31&amp;$B$2&amp;$B$1&amp;ROUND(AY$29/100*_xlfn.XLOOKUP($E119,$E$32:$E$281,_xlfn.XLOOKUP(AY$31,$S$28:$AB$28,$S$32:$AB$281))*IFERROR(_xlfn.XLOOKUP(BB$30,$S$8:$S$10,_xlfn.XLOOKUP(AY$31,$U$4:$Z$4,$U$8:$Z$10),1),1),4))</f>
        <v>"AntiCri":0.623</v>
      </c>
      <c r="AZ119" s="2" t="str" cm="1">
        <f t="array" ref="AZ119">IF(AZ118="","",$B$2&amp;AZ$31&amp;$B$2&amp;$B$1&amp;ROUND(AZ$29/100*_xlfn.XLOOKUP($E119,$E$32:$E$281,_xlfn.XLOOKUP(AZ$31,$S$28:$AB$28,$S$32:$AB$281))*IFERROR(_xlfn.XLOOKUP(BA$30,$S$8:$S$10,_xlfn.XLOOKUP(AZ$31,$U$4:$Z$4,$U$8:$Z$10),1),1),4))</f>
        <v/>
      </c>
      <c r="BA119" s="2" t="str">
        <f t="shared" si="18"/>
        <v>{"Hp":323805.394,"AntiCri":0.623}</v>
      </c>
      <c r="BB119" s="2" t="str" cm="1">
        <f t="array" ref="BB119">IF(BB118="","",$B$2&amp;BB$31&amp;$B$2&amp;$B$1&amp;ROUND(BB$29/100*_xlfn.XLOOKUP($E119,$E$32:$E$281,_xlfn.XLOOKUP(BB$31,$S$28:$AB$28,$S$32:$AB$281))*IFERROR(_xlfn.XLOOKUP(BE$30,$S$8:$S$10,_xlfn.XLOOKUP(BB$31,$U$4:$Z$4,$U$8:$Z$10),1),1),4))</f>
        <v>"PhysDef":11397.9499</v>
      </c>
      <c r="BC119" s="2" t="str" cm="1">
        <f t="array" ref="BC119">IF(BC118="","",$B$2&amp;BC$31&amp;$B$2&amp;$B$1&amp;ROUND(BC$29/100*_xlfn.XLOOKUP($E119,$E$32:$E$281,_xlfn.XLOOKUP(BC$31,$S$28:$AB$28,$S$32:$AB$281))*IFERROR(_xlfn.XLOOKUP(BF$30,$S$8:$S$10,_xlfn.XLOOKUP(BC$31,$U$4:$Z$4,$U$8:$Z$10),1),1),4))</f>
        <v>"OnHealInc":0.1247</v>
      </c>
      <c r="BD119" s="2" t="str" cm="1">
        <f t="array" ref="BD119">IF(BD118="","",$B$2&amp;BD$31&amp;$B$2&amp;$B$1&amp;ROUND(BD$29/100*_xlfn.XLOOKUP($E119,$E$32:$E$281,_xlfn.XLOOKUP(BD$31,$S$28:$AB$28,$S$32:$AB$281))*IFERROR(_xlfn.XLOOKUP(BE$30,$S$8:$S$10,_xlfn.XLOOKUP(BD$31,$U$4:$Z$4,$U$8:$Z$10),1),1),4))</f>
        <v/>
      </c>
      <c r="BE119" s="2" t="str">
        <f t="shared" si="19"/>
        <v>{"PhysDef":11397.9499,"OnHealInc":0.1247}</v>
      </c>
      <c r="BF119" s="2" t="str" cm="1">
        <f t="array" ref="BF119">IF(BF118="","",$B$2&amp;BF$31&amp;$B$2&amp;$B$1&amp;ROUND(BF$29/100*_xlfn.XLOOKUP($E119,$E$32:$E$281,_xlfn.XLOOKUP(BF$31,$S$28:$AB$28,$S$32:$AB$281))*IFERROR(_xlfn.XLOOKUP(BI$30,$S$8:$S$10,_xlfn.XLOOKUP(BF$31,$U$4:$Z$4,$U$8:$Z$10),1),1),4))</f>
        <v>"MagicDef":11397.9499</v>
      </c>
      <c r="BG119" s="2" t="str" cm="1">
        <f t="array" ref="BG119">IF(BG118="","",$B$2&amp;BG$31&amp;$B$2&amp;$B$1&amp;ROUND(BG$29/100*_xlfn.XLOOKUP($E119,$E$32:$E$281,_xlfn.XLOOKUP(BG$31,$S$28:$AB$28,$S$32:$AB$281))*IFERROR(_xlfn.XLOOKUP(BJ$30,$S$8:$S$10,_xlfn.XLOOKUP(BG$31,$U$4:$Z$4,$U$8:$Z$10),1),1),4))</f>
        <v>"AtkSpeed":0.1701</v>
      </c>
      <c r="BH119" s="2" t="str" cm="1">
        <f t="array" ref="BH119">IF(BH118="","",$B$2&amp;BH$31&amp;$B$2&amp;$B$1&amp;ROUND(BH$29/100*_xlfn.XLOOKUP($E119,$E$32:$E$281,_xlfn.XLOOKUP(BH$31,$S$28:$AB$28,$S$32:$AB$281))*IFERROR(_xlfn.XLOOKUP(BI$30,$S$8:$S$10,_xlfn.XLOOKUP(BH$31,$U$4:$Z$4,$U$8:$Z$10),1),1),4))</f>
        <v>"OnHealInc":0.1247</v>
      </c>
      <c r="BI119" s="2" t="str">
        <f t="shared" si="20"/>
        <v>{"MagicDef":11397.9499,"AtkSpeed":0.1701,"OnHealInc":0.1247}</v>
      </c>
      <c r="BJ119" s="2" t="str" cm="1">
        <f t="array" ref="BJ119">IF(BJ118="","",$B$2&amp;BJ$31&amp;$B$2&amp;$B$1&amp;ROUND(BJ$29/100*_xlfn.XLOOKUP($E119,$E$32:$E$281,_xlfn.XLOOKUP(BJ$31,$S$28:$AB$28,$S$32:$AB$281))*IFERROR(_xlfn.XLOOKUP(BM$30,$S$8:$S$10,_xlfn.XLOOKUP(BJ$31,$U$4:$Z$4,$U$8:$Z$10),1),1),4))</f>
        <v>"Atk":28494.8747</v>
      </c>
      <c r="BK119" s="2" t="str" cm="1">
        <f t="array" ref="BK119">IF(BK118="","",$B$2&amp;BK$31&amp;$B$2&amp;$B$1&amp;ROUND(BK$29/100*_xlfn.XLOOKUP($E119,$E$32:$E$281,_xlfn.XLOOKUP(BK$31,$S$28:$AB$28,$S$32:$AB$281))*IFERROR(_xlfn.XLOOKUP(BN$30,$S$8:$S$10,_xlfn.XLOOKUP(BK$31,$U$4:$Z$4,$U$8:$Z$10),1),1),4))</f>
        <v>"Cri":0.623</v>
      </c>
      <c r="BL119" s="2" t="str" cm="1">
        <f t="array" ref="BL119">IF(BL118="","",$B$2&amp;BL$31&amp;$B$2&amp;$B$1&amp;ROUND(BL$29/100*_xlfn.XLOOKUP($E119,$E$32:$E$281,_xlfn.XLOOKUP(BL$31,$S$28:$AB$28,$S$32:$AB$281))*IFERROR(_xlfn.XLOOKUP(BM$30,$S$8:$S$10,_xlfn.XLOOKUP(BL$31,$U$4:$Z$4,$U$8:$Z$10),1),1),4))</f>
        <v/>
      </c>
      <c r="BM119" s="2" t="str">
        <f t="shared" si="21"/>
        <v>{"Atk":28494.8747,"Cri":0.623}</v>
      </c>
      <c r="BN119" s="2" t="str" cm="1">
        <f t="array" ref="BN119">IF(BN118="","",$B$2&amp;BN$31&amp;$B$2&amp;$B$1&amp;ROUND(BN$29/100*_xlfn.XLOOKUP($E119,$E$32:$E$281,_xlfn.XLOOKUP(BN$31,$S$28:$AB$28,$S$32:$AB$281))*IFERROR(_xlfn.XLOOKUP(BQ$30,$S$8:$S$10,_xlfn.XLOOKUP(BN$31,$U$4:$Z$4,$U$8:$Z$10),1),1),4))</f>
        <v>"Hp":271996.5309</v>
      </c>
      <c r="BO119" s="2" t="str" cm="1">
        <f t="array" ref="BO119">IF(BO118="","",$B$2&amp;BO$31&amp;$B$2&amp;$B$1&amp;ROUND(BO$29/100*_xlfn.XLOOKUP($E119,$E$32:$E$281,_xlfn.XLOOKUP(BO$31,$S$28:$AB$28,$S$32:$AB$281))*IFERROR(_xlfn.XLOOKUP(BR$30,$S$8:$S$10,_xlfn.XLOOKUP(BO$31,$U$4:$Z$4,$U$8:$Z$10),1),1),4))</f>
        <v>"AntiCri":0.623</v>
      </c>
      <c r="BP119" s="2" t="str" cm="1">
        <f t="array" ref="BP119">IF(BP118="","",$B$2&amp;BP$31&amp;$B$2&amp;$B$1&amp;ROUND(BP$29/100*_xlfn.XLOOKUP($E119,$E$32:$E$281,_xlfn.XLOOKUP(BP$31,$S$28:$AB$28,$S$32:$AB$281))*IFERROR(_xlfn.XLOOKUP(BQ$30,$S$8:$S$10,_xlfn.XLOOKUP(BP$31,$U$4:$Z$4,$U$8:$Z$10),1),1),4))</f>
        <v/>
      </c>
      <c r="BQ119" s="2" t="str">
        <f t="shared" si="22"/>
        <v>{"Hp":271996.5309,"AntiCri":0.623}</v>
      </c>
      <c r="BR119" s="2" t="str" cm="1">
        <f t="array" ref="BR119">IF(BR118="","",$B$2&amp;BR$31&amp;$B$2&amp;$B$1&amp;ROUND(BR$29/100*_xlfn.XLOOKUP($E119,$E$32:$E$281,_xlfn.XLOOKUP(BR$31,$S$28:$AB$28,$S$32:$AB$281))*IFERROR(_xlfn.XLOOKUP(BU$30,$S$8:$S$10,_xlfn.XLOOKUP(BR$31,$U$4:$Z$4,$U$8:$Z$10),1),1),4))</f>
        <v>"PhysDef":10050.9194</v>
      </c>
      <c r="BS119" s="2" t="str" cm="1">
        <f t="array" ref="BS119">IF(BS118="","",$B$2&amp;BS$31&amp;$B$2&amp;$B$1&amp;ROUND(BS$29/100*_xlfn.XLOOKUP($E119,$E$32:$E$281,_xlfn.XLOOKUP(BS$31,$S$28:$AB$28,$S$32:$AB$281))*IFERROR(_xlfn.XLOOKUP(BV$30,$S$8:$S$10,_xlfn.XLOOKUP(BS$31,$U$4:$Z$4,$U$8:$Z$10),1),1),4))</f>
        <v>"HealInc":0.1247</v>
      </c>
      <c r="BT119" s="2" t="str" cm="1">
        <f t="array" ref="BT119">IF(BT118="","",$B$2&amp;BT$31&amp;$B$2&amp;$B$1&amp;ROUND(BT$29/100*_xlfn.XLOOKUP($E119,$E$32:$E$281,_xlfn.XLOOKUP(BT$31,$S$28:$AB$28,$S$32:$AB$281))*IFERROR(_xlfn.XLOOKUP(BU$30,$S$8:$S$10,_xlfn.XLOOKUP(BT$31,$U$4:$Z$4,$U$8:$Z$10),1),1),4))</f>
        <v/>
      </c>
      <c r="BU119" s="2" t="str">
        <f t="shared" si="23"/>
        <v>{"PhysDef":10050.9194,"HealInc":0.1247}</v>
      </c>
      <c r="BV119" s="2" t="str" cm="1">
        <f t="array" ref="BV119">IF(BV118="","",$B$2&amp;BV$31&amp;$B$2&amp;$B$1&amp;ROUND(BV$29/100*_xlfn.XLOOKUP($E119,$E$32:$E$281,_xlfn.XLOOKUP(BV$31,$S$28:$AB$28,$S$32:$AB$281))*IFERROR(_xlfn.XLOOKUP(BY$30,$S$8:$S$10,_xlfn.XLOOKUP(BV$31,$U$4:$Z$4,$U$8:$Z$10),1),1),4))</f>
        <v>"MagicDef":10258.1549</v>
      </c>
      <c r="BW119" s="2" t="str" cm="1">
        <f t="array" ref="BW119">IF(BW118="","",$B$2&amp;BW$31&amp;$B$2&amp;$B$1&amp;ROUND(BW$29/100*_xlfn.XLOOKUP($E119,$E$32:$E$281,_xlfn.XLOOKUP(BW$31,$S$28:$AB$28,$S$32:$AB$281))*IFERROR(_xlfn.XLOOKUP(BZ$30,$S$8:$S$10,_xlfn.XLOOKUP(BW$31,$U$4:$Z$4,$U$8:$Z$10),1),1),4))</f>
        <v>"AtkSpeed":0.1701</v>
      </c>
      <c r="BX119" s="2" t="str" cm="1">
        <f t="array" ref="BX119">IF(BX118="","",$B$2&amp;BX$31&amp;$B$2&amp;$B$1&amp;ROUND(BX$29/100*_xlfn.XLOOKUP($E119,$E$32:$E$281,_xlfn.XLOOKUP(BX$31,$S$28:$AB$28,$S$32:$AB$281))*IFERROR(_xlfn.XLOOKUP(BY$30,$S$8:$S$10,_xlfn.XLOOKUP(BX$31,$U$4:$Z$4,$U$8:$Z$10),1),1),4))</f>
        <v>"HealInc":0.1247</v>
      </c>
      <c r="BY119" s="2" t="str">
        <f t="shared" si="24"/>
        <v>{"MagicDef":10258.1549,"AtkSpeed":0.1701,"HealInc":0.1247}</v>
      </c>
    </row>
    <row r="120" spans="4:77" ht="16.5" x14ac:dyDescent="0.15">
      <c r="D120" s="38">
        <v>187</v>
      </c>
      <c r="E120" s="43">
        <v>89</v>
      </c>
      <c r="F120" s="38">
        <v>5024.6670128897485</v>
      </c>
      <c r="G120" s="38">
        <v>50</v>
      </c>
      <c r="H120" s="38">
        <v>50</v>
      </c>
      <c r="I120" s="48">
        <v>5024.6670128897485</v>
      </c>
      <c r="J120" s="48">
        <v>502.46670128897489</v>
      </c>
      <c r="K120" s="48">
        <v>200.98668051558997</v>
      </c>
      <c r="L120" s="48">
        <v>200.98668051558997</v>
      </c>
      <c r="M120" s="48">
        <v>70</v>
      </c>
      <c r="N120" s="48">
        <v>70</v>
      </c>
      <c r="O120" s="48">
        <v>22.5</v>
      </c>
      <c r="P120" s="48">
        <v>17.5</v>
      </c>
      <c r="Q120" s="48">
        <v>16.5</v>
      </c>
      <c r="R120" s="48">
        <v>16.5</v>
      </c>
      <c r="S120" s="48">
        <f>SUM(I$32:I120)</f>
        <v>264068.98217822338</v>
      </c>
      <c r="T120" s="48">
        <f>SUM(J$32:J120)</f>
        <v>26406.898217822338</v>
      </c>
      <c r="U120" s="48">
        <f>SUM(K$32:K120)</f>
        <v>10562.759287128938</v>
      </c>
      <c r="V120" s="48">
        <f>SUM(L$32:L120)</f>
        <v>10562.759287128938</v>
      </c>
      <c r="W120" s="62">
        <f>SUM(M$32:M120)/10000</f>
        <v>0.63</v>
      </c>
      <c r="X120" s="62">
        <f>SUM(N$32:N120)/10000</f>
        <v>0.63</v>
      </c>
      <c r="Y120" s="62">
        <f>SUM(O$32:O120)/10000</f>
        <v>0.17235</v>
      </c>
      <c r="Z120" s="62">
        <f>SUM(P$32:P120)/10000</f>
        <v>0.13405</v>
      </c>
      <c r="AA120" s="62">
        <f>SUM(Q$32:Q120)/10000</f>
        <v>0.12638999999999997</v>
      </c>
      <c r="AB120" s="62">
        <f>SUM(R$32:R120)/10000</f>
        <v>0.12638999999999997</v>
      </c>
      <c r="AD120" s="2" t="str" cm="1">
        <f t="array" ref="AD120">IF(AD119="","",$B$2&amp;AD$31&amp;$B$2&amp;$B$1&amp;ROUND(AD$29/100*_xlfn.XLOOKUP($E120,$E$32:$E$281,_xlfn.XLOOKUP(AD$31,$S$28:$AB$28,$S$32:$AB$281))*_xlfn.XLOOKUP(AG$30,$S$8:$S$10,_xlfn.XLOOKUP(AD$31,$U$4:$Z$4,$U$8:$Z$10),1),4))</f>
        <v>"Atk":32216.4158</v>
      </c>
      <c r="AE120" s="2" t="str" cm="1">
        <f t="array" ref="AE120">IF(AE119="","",$B$2&amp;AE$31&amp;$B$2&amp;$B$1&amp;ROUND(AE$29/100*_xlfn.XLOOKUP($E120,$E$32:$E$281,_xlfn.XLOOKUP(AE$31,$S$28:$AB$28,$S$32:$AB$281))*_xlfn.XLOOKUP(AG$30,$S$8:$S$10,_xlfn.XLOOKUP(AE$31,$U$4:$Z$4,$U$8:$Z$10),1),4))</f>
        <v>"Cri":0.9135</v>
      </c>
      <c r="AF120" s="2" t="str" cm="1">
        <f t="array" ref="AF120">IF(AF119="","",$B$2&amp;AF$31&amp;$B$2&amp;$B$1&amp;ROUND(AF$29/100*_xlfn.XLOOKUP($E120,$E$32:$E$281,_xlfn.XLOOKUP(AF$31,$S$28:$AB$28,$S$32:$AB$281))*_xlfn.XLOOKUP(AI$30,$S$8:$S$10,_xlfn.XLOOKUP(AF$31,$U$4:$Z$4,$U$8:$Z$10),1),4))</f>
        <v/>
      </c>
      <c r="AG120" s="2" t="str">
        <f t="shared" si="13"/>
        <v>{"Atk":32216.4158,"Cri":0.9135}</v>
      </c>
      <c r="AH120" s="2" t="str" cm="1">
        <f t="array" ref="AH120">IF(AH119="","",$B$2&amp;AH$31&amp;$B$2&amp;$B$1&amp;ROUND(AH$29/100*_xlfn.XLOOKUP($E120,$E$32:$E$281,_xlfn.XLOOKUP(AH$31,$S$28:$AB$28,$S$32:$AB$281))*_xlfn.XLOOKUP(AK$30,$S$8:$S$10,_xlfn.XLOOKUP(AH$31,$U$4:$Z$4,$U$8:$Z$10),1),4))</f>
        <v>"Hp":232380.7043</v>
      </c>
      <c r="AI120" s="2" t="str" cm="1">
        <f t="array" ref="AI120">IF(AI119="","",$B$2&amp;AI$31&amp;$B$2&amp;$B$1&amp;ROUND(AI$29/100*_xlfn.XLOOKUP($E120,$E$32:$E$281,_xlfn.XLOOKUP(AI$31,$S$28:$AB$28,$S$32:$AB$281))*_xlfn.XLOOKUP(AK$30,$S$8:$S$10,_xlfn.XLOOKUP(AI$31,$U$4:$Z$4,$U$8:$Z$10),1),4))</f>
        <v>"AntiCri":0.504</v>
      </c>
      <c r="AJ120" s="2" t="str" cm="1">
        <f t="array" ref="AJ120">IF(AJ119="","",$B$2&amp;AJ$31&amp;$B$2&amp;$B$1&amp;ROUND(AJ$29/100*_xlfn.XLOOKUP($E120,$E$32:$E$281,_xlfn.XLOOKUP(AJ$31,$S$28:$AB$28,$S$32:$AB$281))*_xlfn.XLOOKUP(AK$30,$S$8:$S$10,_xlfn.XLOOKUP(AJ$31,$U$4:$Z$4,$U$8:$Z$10),1),4))</f>
        <v/>
      </c>
      <c r="AK120" s="2" t="str">
        <f t="shared" si="14"/>
        <v>{"Hp":232380.7043,"AntiCri":0.504}</v>
      </c>
      <c r="AL120" s="2" t="str" cm="1">
        <f t="array" ref="AL120">IF(AL119="","",$B$2&amp;AL$31&amp;$B$2&amp;$B$1&amp;ROUND(AL$29/100*_xlfn.XLOOKUP($E120,$E$32:$E$281,_xlfn.XLOOKUP(AL$31,$S$28:$AB$28,$S$32:$AB$281))*IFERROR(_xlfn.XLOOKUP(AO$30,$S$8:$S$10,_xlfn.XLOOKUP(AL$31,$U$4:$Z$4,$U$8:$Z$10),1),1),4))</f>
        <v>"PhysDef":10034.6213</v>
      </c>
      <c r="AM120" s="2" t="str" cm="1">
        <f t="array" ref="AM120">IF(AM119="","",$B$2&amp;AM$31&amp;$B$2&amp;$B$1&amp;ROUND(AM$29/100*_xlfn.XLOOKUP($E120,$E$32:$E$281,_xlfn.XLOOKUP(AM$31,$S$28:$AB$28,$S$32:$AB$281))*IFERROR(_xlfn.XLOOKUP(AP$30,$S$8:$S$10,_xlfn.XLOOKUP(AM$31,$U$4:$Z$4,$U$8:$Z$10),1),1),4))</f>
        <v>"SkillSpeed":0.1341</v>
      </c>
      <c r="AN120" s="2" t="str" cm="1">
        <f t="array" ref="AN120">IF(AN119="","",$B$2&amp;AN$31&amp;$B$2&amp;$B$1&amp;ROUND(AN$29/100*_xlfn.XLOOKUP($E120,$E$32:$E$281,_xlfn.XLOOKUP(AN$31,$S$28:$AB$28,$S$32:$AB$281))*IFERROR(_xlfn.XLOOKUP(AO$30,$S$8:$S$10,_xlfn.XLOOKUP(AN$31,$U$4:$Z$4,$U$8:$Z$10),1),1),4))</f>
        <v/>
      </c>
      <c r="AO120" s="2" t="str">
        <f t="shared" si="15"/>
        <v>{"PhysDef":10034.6213,"SkillSpeed":0.1341}</v>
      </c>
      <c r="AP120" s="2" t="str" cm="1">
        <f t="array" ref="AP120">IF(AP119="","",$B$2&amp;AP$31&amp;$B$2&amp;$B$1&amp;ROUND(AP$29/100*_xlfn.XLOOKUP($E120,$E$32:$E$281,_xlfn.XLOOKUP(AP$31,$S$28:$AB$28,$S$32:$AB$281))*IFERROR(_xlfn.XLOOKUP(AS$30,$S$8:$S$10,_xlfn.XLOOKUP(AP$31,$U$4:$Z$4,$U$8:$Z$10),1),1),4))</f>
        <v>"MagicDef":10034.6213</v>
      </c>
      <c r="AQ120" s="2" t="str" cm="1">
        <f t="array" ref="AQ120">IF(AQ119="","",$B$2&amp;AQ$31&amp;$B$2&amp;$B$1&amp;ROUND(AQ$29/100*_xlfn.XLOOKUP($E120,$E$32:$E$281,_xlfn.XLOOKUP(AQ$31,$S$28:$AB$28,$S$32:$AB$281))*IFERROR(_xlfn.XLOOKUP(AT$30,$S$8:$S$10,_xlfn.XLOOKUP(AQ$31,$U$4:$Z$4,$U$8:$Z$10),1),1),4))</f>
        <v>"AtkSpeed":0.1724</v>
      </c>
      <c r="AR120" s="2" t="str" cm="1">
        <f t="array" ref="AR120">IF(AR119="","",$B$2&amp;AR$31&amp;$B$2&amp;$B$1&amp;ROUND(AR$29/100*_xlfn.XLOOKUP($E120,$E$32:$E$281,_xlfn.XLOOKUP(AR$31,$S$28:$AB$28,$S$32:$AB$281))*IFERROR(_xlfn.XLOOKUP(AS$30,$S$8:$S$10,_xlfn.XLOOKUP(AR$31,$U$4:$Z$4,$U$8:$Z$10),1),1),4))</f>
        <v>"SkillSpeed":0.1341</v>
      </c>
      <c r="AS120" s="2" t="str">
        <f t="shared" si="16"/>
        <v>{"MagicDef":10034.6213,"AtkSpeed":0.1724,"SkillSpeed":0.1341}</v>
      </c>
      <c r="AT120" s="2" t="str" cm="1">
        <f t="array" ref="AT120">IF(AT119="","",$B$2&amp;AT$31&amp;$B$2&amp;$B$1&amp;ROUND(AT$29/100*_xlfn.XLOOKUP($E120,$E$32:$E$281,_xlfn.XLOOKUP(AT$31,$S$28:$AB$28,$S$32:$AB$281))*IFERROR(_xlfn.XLOOKUP(AW$30,$S$8:$S$10,_xlfn.XLOOKUP(AT$31,$U$4:$Z$4,$U$8:$Z$10),1),1),4))</f>
        <v>"Atk":22709.9325</v>
      </c>
      <c r="AU120" s="2" t="str" cm="1">
        <f t="array" ref="AU120">IF(AU119="","",$B$2&amp;AU$31&amp;$B$2&amp;$B$1&amp;ROUND(AU$29/100*_xlfn.XLOOKUP($E120,$E$32:$E$281,_xlfn.XLOOKUP(AU$31,$S$28:$AB$28,$S$32:$AB$281))*IFERROR(_xlfn.XLOOKUP(AX$30,$S$8:$S$10,_xlfn.XLOOKUP(AU$31,$U$4:$Z$4,$U$8:$Z$10),1),1),4))</f>
        <v>"Cri":0.63</v>
      </c>
      <c r="AV120" s="2" t="str" cm="1">
        <f t="array" ref="AV120">IF(AV119="","",$B$2&amp;AV$31&amp;$B$2&amp;$B$1&amp;ROUND(AV$29/100*_xlfn.XLOOKUP($E120,$E$32:$E$281,_xlfn.XLOOKUP(AV$31,$S$28:$AB$28,$S$32:$AB$281))*IFERROR(_xlfn.XLOOKUP(AW$30,$S$8:$S$10,_xlfn.XLOOKUP(AV$31,$U$4:$Z$4,$U$8:$Z$10),1),1),4))</f>
        <v/>
      </c>
      <c r="AW120" s="2" t="str">
        <f t="shared" si="17"/>
        <v>{"Atk":22709.9325,"Cri":0.63}</v>
      </c>
      <c r="AX120" s="2" t="str" cm="1">
        <f t="array" ref="AX120">IF(AX119="","",$B$2&amp;AX$31&amp;$B$2&amp;$B$1&amp;ROUND(AX$29/100*_xlfn.XLOOKUP($E120,$E$32:$E$281,_xlfn.XLOOKUP(AX$31,$S$28:$AB$28,$S$32:$AB$281))*IFERROR(_xlfn.XLOOKUP(BA$30,$S$8:$S$10,_xlfn.XLOOKUP(AX$31,$U$4:$Z$4,$U$8:$Z$10),1),1),4))</f>
        <v>"Hp":330086.2277</v>
      </c>
      <c r="AY120" s="2" t="str" cm="1">
        <f t="array" ref="AY120">IF(AY119="","",$B$2&amp;AY$31&amp;$B$2&amp;$B$1&amp;ROUND(AY$29/100*_xlfn.XLOOKUP($E120,$E$32:$E$281,_xlfn.XLOOKUP(AY$31,$S$28:$AB$28,$S$32:$AB$281))*IFERROR(_xlfn.XLOOKUP(BB$30,$S$8:$S$10,_xlfn.XLOOKUP(AY$31,$U$4:$Z$4,$U$8:$Z$10),1),1),4))</f>
        <v>"AntiCri":0.63</v>
      </c>
      <c r="AZ120" s="2" t="str" cm="1">
        <f t="array" ref="AZ120">IF(AZ119="","",$B$2&amp;AZ$31&amp;$B$2&amp;$B$1&amp;ROUND(AZ$29/100*_xlfn.XLOOKUP($E120,$E$32:$E$281,_xlfn.XLOOKUP(AZ$31,$S$28:$AB$28,$S$32:$AB$281))*IFERROR(_xlfn.XLOOKUP(BA$30,$S$8:$S$10,_xlfn.XLOOKUP(AZ$31,$U$4:$Z$4,$U$8:$Z$10),1),1),4))</f>
        <v/>
      </c>
      <c r="BA120" s="2" t="str">
        <f t="shared" si="18"/>
        <v>{"Hp":330086.2277,"AntiCri":0.63}</v>
      </c>
      <c r="BB120" s="2" t="str" cm="1">
        <f t="array" ref="BB120">IF(BB119="","",$B$2&amp;BB$31&amp;$B$2&amp;$B$1&amp;ROUND(BB$29/100*_xlfn.XLOOKUP($E120,$E$32:$E$281,_xlfn.XLOOKUP(BB$31,$S$28:$AB$28,$S$32:$AB$281))*IFERROR(_xlfn.XLOOKUP(BE$30,$S$8:$S$10,_xlfn.XLOOKUP(BB$31,$U$4:$Z$4,$U$8:$Z$10),1),1),4))</f>
        <v>"PhysDef":11619.0352</v>
      </c>
      <c r="BC120" s="2" t="str" cm="1">
        <f t="array" ref="BC120">IF(BC119="","",$B$2&amp;BC$31&amp;$B$2&amp;$B$1&amp;ROUND(BC$29/100*_xlfn.XLOOKUP($E120,$E$32:$E$281,_xlfn.XLOOKUP(BC$31,$S$28:$AB$28,$S$32:$AB$281))*IFERROR(_xlfn.XLOOKUP(BF$30,$S$8:$S$10,_xlfn.XLOOKUP(BC$31,$U$4:$Z$4,$U$8:$Z$10),1),1),4))</f>
        <v>"OnHealInc":0.1264</v>
      </c>
      <c r="BD120" s="2" t="str" cm="1">
        <f t="array" ref="BD120">IF(BD119="","",$B$2&amp;BD$31&amp;$B$2&amp;$B$1&amp;ROUND(BD$29/100*_xlfn.XLOOKUP($E120,$E$32:$E$281,_xlfn.XLOOKUP(BD$31,$S$28:$AB$28,$S$32:$AB$281))*IFERROR(_xlfn.XLOOKUP(BE$30,$S$8:$S$10,_xlfn.XLOOKUP(BD$31,$U$4:$Z$4,$U$8:$Z$10),1),1),4))</f>
        <v/>
      </c>
      <c r="BE120" s="2" t="str">
        <f t="shared" si="19"/>
        <v>{"PhysDef":11619.0352,"OnHealInc":0.1264}</v>
      </c>
      <c r="BF120" s="2" t="str" cm="1">
        <f t="array" ref="BF120">IF(BF119="","",$B$2&amp;BF$31&amp;$B$2&amp;$B$1&amp;ROUND(BF$29/100*_xlfn.XLOOKUP($E120,$E$32:$E$281,_xlfn.XLOOKUP(BF$31,$S$28:$AB$28,$S$32:$AB$281))*IFERROR(_xlfn.XLOOKUP(BI$30,$S$8:$S$10,_xlfn.XLOOKUP(BF$31,$U$4:$Z$4,$U$8:$Z$10),1),1),4))</f>
        <v>"MagicDef":11619.0352</v>
      </c>
      <c r="BG120" s="2" t="str" cm="1">
        <f t="array" ref="BG120">IF(BG119="","",$B$2&amp;BG$31&amp;$B$2&amp;$B$1&amp;ROUND(BG$29/100*_xlfn.XLOOKUP($E120,$E$32:$E$281,_xlfn.XLOOKUP(BG$31,$S$28:$AB$28,$S$32:$AB$281))*IFERROR(_xlfn.XLOOKUP(BJ$30,$S$8:$S$10,_xlfn.XLOOKUP(BG$31,$U$4:$Z$4,$U$8:$Z$10),1),1),4))</f>
        <v>"AtkSpeed":0.1724</v>
      </c>
      <c r="BH120" s="2" t="str" cm="1">
        <f t="array" ref="BH120">IF(BH119="","",$B$2&amp;BH$31&amp;$B$2&amp;$B$1&amp;ROUND(BH$29/100*_xlfn.XLOOKUP($E120,$E$32:$E$281,_xlfn.XLOOKUP(BH$31,$S$28:$AB$28,$S$32:$AB$281))*IFERROR(_xlfn.XLOOKUP(BI$30,$S$8:$S$10,_xlfn.XLOOKUP(BH$31,$U$4:$Z$4,$U$8:$Z$10),1),1),4))</f>
        <v>"OnHealInc":0.1264</v>
      </c>
      <c r="BI120" s="2" t="str">
        <f t="shared" si="20"/>
        <v>{"MagicDef":11619.0352,"AtkSpeed":0.1724,"OnHealInc":0.1264}</v>
      </c>
      <c r="BJ120" s="2" t="str" cm="1">
        <f t="array" ref="BJ120">IF(BJ119="","",$B$2&amp;BJ$31&amp;$B$2&amp;$B$1&amp;ROUND(BJ$29/100*_xlfn.XLOOKUP($E120,$E$32:$E$281,_xlfn.XLOOKUP(BJ$31,$S$28:$AB$28,$S$32:$AB$281))*IFERROR(_xlfn.XLOOKUP(BM$30,$S$8:$S$10,_xlfn.XLOOKUP(BJ$31,$U$4:$Z$4,$U$8:$Z$10),1),1),4))</f>
        <v>"Atk":29047.588</v>
      </c>
      <c r="BK120" s="2" t="str" cm="1">
        <f t="array" ref="BK120">IF(BK119="","",$B$2&amp;BK$31&amp;$B$2&amp;$B$1&amp;ROUND(BK$29/100*_xlfn.XLOOKUP($E120,$E$32:$E$281,_xlfn.XLOOKUP(BK$31,$S$28:$AB$28,$S$32:$AB$281))*IFERROR(_xlfn.XLOOKUP(BN$30,$S$8:$S$10,_xlfn.XLOOKUP(BK$31,$U$4:$Z$4,$U$8:$Z$10),1),1),4))</f>
        <v>"Cri":0.63</v>
      </c>
      <c r="BL120" s="2" t="str" cm="1">
        <f t="array" ref="BL120">IF(BL119="","",$B$2&amp;BL$31&amp;$B$2&amp;$B$1&amp;ROUND(BL$29/100*_xlfn.XLOOKUP($E120,$E$32:$E$281,_xlfn.XLOOKUP(BL$31,$S$28:$AB$28,$S$32:$AB$281))*IFERROR(_xlfn.XLOOKUP(BM$30,$S$8:$S$10,_xlfn.XLOOKUP(BL$31,$U$4:$Z$4,$U$8:$Z$10),1),1),4))</f>
        <v/>
      </c>
      <c r="BM120" s="2" t="str">
        <f t="shared" si="21"/>
        <v>{"Atk":29047.588,"Cri":0.63}</v>
      </c>
      <c r="BN120" s="2" t="str" cm="1">
        <f t="array" ref="BN120">IF(BN119="","",$B$2&amp;BN$31&amp;$B$2&amp;$B$1&amp;ROUND(BN$29/100*_xlfn.XLOOKUP($E120,$E$32:$E$281,_xlfn.XLOOKUP(BN$31,$S$28:$AB$28,$S$32:$AB$281))*IFERROR(_xlfn.XLOOKUP(BQ$30,$S$8:$S$10,_xlfn.XLOOKUP(BN$31,$U$4:$Z$4,$U$8:$Z$10),1),1),4))</f>
        <v>"Hp":277272.4313</v>
      </c>
      <c r="BO120" s="2" t="str" cm="1">
        <f t="array" ref="BO120">IF(BO119="","",$B$2&amp;BO$31&amp;$B$2&amp;$B$1&amp;ROUND(BO$29/100*_xlfn.XLOOKUP($E120,$E$32:$E$281,_xlfn.XLOOKUP(BO$31,$S$28:$AB$28,$S$32:$AB$281))*IFERROR(_xlfn.XLOOKUP(BR$30,$S$8:$S$10,_xlfn.XLOOKUP(BO$31,$U$4:$Z$4,$U$8:$Z$10),1),1),4))</f>
        <v>"AntiCri":0.63</v>
      </c>
      <c r="BP120" s="2" t="str" cm="1">
        <f t="array" ref="BP120">IF(BP119="","",$B$2&amp;BP$31&amp;$B$2&amp;$B$1&amp;ROUND(BP$29/100*_xlfn.XLOOKUP($E120,$E$32:$E$281,_xlfn.XLOOKUP(BP$31,$S$28:$AB$28,$S$32:$AB$281))*IFERROR(_xlfn.XLOOKUP(BQ$30,$S$8:$S$10,_xlfn.XLOOKUP(BP$31,$U$4:$Z$4,$U$8:$Z$10),1),1),4))</f>
        <v/>
      </c>
      <c r="BQ120" s="2" t="str">
        <f t="shared" si="22"/>
        <v>{"Hp":277272.4313,"AntiCri":0.63}</v>
      </c>
      <c r="BR120" s="2" t="str" cm="1">
        <f t="array" ref="BR120">IF(BR119="","",$B$2&amp;BR$31&amp;$B$2&amp;$B$1&amp;ROUND(BR$29/100*_xlfn.XLOOKUP($E120,$E$32:$E$281,_xlfn.XLOOKUP(BR$31,$S$28:$AB$28,$S$32:$AB$281))*IFERROR(_xlfn.XLOOKUP(BU$30,$S$8:$S$10,_xlfn.XLOOKUP(BR$31,$U$4:$Z$4,$U$8:$Z$10),1),1),4))</f>
        <v>"PhysDef":10245.8765</v>
      </c>
      <c r="BS120" s="2" t="str" cm="1">
        <f t="array" ref="BS120">IF(BS119="","",$B$2&amp;BS$31&amp;$B$2&amp;$B$1&amp;ROUND(BS$29/100*_xlfn.XLOOKUP($E120,$E$32:$E$281,_xlfn.XLOOKUP(BS$31,$S$28:$AB$28,$S$32:$AB$281))*IFERROR(_xlfn.XLOOKUP(BV$30,$S$8:$S$10,_xlfn.XLOOKUP(BS$31,$U$4:$Z$4,$U$8:$Z$10),1),1),4))</f>
        <v>"HealInc":0.1264</v>
      </c>
      <c r="BT120" s="2" t="str" cm="1">
        <f t="array" ref="BT120">IF(BT119="","",$B$2&amp;BT$31&amp;$B$2&amp;$B$1&amp;ROUND(BT$29/100*_xlfn.XLOOKUP($E120,$E$32:$E$281,_xlfn.XLOOKUP(BT$31,$S$28:$AB$28,$S$32:$AB$281))*IFERROR(_xlfn.XLOOKUP(BU$30,$S$8:$S$10,_xlfn.XLOOKUP(BT$31,$U$4:$Z$4,$U$8:$Z$10),1),1),4))</f>
        <v/>
      </c>
      <c r="BU120" s="2" t="str">
        <f t="shared" si="23"/>
        <v>{"PhysDef":10245.8765,"HealInc":0.1264}</v>
      </c>
      <c r="BV120" s="2" t="str" cm="1">
        <f t="array" ref="BV120">IF(BV119="","",$B$2&amp;BV$31&amp;$B$2&amp;$B$1&amp;ROUND(BV$29/100*_xlfn.XLOOKUP($E120,$E$32:$E$281,_xlfn.XLOOKUP(BV$31,$S$28:$AB$28,$S$32:$AB$281))*IFERROR(_xlfn.XLOOKUP(BY$30,$S$8:$S$10,_xlfn.XLOOKUP(BV$31,$U$4:$Z$4,$U$8:$Z$10),1),1),4))</f>
        <v>"MagicDef":10457.1317</v>
      </c>
      <c r="BW120" s="2" t="str" cm="1">
        <f t="array" ref="BW120">IF(BW119="","",$B$2&amp;BW$31&amp;$B$2&amp;$B$1&amp;ROUND(BW$29/100*_xlfn.XLOOKUP($E120,$E$32:$E$281,_xlfn.XLOOKUP(BW$31,$S$28:$AB$28,$S$32:$AB$281))*IFERROR(_xlfn.XLOOKUP(BZ$30,$S$8:$S$10,_xlfn.XLOOKUP(BW$31,$U$4:$Z$4,$U$8:$Z$10),1),1),4))</f>
        <v>"AtkSpeed":0.1724</v>
      </c>
      <c r="BX120" s="2" t="str" cm="1">
        <f t="array" ref="BX120">IF(BX119="","",$B$2&amp;BX$31&amp;$B$2&amp;$B$1&amp;ROUND(BX$29/100*_xlfn.XLOOKUP($E120,$E$32:$E$281,_xlfn.XLOOKUP(BX$31,$S$28:$AB$28,$S$32:$AB$281))*IFERROR(_xlfn.XLOOKUP(BY$30,$S$8:$S$10,_xlfn.XLOOKUP(BX$31,$U$4:$Z$4,$U$8:$Z$10),1),1),4))</f>
        <v>"HealInc":0.1264</v>
      </c>
      <c r="BY120" s="2" t="str">
        <f t="shared" si="24"/>
        <v>{"MagicDef":10457.1317,"AtkSpeed":0.1724,"HealInc":0.1264}</v>
      </c>
    </row>
    <row r="121" spans="4:77" ht="16.5" x14ac:dyDescent="0.15">
      <c r="D121" s="38">
        <v>189</v>
      </c>
      <c r="E121" s="43">
        <v>90</v>
      </c>
      <c r="F121" s="38">
        <v>5119.6011231016992</v>
      </c>
      <c r="G121" s="38">
        <v>50</v>
      </c>
      <c r="H121" s="38">
        <v>50</v>
      </c>
      <c r="I121" s="48">
        <v>5119.6011231016992</v>
      </c>
      <c r="J121" s="48">
        <v>511.96011231016996</v>
      </c>
      <c r="K121" s="48">
        <v>204.78404492406798</v>
      </c>
      <c r="L121" s="48">
        <v>204.78404492406798</v>
      </c>
      <c r="M121" s="48">
        <v>70</v>
      </c>
      <c r="N121" s="48">
        <v>70</v>
      </c>
      <c r="O121" s="48">
        <v>22.5</v>
      </c>
      <c r="P121" s="48">
        <v>17.5</v>
      </c>
      <c r="Q121" s="48">
        <v>16.5</v>
      </c>
      <c r="R121" s="48">
        <v>16.5</v>
      </c>
      <c r="S121" s="48">
        <f>SUM(I$32:I121)</f>
        <v>269188.5833013251</v>
      </c>
      <c r="T121" s="48">
        <f>SUM(J$32:J121)</f>
        <v>26918.858330132509</v>
      </c>
      <c r="U121" s="48">
        <f>SUM(K$32:K121)</f>
        <v>10767.543332053006</v>
      </c>
      <c r="V121" s="48">
        <f>SUM(L$32:L121)</f>
        <v>10767.543332053006</v>
      </c>
      <c r="W121" s="62">
        <f>SUM(M$32:M121)/10000</f>
        <v>0.63700000000000001</v>
      </c>
      <c r="X121" s="62">
        <f>SUM(N$32:N121)/10000</f>
        <v>0.63700000000000001</v>
      </c>
      <c r="Y121" s="62">
        <f>SUM(O$32:O121)/10000</f>
        <v>0.17460000000000001</v>
      </c>
      <c r="Z121" s="62">
        <f>SUM(P$32:P121)/10000</f>
        <v>0.1358</v>
      </c>
      <c r="AA121" s="62">
        <f>SUM(Q$32:Q121)/10000</f>
        <v>0.12803999999999996</v>
      </c>
      <c r="AB121" s="62">
        <f>SUM(R$32:R121)/10000</f>
        <v>0.12803999999999996</v>
      </c>
      <c r="AD121" s="2" t="str" cm="1">
        <f t="array" ref="AD121">IF(AD120="","",$B$2&amp;AD$31&amp;$B$2&amp;$B$1&amp;ROUND(AD$29/100*_xlfn.XLOOKUP($E121,$E$32:$E$281,_xlfn.XLOOKUP(AD$31,$S$28:$AB$28,$S$32:$AB$281))*_xlfn.XLOOKUP(AG$30,$S$8:$S$10,_xlfn.XLOOKUP(AD$31,$U$4:$Z$4,$U$8:$Z$10),1),4))</f>
        <v>"Atk":32841.0072</v>
      </c>
      <c r="AE121" s="2" t="str" cm="1">
        <f t="array" ref="AE121">IF(AE120="","",$B$2&amp;AE$31&amp;$B$2&amp;$B$1&amp;ROUND(AE$29/100*_xlfn.XLOOKUP($E121,$E$32:$E$281,_xlfn.XLOOKUP(AE$31,$S$28:$AB$28,$S$32:$AB$281))*_xlfn.XLOOKUP(AG$30,$S$8:$S$10,_xlfn.XLOOKUP(AE$31,$U$4:$Z$4,$U$8:$Z$10),1),4))</f>
        <v>"Cri":0.9237</v>
      </c>
      <c r="AF121" s="2" t="str" cm="1">
        <f t="array" ref="AF121">IF(AF120="","",$B$2&amp;AF$31&amp;$B$2&amp;$B$1&amp;ROUND(AF$29/100*_xlfn.XLOOKUP($E121,$E$32:$E$281,_xlfn.XLOOKUP(AF$31,$S$28:$AB$28,$S$32:$AB$281))*_xlfn.XLOOKUP(AI$30,$S$8:$S$10,_xlfn.XLOOKUP(AF$31,$U$4:$Z$4,$U$8:$Z$10),1),4))</f>
        <v/>
      </c>
      <c r="AG121" s="2" t="str">
        <f t="shared" si="13"/>
        <v>{"Atk":32841.0072,"Cri":0.9237}</v>
      </c>
      <c r="AH121" s="2" t="str" cm="1">
        <f t="array" ref="AH121">IF(AH120="","",$B$2&amp;AH$31&amp;$B$2&amp;$B$1&amp;ROUND(AH$29/100*_xlfn.XLOOKUP($E121,$E$32:$E$281,_xlfn.XLOOKUP(AH$31,$S$28:$AB$28,$S$32:$AB$281))*_xlfn.XLOOKUP(AK$30,$S$8:$S$10,_xlfn.XLOOKUP(AH$31,$U$4:$Z$4,$U$8:$Z$10),1),4))</f>
        <v>"Hp":236885.9533</v>
      </c>
      <c r="AI121" s="2" t="str" cm="1">
        <f t="array" ref="AI121">IF(AI120="","",$B$2&amp;AI$31&amp;$B$2&amp;$B$1&amp;ROUND(AI$29/100*_xlfn.XLOOKUP($E121,$E$32:$E$281,_xlfn.XLOOKUP(AI$31,$S$28:$AB$28,$S$32:$AB$281))*_xlfn.XLOOKUP(AK$30,$S$8:$S$10,_xlfn.XLOOKUP(AI$31,$U$4:$Z$4,$U$8:$Z$10),1),4))</f>
        <v>"AntiCri":0.5096</v>
      </c>
      <c r="AJ121" s="2" t="str" cm="1">
        <f t="array" ref="AJ121">IF(AJ120="","",$B$2&amp;AJ$31&amp;$B$2&amp;$B$1&amp;ROUND(AJ$29/100*_xlfn.XLOOKUP($E121,$E$32:$E$281,_xlfn.XLOOKUP(AJ$31,$S$28:$AB$28,$S$32:$AB$281))*_xlfn.XLOOKUP(AK$30,$S$8:$S$10,_xlfn.XLOOKUP(AJ$31,$U$4:$Z$4,$U$8:$Z$10),1),4))</f>
        <v/>
      </c>
      <c r="AK121" s="2" t="str">
        <f t="shared" si="14"/>
        <v>{"Hp":236885.9533,"AntiCri":0.5096}</v>
      </c>
      <c r="AL121" s="2" t="str" cm="1">
        <f t="array" ref="AL121">IF(AL120="","",$B$2&amp;AL$31&amp;$B$2&amp;$B$1&amp;ROUND(AL$29/100*_xlfn.XLOOKUP($E121,$E$32:$E$281,_xlfn.XLOOKUP(AL$31,$S$28:$AB$28,$S$32:$AB$281))*IFERROR(_xlfn.XLOOKUP(AO$30,$S$8:$S$10,_xlfn.XLOOKUP(AL$31,$U$4:$Z$4,$U$8:$Z$10),1),1),4))</f>
        <v>"PhysDef":10229.1662</v>
      </c>
      <c r="AM121" s="2" t="str" cm="1">
        <f t="array" ref="AM121">IF(AM120="","",$B$2&amp;AM$31&amp;$B$2&amp;$B$1&amp;ROUND(AM$29/100*_xlfn.XLOOKUP($E121,$E$32:$E$281,_xlfn.XLOOKUP(AM$31,$S$28:$AB$28,$S$32:$AB$281))*IFERROR(_xlfn.XLOOKUP(AP$30,$S$8:$S$10,_xlfn.XLOOKUP(AM$31,$U$4:$Z$4,$U$8:$Z$10),1),1),4))</f>
        <v>"SkillSpeed":0.1358</v>
      </c>
      <c r="AN121" s="2" t="str" cm="1">
        <f t="array" ref="AN121">IF(AN120="","",$B$2&amp;AN$31&amp;$B$2&amp;$B$1&amp;ROUND(AN$29/100*_xlfn.XLOOKUP($E121,$E$32:$E$281,_xlfn.XLOOKUP(AN$31,$S$28:$AB$28,$S$32:$AB$281))*IFERROR(_xlfn.XLOOKUP(AO$30,$S$8:$S$10,_xlfn.XLOOKUP(AN$31,$U$4:$Z$4,$U$8:$Z$10),1),1),4))</f>
        <v/>
      </c>
      <c r="AO121" s="2" t="str">
        <f t="shared" si="15"/>
        <v>{"PhysDef":10229.1662,"SkillSpeed":0.1358}</v>
      </c>
      <c r="AP121" s="2" t="str" cm="1">
        <f t="array" ref="AP121">IF(AP120="","",$B$2&amp;AP$31&amp;$B$2&amp;$B$1&amp;ROUND(AP$29/100*_xlfn.XLOOKUP($E121,$E$32:$E$281,_xlfn.XLOOKUP(AP$31,$S$28:$AB$28,$S$32:$AB$281))*IFERROR(_xlfn.XLOOKUP(AS$30,$S$8:$S$10,_xlfn.XLOOKUP(AP$31,$U$4:$Z$4,$U$8:$Z$10),1),1),4))</f>
        <v>"MagicDef":10229.1662</v>
      </c>
      <c r="AQ121" s="2" t="str" cm="1">
        <f t="array" ref="AQ121">IF(AQ120="","",$B$2&amp;AQ$31&amp;$B$2&amp;$B$1&amp;ROUND(AQ$29/100*_xlfn.XLOOKUP($E121,$E$32:$E$281,_xlfn.XLOOKUP(AQ$31,$S$28:$AB$28,$S$32:$AB$281))*IFERROR(_xlfn.XLOOKUP(AT$30,$S$8:$S$10,_xlfn.XLOOKUP(AQ$31,$U$4:$Z$4,$U$8:$Z$10),1),1),4))</f>
        <v>"AtkSpeed":0.1746</v>
      </c>
      <c r="AR121" s="2" t="str" cm="1">
        <f t="array" ref="AR121">IF(AR120="","",$B$2&amp;AR$31&amp;$B$2&amp;$B$1&amp;ROUND(AR$29/100*_xlfn.XLOOKUP($E121,$E$32:$E$281,_xlfn.XLOOKUP(AR$31,$S$28:$AB$28,$S$32:$AB$281))*IFERROR(_xlfn.XLOOKUP(AS$30,$S$8:$S$10,_xlfn.XLOOKUP(AR$31,$U$4:$Z$4,$U$8:$Z$10),1),1),4))</f>
        <v>"SkillSpeed":0.1358</v>
      </c>
      <c r="AS121" s="2" t="str">
        <f t="shared" si="16"/>
        <v>{"MagicDef":10229.1662,"AtkSpeed":0.1746,"SkillSpeed":0.1358}</v>
      </c>
      <c r="AT121" s="2" t="str" cm="1">
        <f t="array" ref="AT121">IF(AT120="","",$B$2&amp;AT$31&amp;$B$2&amp;$B$1&amp;ROUND(AT$29/100*_xlfn.XLOOKUP($E121,$E$32:$E$281,_xlfn.XLOOKUP(AT$31,$S$28:$AB$28,$S$32:$AB$281))*IFERROR(_xlfn.XLOOKUP(AW$30,$S$8:$S$10,_xlfn.XLOOKUP(AT$31,$U$4:$Z$4,$U$8:$Z$10),1),1),4))</f>
        <v>"Atk":23150.2182</v>
      </c>
      <c r="AU121" s="2" t="str" cm="1">
        <f t="array" ref="AU121">IF(AU120="","",$B$2&amp;AU$31&amp;$B$2&amp;$B$1&amp;ROUND(AU$29/100*_xlfn.XLOOKUP($E121,$E$32:$E$281,_xlfn.XLOOKUP(AU$31,$S$28:$AB$28,$S$32:$AB$281))*IFERROR(_xlfn.XLOOKUP(AX$30,$S$8:$S$10,_xlfn.XLOOKUP(AU$31,$U$4:$Z$4,$U$8:$Z$10),1),1),4))</f>
        <v>"Cri":0.637</v>
      </c>
      <c r="AV121" s="2" t="str" cm="1">
        <f t="array" ref="AV121">IF(AV120="","",$B$2&amp;AV$31&amp;$B$2&amp;$B$1&amp;ROUND(AV$29/100*_xlfn.XLOOKUP($E121,$E$32:$E$281,_xlfn.XLOOKUP(AV$31,$S$28:$AB$28,$S$32:$AB$281))*IFERROR(_xlfn.XLOOKUP(AW$30,$S$8:$S$10,_xlfn.XLOOKUP(AV$31,$U$4:$Z$4,$U$8:$Z$10),1),1),4))</f>
        <v/>
      </c>
      <c r="AW121" s="2" t="str">
        <f t="shared" si="17"/>
        <v>{"Atk":23150.2182,"Cri":0.637}</v>
      </c>
      <c r="AX121" s="2" t="str" cm="1">
        <f t="array" ref="AX121">IF(AX120="","",$B$2&amp;AX$31&amp;$B$2&amp;$B$1&amp;ROUND(AX$29/100*_xlfn.XLOOKUP($E121,$E$32:$E$281,_xlfn.XLOOKUP(AX$31,$S$28:$AB$28,$S$32:$AB$281))*IFERROR(_xlfn.XLOOKUP(BA$30,$S$8:$S$10,_xlfn.XLOOKUP(AX$31,$U$4:$Z$4,$U$8:$Z$10),1),1),4))</f>
        <v>"Hp":336485.7291</v>
      </c>
      <c r="AY121" s="2" t="str" cm="1">
        <f t="array" ref="AY121">IF(AY120="","",$B$2&amp;AY$31&amp;$B$2&amp;$B$1&amp;ROUND(AY$29/100*_xlfn.XLOOKUP($E121,$E$32:$E$281,_xlfn.XLOOKUP(AY$31,$S$28:$AB$28,$S$32:$AB$281))*IFERROR(_xlfn.XLOOKUP(BB$30,$S$8:$S$10,_xlfn.XLOOKUP(AY$31,$U$4:$Z$4,$U$8:$Z$10),1),1),4))</f>
        <v>"AntiCri":0.637</v>
      </c>
      <c r="AZ121" s="2" t="str" cm="1">
        <f t="array" ref="AZ121">IF(AZ120="","",$B$2&amp;AZ$31&amp;$B$2&amp;$B$1&amp;ROUND(AZ$29/100*_xlfn.XLOOKUP($E121,$E$32:$E$281,_xlfn.XLOOKUP(AZ$31,$S$28:$AB$28,$S$32:$AB$281))*IFERROR(_xlfn.XLOOKUP(BA$30,$S$8:$S$10,_xlfn.XLOOKUP(AZ$31,$U$4:$Z$4,$U$8:$Z$10),1),1),4))</f>
        <v/>
      </c>
      <c r="BA121" s="2" t="str">
        <f t="shared" si="18"/>
        <v>{"Hp":336485.7291,"AntiCri":0.637}</v>
      </c>
      <c r="BB121" s="2" t="str" cm="1">
        <f t="array" ref="BB121">IF(BB120="","",$B$2&amp;BB$31&amp;$B$2&amp;$B$1&amp;ROUND(BB$29/100*_xlfn.XLOOKUP($E121,$E$32:$E$281,_xlfn.XLOOKUP(BB$31,$S$28:$AB$28,$S$32:$AB$281))*IFERROR(_xlfn.XLOOKUP(BE$30,$S$8:$S$10,_xlfn.XLOOKUP(BB$31,$U$4:$Z$4,$U$8:$Z$10),1),1),4))</f>
        <v>"PhysDef":11844.2977</v>
      </c>
      <c r="BC121" s="2" t="str" cm="1">
        <f t="array" ref="BC121">IF(BC120="","",$B$2&amp;BC$31&amp;$B$2&amp;$B$1&amp;ROUND(BC$29/100*_xlfn.XLOOKUP($E121,$E$32:$E$281,_xlfn.XLOOKUP(BC$31,$S$28:$AB$28,$S$32:$AB$281))*IFERROR(_xlfn.XLOOKUP(BF$30,$S$8:$S$10,_xlfn.XLOOKUP(BC$31,$U$4:$Z$4,$U$8:$Z$10),1),1),4))</f>
        <v>"OnHealInc":0.128</v>
      </c>
      <c r="BD121" s="2" t="str" cm="1">
        <f t="array" ref="BD121">IF(BD120="","",$B$2&amp;BD$31&amp;$B$2&amp;$B$1&amp;ROUND(BD$29/100*_xlfn.XLOOKUP($E121,$E$32:$E$281,_xlfn.XLOOKUP(BD$31,$S$28:$AB$28,$S$32:$AB$281))*IFERROR(_xlfn.XLOOKUP(BE$30,$S$8:$S$10,_xlfn.XLOOKUP(BD$31,$U$4:$Z$4,$U$8:$Z$10),1),1),4))</f>
        <v/>
      </c>
      <c r="BE121" s="2" t="str">
        <f t="shared" si="19"/>
        <v>{"PhysDef":11844.2977,"OnHealInc":0.128}</v>
      </c>
      <c r="BF121" s="2" t="str" cm="1">
        <f t="array" ref="BF121">IF(BF120="","",$B$2&amp;BF$31&amp;$B$2&amp;$B$1&amp;ROUND(BF$29/100*_xlfn.XLOOKUP($E121,$E$32:$E$281,_xlfn.XLOOKUP(BF$31,$S$28:$AB$28,$S$32:$AB$281))*IFERROR(_xlfn.XLOOKUP(BI$30,$S$8:$S$10,_xlfn.XLOOKUP(BF$31,$U$4:$Z$4,$U$8:$Z$10),1),1),4))</f>
        <v>"MagicDef":11844.2977</v>
      </c>
      <c r="BG121" s="2" t="str" cm="1">
        <f t="array" ref="BG121">IF(BG120="","",$B$2&amp;BG$31&amp;$B$2&amp;$B$1&amp;ROUND(BG$29/100*_xlfn.XLOOKUP($E121,$E$32:$E$281,_xlfn.XLOOKUP(BG$31,$S$28:$AB$28,$S$32:$AB$281))*IFERROR(_xlfn.XLOOKUP(BJ$30,$S$8:$S$10,_xlfn.XLOOKUP(BG$31,$U$4:$Z$4,$U$8:$Z$10),1),1),4))</f>
        <v>"AtkSpeed":0.1746</v>
      </c>
      <c r="BH121" s="2" t="str" cm="1">
        <f t="array" ref="BH121">IF(BH120="","",$B$2&amp;BH$31&amp;$B$2&amp;$B$1&amp;ROUND(BH$29/100*_xlfn.XLOOKUP($E121,$E$32:$E$281,_xlfn.XLOOKUP(BH$31,$S$28:$AB$28,$S$32:$AB$281))*IFERROR(_xlfn.XLOOKUP(BI$30,$S$8:$S$10,_xlfn.XLOOKUP(BH$31,$U$4:$Z$4,$U$8:$Z$10),1),1),4))</f>
        <v>"OnHealInc":0.128</v>
      </c>
      <c r="BI121" s="2" t="str">
        <f t="shared" si="20"/>
        <v>{"MagicDef":11844.2977,"AtkSpeed":0.1746,"OnHealInc":0.128}</v>
      </c>
      <c r="BJ121" s="2" t="str" cm="1">
        <f t="array" ref="BJ121">IF(BJ120="","",$B$2&amp;BJ$31&amp;$B$2&amp;$B$1&amp;ROUND(BJ$29/100*_xlfn.XLOOKUP($E121,$E$32:$E$281,_xlfn.XLOOKUP(BJ$31,$S$28:$AB$28,$S$32:$AB$281))*IFERROR(_xlfn.XLOOKUP(BM$30,$S$8:$S$10,_xlfn.XLOOKUP(BJ$31,$U$4:$Z$4,$U$8:$Z$10),1),1),4))</f>
        <v>"Atk":29610.7442</v>
      </c>
      <c r="BK121" s="2" t="str" cm="1">
        <f t="array" ref="BK121">IF(BK120="","",$B$2&amp;BK$31&amp;$B$2&amp;$B$1&amp;ROUND(BK$29/100*_xlfn.XLOOKUP($E121,$E$32:$E$281,_xlfn.XLOOKUP(BK$31,$S$28:$AB$28,$S$32:$AB$281))*IFERROR(_xlfn.XLOOKUP(BN$30,$S$8:$S$10,_xlfn.XLOOKUP(BK$31,$U$4:$Z$4,$U$8:$Z$10),1),1),4))</f>
        <v>"Cri":0.637</v>
      </c>
      <c r="BL121" s="2" t="str" cm="1">
        <f t="array" ref="BL121">IF(BL120="","",$B$2&amp;BL$31&amp;$B$2&amp;$B$1&amp;ROUND(BL$29/100*_xlfn.XLOOKUP($E121,$E$32:$E$281,_xlfn.XLOOKUP(BL$31,$S$28:$AB$28,$S$32:$AB$281))*IFERROR(_xlfn.XLOOKUP(BM$30,$S$8:$S$10,_xlfn.XLOOKUP(BL$31,$U$4:$Z$4,$U$8:$Z$10),1),1),4))</f>
        <v/>
      </c>
      <c r="BM121" s="2" t="str">
        <f t="shared" si="21"/>
        <v>{"Atk":29610.7442,"Cri":0.637}</v>
      </c>
      <c r="BN121" s="2" t="str" cm="1">
        <f t="array" ref="BN121">IF(BN120="","",$B$2&amp;BN$31&amp;$B$2&amp;$B$1&amp;ROUND(BN$29/100*_xlfn.XLOOKUP($E121,$E$32:$E$281,_xlfn.XLOOKUP(BN$31,$S$28:$AB$28,$S$32:$AB$281))*IFERROR(_xlfn.XLOOKUP(BQ$30,$S$8:$S$10,_xlfn.XLOOKUP(BN$31,$U$4:$Z$4,$U$8:$Z$10),1),1),4))</f>
        <v>"Hp":282648.0125</v>
      </c>
      <c r="BO121" s="2" t="str" cm="1">
        <f t="array" ref="BO121">IF(BO120="","",$B$2&amp;BO$31&amp;$B$2&amp;$B$1&amp;ROUND(BO$29/100*_xlfn.XLOOKUP($E121,$E$32:$E$281,_xlfn.XLOOKUP(BO$31,$S$28:$AB$28,$S$32:$AB$281))*IFERROR(_xlfn.XLOOKUP(BR$30,$S$8:$S$10,_xlfn.XLOOKUP(BO$31,$U$4:$Z$4,$U$8:$Z$10),1),1),4))</f>
        <v>"AntiCri":0.637</v>
      </c>
      <c r="BP121" s="2" t="str" cm="1">
        <f t="array" ref="BP121">IF(BP120="","",$B$2&amp;BP$31&amp;$B$2&amp;$B$1&amp;ROUND(BP$29/100*_xlfn.XLOOKUP($E121,$E$32:$E$281,_xlfn.XLOOKUP(BP$31,$S$28:$AB$28,$S$32:$AB$281))*IFERROR(_xlfn.XLOOKUP(BQ$30,$S$8:$S$10,_xlfn.XLOOKUP(BP$31,$U$4:$Z$4,$U$8:$Z$10),1),1),4))</f>
        <v/>
      </c>
      <c r="BQ121" s="2" t="str">
        <f t="shared" si="22"/>
        <v>{"Hp":282648.0125,"AntiCri":0.637}</v>
      </c>
      <c r="BR121" s="2" t="str" cm="1">
        <f t="array" ref="BR121">IF(BR120="","",$B$2&amp;BR$31&amp;$B$2&amp;$B$1&amp;ROUND(BR$29/100*_xlfn.XLOOKUP($E121,$E$32:$E$281,_xlfn.XLOOKUP(BR$31,$S$28:$AB$28,$S$32:$AB$281))*IFERROR(_xlfn.XLOOKUP(BU$30,$S$8:$S$10,_xlfn.XLOOKUP(BR$31,$U$4:$Z$4,$U$8:$Z$10),1),1),4))</f>
        <v>"PhysDef":10444.517</v>
      </c>
      <c r="BS121" s="2" t="str" cm="1">
        <f t="array" ref="BS121">IF(BS120="","",$B$2&amp;BS$31&amp;$B$2&amp;$B$1&amp;ROUND(BS$29/100*_xlfn.XLOOKUP($E121,$E$32:$E$281,_xlfn.XLOOKUP(BS$31,$S$28:$AB$28,$S$32:$AB$281))*IFERROR(_xlfn.XLOOKUP(BV$30,$S$8:$S$10,_xlfn.XLOOKUP(BS$31,$U$4:$Z$4,$U$8:$Z$10),1),1),4))</f>
        <v>"HealInc":0.128</v>
      </c>
      <c r="BT121" s="2" t="str" cm="1">
        <f t="array" ref="BT121">IF(BT120="","",$B$2&amp;BT$31&amp;$B$2&amp;$B$1&amp;ROUND(BT$29/100*_xlfn.XLOOKUP($E121,$E$32:$E$281,_xlfn.XLOOKUP(BT$31,$S$28:$AB$28,$S$32:$AB$281))*IFERROR(_xlfn.XLOOKUP(BU$30,$S$8:$S$10,_xlfn.XLOOKUP(BT$31,$U$4:$Z$4,$U$8:$Z$10),1),1),4))</f>
        <v/>
      </c>
      <c r="BU121" s="2" t="str">
        <f t="shared" si="23"/>
        <v>{"PhysDef":10444.517,"HealInc":0.128}</v>
      </c>
      <c r="BV121" s="2" t="str" cm="1">
        <f t="array" ref="BV121">IF(BV120="","",$B$2&amp;BV$31&amp;$B$2&amp;$B$1&amp;ROUND(BV$29/100*_xlfn.XLOOKUP($E121,$E$32:$E$281,_xlfn.XLOOKUP(BV$31,$S$28:$AB$28,$S$32:$AB$281))*IFERROR(_xlfn.XLOOKUP(BY$30,$S$8:$S$10,_xlfn.XLOOKUP(BV$31,$U$4:$Z$4,$U$8:$Z$10),1),1),4))</f>
        <v>"MagicDef":10659.8679</v>
      </c>
      <c r="BW121" s="2" t="str" cm="1">
        <f t="array" ref="BW121">IF(BW120="","",$B$2&amp;BW$31&amp;$B$2&amp;$B$1&amp;ROUND(BW$29/100*_xlfn.XLOOKUP($E121,$E$32:$E$281,_xlfn.XLOOKUP(BW$31,$S$28:$AB$28,$S$32:$AB$281))*IFERROR(_xlfn.XLOOKUP(BZ$30,$S$8:$S$10,_xlfn.XLOOKUP(BW$31,$U$4:$Z$4,$U$8:$Z$10),1),1),4))</f>
        <v>"AtkSpeed":0.1746</v>
      </c>
      <c r="BX121" s="2" t="str" cm="1">
        <f t="array" ref="BX121">IF(BX120="","",$B$2&amp;BX$31&amp;$B$2&amp;$B$1&amp;ROUND(BX$29/100*_xlfn.XLOOKUP($E121,$E$32:$E$281,_xlfn.XLOOKUP(BX$31,$S$28:$AB$28,$S$32:$AB$281))*IFERROR(_xlfn.XLOOKUP(BY$30,$S$8:$S$10,_xlfn.XLOOKUP(BX$31,$U$4:$Z$4,$U$8:$Z$10),1),1),4))</f>
        <v>"HealInc":0.128</v>
      </c>
      <c r="BY121" s="2" t="str">
        <f t="shared" si="24"/>
        <v>{"MagicDef":10659.8679,"AtkSpeed":0.1746,"HealInc":0.128}</v>
      </c>
    </row>
    <row r="122" spans="4:77" ht="16.5" x14ac:dyDescent="0.15">
      <c r="D122" s="38">
        <v>191</v>
      </c>
      <c r="E122" s="42">
        <v>91</v>
      </c>
      <c r="F122" s="38">
        <v>20933.475203659706</v>
      </c>
      <c r="G122" s="38">
        <v>50</v>
      </c>
      <c r="H122" s="38">
        <v>50</v>
      </c>
      <c r="I122" s="48">
        <v>20933.475203659706</v>
      </c>
      <c r="J122" s="48">
        <v>2093.3475203659705</v>
      </c>
      <c r="K122" s="48">
        <v>837.33900814638821</v>
      </c>
      <c r="L122" s="48">
        <v>837.33900814638821</v>
      </c>
      <c r="M122" s="48">
        <v>70</v>
      </c>
      <c r="N122" s="48">
        <v>70</v>
      </c>
      <c r="O122" s="48">
        <v>22.5</v>
      </c>
      <c r="P122" s="48">
        <v>17.5</v>
      </c>
      <c r="Q122" s="48">
        <v>16.5</v>
      </c>
      <c r="R122" s="48">
        <v>16.5</v>
      </c>
      <c r="S122" s="48">
        <f>SUM(I$32:I122)</f>
        <v>290122.05850498483</v>
      </c>
      <c r="T122" s="48">
        <f>SUM(J$32:J122)</f>
        <v>29012.205850498478</v>
      </c>
      <c r="U122" s="48">
        <f>SUM(K$32:K122)</f>
        <v>11604.882340199394</v>
      </c>
      <c r="V122" s="48">
        <f>SUM(L$32:L122)</f>
        <v>11604.882340199394</v>
      </c>
      <c r="W122" s="62">
        <f>SUM(M$32:M122)/10000</f>
        <v>0.64400000000000002</v>
      </c>
      <c r="X122" s="62">
        <f>SUM(N$32:N122)/10000</f>
        <v>0.64400000000000002</v>
      </c>
      <c r="Y122" s="62">
        <f>SUM(O$32:O122)/10000</f>
        <v>0.17685000000000001</v>
      </c>
      <c r="Z122" s="62">
        <f>SUM(P$32:P122)/10000</f>
        <v>0.13755000000000001</v>
      </c>
      <c r="AA122" s="62">
        <f>SUM(Q$32:Q122)/10000</f>
        <v>0.12968999999999997</v>
      </c>
      <c r="AB122" s="62">
        <f>SUM(R$32:R122)/10000</f>
        <v>0.12968999999999997</v>
      </c>
      <c r="AD122" s="2" t="str" cm="1">
        <f t="array" ref="AD122">IF(AD121="","",$B$2&amp;AD$31&amp;$B$2&amp;$B$1&amp;ROUND(AD$29/100*_xlfn.XLOOKUP($E122,$E$32:$E$281,_xlfn.XLOOKUP(AD$31,$S$28:$AB$28,$S$32:$AB$281))*_xlfn.XLOOKUP(AG$30,$S$8:$S$10,_xlfn.XLOOKUP(AD$31,$U$4:$Z$4,$U$8:$Z$10),1),4))</f>
        <v>"Atk":35394.8911</v>
      </c>
      <c r="AE122" s="2" t="str" cm="1">
        <f t="array" ref="AE122">IF(AE121="","",$B$2&amp;AE$31&amp;$B$2&amp;$B$1&amp;ROUND(AE$29/100*_xlfn.XLOOKUP($E122,$E$32:$E$281,_xlfn.XLOOKUP(AE$31,$S$28:$AB$28,$S$32:$AB$281))*_xlfn.XLOOKUP(AG$30,$S$8:$S$10,_xlfn.XLOOKUP(AE$31,$U$4:$Z$4,$U$8:$Z$10),1),4))</f>
        <v>"Cri":0.9338</v>
      </c>
      <c r="AF122" s="2" t="str" cm="1">
        <f t="array" ref="AF122">IF(AF121="","",$B$2&amp;AF$31&amp;$B$2&amp;$B$1&amp;ROUND(AF$29/100*_xlfn.XLOOKUP($E122,$E$32:$E$281,_xlfn.XLOOKUP(AF$31,$S$28:$AB$28,$S$32:$AB$281))*_xlfn.XLOOKUP(AI$30,$S$8:$S$10,_xlfn.XLOOKUP(AF$31,$U$4:$Z$4,$U$8:$Z$10),1),4))</f>
        <v/>
      </c>
      <c r="AG122" s="2" t="str">
        <f t="shared" si="13"/>
        <v>{"Atk":35394.8911,"Cri":0.9338}</v>
      </c>
      <c r="AH122" s="2" t="str" cm="1">
        <f t="array" ref="AH122">IF(AH121="","",$B$2&amp;AH$31&amp;$B$2&amp;$B$1&amp;ROUND(AH$29/100*_xlfn.XLOOKUP($E122,$E$32:$E$281,_xlfn.XLOOKUP(AH$31,$S$28:$AB$28,$S$32:$AB$281))*_xlfn.XLOOKUP(AK$30,$S$8:$S$10,_xlfn.XLOOKUP(AH$31,$U$4:$Z$4,$U$8:$Z$10),1),4))</f>
        <v>"Hp":255307.4115</v>
      </c>
      <c r="AI122" s="2" t="str" cm="1">
        <f t="array" ref="AI122">IF(AI121="","",$B$2&amp;AI$31&amp;$B$2&amp;$B$1&amp;ROUND(AI$29/100*_xlfn.XLOOKUP($E122,$E$32:$E$281,_xlfn.XLOOKUP(AI$31,$S$28:$AB$28,$S$32:$AB$281))*_xlfn.XLOOKUP(AK$30,$S$8:$S$10,_xlfn.XLOOKUP(AI$31,$U$4:$Z$4,$U$8:$Z$10),1),4))</f>
        <v>"AntiCri":0.5152</v>
      </c>
      <c r="AJ122" s="2" t="str" cm="1">
        <f t="array" ref="AJ122">IF(AJ121="","",$B$2&amp;AJ$31&amp;$B$2&amp;$B$1&amp;ROUND(AJ$29/100*_xlfn.XLOOKUP($E122,$E$32:$E$281,_xlfn.XLOOKUP(AJ$31,$S$28:$AB$28,$S$32:$AB$281))*_xlfn.XLOOKUP(AK$30,$S$8:$S$10,_xlfn.XLOOKUP(AJ$31,$U$4:$Z$4,$U$8:$Z$10),1),4))</f>
        <v/>
      </c>
      <c r="AK122" s="2" t="str">
        <f t="shared" si="14"/>
        <v>{"Hp":255307.4115,"AntiCri":0.5152}</v>
      </c>
      <c r="AL122" s="2" t="str" cm="1">
        <f t="array" ref="AL122">IF(AL121="","",$B$2&amp;AL$31&amp;$B$2&amp;$B$1&amp;ROUND(AL$29/100*_xlfn.XLOOKUP($E122,$E$32:$E$281,_xlfn.XLOOKUP(AL$31,$S$28:$AB$28,$S$32:$AB$281))*IFERROR(_xlfn.XLOOKUP(AO$30,$S$8:$S$10,_xlfn.XLOOKUP(AL$31,$U$4:$Z$4,$U$8:$Z$10),1),1),4))</f>
        <v>"PhysDef":11024.6382</v>
      </c>
      <c r="AM122" s="2" t="str" cm="1">
        <f t="array" ref="AM122">IF(AM121="","",$B$2&amp;AM$31&amp;$B$2&amp;$B$1&amp;ROUND(AM$29/100*_xlfn.XLOOKUP($E122,$E$32:$E$281,_xlfn.XLOOKUP(AM$31,$S$28:$AB$28,$S$32:$AB$281))*IFERROR(_xlfn.XLOOKUP(AP$30,$S$8:$S$10,_xlfn.XLOOKUP(AM$31,$U$4:$Z$4,$U$8:$Z$10),1),1),4))</f>
        <v>"SkillSpeed":0.1376</v>
      </c>
      <c r="AN122" s="2" t="str" cm="1">
        <f t="array" ref="AN122">IF(AN121="","",$B$2&amp;AN$31&amp;$B$2&amp;$B$1&amp;ROUND(AN$29/100*_xlfn.XLOOKUP($E122,$E$32:$E$281,_xlfn.XLOOKUP(AN$31,$S$28:$AB$28,$S$32:$AB$281))*IFERROR(_xlfn.XLOOKUP(AO$30,$S$8:$S$10,_xlfn.XLOOKUP(AN$31,$U$4:$Z$4,$U$8:$Z$10),1),1),4))</f>
        <v/>
      </c>
      <c r="AO122" s="2" t="str">
        <f t="shared" si="15"/>
        <v>{"PhysDef":11024.6382,"SkillSpeed":0.1376}</v>
      </c>
      <c r="AP122" s="2" t="str" cm="1">
        <f t="array" ref="AP122">IF(AP121="","",$B$2&amp;AP$31&amp;$B$2&amp;$B$1&amp;ROUND(AP$29/100*_xlfn.XLOOKUP($E122,$E$32:$E$281,_xlfn.XLOOKUP(AP$31,$S$28:$AB$28,$S$32:$AB$281))*IFERROR(_xlfn.XLOOKUP(AS$30,$S$8:$S$10,_xlfn.XLOOKUP(AP$31,$U$4:$Z$4,$U$8:$Z$10),1),1),4))</f>
        <v>"MagicDef":11024.6382</v>
      </c>
      <c r="AQ122" s="2" t="str" cm="1">
        <f t="array" ref="AQ122">IF(AQ121="","",$B$2&amp;AQ$31&amp;$B$2&amp;$B$1&amp;ROUND(AQ$29/100*_xlfn.XLOOKUP($E122,$E$32:$E$281,_xlfn.XLOOKUP(AQ$31,$S$28:$AB$28,$S$32:$AB$281))*IFERROR(_xlfn.XLOOKUP(AT$30,$S$8:$S$10,_xlfn.XLOOKUP(AQ$31,$U$4:$Z$4,$U$8:$Z$10),1),1),4))</f>
        <v>"AtkSpeed":0.1769</v>
      </c>
      <c r="AR122" s="2" t="str" cm="1">
        <f t="array" ref="AR122">IF(AR121="","",$B$2&amp;AR$31&amp;$B$2&amp;$B$1&amp;ROUND(AR$29/100*_xlfn.XLOOKUP($E122,$E$32:$E$281,_xlfn.XLOOKUP(AR$31,$S$28:$AB$28,$S$32:$AB$281))*IFERROR(_xlfn.XLOOKUP(AS$30,$S$8:$S$10,_xlfn.XLOOKUP(AR$31,$U$4:$Z$4,$U$8:$Z$10),1),1),4))</f>
        <v>"SkillSpeed":0.1376</v>
      </c>
      <c r="AS122" s="2" t="str">
        <f t="shared" si="16"/>
        <v>{"MagicDef":11024.6382,"AtkSpeed":0.1769,"SkillSpeed":0.1376}</v>
      </c>
      <c r="AT122" s="2" t="str" cm="1">
        <f t="array" ref="AT122">IF(AT121="","",$B$2&amp;AT$31&amp;$B$2&amp;$B$1&amp;ROUND(AT$29/100*_xlfn.XLOOKUP($E122,$E$32:$E$281,_xlfn.XLOOKUP(AT$31,$S$28:$AB$28,$S$32:$AB$281))*IFERROR(_xlfn.XLOOKUP(AW$30,$S$8:$S$10,_xlfn.XLOOKUP(AT$31,$U$4:$Z$4,$U$8:$Z$10),1),1),4))</f>
        <v>"Atk":24950.497</v>
      </c>
      <c r="AU122" s="2" t="str" cm="1">
        <f t="array" ref="AU122">IF(AU121="","",$B$2&amp;AU$31&amp;$B$2&amp;$B$1&amp;ROUND(AU$29/100*_xlfn.XLOOKUP($E122,$E$32:$E$281,_xlfn.XLOOKUP(AU$31,$S$28:$AB$28,$S$32:$AB$281))*IFERROR(_xlfn.XLOOKUP(AX$30,$S$8:$S$10,_xlfn.XLOOKUP(AU$31,$U$4:$Z$4,$U$8:$Z$10),1),1),4))</f>
        <v>"Cri":0.644</v>
      </c>
      <c r="AV122" s="2" t="str" cm="1">
        <f t="array" ref="AV122">IF(AV121="","",$B$2&amp;AV$31&amp;$B$2&amp;$B$1&amp;ROUND(AV$29/100*_xlfn.XLOOKUP($E122,$E$32:$E$281,_xlfn.XLOOKUP(AV$31,$S$28:$AB$28,$S$32:$AB$281))*IFERROR(_xlfn.XLOOKUP(AW$30,$S$8:$S$10,_xlfn.XLOOKUP(AV$31,$U$4:$Z$4,$U$8:$Z$10),1),1),4))</f>
        <v/>
      </c>
      <c r="AW122" s="2" t="str">
        <f t="shared" si="17"/>
        <v>{"Atk":24950.497,"Cri":0.644}</v>
      </c>
      <c r="AX122" s="2" t="str" cm="1">
        <f t="array" ref="AX122">IF(AX121="","",$B$2&amp;AX$31&amp;$B$2&amp;$B$1&amp;ROUND(AX$29/100*_xlfn.XLOOKUP($E122,$E$32:$E$281,_xlfn.XLOOKUP(AX$31,$S$28:$AB$28,$S$32:$AB$281))*IFERROR(_xlfn.XLOOKUP(BA$30,$S$8:$S$10,_xlfn.XLOOKUP(AX$31,$U$4:$Z$4,$U$8:$Z$10),1),1),4))</f>
        <v>"Hp":362652.5731</v>
      </c>
      <c r="AY122" s="2" t="str" cm="1">
        <f t="array" ref="AY122">IF(AY121="","",$B$2&amp;AY$31&amp;$B$2&amp;$B$1&amp;ROUND(AY$29/100*_xlfn.XLOOKUP($E122,$E$32:$E$281,_xlfn.XLOOKUP(AY$31,$S$28:$AB$28,$S$32:$AB$281))*IFERROR(_xlfn.XLOOKUP(BB$30,$S$8:$S$10,_xlfn.XLOOKUP(AY$31,$U$4:$Z$4,$U$8:$Z$10),1),1),4))</f>
        <v>"AntiCri":0.644</v>
      </c>
      <c r="AZ122" s="2" t="str" cm="1">
        <f t="array" ref="AZ122">IF(AZ121="","",$B$2&amp;AZ$31&amp;$B$2&amp;$B$1&amp;ROUND(AZ$29/100*_xlfn.XLOOKUP($E122,$E$32:$E$281,_xlfn.XLOOKUP(AZ$31,$S$28:$AB$28,$S$32:$AB$281))*IFERROR(_xlfn.XLOOKUP(BA$30,$S$8:$S$10,_xlfn.XLOOKUP(AZ$31,$U$4:$Z$4,$U$8:$Z$10),1),1),4))</f>
        <v/>
      </c>
      <c r="BA122" s="2" t="str">
        <f t="shared" si="18"/>
        <v>{"Hp":362652.5731,"AntiCri":0.644}</v>
      </c>
      <c r="BB122" s="2" t="str" cm="1">
        <f t="array" ref="BB122">IF(BB121="","",$B$2&amp;BB$31&amp;$B$2&amp;$B$1&amp;ROUND(BB$29/100*_xlfn.XLOOKUP($E122,$E$32:$E$281,_xlfn.XLOOKUP(BB$31,$S$28:$AB$28,$S$32:$AB$281))*IFERROR(_xlfn.XLOOKUP(BE$30,$S$8:$S$10,_xlfn.XLOOKUP(BB$31,$U$4:$Z$4,$U$8:$Z$10),1),1),4))</f>
        <v>"PhysDef":12765.3706</v>
      </c>
      <c r="BC122" s="2" t="str" cm="1">
        <f t="array" ref="BC122">IF(BC121="","",$B$2&amp;BC$31&amp;$B$2&amp;$B$1&amp;ROUND(BC$29/100*_xlfn.XLOOKUP($E122,$E$32:$E$281,_xlfn.XLOOKUP(BC$31,$S$28:$AB$28,$S$32:$AB$281))*IFERROR(_xlfn.XLOOKUP(BF$30,$S$8:$S$10,_xlfn.XLOOKUP(BC$31,$U$4:$Z$4,$U$8:$Z$10),1),1),4))</f>
        <v>"OnHealInc":0.1297</v>
      </c>
      <c r="BD122" s="2" t="str" cm="1">
        <f t="array" ref="BD122">IF(BD121="","",$B$2&amp;BD$31&amp;$B$2&amp;$B$1&amp;ROUND(BD$29/100*_xlfn.XLOOKUP($E122,$E$32:$E$281,_xlfn.XLOOKUP(BD$31,$S$28:$AB$28,$S$32:$AB$281))*IFERROR(_xlfn.XLOOKUP(BE$30,$S$8:$S$10,_xlfn.XLOOKUP(BD$31,$U$4:$Z$4,$U$8:$Z$10),1),1),4))</f>
        <v/>
      </c>
      <c r="BE122" s="2" t="str">
        <f t="shared" si="19"/>
        <v>{"PhysDef":12765.3706,"OnHealInc":0.1297}</v>
      </c>
      <c r="BF122" s="2" t="str" cm="1">
        <f t="array" ref="BF122">IF(BF121="","",$B$2&amp;BF$31&amp;$B$2&amp;$B$1&amp;ROUND(BF$29/100*_xlfn.XLOOKUP($E122,$E$32:$E$281,_xlfn.XLOOKUP(BF$31,$S$28:$AB$28,$S$32:$AB$281))*IFERROR(_xlfn.XLOOKUP(BI$30,$S$8:$S$10,_xlfn.XLOOKUP(BF$31,$U$4:$Z$4,$U$8:$Z$10),1),1),4))</f>
        <v>"MagicDef":12765.3706</v>
      </c>
      <c r="BG122" s="2" t="str" cm="1">
        <f t="array" ref="BG122">IF(BG121="","",$B$2&amp;BG$31&amp;$B$2&amp;$B$1&amp;ROUND(BG$29/100*_xlfn.XLOOKUP($E122,$E$32:$E$281,_xlfn.XLOOKUP(BG$31,$S$28:$AB$28,$S$32:$AB$281))*IFERROR(_xlfn.XLOOKUP(BJ$30,$S$8:$S$10,_xlfn.XLOOKUP(BG$31,$U$4:$Z$4,$U$8:$Z$10),1),1),4))</f>
        <v>"AtkSpeed":0.1769</v>
      </c>
      <c r="BH122" s="2" t="str" cm="1">
        <f t="array" ref="BH122">IF(BH121="","",$B$2&amp;BH$31&amp;$B$2&amp;$B$1&amp;ROUND(BH$29/100*_xlfn.XLOOKUP($E122,$E$32:$E$281,_xlfn.XLOOKUP(BH$31,$S$28:$AB$28,$S$32:$AB$281))*IFERROR(_xlfn.XLOOKUP(BI$30,$S$8:$S$10,_xlfn.XLOOKUP(BH$31,$U$4:$Z$4,$U$8:$Z$10),1),1),4))</f>
        <v>"OnHealInc":0.1297</v>
      </c>
      <c r="BI122" s="2" t="str">
        <f t="shared" si="20"/>
        <v>{"MagicDef":12765.3706,"AtkSpeed":0.1769,"OnHealInc":0.1297}</v>
      </c>
      <c r="BJ122" s="2" t="str" cm="1">
        <f t="array" ref="BJ122">IF(BJ121="","",$B$2&amp;BJ$31&amp;$B$2&amp;$B$1&amp;ROUND(BJ$29/100*_xlfn.XLOOKUP($E122,$E$32:$E$281,_xlfn.XLOOKUP(BJ$31,$S$28:$AB$28,$S$32:$AB$281))*IFERROR(_xlfn.XLOOKUP(BM$30,$S$8:$S$10,_xlfn.XLOOKUP(BJ$31,$U$4:$Z$4,$U$8:$Z$10),1),1),4))</f>
        <v>"Atk":31913.4264</v>
      </c>
      <c r="BK122" s="2" t="str" cm="1">
        <f t="array" ref="BK122">IF(BK121="","",$B$2&amp;BK$31&amp;$B$2&amp;$B$1&amp;ROUND(BK$29/100*_xlfn.XLOOKUP($E122,$E$32:$E$281,_xlfn.XLOOKUP(BK$31,$S$28:$AB$28,$S$32:$AB$281))*IFERROR(_xlfn.XLOOKUP(BN$30,$S$8:$S$10,_xlfn.XLOOKUP(BK$31,$U$4:$Z$4,$U$8:$Z$10),1),1),4))</f>
        <v>"Cri":0.644</v>
      </c>
      <c r="BL122" s="2" t="str" cm="1">
        <f t="array" ref="BL122">IF(BL121="","",$B$2&amp;BL$31&amp;$B$2&amp;$B$1&amp;ROUND(BL$29/100*_xlfn.XLOOKUP($E122,$E$32:$E$281,_xlfn.XLOOKUP(BL$31,$S$28:$AB$28,$S$32:$AB$281))*IFERROR(_xlfn.XLOOKUP(BM$30,$S$8:$S$10,_xlfn.XLOOKUP(BL$31,$U$4:$Z$4,$U$8:$Z$10),1),1),4))</f>
        <v/>
      </c>
      <c r="BM122" s="2" t="str">
        <f t="shared" si="21"/>
        <v>{"Atk":31913.4264,"Cri":0.644}</v>
      </c>
      <c r="BN122" s="2" t="str" cm="1">
        <f t="array" ref="BN122">IF(BN121="","",$B$2&amp;BN$31&amp;$B$2&amp;$B$1&amp;ROUND(BN$29/100*_xlfn.XLOOKUP($E122,$E$32:$E$281,_xlfn.XLOOKUP(BN$31,$S$28:$AB$28,$S$32:$AB$281))*IFERROR(_xlfn.XLOOKUP(BQ$30,$S$8:$S$10,_xlfn.XLOOKUP(BN$31,$U$4:$Z$4,$U$8:$Z$10),1),1),4))</f>
        <v>"Hp":304628.1614</v>
      </c>
      <c r="BO122" s="2" t="str" cm="1">
        <f t="array" ref="BO122">IF(BO121="","",$B$2&amp;BO$31&amp;$B$2&amp;$B$1&amp;ROUND(BO$29/100*_xlfn.XLOOKUP($E122,$E$32:$E$281,_xlfn.XLOOKUP(BO$31,$S$28:$AB$28,$S$32:$AB$281))*IFERROR(_xlfn.XLOOKUP(BR$30,$S$8:$S$10,_xlfn.XLOOKUP(BO$31,$U$4:$Z$4,$U$8:$Z$10),1),1),4))</f>
        <v>"AntiCri":0.644</v>
      </c>
      <c r="BP122" s="2" t="str" cm="1">
        <f t="array" ref="BP122">IF(BP121="","",$B$2&amp;BP$31&amp;$B$2&amp;$B$1&amp;ROUND(BP$29/100*_xlfn.XLOOKUP($E122,$E$32:$E$281,_xlfn.XLOOKUP(BP$31,$S$28:$AB$28,$S$32:$AB$281))*IFERROR(_xlfn.XLOOKUP(BQ$30,$S$8:$S$10,_xlfn.XLOOKUP(BP$31,$U$4:$Z$4,$U$8:$Z$10),1),1),4))</f>
        <v/>
      </c>
      <c r="BQ122" s="2" t="str">
        <f t="shared" si="22"/>
        <v>{"Hp":304628.1614,"AntiCri":0.644}</v>
      </c>
      <c r="BR122" s="2" t="str" cm="1">
        <f t="array" ref="BR122">IF(BR121="","",$B$2&amp;BR$31&amp;$B$2&amp;$B$1&amp;ROUND(BR$29/100*_xlfn.XLOOKUP($E122,$E$32:$E$281,_xlfn.XLOOKUP(BR$31,$S$28:$AB$28,$S$32:$AB$281))*IFERROR(_xlfn.XLOOKUP(BU$30,$S$8:$S$10,_xlfn.XLOOKUP(BR$31,$U$4:$Z$4,$U$8:$Z$10),1),1),4))</f>
        <v>"PhysDef":11256.7359</v>
      </c>
      <c r="BS122" s="2" t="str" cm="1">
        <f t="array" ref="BS122">IF(BS121="","",$B$2&amp;BS$31&amp;$B$2&amp;$B$1&amp;ROUND(BS$29/100*_xlfn.XLOOKUP($E122,$E$32:$E$281,_xlfn.XLOOKUP(BS$31,$S$28:$AB$28,$S$32:$AB$281))*IFERROR(_xlfn.XLOOKUP(BV$30,$S$8:$S$10,_xlfn.XLOOKUP(BS$31,$U$4:$Z$4,$U$8:$Z$10),1),1),4))</f>
        <v>"HealInc":0.1297</v>
      </c>
      <c r="BT122" s="2" t="str" cm="1">
        <f t="array" ref="BT122">IF(BT121="","",$B$2&amp;BT$31&amp;$B$2&amp;$B$1&amp;ROUND(BT$29/100*_xlfn.XLOOKUP($E122,$E$32:$E$281,_xlfn.XLOOKUP(BT$31,$S$28:$AB$28,$S$32:$AB$281))*IFERROR(_xlfn.XLOOKUP(BU$30,$S$8:$S$10,_xlfn.XLOOKUP(BT$31,$U$4:$Z$4,$U$8:$Z$10),1),1),4))</f>
        <v/>
      </c>
      <c r="BU122" s="2" t="str">
        <f t="shared" si="23"/>
        <v>{"PhysDef":11256.7359,"HealInc":0.1297}</v>
      </c>
      <c r="BV122" s="2" t="str" cm="1">
        <f t="array" ref="BV122">IF(BV121="","",$B$2&amp;BV$31&amp;$B$2&amp;$B$1&amp;ROUND(BV$29/100*_xlfn.XLOOKUP($E122,$E$32:$E$281,_xlfn.XLOOKUP(BV$31,$S$28:$AB$28,$S$32:$AB$281))*IFERROR(_xlfn.XLOOKUP(BY$30,$S$8:$S$10,_xlfn.XLOOKUP(BV$31,$U$4:$Z$4,$U$8:$Z$10),1),1),4))</f>
        <v>"MagicDef":11488.8335</v>
      </c>
      <c r="BW122" s="2" t="str" cm="1">
        <f t="array" ref="BW122">IF(BW121="","",$B$2&amp;BW$31&amp;$B$2&amp;$B$1&amp;ROUND(BW$29/100*_xlfn.XLOOKUP($E122,$E$32:$E$281,_xlfn.XLOOKUP(BW$31,$S$28:$AB$28,$S$32:$AB$281))*IFERROR(_xlfn.XLOOKUP(BZ$30,$S$8:$S$10,_xlfn.XLOOKUP(BW$31,$U$4:$Z$4,$U$8:$Z$10),1),1),4))</f>
        <v>"AtkSpeed":0.1769</v>
      </c>
      <c r="BX122" s="2" t="str" cm="1">
        <f t="array" ref="BX122">IF(BX121="","",$B$2&amp;BX$31&amp;$B$2&amp;$B$1&amp;ROUND(BX$29/100*_xlfn.XLOOKUP($E122,$E$32:$E$281,_xlfn.XLOOKUP(BX$31,$S$28:$AB$28,$S$32:$AB$281))*IFERROR(_xlfn.XLOOKUP(BY$30,$S$8:$S$10,_xlfn.XLOOKUP(BX$31,$U$4:$Z$4,$U$8:$Z$10),1),1),4))</f>
        <v>"HealInc":0.1297</v>
      </c>
      <c r="BY122" s="2" t="str">
        <f t="shared" si="24"/>
        <v>{"MagicDef":11488.8335,"AtkSpeed":0.1769,"HealInc":0.1297}</v>
      </c>
    </row>
    <row r="123" spans="4:77" ht="16.5" x14ac:dyDescent="0.15">
      <c r="D123" s="38">
        <v>193</v>
      </c>
      <c r="E123" s="43">
        <v>92</v>
      </c>
      <c r="F123" s="38">
        <v>5311.8876173922226</v>
      </c>
      <c r="G123" s="38">
        <v>50</v>
      </c>
      <c r="H123" s="38">
        <v>50</v>
      </c>
      <c r="I123" s="48">
        <v>5311.8876173922226</v>
      </c>
      <c r="J123" s="48">
        <v>531.18876173922229</v>
      </c>
      <c r="K123" s="48">
        <v>212.47550469568893</v>
      </c>
      <c r="L123" s="48">
        <v>212.47550469568893</v>
      </c>
      <c r="M123" s="48">
        <v>70</v>
      </c>
      <c r="N123" s="48">
        <v>70</v>
      </c>
      <c r="O123" s="48">
        <v>22.5</v>
      </c>
      <c r="P123" s="48">
        <v>17.5</v>
      </c>
      <c r="Q123" s="48">
        <v>16.5</v>
      </c>
      <c r="R123" s="48">
        <v>16.5</v>
      </c>
      <c r="S123" s="48">
        <f>SUM(I$32:I123)</f>
        <v>295433.94612237706</v>
      </c>
      <c r="T123" s="48">
        <f>SUM(J$32:J123)</f>
        <v>29543.394612237702</v>
      </c>
      <c r="U123" s="48">
        <f>SUM(K$32:K123)</f>
        <v>11817.357844895083</v>
      </c>
      <c r="V123" s="48">
        <f>SUM(L$32:L123)</f>
        <v>11817.357844895083</v>
      </c>
      <c r="W123" s="62">
        <f>SUM(M$32:M123)/10000</f>
        <v>0.65100000000000002</v>
      </c>
      <c r="X123" s="62">
        <f>SUM(N$32:N123)/10000</f>
        <v>0.65100000000000002</v>
      </c>
      <c r="Y123" s="62">
        <f>SUM(O$32:O123)/10000</f>
        <v>0.17910000000000001</v>
      </c>
      <c r="Z123" s="62">
        <f>SUM(P$32:P123)/10000</f>
        <v>0.13930000000000001</v>
      </c>
      <c r="AA123" s="62">
        <f>SUM(Q$32:Q123)/10000</f>
        <v>0.13133999999999996</v>
      </c>
      <c r="AB123" s="62">
        <f>SUM(R$32:R123)/10000</f>
        <v>0.13133999999999996</v>
      </c>
      <c r="AD123" s="2" t="str" cm="1">
        <f t="array" ref="AD123">IF(AD122="","",$B$2&amp;AD$31&amp;$B$2&amp;$B$1&amp;ROUND(AD$29/100*_xlfn.XLOOKUP($E123,$E$32:$E$281,_xlfn.XLOOKUP(AD$31,$S$28:$AB$28,$S$32:$AB$281))*_xlfn.XLOOKUP(AG$30,$S$8:$S$10,_xlfn.XLOOKUP(AD$31,$U$4:$Z$4,$U$8:$Z$10),1),4))</f>
        <v>"Atk":36042.9414</v>
      </c>
      <c r="AE123" s="2" t="str" cm="1">
        <f t="array" ref="AE123">IF(AE122="","",$B$2&amp;AE$31&amp;$B$2&amp;$B$1&amp;ROUND(AE$29/100*_xlfn.XLOOKUP($E123,$E$32:$E$281,_xlfn.XLOOKUP(AE$31,$S$28:$AB$28,$S$32:$AB$281))*_xlfn.XLOOKUP(AG$30,$S$8:$S$10,_xlfn.XLOOKUP(AE$31,$U$4:$Z$4,$U$8:$Z$10),1),4))</f>
        <v>"Cri":0.944</v>
      </c>
      <c r="AF123" s="2" t="str" cm="1">
        <f t="array" ref="AF123">IF(AF122="","",$B$2&amp;AF$31&amp;$B$2&amp;$B$1&amp;ROUND(AF$29/100*_xlfn.XLOOKUP($E123,$E$32:$E$281,_xlfn.XLOOKUP(AF$31,$S$28:$AB$28,$S$32:$AB$281))*_xlfn.XLOOKUP(AI$30,$S$8:$S$10,_xlfn.XLOOKUP(AF$31,$U$4:$Z$4,$U$8:$Z$10),1),4))</f>
        <v/>
      </c>
      <c r="AG123" s="2" t="str">
        <f t="shared" si="13"/>
        <v>{"Atk":36042.9414,"Cri":0.944}</v>
      </c>
      <c r="AH123" s="2" t="str" cm="1">
        <f t="array" ref="AH123">IF(AH122="","",$B$2&amp;AH$31&amp;$B$2&amp;$B$1&amp;ROUND(AH$29/100*_xlfn.XLOOKUP($E123,$E$32:$E$281,_xlfn.XLOOKUP(AH$31,$S$28:$AB$28,$S$32:$AB$281))*_xlfn.XLOOKUP(AK$30,$S$8:$S$10,_xlfn.XLOOKUP(AH$31,$U$4:$Z$4,$U$8:$Z$10),1),4))</f>
        <v>"Hp":259981.8726</v>
      </c>
      <c r="AI123" s="2" t="str" cm="1">
        <f t="array" ref="AI123">IF(AI122="","",$B$2&amp;AI$31&amp;$B$2&amp;$B$1&amp;ROUND(AI$29/100*_xlfn.XLOOKUP($E123,$E$32:$E$281,_xlfn.XLOOKUP(AI$31,$S$28:$AB$28,$S$32:$AB$281))*_xlfn.XLOOKUP(AK$30,$S$8:$S$10,_xlfn.XLOOKUP(AI$31,$U$4:$Z$4,$U$8:$Z$10),1),4))</f>
        <v>"AntiCri":0.5208</v>
      </c>
      <c r="AJ123" s="2" t="str" cm="1">
        <f t="array" ref="AJ123">IF(AJ122="","",$B$2&amp;AJ$31&amp;$B$2&amp;$B$1&amp;ROUND(AJ$29/100*_xlfn.XLOOKUP($E123,$E$32:$E$281,_xlfn.XLOOKUP(AJ$31,$S$28:$AB$28,$S$32:$AB$281))*_xlfn.XLOOKUP(AK$30,$S$8:$S$10,_xlfn.XLOOKUP(AJ$31,$U$4:$Z$4,$U$8:$Z$10),1),4))</f>
        <v/>
      </c>
      <c r="AK123" s="2" t="str">
        <f t="shared" si="14"/>
        <v>{"Hp":259981.8726,"AntiCri":0.5208}</v>
      </c>
      <c r="AL123" s="2" t="str" cm="1">
        <f t="array" ref="AL123">IF(AL122="","",$B$2&amp;AL$31&amp;$B$2&amp;$B$1&amp;ROUND(AL$29/100*_xlfn.XLOOKUP($E123,$E$32:$E$281,_xlfn.XLOOKUP(AL$31,$S$28:$AB$28,$S$32:$AB$281))*IFERROR(_xlfn.XLOOKUP(AO$30,$S$8:$S$10,_xlfn.XLOOKUP(AL$31,$U$4:$Z$4,$U$8:$Z$10),1),1),4))</f>
        <v>"PhysDef":11226.49</v>
      </c>
      <c r="AM123" s="2" t="str" cm="1">
        <f t="array" ref="AM123">IF(AM122="","",$B$2&amp;AM$31&amp;$B$2&amp;$B$1&amp;ROUND(AM$29/100*_xlfn.XLOOKUP($E123,$E$32:$E$281,_xlfn.XLOOKUP(AM$31,$S$28:$AB$28,$S$32:$AB$281))*IFERROR(_xlfn.XLOOKUP(AP$30,$S$8:$S$10,_xlfn.XLOOKUP(AM$31,$U$4:$Z$4,$U$8:$Z$10),1),1),4))</f>
        <v>"SkillSpeed":0.1393</v>
      </c>
      <c r="AN123" s="2" t="str" cm="1">
        <f t="array" ref="AN123">IF(AN122="","",$B$2&amp;AN$31&amp;$B$2&amp;$B$1&amp;ROUND(AN$29/100*_xlfn.XLOOKUP($E123,$E$32:$E$281,_xlfn.XLOOKUP(AN$31,$S$28:$AB$28,$S$32:$AB$281))*IFERROR(_xlfn.XLOOKUP(AO$30,$S$8:$S$10,_xlfn.XLOOKUP(AN$31,$U$4:$Z$4,$U$8:$Z$10),1),1),4))</f>
        <v/>
      </c>
      <c r="AO123" s="2" t="str">
        <f t="shared" si="15"/>
        <v>{"PhysDef":11226.49,"SkillSpeed":0.1393}</v>
      </c>
      <c r="AP123" s="2" t="str" cm="1">
        <f t="array" ref="AP123">IF(AP122="","",$B$2&amp;AP$31&amp;$B$2&amp;$B$1&amp;ROUND(AP$29/100*_xlfn.XLOOKUP($E123,$E$32:$E$281,_xlfn.XLOOKUP(AP$31,$S$28:$AB$28,$S$32:$AB$281))*IFERROR(_xlfn.XLOOKUP(AS$30,$S$8:$S$10,_xlfn.XLOOKUP(AP$31,$U$4:$Z$4,$U$8:$Z$10),1),1),4))</f>
        <v>"MagicDef":11226.49</v>
      </c>
      <c r="AQ123" s="2" t="str" cm="1">
        <f t="array" ref="AQ123">IF(AQ122="","",$B$2&amp;AQ$31&amp;$B$2&amp;$B$1&amp;ROUND(AQ$29/100*_xlfn.XLOOKUP($E123,$E$32:$E$281,_xlfn.XLOOKUP(AQ$31,$S$28:$AB$28,$S$32:$AB$281))*IFERROR(_xlfn.XLOOKUP(AT$30,$S$8:$S$10,_xlfn.XLOOKUP(AQ$31,$U$4:$Z$4,$U$8:$Z$10),1),1),4))</f>
        <v>"AtkSpeed":0.1791</v>
      </c>
      <c r="AR123" s="2" t="str" cm="1">
        <f t="array" ref="AR123">IF(AR122="","",$B$2&amp;AR$31&amp;$B$2&amp;$B$1&amp;ROUND(AR$29/100*_xlfn.XLOOKUP($E123,$E$32:$E$281,_xlfn.XLOOKUP(AR$31,$S$28:$AB$28,$S$32:$AB$281))*IFERROR(_xlfn.XLOOKUP(AS$30,$S$8:$S$10,_xlfn.XLOOKUP(AR$31,$U$4:$Z$4,$U$8:$Z$10),1),1),4))</f>
        <v>"SkillSpeed":0.1393</v>
      </c>
      <c r="AS123" s="2" t="str">
        <f t="shared" si="16"/>
        <v>{"MagicDef":11226.49,"AtkSpeed":0.1791,"SkillSpeed":0.1393}</v>
      </c>
      <c r="AT123" s="2" t="str" cm="1">
        <f t="array" ref="AT123">IF(AT122="","",$B$2&amp;AT$31&amp;$B$2&amp;$B$1&amp;ROUND(AT$29/100*_xlfn.XLOOKUP($E123,$E$32:$E$281,_xlfn.XLOOKUP(AT$31,$S$28:$AB$28,$S$32:$AB$281))*IFERROR(_xlfn.XLOOKUP(AW$30,$S$8:$S$10,_xlfn.XLOOKUP(AT$31,$U$4:$Z$4,$U$8:$Z$10),1),1),4))</f>
        <v>"Atk":25407.3194</v>
      </c>
      <c r="AU123" s="2" t="str" cm="1">
        <f t="array" ref="AU123">IF(AU122="","",$B$2&amp;AU$31&amp;$B$2&amp;$B$1&amp;ROUND(AU$29/100*_xlfn.XLOOKUP($E123,$E$32:$E$281,_xlfn.XLOOKUP(AU$31,$S$28:$AB$28,$S$32:$AB$281))*IFERROR(_xlfn.XLOOKUP(AX$30,$S$8:$S$10,_xlfn.XLOOKUP(AU$31,$U$4:$Z$4,$U$8:$Z$10),1),1),4))</f>
        <v>"Cri":0.651</v>
      </c>
      <c r="AV123" s="2" t="str" cm="1">
        <f t="array" ref="AV123">IF(AV122="","",$B$2&amp;AV$31&amp;$B$2&amp;$B$1&amp;ROUND(AV$29/100*_xlfn.XLOOKUP($E123,$E$32:$E$281,_xlfn.XLOOKUP(AV$31,$S$28:$AB$28,$S$32:$AB$281))*IFERROR(_xlfn.XLOOKUP(AW$30,$S$8:$S$10,_xlfn.XLOOKUP(AV$31,$U$4:$Z$4,$U$8:$Z$10),1),1),4))</f>
        <v/>
      </c>
      <c r="AW123" s="2" t="str">
        <f t="shared" si="17"/>
        <v>{"Atk":25407.3194,"Cri":0.651}</v>
      </c>
      <c r="AX123" s="2" t="str" cm="1">
        <f t="array" ref="AX123">IF(AX122="","",$B$2&amp;AX$31&amp;$B$2&amp;$B$1&amp;ROUND(AX$29/100*_xlfn.XLOOKUP($E123,$E$32:$E$281,_xlfn.XLOOKUP(AX$31,$S$28:$AB$28,$S$32:$AB$281))*IFERROR(_xlfn.XLOOKUP(BA$30,$S$8:$S$10,_xlfn.XLOOKUP(AX$31,$U$4:$Z$4,$U$8:$Z$10),1),1),4))</f>
        <v>"Hp":369292.4327</v>
      </c>
      <c r="AY123" s="2" t="str" cm="1">
        <f t="array" ref="AY123">IF(AY122="","",$B$2&amp;AY$31&amp;$B$2&amp;$B$1&amp;ROUND(AY$29/100*_xlfn.XLOOKUP($E123,$E$32:$E$281,_xlfn.XLOOKUP(AY$31,$S$28:$AB$28,$S$32:$AB$281))*IFERROR(_xlfn.XLOOKUP(BB$30,$S$8:$S$10,_xlfn.XLOOKUP(AY$31,$U$4:$Z$4,$U$8:$Z$10),1),1),4))</f>
        <v>"AntiCri":0.651</v>
      </c>
      <c r="AZ123" s="2" t="str" cm="1">
        <f t="array" ref="AZ123">IF(AZ122="","",$B$2&amp;AZ$31&amp;$B$2&amp;$B$1&amp;ROUND(AZ$29/100*_xlfn.XLOOKUP($E123,$E$32:$E$281,_xlfn.XLOOKUP(AZ$31,$S$28:$AB$28,$S$32:$AB$281))*IFERROR(_xlfn.XLOOKUP(BA$30,$S$8:$S$10,_xlfn.XLOOKUP(AZ$31,$U$4:$Z$4,$U$8:$Z$10),1),1),4))</f>
        <v/>
      </c>
      <c r="BA123" s="2" t="str">
        <f t="shared" si="18"/>
        <v>{"Hp":369292.4327,"AntiCri":0.651}</v>
      </c>
      <c r="BB123" s="2" t="str" cm="1">
        <f t="array" ref="BB123">IF(BB122="","",$B$2&amp;BB$31&amp;$B$2&amp;$B$1&amp;ROUND(BB$29/100*_xlfn.XLOOKUP($E123,$E$32:$E$281,_xlfn.XLOOKUP(BB$31,$S$28:$AB$28,$S$32:$AB$281))*IFERROR(_xlfn.XLOOKUP(BE$30,$S$8:$S$10,_xlfn.XLOOKUP(BB$31,$U$4:$Z$4,$U$8:$Z$10),1),1),4))</f>
        <v>"PhysDef":12999.0936</v>
      </c>
      <c r="BC123" s="2" t="str" cm="1">
        <f t="array" ref="BC123">IF(BC122="","",$B$2&amp;BC$31&amp;$B$2&amp;$B$1&amp;ROUND(BC$29/100*_xlfn.XLOOKUP($E123,$E$32:$E$281,_xlfn.XLOOKUP(BC$31,$S$28:$AB$28,$S$32:$AB$281))*IFERROR(_xlfn.XLOOKUP(BF$30,$S$8:$S$10,_xlfn.XLOOKUP(BC$31,$U$4:$Z$4,$U$8:$Z$10),1),1),4))</f>
        <v>"OnHealInc":0.1313</v>
      </c>
      <c r="BD123" s="2" t="str" cm="1">
        <f t="array" ref="BD123">IF(BD122="","",$B$2&amp;BD$31&amp;$B$2&amp;$B$1&amp;ROUND(BD$29/100*_xlfn.XLOOKUP($E123,$E$32:$E$281,_xlfn.XLOOKUP(BD$31,$S$28:$AB$28,$S$32:$AB$281))*IFERROR(_xlfn.XLOOKUP(BE$30,$S$8:$S$10,_xlfn.XLOOKUP(BD$31,$U$4:$Z$4,$U$8:$Z$10),1),1),4))</f>
        <v/>
      </c>
      <c r="BE123" s="2" t="str">
        <f t="shared" si="19"/>
        <v>{"PhysDef":12999.0936,"OnHealInc":0.1313}</v>
      </c>
      <c r="BF123" s="2" t="str" cm="1">
        <f t="array" ref="BF123">IF(BF122="","",$B$2&amp;BF$31&amp;$B$2&amp;$B$1&amp;ROUND(BF$29/100*_xlfn.XLOOKUP($E123,$E$32:$E$281,_xlfn.XLOOKUP(BF$31,$S$28:$AB$28,$S$32:$AB$281))*IFERROR(_xlfn.XLOOKUP(BI$30,$S$8:$S$10,_xlfn.XLOOKUP(BF$31,$U$4:$Z$4,$U$8:$Z$10),1),1),4))</f>
        <v>"MagicDef":12999.0936</v>
      </c>
      <c r="BG123" s="2" t="str" cm="1">
        <f t="array" ref="BG123">IF(BG122="","",$B$2&amp;BG$31&amp;$B$2&amp;$B$1&amp;ROUND(BG$29/100*_xlfn.XLOOKUP($E123,$E$32:$E$281,_xlfn.XLOOKUP(BG$31,$S$28:$AB$28,$S$32:$AB$281))*IFERROR(_xlfn.XLOOKUP(BJ$30,$S$8:$S$10,_xlfn.XLOOKUP(BG$31,$U$4:$Z$4,$U$8:$Z$10),1),1),4))</f>
        <v>"AtkSpeed":0.1791</v>
      </c>
      <c r="BH123" s="2" t="str" cm="1">
        <f t="array" ref="BH123">IF(BH122="","",$B$2&amp;BH$31&amp;$B$2&amp;$B$1&amp;ROUND(BH$29/100*_xlfn.XLOOKUP($E123,$E$32:$E$281,_xlfn.XLOOKUP(BH$31,$S$28:$AB$28,$S$32:$AB$281))*IFERROR(_xlfn.XLOOKUP(BI$30,$S$8:$S$10,_xlfn.XLOOKUP(BH$31,$U$4:$Z$4,$U$8:$Z$10),1),1),4))</f>
        <v>"OnHealInc":0.1313</v>
      </c>
      <c r="BI123" s="2" t="str">
        <f t="shared" si="20"/>
        <v>{"MagicDef":12999.0936,"AtkSpeed":0.1791,"OnHealInc":0.1313}</v>
      </c>
      <c r="BJ123" s="2" t="str" cm="1">
        <f t="array" ref="BJ123">IF(BJ122="","",$B$2&amp;BJ$31&amp;$B$2&amp;$B$1&amp;ROUND(BJ$29/100*_xlfn.XLOOKUP($E123,$E$32:$E$281,_xlfn.XLOOKUP(BJ$31,$S$28:$AB$28,$S$32:$AB$281))*IFERROR(_xlfn.XLOOKUP(BM$30,$S$8:$S$10,_xlfn.XLOOKUP(BJ$31,$U$4:$Z$4,$U$8:$Z$10),1),1),4))</f>
        <v>"Atk":32497.7341</v>
      </c>
      <c r="BK123" s="2" t="str" cm="1">
        <f t="array" ref="BK123">IF(BK122="","",$B$2&amp;BK$31&amp;$B$2&amp;$B$1&amp;ROUND(BK$29/100*_xlfn.XLOOKUP($E123,$E$32:$E$281,_xlfn.XLOOKUP(BK$31,$S$28:$AB$28,$S$32:$AB$281))*IFERROR(_xlfn.XLOOKUP(BN$30,$S$8:$S$10,_xlfn.XLOOKUP(BK$31,$U$4:$Z$4,$U$8:$Z$10),1),1),4))</f>
        <v>"Cri":0.651</v>
      </c>
      <c r="BL123" s="2" t="str" cm="1">
        <f t="array" ref="BL123">IF(BL122="","",$B$2&amp;BL$31&amp;$B$2&amp;$B$1&amp;ROUND(BL$29/100*_xlfn.XLOOKUP($E123,$E$32:$E$281,_xlfn.XLOOKUP(BL$31,$S$28:$AB$28,$S$32:$AB$281))*IFERROR(_xlfn.XLOOKUP(BM$30,$S$8:$S$10,_xlfn.XLOOKUP(BL$31,$U$4:$Z$4,$U$8:$Z$10),1),1),4))</f>
        <v/>
      </c>
      <c r="BM123" s="2" t="str">
        <f t="shared" si="21"/>
        <v>{"Atk":32497.7341,"Cri":0.651}</v>
      </c>
      <c r="BN123" s="2" t="str" cm="1">
        <f t="array" ref="BN123">IF(BN122="","",$B$2&amp;BN$31&amp;$B$2&amp;$B$1&amp;ROUND(BN$29/100*_xlfn.XLOOKUP($E123,$E$32:$E$281,_xlfn.XLOOKUP(BN$31,$S$28:$AB$28,$S$32:$AB$281))*IFERROR(_xlfn.XLOOKUP(BQ$30,$S$8:$S$10,_xlfn.XLOOKUP(BN$31,$U$4:$Z$4,$U$8:$Z$10),1),1),4))</f>
        <v>"Hp":310205.6434</v>
      </c>
      <c r="BO123" s="2" t="str" cm="1">
        <f t="array" ref="BO123">IF(BO122="","",$B$2&amp;BO$31&amp;$B$2&amp;$B$1&amp;ROUND(BO$29/100*_xlfn.XLOOKUP($E123,$E$32:$E$281,_xlfn.XLOOKUP(BO$31,$S$28:$AB$28,$S$32:$AB$281))*IFERROR(_xlfn.XLOOKUP(BR$30,$S$8:$S$10,_xlfn.XLOOKUP(BO$31,$U$4:$Z$4,$U$8:$Z$10),1),1),4))</f>
        <v>"AntiCri":0.651</v>
      </c>
      <c r="BP123" s="2" t="str" cm="1">
        <f t="array" ref="BP123">IF(BP122="","",$B$2&amp;BP$31&amp;$B$2&amp;$B$1&amp;ROUND(BP$29/100*_xlfn.XLOOKUP($E123,$E$32:$E$281,_xlfn.XLOOKUP(BP$31,$S$28:$AB$28,$S$32:$AB$281))*IFERROR(_xlfn.XLOOKUP(BQ$30,$S$8:$S$10,_xlfn.XLOOKUP(BP$31,$U$4:$Z$4,$U$8:$Z$10),1),1),4))</f>
        <v/>
      </c>
      <c r="BQ123" s="2" t="str">
        <f t="shared" si="22"/>
        <v>{"Hp":310205.6434,"AntiCri":0.651}</v>
      </c>
      <c r="BR123" s="2" t="str" cm="1">
        <f t="array" ref="BR123">IF(BR122="","",$B$2&amp;BR$31&amp;$B$2&amp;$B$1&amp;ROUND(BR$29/100*_xlfn.XLOOKUP($E123,$E$32:$E$281,_xlfn.XLOOKUP(BR$31,$S$28:$AB$28,$S$32:$AB$281))*IFERROR(_xlfn.XLOOKUP(BU$30,$S$8:$S$10,_xlfn.XLOOKUP(BR$31,$U$4:$Z$4,$U$8:$Z$10),1),1),4))</f>
        <v>"PhysDef":11462.8371</v>
      </c>
      <c r="BS123" s="2" t="str" cm="1">
        <f t="array" ref="BS123">IF(BS122="","",$B$2&amp;BS$31&amp;$B$2&amp;$B$1&amp;ROUND(BS$29/100*_xlfn.XLOOKUP($E123,$E$32:$E$281,_xlfn.XLOOKUP(BS$31,$S$28:$AB$28,$S$32:$AB$281))*IFERROR(_xlfn.XLOOKUP(BV$30,$S$8:$S$10,_xlfn.XLOOKUP(BS$31,$U$4:$Z$4,$U$8:$Z$10),1),1),4))</f>
        <v>"HealInc":0.1313</v>
      </c>
      <c r="BT123" s="2" t="str" cm="1">
        <f t="array" ref="BT123">IF(BT122="","",$B$2&amp;BT$31&amp;$B$2&amp;$B$1&amp;ROUND(BT$29/100*_xlfn.XLOOKUP($E123,$E$32:$E$281,_xlfn.XLOOKUP(BT$31,$S$28:$AB$28,$S$32:$AB$281))*IFERROR(_xlfn.XLOOKUP(BU$30,$S$8:$S$10,_xlfn.XLOOKUP(BT$31,$U$4:$Z$4,$U$8:$Z$10),1),1),4))</f>
        <v/>
      </c>
      <c r="BU123" s="2" t="str">
        <f t="shared" si="23"/>
        <v>{"PhysDef":11462.8371,"HealInc":0.1313}</v>
      </c>
      <c r="BV123" s="2" t="str" cm="1">
        <f t="array" ref="BV123">IF(BV122="","",$B$2&amp;BV$31&amp;$B$2&amp;$B$1&amp;ROUND(BV$29/100*_xlfn.XLOOKUP($E123,$E$32:$E$281,_xlfn.XLOOKUP(BV$31,$S$28:$AB$28,$S$32:$AB$281))*IFERROR(_xlfn.XLOOKUP(BY$30,$S$8:$S$10,_xlfn.XLOOKUP(BV$31,$U$4:$Z$4,$U$8:$Z$10),1),1),4))</f>
        <v>"MagicDef":11699.1843</v>
      </c>
      <c r="BW123" s="2" t="str" cm="1">
        <f t="array" ref="BW123">IF(BW122="","",$B$2&amp;BW$31&amp;$B$2&amp;$B$1&amp;ROUND(BW$29/100*_xlfn.XLOOKUP($E123,$E$32:$E$281,_xlfn.XLOOKUP(BW$31,$S$28:$AB$28,$S$32:$AB$281))*IFERROR(_xlfn.XLOOKUP(BZ$30,$S$8:$S$10,_xlfn.XLOOKUP(BW$31,$U$4:$Z$4,$U$8:$Z$10),1),1),4))</f>
        <v>"AtkSpeed":0.1791</v>
      </c>
      <c r="BX123" s="2" t="str" cm="1">
        <f t="array" ref="BX123">IF(BX122="","",$B$2&amp;BX$31&amp;$B$2&amp;$B$1&amp;ROUND(BX$29/100*_xlfn.XLOOKUP($E123,$E$32:$E$281,_xlfn.XLOOKUP(BX$31,$S$28:$AB$28,$S$32:$AB$281))*IFERROR(_xlfn.XLOOKUP(BY$30,$S$8:$S$10,_xlfn.XLOOKUP(BX$31,$U$4:$Z$4,$U$8:$Z$10),1),1),4))</f>
        <v>"HealInc":0.1313</v>
      </c>
      <c r="BY123" s="2" t="str">
        <f t="shared" si="24"/>
        <v>{"MagicDef":11699.1843,"AtkSpeed":0.1791,"HealInc":0.1313}</v>
      </c>
    </row>
    <row r="124" spans="4:77" ht="16.5" x14ac:dyDescent="0.15">
      <c r="D124" s="38">
        <v>195</v>
      </c>
      <c r="E124" s="43">
        <v>93</v>
      </c>
      <c r="F124" s="38">
        <v>5409.2366686418072</v>
      </c>
      <c r="G124" s="38">
        <v>50</v>
      </c>
      <c r="H124" s="38">
        <v>50</v>
      </c>
      <c r="I124" s="48">
        <v>5409.2366686418072</v>
      </c>
      <c r="J124" s="48">
        <v>540.92366686418075</v>
      </c>
      <c r="K124" s="48">
        <v>216.3694667456723</v>
      </c>
      <c r="L124" s="48">
        <v>216.3694667456723</v>
      </c>
      <c r="M124" s="48">
        <v>70</v>
      </c>
      <c r="N124" s="48">
        <v>70</v>
      </c>
      <c r="O124" s="48">
        <v>22.5</v>
      </c>
      <c r="P124" s="48">
        <v>17.5</v>
      </c>
      <c r="Q124" s="48">
        <v>16.5</v>
      </c>
      <c r="R124" s="48">
        <v>16.5</v>
      </c>
      <c r="S124" s="48">
        <f>SUM(I$32:I124)</f>
        <v>300843.18279101886</v>
      </c>
      <c r="T124" s="48">
        <f>SUM(J$32:J124)</f>
        <v>30084.318279101884</v>
      </c>
      <c r="U124" s="48">
        <f>SUM(K$32:K124)</f>
        <v>12033.727311640756</v>
      </c>
      <c r="V124" s="48">
        <f>SUM(L$32:L124)</f>
        <v>12033.727311640756</v>
      </c>
      <c r="W124" s="62">
        <f>SUM(M$32:M124)/10000</f>
        <v>0.65800000000000003</v>
      </c>
      <c r="X124" s="62">
        <f>SUM(N$32:N124)/10000</f>
        <v>0.65800000000000003</v>
      </c>
      <c r="Y124" s="62">
        <f>SUM(O$32:O124)/10000</f>
        <v>0.18135000000000001</v>
      </c>
      <c r="Z124" s="62">
        <f>SUM(P$32:P124)/10000</f>
        <v>0.14105000000000001</v>
      </c>
      <c r="AA124" s="62">
        <f>SUM(Q$32:Q124)/10000</f>
        <v>0.13298999999999997</v>
      </c>
      <c r="AB124" s="62">
        <f>SUM(R$32:R124)/10000</f>
        <v>0.13298999999999997</v>
      </c>
      <c r="AD124" s="2" t="str" cm="1">
        <f t="array" ref="AD124">IF(AD123="","",$B$2&amp;AD$31&amp;$B$2&amp;$B$1&amp;ROUND(AD$29/100*_xlfn.XLOOKUP($E124,$E$32:$E$281,_xlfn.XLOOKUP(AD$31,$S$28:$AB$28,$S$32:$AB$281))*_xlfn.XLOOKUP(AG$30,$S$8:$S$10,_xlfn.XLOOKUP(AD$31,$U$4:$Z$4,$U$8:$Z$10),1),4))</f>
        <v>"Atk":36702.8683</v>
      </c>
      <c r="AE124" s="2" t="str" cm="1">
        <f t="array" ref="AE124">IF(AE123="","",$B$2&amp;AE$31&amp;$B$2&amp;$B$1&amp;ROUND(AE$29/100*_xlfn.XLOOKUP($E124,$E$32:$E$281,_xlfn.XLOOKUP(AE$31,$S$28:$AB$28,$S$32:$AB$281))*_xlfn.XLOOKUP(AG$30,$S$8:$S$10,_xlfn.XLOOKUP(AE$31,$U$4:$Z$4,$U$8:$Z$10),1),4))</f>
        <v>"Cri":0.9541</v>
      </c>
      <c r="AF124" s="2" t="str" cm="1">
        <f t="array" ref="AF124">IF(AF123="","",$B$2&amp;AF$31&amp;$B$2&amp;$B$1&amp;ROUND(AF$29/100*_xlfn.XLOOKUP($E124,$E$32:$E$281,_xlfn.XLOOKUP(AF$31,$S$28:$AB$28,$S$32:$AB$281))*_xlfn.XLOOKUP(AI$30,$S$8:$S$10,_xlfn.XLOOKUP(AF$31,$U$4:$Z$4,$U$8:$Z$10),1),4))</f>
        <v/>
      </c>
      <c r="AG124" s="2" t="str">
        <f t="shared" si="13"/>
        <v>{"Atk":36702.8683,"Cri":0.9541}</v>
      </c>
      <c r="AH124" s="2" t="str" cm="1">
        <f t="array" ref="AH124">IF(AH123="","",$B$2&amp;AH$31&amp;$B$2&amp;$B$1&amp;ROUND(AH$29/100*_xlfn.XLOOKUP($E124,$E$32:$E$281,_xlfn.XLOOKUP(AH$31,$S$28:$AB$28,$S$32:$AB$281))*_xlfn.XLOOKUP(AK$30,$S$8:$S$10,_xlfn.XLOOKUP(AH$31,$U$4:$Z$4,$U$8:$Z$10),1),4))</f>
        <v>"Hp":264742.0009</v>
      </c>
      <c r="AI124" s="2" t="str" cm="1">
        <f t="array" ref="AI124">IF(AI123="","",$B$2&amp;AI$31&amp;$B$2&amp;$B$1&amp;ROUND(AI$29/100*_xlfn.XLOOKUP($E124,$E$32:$E$281,_xlfn.XLOOKUP(AI$31,$S$28:$AB$28,$S$32:$AB$281))*_xlfn.XLOOKUP(AK$30,$S$8:$S$10,_xlfn.XLOOKUP(AI$31,$U$4:$Z$4,$U$8:$Z$10),1),4))</f>
        <v>"AntiCri":0.5264</v>
      </c>
      <c r="AJ124" s="2" t="str" cm="1">
        <f t="array" ref="AJ124">IF(AJ123="","",$B$2&amp;AJ$31&amp;$B$2&amp;$B$1&amp;ROUND(AJ$29/100*_xlfn.XLOOKUP($E124,$E$32:$E$281,_xlfn.XLOOKUP(AJ$31,$S$28:$AB$28,$S$32:$AB$281))*_xlfn.XLOOKUP(AK$30,$S$8:$S$10,_xlfn.XLOOKUP(AJ$31,$U$4:$Z$4,$U$8:$Z$10),1),4))</f>
        <v/>
      </c>
      <c r="AK124" s="2" t="str">
        <f t="shared" si="14"/>
        <v>{"Hp":264742.0009,"AntiCri":0.5264}</v>
      </c>
      <c r="AL124" s="2" t="str" cm="1">
        <f t="array" ref="AL124">IF(AL123="","",$B$2&amp;AL$31&amp;$B$2&amp;$B$1&amp;ROUND(AL$29/100*_xlfn.XLOOKUP($E124,$E$32:$E$281,_xlfn.XLOOKUP(AL$31,$S$28:$AB$28,$S$32:$AB$281))*IFERROR(_xlfn.XLOOKUP(AO$30,$S$8:$S$10,_xlfn.XLOOKUP(AL$31,$U$4:$Z$4,$U$8:$Z$10),1),1),4))</f>
        <v>"PhysDef":11432.0409</v>
      </c>
      <c r="AM124" s="2" t="str" cm="1">
        <f t="array" ref="AM124">IF(AM123="","",$B$2&amp;AM$31&amp;$B$2&amp;$B$1&amp;ROUND(AM$29/100*_xlfn.XLOOKUP($E124,$E$32:$E$281,_xlfn.XLOOKUP(AM$31,$S$28:$AB$28,$S$32:$AB$281))*IFERROR(_xlfn.XLOOKUP(AP$30,$S$8:$S$10,_xlfn.XLOOKUP(AM$31,$U$4:$Z$4,$U$8:$Z$10),1),1),4))</f>
        <v>"SkillSpeed":0.1411</v>
      </c>
      <c r="AN124" s="2" t="str" cm="1">
        <f t="array" ref="AN124">IF(AN123="","",$B$2&amp;AN$31&amp;$B$2&amp;$B$1&amp;ROUND(AN$29/100*_xlfn.XLOOKUP($E124,$E$32:$E$281,_xlfn.XLOOKUP(AN$31,$S$28:$AB$28,$S$32:$AB$281))*IFERROR(_xlfn.XLOOKUP(AO$30,$S$8:$S$10,_xlfn.XLOOKUP(AN$31,$U$4:$Z$4,$U$8:$Z$10),1),1),4))</f>
        <v/>
      </c>
      <c r="AO124" s="2" t="str">
        <f t="shared" si="15"/>
        <v>{"PhysDef":11432.0409,"SkillSpeed":0.1411}</v>
      </c>
      <c r="AP124" s="2" t="str" cm="1">
        <f t="array" ref="AP124">IF(AP123="","",$B$2&amp;AP$31&amp;$B$2&amp;$B$1&amp;ROUND(AP$29/100*_xlfn.XLOOKUP($E124,$E$32:$E$281,_xlfn.XLOOKUP(AP$31,$S$28:$AB$28,$S$32:$AB$281))*IFERROR(_xlfn.XLOOKUP(AS$30,$S$8:$S$10,_xlfn.XLOOKUP(AP$31,$U$4:$Z$4,$U$8:$Z$10),1),1),4))</f>
        <v>"MagicDef":11432.0409</v>
      </c>
      <c r="AQ124" s="2" t="str" cm="1">
        <f t="array" ref="AQ124">IF(AQ123="","",$B$2&amp;AQ$31&amp;$B$2&amp;$B$1&amp;ROUND(AQ$29/100*_xlfn.XLOOKUP($E124,$E$32:$E$281,_xlfn.XLOOKUP(AQ$31,$S$28:$AB$28,$S$32:$AB$281))*IFERROR(_xlfn.XLOOKUP(AT$30,$S$8:$S$10,_xlfn.XLOOKUP(AQ$31,$U$4:$Z$4,$U$8:$Z$10),1),1),4))</f>
        <v>"AtkSpeed":0.1814</v>
      </c>
      <c r="AR124" s="2" t="str" cm="1">
        <f t="array" ref="AR124">IF(AR123="","",$B$2&amp;AR$31&amp;$B$2&amp;$B$1&amp;ROUND(AR$29/100*_xlfn.XLOOKUP($E124,$E$32:$E$281,_xlfn.XLOOKUP(AR$31,$S$28:$AB$28,$S$32:$AB$281))*IFERROR(_xlfn.XLOOKUP(AS$30,$S$8:$S$10,_xlfn.XLOOKUP(AR$31,$U$4:$Z$4,$U$8:$Z$10),1),1),4))</f>
        <v>"SkillSpeed":0.1411</v>
      </c>
      <c r="AS124" s="2" t="str">
        <f t="shared" si="16"/>
        <v>{"MagicDef":11432.0409,"AtkSpeed":0.1814,"SkillSpeed":0.1411}</v>
      </c>
      <c r="AT124" s="2" t="str" cm="1">
        <f t="array" ref="AT124">IF(AT123="","",$B$2&amp;AT$31&amp;$B$2&amp;$B$1&amp;ROUND(AT$29/100*_xlfn.XLOOKUP($E124,$E$32:$E$281,_xlfn.XLOOKUP(AT$31,$S$28:$AB$28,$S$32:$AB$281))*IFERROR(_xlfn.XLOOKUP(AW$30,$S$8:$S$10,_xlfn.XLOOKUP(AT$31,$U$4:$Z$4,$U$8:$Z$10),1),1),4))</f>
        <v>"Atk":25872.5137</v>
      </c>
      <c r="AU124" s="2" t="str" cm="1">
        <f t="array" ref="AU124">IF(AU123="","",$B$2&amp;AU$31&amp;$B$2&amp;$B$1&amp;ROUND(AU$29/100*_xlfn.XLOOKUP($E124,$E$32:$E$281,_xlfn.XLOOKUP(AU$31,$S$28:$AB$28,$S$32:$AB$281))*IFERROR(_xlfn.XLOOKUP(AX$30,$S$8:$S$10,_xlfn.XLOOKUP(AU$31,$U$4:$Z$4,$U$8:$Z$10),1),1),4))</f>
        <v>"Cri":0.658</v>
      </c>
      <c r="AV124" s="2" t="str" cm="1">
        <f t="array" ref="AV124">IF(AV123="","",$B$2&amp;AV$31&amp;$B$2&amp;$B$1&amp;ROUND(AV$29/100*_xlfn.XLOOKUP($E124,$E$32:$E$281,_xlfn.XLOOKUP(AV$31,$S$28:$AB$28,$S$32:$AB$281))*IFERROR(_xlfn.XLOOKUP(AW$30,$S$8:$S$10,_xlfn.XLOOKUP(AV$31,$U$4:$Z$4,$U$8:$Z$10),1),1),4))</f>
        <v/>
      </c>
      <c r="AW124" s="2" t="str">
        <f t="shared" si="17"/>
        <v>{"Atk":25872.5137,"Cri":0.658}</v>
      </c>
      <c r="AX124" s="2" t="str" cm="1">
        <f t="array" ref="AX124">IF(AX123="","",$B$2&amp;AX$31&amp;$B$2&amp;$B$1&amp;ROUND(AX$29/100*_xlfn.XLOOKUP($E124,$E$32:$E$281,_xlfn.XLOOKUP(AX$31,$S$28:$AB$28,$S$32:$AB$281))*IFERROR(_xlfn.XLOOKUP(BA$30,$S$8:$S$10,_xlfn.XLOOKUP(AX$31,$U$4:$Z$4,$U$8:$Z$10),1),1),4))</f>
        <v>"Hp":376053.9785</v>
      </c>
      <c r="AY124" s="2" t="str" cm="1">
        <f t="array" ref="AY124">IF(AY123="","",$B$2&amp;AY$31&amp;$B$2&amp;$B$1&amp;ROUND(AY$29/100*_xlfn.XLOOKUP($E124,$E$32:$E$281,_xlfn.XLOOKUP(AY$31,$S$28:$AB$28,$S$32:$AB$281))*IFERROR(_xlfn.XLOOKUP(BB$30,$S$8:$S$10,_xlfn.XLOOKUP(AY$31,$U$4:$Z$4,$U$8:$Z$10),1),1),4))</f>
        <v>"AntiCri":0.658</v>
      </c>
      <c r="AZ124" s="2" t="str" cm="1">
        <f t="array" ref="AZ124">IF(AZ123="","",$B$2&amp;AZ$31&amp;$B$2&amp;$B$1&amp;ROUND(AZ$29/100*_xlfn.XLOOKUP($E124,$E$32:$E$281,_xlfn.XLOOKUP(AZ$31,$S$28:$AB$28,$S$32:$AB$281))*IFERROR(_xlfn.XLOOKUP(BA$30,$S$8:$S$10,_xlfn.XLOOKUP(AZ$31,$U$4:$Z$4,$U$8:$Z$10),1),1),4))</f>
        <v/>
      </c>
      <c r="BA124" s="2" t="str">
        <f t="shared" si="18"/>
        <v>{"Hp":376053.9785,"AntiCri":0.658}</v>
      </c>
      <c r="BB124" s="2" t="str" cm="1">
        <f t="array" ref="BB124">IF(BB123="","",$B$2&amp;BB$31&amp;$B$2&amp;$B$1&amp;ROUND(BB$29/100*_xlfn.XLOOKUP($E124,$E$32:$E$281,_xlfn.XLOOKUP(BB$31,$S$28:$AB$28,$S$32:$AB$281))*IFERROR(_xlfn.XLOOKUP(BE$30,$S$8:$S$10,_xlfn.XLOOKUP(BB$31,$U$4:$Z$4,$U$8:$Z$10),1),1),4))</f>
        <v>"PhysDef":13237.1</v>
      </c>
      <c r="BC124" s="2" t="str" cm="1">
        <f t="array" ref="BC124">IF(BC123="","",$B$2&amp;BC$31&amp;$B$2&amp;$B$1&amp;ROUND(BC$29/100*_xlfn.XLOOKUP($E124,$E$32:$E$281,_xlfn.XLOOKUP(BC$31,$S$28:$AB$28,$S$32:$AB$281))*IFERROR(_xlfn.XLOOKUP(BF$30,$S$8:$S$10,_xlfn.XLOOKUP(BC$31,$U$4:$Z$4,$U$8:$Z$10),1),1),4))</f>
        <v>"OnHealInc":0.133</v>
      </c>
      <c r="BD124" s="2" t="str" cm="1">
        <f t="array" ref="BD124">IF(BD123="","",$B$2&amp;BD$31&amp;$B$2&amp;$B$1&amp;ROUND(BD$29/100*_xlfn.XLOOKUP($E124,$E$32:$E$281,_xlfn.XLOOKUP(BD$31,$S$28:$AB$28,$S$32:$AB$281))*IFERROR(_xlfn.XLOOKUP(BE$30,$S$8:$S$10,_xlfn.XLOOKUP(BD$31,$U$4:$Z$4,$U$8:$Z$10),1),1),4))</f>
        <v/>
      </c>
      <c r="BE124" s="2" t="str">
        <f t="shared" si="19"/>
        <v>{"PhysDef":13237.1,"OnHealInc":0.133}</v>
      </c>
      <c r="BF124" s="2" t="str" cm="1">
        <f t="array" ref="BF124">IF(BF123="","",$B$2&amp;BF$31&amp;$B$2&amp;$B$1&amp;ROUND(BF$29/100*_xlfn.XLOOKUP($E124,$E$32:$E$281,_xlfn.XLOOKUP(BF$31,$S$28:$AB$28,$S$32:$AB$281))*IFERROR(_xlfn.XLOOKUP(BI$30,$S$8:$S$10,_xlfn.XLOOKUP(BF$31,$U$4:$Z$4,$U$8:$Z$10),1),1),4))</f>
        <v>"MagicDef":13237.1</v>
      </c>
      <c r="BG124" s="2" t="str" cm="1">
        <f t="array" ref="BG124">IF(BG123="","",$B$2&amp;BG$31&amp;$B$2&amp;$B$1&amp;ROUND(BG$29/100*_xlfn.XLOOKUP($E124,$E$32:$E$281,_xlfn.XLOOKUP(BG$31,$S$28:$AB$28,$S$32:$AB$281))*IFERROR(_xlfn.XLOOKUP(BJ$30,$S$8:$S$10,_xlfn.XLOOKUP(BG$31,$U$4:$Z$4,$U$8:$Z$10),1),1),4))</f>
        <v>"AtkSpeed":0.1814</v>
      </c>
      <c r="BH124" s="2" t="str" cm="1">
        <f t="array" ref="BH124">IF(BH123="","",$B$2&amp;BH$31&amp;$B$2&amp;$B$1&amp;ROUND(BH$29/100*_xlfn.XLOOKUP($E124,$E$32:$E$281,_xlfn.XLOOKUP(BH$31,$S$28:$AB$28,$S$32:$AB$281))*IFERROR(_xlfn.XLOOKUP(BI$30,$S$8:$S$10,_xlfn.XLOOKUP(BH$31,$U$4:$Z$4,$U$8:$Z$10),1),1),4))</f>
        <v>"OnHealInc":0.133</v>
      </c>
      <c r="BI124" s="2" t="str">
        <f t="shared" si="20"/>
        <v>{"MagicDef":13237.1,"AtkSpeed":0.1814,"OnHealInc":0.133}</v>
      </c>
      <c r="BJ124" s="2" t="str" cm="1">
        <f t="array" ref="BJ124">IF(BJ123="","",$B$2&amp;BJ$31&amp;$B$2&amp;$B$1&amp;ROUND(BJ$29/100*_xlfn.XLOOKUP($E124,$E$32:$E$281,_xlfn.XLOOKUP(BJ$31,$S$28:$AB$28,$S$32:$AB$281))*IFERROR(_xlfn.XLOOKUP(BM$30,$S$8:$S$10,_xlfn.XLOOKUP(BJ$31,$U$4:$Z$4,$U$8:$Z$10),1),1),4))</f>
        <v>"Atk":33092.7501</v>
      </c>
      <c r="BK124" s="2" t="str" cm="1">
        <f t="array" ref="BK124">IF(BK123="","",$B$2&amp;BK$31&amp;$B$2&amp;$B$1&amp;ROUND(BK$29/100*_xlfn.XLOOKUP($E124,$E$32:$E$281,_xlfn.XLOOKUP(BK$31,$S$28:$AB$28,$S$32:$AB$281))*IFERROR(_xlfn.XLOOKUP(BN$30,$S$8:$S$10,_xlfn.XLOOKUP(BK$31,$U$4:$Z$4,$U$8:$Z$10),1),1),4))</f>
        <v>"Cri":0.658</v>
      </c>
      <c r="BL124" s="2" t="str" cm="1">
        <f t="array" ref="BL124">IF(BL123="","",$B$2&amp;BL$31&amp;$B$2&amp;$B$1&amp;ROUND(BL$29/100*_xlfn.XLOOKUP($E124,$E$32:$E$281,_xlfn.XLOOKUP(BL$31,$S$28:$AB$28,$S$32:$AB$281))*IFERROR(_xlfn.XLOOKUP(BM$30,$S$8:$S$10,_xlfn.XLOOKUP(BL$31,$U$4:$Z$4,$U$8:$Z$10),1),1),4))</f>
        <v/>
      </c>
      <c r="BM124" s="2" t="str">
        <f t="shared" si="21"/>
        <v>{"Atk":33092.7501,"Cri":0.658}</v>
      </c>
      <c r="BN124" s="2" t="str" cm="1">
        <f t="array" ref="BN124">IF(BN123="","",$B$2&amp;BN$31&amp;$B$2&amp;$B$1&amp;ROUND(BN$29/100*_xlfn.XLOOKUP($E124,$E$32:$E$281,_xlfn.XLOOKUP(BN$31,$S$28:$AB$28,$S$32:$AB$281))*IFERROR(_xlfn.XLOOKUP(BQ$30,$S$8:$S$10,_xlfn.XLOOKUP(BN$31,$U$4:$Z$4,$U$8:$Z$10),1),1),4))</f>
        <v>"Hp":315885.3419</v>
      </c>
      <c r="BO124" s="2" t="str" cm="1">
        <f t="array" ref="BO124">IF(BO123="","",$B$2&amp;BO$31&amp;$B$2&amp;$B$1&amp;ROUND(BO$29/100*_xlfn.XLOOKUP($E124,$E$32:$E$281,_xlfn.XLOOKUP(BO$31,$S$28:$AB$28,$S$32:$AB$281))*IFERROR(_xlfn.XLOOKUP(BR$30,$S$8:$S$10,_xlfn.XLOOKUP(BO$31,$U$4:$Z$4,$U$8:$Z$10),1),1),4))</f>
        <v>"AntiCri":0.658</v>
      </c>
      <c r="BP124" s="2" t="str" cm="1">
        <f t="array" ref="BP124">IF(BP123="","",$B$2&amp;BP$31&amp;$B$2&amp;$B$1&amp;ROUND(BP$29/100*_xlfn.XLOOKUP($E124,$E$32:$E$281,_xlfn.XLOOKUP(BP$31,$S$28:$AB$28,$S$32:$AB$281))*IFERROR(_xlfn.XLOOKUP(BQ$30,$S$8:$S$10,_xlfn.XLOOKUP(BP$31,$U$4:$Z$4,$U$8:$Z$10),1),1),4))</f>
        <v/>
      </c>
      <c r="BQ124" s="2" t="str">
        <f t="shared" si="22"/>
        <v>{"Hp":315885.3419,"AntiCri":0.658}</v>
      </c>
      <c r="BR124" s="2" t="str" cm="1">
        <f t="array" ref="BR124">IF(BR123="","",$B$2&amp;BR$31&amp;$B$2&amp;$B$1&amp;ROUND(BR$29/100*_xlfn.XLOOKUP($E124,$E$32:$E$281,_xlfn.XLOOKUP(BR$31,$S$28:$AB$28,$S$32:$AB$281))*IFERROR(_xlfn.XLOOKUP(BU$30,$S$8:$S$10,_xlfn.XLOOKUP(BR$31,$U$4:$Z$4,$U$8:$Z$10),1),1),4))</f>
        <v>"PhysDef":11672.7155</v>
      </c>
      <c r="BS124" s="2" t="str" cm="1">
        <f t="array" ref="BS124">IF(BS123="","",$B$2&amp;BS$31&amp;$B$2&amp;$B$1&amp;ROUND(BS$29/100*_xlfn.XLOOKUP($E124,$E$32:$E$281,_xlfn.XLOOKUP(BS$31,$S$28:$AB$28,$S$32:$AB$281))*IFERROR(_xlfn.XLOOKUP(BV$30,$S$8:$S$10,_xlfn.XLOOKUP(BS$31,$U$4:$Z$4,$U$8:$Z$10),1),1),4))</f>
        <v>"HealInc":0.133</v>
      </c>
      <c r="BT124" s="2" t="str" cm="1">
        <f t="array" ref="BT124">IF(BT123="","",$B$2&amp;BT$31&amp;$B$2&amp;$B$1&amp;ROUND(BT$29/100*_xlfn.XLOOKUP($E124,$E$32:$E$281,_xlfn.XLOOKUP(BT$31,$S$28:$AB$28,$S$32:$AB$281))*IFERROR(_xlfn.XLOOKUP(BU$30,$S$8:$S$10,_xlfn.XLOOKUP(BT$31,$U$4:$Z$4,$U$8:$Z$10),1),1),4))</f>
        <v/>
      </c>
      <c r="BU124" s="2" t="str">
        <f t="shared" si="23"/>
        <v>{"PhysDef":11672.7155,"HealInc":0.133}</v>
      </c>
      <c r="BV124" s="2" t="str" cm="1">
        <f t="array" ref="BV124">IF(BV123="","",$B$2&amp;BV$31&amp;$B$2&amp;$B$1&amp;ROUND(BV$29/100*_xlfn.XLOOKUP($E124,$E$32:$E$281,_xlfn.XLOOKUP(BV$31,$S$28:$AB$28,$S$32:$AB$281))*IFERROR(_xlfn.XLOOKUP(BY$30,$S$8:$S$10,_xlfn.XLOOKUP(BV$31,$U$4:$Z$4,$U$8:$Z$10),1),1),4))</f>
        <v>"MagicDef":11913.39</v>
      </c>
      <c r="BW124" s="2" t="str" cm="1">
        <f t="array" ref="BW124">IF(BW123="","",$B$2&amp;BW$31&amp;$B$2&amp;$B$1&amp;ROUND(BW$29/100*_xlfn.XLOOKUP($E124,$E$32:$E$281,_xlfn.XLOOKUP(BW$31,$S$28:$AB$28,$S$32:$AB$281))*IFERROR(_xlfn.XLOOKUP(BZ$30,$S$8:$S$10,_xlfn.XLOOKUP(BW$31,$U$4:$Z$4,$U$8:$Z$10),1),1),4))</f>
        <v>"AtkSpeed":0.1814</v>
      </c>
      <c r="BX124" s="2" t="str" cm="1">
        <f t="array" ref="BX124">IF(BX123="","",$B$2&amp;BX$31&amp;$B$2&amp;$B$1&amp;ROUND(BX$29/100*_xlfn.XLOOKUP($E124,$E$32:$E$281,_xlfn.XLOOKUP(BX$31,$S$28:$AB$28,$S$32:$AB$281))*IFERROR(_xlfn.XLOOKUP(BY$30,$S$8:$S$10,_xlfn.XLOOKUP(BX$31,$U$4:$Z$4,$U$8:$Z$10),1),1),4))</f>
        <v>"HealInc":0.133</v>
      </c>
      <c r="BY124" s="2" t="str">
        <f t="shared" si="24"/>
        <v>{"MagicDef":11913.39,"AtkSpeed":0.1814,"HealInc":0.133}</v>
      </c>
    </row>
    <row r="125" spans="4:77" ht="16.5" x14ac:dyDescent="0.15">
      <c r="D125" s="38">
        <v>197</v>
      </c>
      <c r="E125" s="43">
        <v>94</v>
      </c>
      <c r="F125" s="38">
        <v>5507.387401152705</v>
      </c>
      <c r="G125" s="38">
        <v>50</v>
      </c>
      <c r="H125" s="38">
        <v>50</v>
      </c>
      <c r="I125" s="48">
        <v>5507.387401152705</v>
      </c>
      <c r="J125" s="48">
        <v>550.7387401152705</v>
      </c>
      <c r="K125" s="48">
        <v>220.29549604610821</v>
      </c>
      <c r="L125" s="48">
        <v>220.29549604610821</v>
      </c>
      <c r="M125" s="48">
        <v>70</v>
      </c>
      <c r="N125" s="48">
        <v>70</v>
      </c>
      <c r="O125" s="48">
        <v>22.5</v>
      </c>
      <c r="P125" s="48">
        <v>17.5</v>
      </c>
      <c r="Q125" s="48">
        <v>16.5</v>
      </c>
      <c r="R125" s="48">
        <v>16.5</v>
      </c>
      <c r="S125" s="48">
        <f>SUM(I$32:I125)</f>
        <v>306350.57019217155</v>
      </c>
      <c r="T125" s="48">
        <f>SUM(J$32:J125)</f>
        <v>30635.057019217154</v>
      </c>
      <c r="U125" s="48">
        <f>SUM(K$32:K125)</f>
        <v>12254.022807686864</v>
      </c>
      <c r="V125" s="48">
        <f>SUM(L$32:L125)</f>
        <v>12254.022807686864</v>
      </c>
      <c r="W125" s="62">
        <f>SUM(M$32:M125)/10000</f>
        <v>0.66500000000000004</v>
      </c>
      <c r="X125" s="62">
        <f>SUM(N$32:N125)/10000</f>
        <v>0.66500000000000004</v>
      </c>
      <c r="Y125" s="62">
        <f>SUM(O$32:O125)/10000</f>
        <v>0.18360000000000001</v>
      </c>
      <c r="Z125" s="62">
        <f>SUM(P$32:P125)/10000</f>
        <v>0.14280000000000001</v>
      </c>
      <c r="AA125" s="62">
        <f>SUM(Q$32:Q125)/10000</f>
        <v>0.13463999999999995</v>
      </c>
      <c r="AB125" s="62">
        <f>SUM(R$32:R125)/10000</f>
        <v>0.13463999999999995</v>
      </c>
      <c r="AD125" s="2" t="str" cm="1">
        <f t="array" ref="AD125">IF(AD124="","",$B$2&amp;AD$31&amp;$B$2&amp;$B$1&amp;ROUND(AD$29/100*_xlfn.XLOOKUP($E125,$E$32:$E$281,_xlfn.XLOOKUP(AD$31,$S$28:$AB$28,$S$32:$AB$281))*_xlfn.XLOOKUP(AG$30,$S$8:$S$10,_xlfn.XLOOKUP(AD$31,$U$4:$Z$4,$U$8:$Z$10),1),4))</f>
        <v>"Atk":37374.7695999999</v>
      </c>
      <c r="AE125" s="2" t="str" cm="1">
        <f t="array" ref="AE125">IF(AE124="","",$B$2&amp;AE$31&amp;$B$2&amp;$B$1&amp;ROUND(AE$29/100*_xlfn.XLOOKUP($E125,$E$32:$E$281,_xlfn.XLOOKUP(AE$31,$S$28:$AB$28,$S$32:$AB$281))*_xlfn.XLOOKUP(AG$30,$S$8:$S$10,_xlfn.XLOOKUP(AE$31,$U$4:$Z$4,$U$8:$Z$10),1),4))</f>
        <v>"Cri":0.9643</v>
      </c>
      <c r="AF125" s="2" t="str" cm="1">
        <f t="array" ref="AF125">IF(AF124="","",$B$2&amp;AF$31&amp;$B$2&amp;$B$1&amp;ROUND(AF$29/100*_xlfn.XLOOKUP($E125,$E$32:$E$281,_xlfn.XLOOKUP(AF$31,$S$28:$AB$28,$S$32:$AB$281))*_xlfn.XLOOKUP(AI$30,$S$8:$S$10,_xlfn.XLOOKUP(AF$31,$U$4:$Z$4,$U$8:$Z$10),1),4))</f>
        <v/>
      </c>
      <c r="AG125" s="2" t="str">
        <f t="shared" si="13"/>
        <v>{"Atk":37374.7695999999,"Cri":0.9643}</v>
      </c>
      <c r="AH125" s="2" t="str" cm="1">
        <f t="array" ref="AH125">IF(AH124="","",$B$2&amp;AH$31&amp;$B$2&amp;$B$1&amp;ROUND(AH$29/100*_xlfn.XLOOKUP($E125,$E$32:$E$281,_xlfn.XLOOKUP(AH$31,$S$28:$AB$28,$S$32:$AB$281))*_xlfn.XLOOKUP(AK$30,$S$8:$S$10,_xlfn.XLOOKUP(AH$31,$U$4:$Z$4,$U$8:$Z$10),1),4))</f>
        <v>"Hp":269588.5018</v>
      </c>
      <c r="AI125" s="2" t="str" cm="1">
        <f t="array" ref="AI125">IF(AI124="","",$B$2&amp;AI$31&amp;$B$2&amp;$B$1&amp;ROUND(AI$29/100*_xlfn.XLOOKUP($E125,$E$32:$E$281,_xlfn.XLOOKUP(AI$31,$S$28:$AB$28,$S$32:$AB$281))*_xlfn.XLOOKUP(AK$30,$S$8:$S$10,_xlfn.XLOOKUP(AI$31,$U$4:$Z$4,$U$8:$Z$10),1),4))</f>
        <v>"AntiCri":0.532</v>
      </c>
      <c r="AJ125" s="2" t="str" cm="1">
        <f t="array" ref="AJ125">IF(AJ124="","",$B$2&amp;AJ$31&amp;$B$2&amp;$B$1&amp;ROUND(AJ$29/100*_xlfn.XLOOKUP($E125,$E$32:$E$281,_xlfn.XLOOKUP(AJ$31,$S$28:$AB$28,$S$32:$AB$281))*_xlfn.XLOOKUP(AK$30,$S$8:$S$10,_xlfn.XLOOKUP(AJ$31,$U$4:$Z$4,$U$8:$Z$10),1),4))</f>
        <v/>
      </c>
      <c r="AK125" s="2" t="str">
        <f t="shared" si="14"/>
        <v>{"Hp":269588.5018,"AntiCri":0.532}</v>
      </c>
      <c r="AL125" s="2" t="str" cm="1">
        <f t="array" ref="AL125">IF(AL124="","",$B$2&amp;AL$31&amp;$B$2&amp;$B$1&amp;ROUND(AL$29/100*_xlfn.XLOOKUP($E125,$E$32:$E$281,_xlfn.XLOOKUP(AL$31,$S$28:$AB$28,$S$32:$AB$281))*IFERROR(_xlfn.XLOOKUP(AO$30,$S$8:$S$10,_xlfn.XLOOKUP(AL$31,$U$4:$Z$4,$U$8:$Z$10),1),1),4))</f>
        <v>"PhysDef":11641.3217</v>
      </c>
      <c r="AM125" s="2" t="str" cm="1">
        <f t="array" ref="AM125">IF(AM124="","",$B$2&amp;AM$31&amp;$B$2&amp;$B$1&amp;ROUND(AM$29/100*_xlfn.XLOOKUP($E125,$E$32:$E$281,_xlfn.XLOOKUP(AM$31,$S$28:$AB$28,$S$32:$AB$281))*IFERROR(_xlfn.XLOOKUP(AP$30,$S$8:$S$10,_xlfn.XLOOKUP(AM$31,$U$4:$Z$4,$U$8:$Z$10),1),1),4))</f>
        <v>"SkillSpeed":0.1428</v>
      </c>
      <c r="AN125" s="2" t="str" cm="1">
        <f t="array" ref="AN125">IF(AN124="","",$B$2&amp;AN$31&amp;$B$2&amp;$B$1&amp;ROUND(AN$29/100*_xlfn.XLOOKUP($E125,$E$32:$E$281,_xlfn.XLOOKUP(AN$31,$S$28:$AB$28,$S$32:$AB$281))*IFERROR(_xlfn.XLOOKUP(AO$30,$S$8:$S$10,_xlfn.XLOOKUP(AN$31,$U$4:$Z$4,$U$8:$Z$10),1),1),4))</f>
        <v/>
      </c>
      <c r="AO125" s="2" t="str">
        <f t="shared" si="15"/>
        <v>{"PhysDef":11641.3217,"SkillSpeed":0.1428}</v>
      </c>
      <c r="AP125" s="2" t="str" cm="1">
        <f t="array" ref="AP125">IF(AP124="","",$B$2&amp;AP$31&amp;$B$2&amp;$B$1&amp;ROUND(AP$29/100*_xlfn.XLOOKUP($E125,$E$32:$E$281,_xlfn.XLOOKUP(AP$31,$S$28:$AB$28,$S$32:$AB$281))*IFERROR(_xlfn.XLOOKUP(AS$30,$S$8:$S$10,_xlfn.XLOOKUP(AP$31,$U$4:$Z$4,$U$8:$Z$10),1),1),4))</f>
        <v>"MagicDef":11641.3217</v>
      </c>
      <c r="AQ125" s="2" t="str" cm="1">
        <f t="array" ref="AQ125">IF(AQ124="","",$B$2&amp;AQ$31&amp;$B$2&amp;$B$1&amp;ROUND(AQ$29/100*_xlfn.XLOOKUP($E125,$E$32:$E$281,_xlfn.XLOOKUP(AQ$31,$S$28:$AB$28,$S$32:$AB$281))*IFERROR(_xlfn.XLOOKUP(AT$30,$S$8:$S$10,_xlfn.XLOOKUP(AQ$31,$U$4:$Z$4,$U$8:$Z$10),1),1),4))</f>
        <v>"AtkSpeed":0.1836</v>
      </c>
      <c r="AR125" s="2" t="str" cm="1">
        <f t="array" ref="AR125">IF(AR124="","",$B$2&amp;AR$31&amp;$B$2&amp;$B$1&amp;ROUND(AR$29/100*_xlfn.XLOOKUP($E125,$E$32:$E$281,_xlfn.XLOOKUP(AR$31,$S$28:$AB$28,$S$32:$AB$281))*IFERROR(_xlfn.XLOOKUP(AS$30,$S$8:$S$10,_xlfn.XLOOKUP(AR$31,$U$4:$Z$4,$U$8:$Z$10),1),1),4))</f>
        <v>"SkillSpeed":0.1428</v>
      </c>
      <c r="AS125" s="2" t="str">
        <f t="shared" si="16"/>
        <v>{"MagicDef":11641.3217,"AtkSpeed":0.1836,"SkillSpeed":0.1428}</v>
      </c>
      <c r="AT125" s="2" t="str" cm="1">
        <f t="array" ref="AT125">IF(AT124="","",$B$2&amp;AT$31&amp;$B$2&amp;$B$1&amp;ROUND(AT$29/100*_xlfn.XLOOKUP($E125,$E$32:$E$281,_xlfn.XLOOKUP(AT$31,$S$28:$AB$28,$S$32:$AB$281))*IFERROR(_xlfn.XLOOKUP(AW$30,$S$8:$S$10,_xlfn.XLOOKUP(AT$31,$U$4:$Z$4,$U$8:$Z$10),1),1),4))</f>
        <v>"Atk":26346.149</v>
      </c>
      <c r="AU125" s="2" t="str" cm="1">
        <f t="array" ref="AU125">IF(AU124="","",$B$2&amp;AU$31&amp;$B$2&amp;$B$1&amp;ROUND(AU$29/100*_xlfn.XLOOKUP($E125,$E$32:$E$281,_xlfn.XLOOKUP(AU$31,$S$28:$AB$28,$S$32:$AB$281))*IFERROR(_xlfn.XLOOKUP(AX$30,$S$8:$S$10,_xlfn.XLOOKUP(AU$31,$U$4:$Z$4,$U$8:$Z$10),1),1),4))</f>
        <v>"Cri":0.665</v>
      </c>
      <c r="AV125" s="2" t="str" cm="1">
        <f t="array" ref="AV125">IF(AV124="","",$B$2&amp;AV$31&amp;$B$2&amp;$B$1&amp;ROUND(AV$29/100*_xlfn.XLOOKUP($E125,$E$32:$E$281,_xlfn.XLOOKUP(AV$31,$S$28:$AB$28,$S$32:$AB$281))*IFERROR(_xlfn.XLOOKUP(AW$30,$S$8:$S$10,_xlfn.XLOOKUP(AV$31,$U$4:$Z$4,$U$8:$Z$10),1),1),4))</f>
        <v/>
      </c>
      <c r="AW125" s="2" t="str">
        <f t="shared" si="17"/>
        <v>{"Atk":26346.149,"Cri":0.665}</v>
      </c>
      <c r="AX125" s="2" t="str" cm="1">
        <f t="array" ref="AX125">IF(AX124="","",$B$2&amp;AX$31&amp;$B$2&amp;$B$1&amp;ROUND(AX$29/100*_xlfn.XLOOKUP($E125,$E$32:$E$281,_xlfn.XLOOKUP(AX$31,$S$28:$AB$28,$S$32:$AB$281))*IFERROR(_xlfn.XLOOKUP(BA$30,$S$8:$S$10,_xlfn.XLOOKUP(AX$31,$U$4:$Z$4,$U$8:$Z$10),1),1),4))</f>
        <v>"Hp":382938.2127</v>
      </c>
      <c r="AY125" s="2" t="str" cm="1">
        <f t="array" ref="AY125">IF(AY124="","",$B$2&amp;AY$31&amp;$B$2&amp;$B$1&amp;ROUND(AY$29/100*_xlfn.XLOOKUP($E125,$E$32:$E$281,_xlfn.XLOOKUP(AY$31,$S$28:$AB$28,$S$32:$AB$281))*IFERROR(_xlfn.XLOOKUP(BB$30,$S$8:$S$10,_xlfn.XLOOKUP(AY$31,$U$4:$Z$4,$U$8:$Z$10),1),1),4))</f>
        <v>"AntiCri":0.665</v>
      </c>
      <c r="AZ125" s="2" t="str" cm="1">
        <f t="array" ref="AZ125">IF(AZ124="","",$B$2&amp;AZ$31&amp;$B$2&amp;$B$1&amp;ROUND(AZ$29/100*_xlfn.XLOOKUP($E125,$E$32:$E$281,_xlfn.XLOOKUP(AZ$31,$S$28:$AB$28,$S$32:$AB$281))*IFERROR(_xlfn.XLOOKUP(BA$30,$S$8:$S$10,_xlfn.XLOOKUP(AZ$31,$U$4:$Z$4,$U$8:$Z$10),1),1),4))</f>
        <v/>
      </c>
      <c r="BA125" s="2" t="str">
        <f t="shared" si="18"/>
        <v>{"Hp":382938.2127,"AntiCri":0.665}</v>
      </c>
      <c r="BB125" s="2" t="str" cm="1">
        <f t="array" ref="BB125">IF(BB124="","",$B$2&amp;BB$31&amp;$B$2&amp;$B$1&amp;ROUND(BB$29/100*_xlfn.XLOOKUP($E125,$E$32:$E$281,_xlfn.XLOOKUP(BB$31,$S$28:$AB$28,$S$32:$AB$281))*IFERROR(_xlfn.XLOOKUP(BE$30,$S$8:$S$10,_xlfn.XLOOKUP(BB$31,$U$4:$Z$4,$U$8:$Z$10),1),1),4))</f>
        <v>"PhysDef":13479.4251</v>
      </c>
      <c r="BC125" s="2" t="str" cm="1">
        <f t="array" ref="BC125">IF(BC124="","",$B$2&amp;BC$31&amp;$B$2&amp;$B$1&amp;ROUND(BC$29/100*_xlfn.XLOOKUP($E125,$E$32:$E$281,_xlfn.XLOOKUP(BC$31,$S$28:$AB$28,$S$32:$AB$281))*IFERROR(_xlfn.XLOOKUP(BF$30,$S$8:$S$10,_xlfn.XLOOKUP(BC$31,$U$4:$Z$4,$U$8:$Z$10),1),1),4))</f>
        <v>"OnHealInc":0.1346</v>
      </c>
      <c r="BD125" s="2" t="str" cm="1">
        <f t="array" ref="BD125">IF(BD124="","",$B$2&amp;BD$31&amp;$B$2&amp;$B$1&amp;ROUND(BD$29/100*_xlfn.XLOOKUP($E125,$E$32:$E$281,_xlfn.XLOOKUP(BD$31,$S$28:$AB$28,$S$32:$AB$281))*IFERROR(_xlfn.XLOOKUP(BE$30,$S$8:$S$10,_xlfn.XLOOKUP(BD$31,$U$4:$Z$4,$U$8:$Z$10),1),1),4))</f>
        <v/>
      </c>
      <c r="BE125" s="2" t="str">
        <f t="shared" si="19"/>
        <v>{"PhysDef":13479.4251,"OnHealInc":0.1346}</v>
      </c>
      <c r="BF125" s="2" t="str" cm="1">
        <f t="array" ref="BF125">IF(BF124="","",$B$2&amp;BF$31&amp;$B$2&amp;$B$1&amp;ROUND(BF$29/100*_xlfn.XLOOKUP($E125,$E$32:$E$281,_xlfn.XLOOKUP(BF$31,$S$28:$AB$28,$S$32:$AB$281))*IFERROR(_xlfn.XLOOKUP(BI$30,$S$8:$S$10,_xlfn.XLOOKUP(BF$31,$U$4:$Z$4,$U$8:$Z$10),1),1),4))</f>
        <v>"MagicDef":13479.4251</v>
      </c>
      <c r="BG125" s="2" t="str" cm="1">
        <f t="array" ref="BG125">IF(BG124="","",$B$2&amp;BG$31&amp;$B$2&amp;$B$1&amp;ROUND(BG$29/100*_xlfn.XLOOKUP($E125,$E$32:$E$281,_xlfn.XLOOKUP(BG$31,$S$28:$AB$28,$S$32:$AB$281))*IFERROR(_xlfn.XLOOKUP(BJ$30,$S$8:$S$10,_xlfn.XLOOKUP(BG$31,$U$4:$Z$4,$U$8:$Z$10),1),1),4))</f>
        <v>"AtkSpeed":0.1836</v>
      </c>
      <c r="BH125" s="2" t="str" cm="1">
        <f t="array" ref="BH125">IF(BH124="","",$B$2&amp;BH$31&amp;$B$2&amp;$B$1&amp;ROUND(BH$29/100*_xlfn.XLOOKUP($E125,$E$32:$E$281,_xlfn.XLOOKUP(BH$31,$S$28:$AB$28,$S$32:$AB$281))*IFERROR(_xlfn.XLOOKUP(BI$30,$S$8:$S$10,_xlfn.XLOOKUP(BH$31,$U$4:$Z$4,$U$8:$Z$10),1),1),4))</f>
        <v>"OnHealInc":0.1346</v>
      </c>
      <c r="BI125" s="2" t="str">
        <f t="shared" si="20"/>
        <v>{"MagicDef":13479.4251,"AtkSpeed":0.1836,"OnHealInc":0.1346}</v>
      </c>
      <c r="BJ125" s="2" t="str" cm="1">
        <f t="array" ref="BJ125">IF(BJ124="","",$B$2&amp;BJ$31&amp;$B$2&amp;$B$1&amp;ROUND(BJ$29/100*_xlfn.XLOOKUP($E125,$E$32:$E$281,_xlfn.XLOOKUP(BJ$31,$S$28:$AB$28,$S$32:$AB$281))*IFERROR(_xlfn.XLOOKUP(BM$30,$S$8:$S$10,_xlfn.XLOOKUP(BJ$31,$U$4:$Z$4,$U$8:$Z$10),1),1),4))</f>
        <v>"Atk":33698.5627</v>
      </c>
      <c r="BK125" s="2" t="str" cm="1">
        <f t="array" ref="BK125">IF(BK124="","",$B$2&amp;BK$31&amp;$B$2&amp;$B$1&amp;ROUND(BK$29/100*_xlfn.XLOOKUP($E125,$E$32:$E$281,_xlfn.XLOOKUP(BK$31,$S$28:$AB$28,$S$32:$AB$281))*IFERROR(_xlfn.XLOOKUP(BN$30,$S$8:$S$10,_xlfn.XLOOKUP(BK$31,$U$4:$Z$4,$U$8:$Z$10),1),1),4))</f>
        <v>"Cri":0.665</v>
      </c>
      <c r="BL125" s="2" t="str" cm="1">
        <f t="array" ref="BL125">IF(BL124="","",$B$2&amp;BL$31&amp;$B$2&amp;$B$1&amp;ROUND(BL$29/100*_xlfn.XLOOKUP($E125,$E$32:$E$281,_xlfn.XLOOKUP(BL$31,$S$28:$AB$28,$S$32:$AB$281))*IFERROR(_xlfn.XLOOKUP(BM$30,$S$8:$S$10,_xlfn.XLOOKUP(BL$31,$U$4:$Z$4,$U$8:$Z$10),1),1),4))</f>
        <v/>
      </c>
      <c r="BM125" s="2" t="str">
        <f t="shared" si="21"/>
        <v>{"Atk":33698.5627,"Cri":0.665}</v>
      </c>
      <c r="BN125" s="2" t="str" cm="1">
        <f t="array" ref="BN125">IF(BN124="","",$B$2&amp;BN$31&amp;$B$2&amp;$B$1&amp;ROUND(BN$29/100*_xlfn.XLOOKUP($E125,$E$32:$E$281,_xlfn.XLOOKUP(BN$31,$S$28:$AB$28,$S$32:$AB$281))*IFERROR(_xlfn.XLOOKUP(BQ$30,$S$8:$S$10,_xlfn.XLOOKUP(BN$31,$U$4:$Z$4,$U$8:$Z$10),1),1),4))</f>
        <v>"Hp":321668.0987</v>
      </c>
      <c r="BO125" s="2" t="str" cm="1">
        <f t="array" ref="BO125">IF(BO124="","",$B$2&amp;BO$31&amp;$B$2&amp;$B$1&amp;ROUND(BO$29/100*_xlfn.XLOOKUP($E125,$E$32:$E$281,_xlfn.XLOOKUP(BO$31,$S$28:$AB$28,$S$32:$AB$281))*IFERROR(_xlfn.XLOOKUP(BR$30,$S$8:$S$10,_xlfn.XLOOKUP(BO$31,$U$4:$Z$4,$U$8:$Z$10),1),1),4))</f>
        <v>"AntiCri":0.665</v>
      </c>
      <c r="BP125" s="2" t="str" cm="1">
        <f t="array" ref="BP125">IF(BP124="","",$B$2&amp;BP$31&amp;$B$2&amp;$B$1&amp;ROUND(BP$29/100*_xlfn.XLOOKUP($E125,$E$32:$E$281,_xlfn.XLOOKUP(BP$31,$S$28:$AB$28,$S$32:$AB$281))*IFERROR(_xlfn.XLOOKUP(BQ$30,$S$8:$S$10,_xlfn.XLOOKUP(BP$31,$U$4:$Z$4,$U$8:$Z$10),1),1),4))</f>
        <v/>
      </c>
      <c r="BQ125" s="2" t="str">
        <f t="shared" si="22"/>
        <v>{"Hp":321668.0987,"AntiCri":0.665}</v>
      </c>
      <c r="BR125" s="2" t="str" cm="1">
        <f t="array" ref="BR125">IF(BR124="","",$B$2&amp;BR$31&amp;$B$2&amp;$B$1&amp;ROUND(BR$29/100*_xlfn.XLOOKUP($E125,$E$32:$E$281,_xlfn.XLOOKUP(BR$31,$S$28:$AB$28,$S$32:$AB$281))*IFERROR(_xlfn.XLOOKUP(BU$30,$S$8:$S$10,_xlfn.XLOOKUP(BR$31,$U$4:$Z$4,$U$8:$Z$10),1),1),4))</f>
        <v>"PhysDef":11886.4021</v>
      </c>
      <c r="BS125" s="2" t="str" cm="1">
        <f t="array" ref="BS125">IF(BS124="","",$B$2&amp;BS$31&amp;$B$2&amp;$B$1&amp;ROUND(BS$29/100*_xlfn.XLOOKUP($E125,$E$32:$E$281,_xlfn.XLOOKUP(BS$31,$S$28:$AB$28,$S$32:$AB$281))*IFERROR(_xlfn.XLOOKUP(BV$30,$S$8:$S$10,_xlfn.XLOOKUP(BS$31,$U$4:$Z$4,$U$8:$Z$10),1),1),4))</f>
        <v>"HealInc":0.1346</v>
      </c>
      <c r="BT125" s="2" t="str" cm="1">
        <f t="array" ref="BT125">IF(BT124="","",$B$2&amp;BT$31&amp;$B$2&amp;$B$1&amp;ROUND(BT$29/100*_xlfn.XLOOKUP($E125,$E$32:$E$281,_xlfn.XLOOKUP(BT$31,$S$28:$AB$28,$S$32:$AB$281))*IFERROR(_xlfn.XLOOKUP(BU$30,$S$8:$S$10,_xlfn.XLOOKUP(BT$31,$U$4:$Z$4,$U$8:$Z$10),1),1),4))</f>
        <v/>
      </c>
      <c r="BU125" s="2" t="str">
        <f t="shared" si="23"/>
        <v>{"PhysDef":11886.4021,"HealInc":0.1346}</v>
      </c>
      <c r="BV125" s="2" t="str" cm="1">
        <f t="array" ref="BV125">IF(BV124="","",$B$2&amp;BV$31&amp;$B$2&amp;$B$1&amp;ROUND(BV$29/100*_xlfn.XLOOKUP($E125,$E$32:$E$281,_xlfn.XLOOKUP(BV$31,$S$28:$AB$28,$S$32:$AB$281))*IFERROR(_xlfn.XLOOKUP(BY$30,$S$8:$S$10,_xlfn.XLOOKUP(BV$31,$U$4:$Z$4,$U$8:$Z$10),1),1),4))</f>
        <v>"MagicDef":12131.4826</v>
      </c>
      <c r="BW125" s="2" t="str" cm="1">
        <f t="array" ref="BW125">IF(BW124="","",$B$2&amp;BW$31&amp;$B$2&amp;$B$1&amp;ROUND(BW$29/100*_xlfn.XLOOKUP($E125,$E$32:$E$281,_xlfn.XLOOKUP(BW$31,$S$28:$AB$28,$S$32:$AB$281))*IFERROR(_xlfn.XLOOKUP(BZ$30,$S$8:$S$10,_xlfn.XLOOKUP(BW$31,$U$4:$Z$4,$U$8:$Z$10),1),1),4))</f>
        <v>"AtkSpeed":0.1836</v>
      </c>
      <c r="BX125" s="2" t="str" cm="1">
        <f t="array" ref="BX125">IF(BX124="","",$B$2&amp;BX$31&amp;$B$2&amp;$B$1&amp;ROUND(BX$29/100*_xlfn.XLOOKUP($E125,$E$32:$E$281,_xlfn.XLOOKUP(BX$31,$S$28:$AB$28,$S$32:$AB$281))*IFERROR(_xlfn.XLOOKUP(BY$30,$S$8:$S$10,_xlfn.XLOOKUP(BX$31,$U$4:$Z$4,$U$8:$Z$10),1),1),4))</f>
        <v>"HealInc":0.1346</v>
      </c>
      <c r="BY125" s="2" t="str">
        <f t="shared" si="24"/>
        <v>{"MagicDef":12131.4826,"AtkSpeed":0.1836,"HealInc":0.1346}</v>
      </c>
    </row>
    <row r="126" spans="4:77" ht="16.5" x14ac:dyDescent="0.15">
      <c r="D126" s="38">
        <v>199</v>
      </c>
      <c r="E126" s="43">
        <v>95</v>
      </c>
      <c r="F126" s="38">
        <v>5606.3381984631214</v>
      </c>
      <c r="G126" s="38">
        <v>50</v>
      </c>
      <c r="H126" s="38">
        <v>50</v>
      </c>
      <c r="I126" s="48">
        <v>5606.3381984631214</v>
      </c>
      <c r="J126" s="48">
        <v>560.63381984631212</v>
      </c>
      <c r="K126" s="48">
        <v>224.25352793852485</v>
      </c>
      <c r="L126" s="48">
        <v>224.25352793852485</v>
      </c>
      <c r="M126" s="48">
        <v>70</v>
      </c>
      <c r="N126" s="48">
        <v>70</v>
      </c>
      <c r="O126" s="48">
        <v>22.5</v>
      </c>
      <c r="P126" s="48">
        <v>17.5</v>
      </c>
      <c r="Q126" s="48">
        <v>16.5</v>
      </c>
      <c r="R126" s="48">
        <v>16.5</v>
      </c>
      <c r="S126" s="48">
        <f>SUM(I$32:I126)</f>
        <v>311956.90839063469</v>
      </c>
      <c r="T126" s="48">
        <f>SUM(J$32:J126)</f>
        <v>31195.690839063467</v>
      </c>
      <c r="U126" s="48">
        <f>SUM(K$32:K126)</f>
        <v>12478.276335625389</v>
      </c>
      <c r="V126" s="48">
        <f>SUM(L$32:L126)</f>
        <v>12478.276335625389</v>
      </c>
      <c r="W126" s="62">
        <f>SUM(M$32:M126)/10000</f>
        <v>0.67200000000000004</v>
      </c>
      <c r="X126" s="62">
        <f>SUM(N$32:N126)/10000</f>
        <v>0.67200000000000004</v>
      </c>
      <c r="Y126" s="62">
        <f>SUM(O$32:O126)/10000</f>
        <v>0.18584999999999999</v>
      </c>
      <c r="Z126" s="62">
        <f>SUM(P$32:P126)/10000</f>
        <v>0.14455000000000001</v>
      </c>
      <c r="AA126" s="62">
        <f>SUM(Q$32:Q126)/10000</f>
        <v>0.13628999999999997</v>
      </c>
      <c r="AB126" s="62">
        <f>SUM(R$32:R126)/10000</f>
        <v>0.13628999999999997</v>
      </c>
      <c r="AD126" s="2" t="str" cm="1">
        <f t="array" ref="AD126">IF(AD125="","",$B$2&amp;AD$31&amp;$B$2&amp;$B$1&amp;ROUND(AD$29/100*_xlfn.XLOOKUP($E126,$E$32:$E$281,_xlfn.XLOOKUP(AD$31,$S$28:$AB$28,$S$32:$AB$281))*_xlfn.XLOOKUP(AG$30,$S$8:$S$10,_xlfn.XLOOKUP(AD$31,$U$4:$Z$4,$U$8:$Z$10),1),4))</f>
        <v>"Atk":38058.7428</v>
      </c>
      <c r="AE126" s="2" t="str" cm="1">
        <f t="array" ref="AE126">IF(AE125="","",$B$2&amp;AE$31&amp;$B$2&amp;$B$1&amp;ROUND(AE$29/100*_xlfn.XLOOKUP($E126,$E$32:$E$281,_xlfn.XLOOKUP(AE$31,$S$28:$AB$28,$S$32:$AB$281))*_xlfn.XLOOKUP(AG$30,$S$8:$S$10,_xlfn.XLOOKUP(AE$31,$U$4:$Z$4,$U$8:$Z$10),1),4))</f>
        <v>"Cri":0.9744</v>
      </c>
      <c r="AF126" s="2" t="str" cm="1">
        <f t="array" ref="AF126">IF(AF125="","",$B$2&amp;AF$31&amp;$B$2&amp;$B$1&amp;ROUND(AF$29/100*_xlfn.XLOOKUP($E126,$E$32:$E$281,_xlfn.XLOOKUP(AF$31,$S$28:$AB$28,$S$32:$AB$281))*_xlfn.XLOOKUP(AI$30,$S$8:$S$10,_xlfn.XLOOKUP(AF$31,$U$4:$Z$4,$U$8:$Z$10),1),4))</f>
        <v/>
      </c>
      <c r="AG126" s="2" t="str">
        <f t="shared" si="13"/>
        <v>{"Atk":38058.7428,"Cri":0.9744}</v>
      </c>
      <c r="AH126" s="2" t="str" cm="1">
        <f t="array" ref="AH126">IF(AH125="","",$B$2&amp;AH$31&amp;$B$2&amp;$B$1&amp;ROUND(AH$29/100*_xlfn.XLOOKUP($E126,$E$32:$E$281,_xlfn.XLOOKUP(AH$31,$S$28:$AB$28,$S$32:$AB$281))*_xlfn.XLOOKUP(AK$30,$S$8:$S$10,_xlfn.XLOOKUP(AH$31,$U$4:$Z$4,$U$8:$Z$10),1),4))</f>
        <v>"Hp":274522.0794</v>
      </c>
      <c r="AI126" s="2" t="str" cm="1">
        <f t="array" ref="AI126">IF(AI125="","",$B$2&amp;AI$31&amp;$B$2&amp;$B$1&amp;ROUND(AI$29/100*_xlfn.XLOOKUP($E126,$E$32:$E$281,_xlfn.XLOOKUP(AI$31,$S$28:$AB$28,$S$32:$AB$281))*_xlfn.XLOOKUP(AK$30,$S$8:$S$10,_xlfn.XLOOKUP(AI$31,$U$4:$Z$4,$U$8:$Z$10),1),4))</f>
        <v>"AntiCri":0.5376</v>
      </c>
      <c r="AJ126" s="2" t="str" cm="1">
        <f t="array" ref="AJ126">IF(AJ125="","",$B$2&amp;AJ$31&amp;$B$2&amp;$B$1&amp;ROUND(AJ$29/100*_xlfn.XLOOKUP($E126,$E$32:$E$281,_xlfn.XLOOKUP(AJ$31,$S$28:$AB$28,$S$32:$AB$281))*_xlfn.XLOOKUP(AK$30,$S$8:$S$10,_xlfn.XLOOKUP(AJ$31,$U$4:$Z$4,$U$8:$Z$10),1),4))</f>
        <v/>
      </c>
      <c r="AK126" s="2" t="str">
        <f t="shared" si="14"/>
        <v>{"Hp":274522.0794,"AntiCri":0.5376}</v>
      </c>
      <c r="AL126" s="2" t="str" cm="1">
        <f t="array" ref="AL126">IF(AL125="","",$B$2&amp;AL$31&amp;$B$2&amp;$B$1&amp;ROUND(AL$29/100*_xlfn.XLOOKUP($E126,$E$32:$E$281,_xlfn.XLOOKUP(AL$31,$S$28:$AB$28,$S$32:$AB$281))*IFERROR(_xlfn.XLOOKUP(AO$30,$S$8:$S$10,_xlfn.XLOOKUP(AL$31,$U$4:$Z$4,$U$8:$Z$10),1),1),4))</f>
        <v>"PhysDef":11854.3625</v>
      </c>
      <c r="AM126" s="2" t="str" cm="1">
        <f t="array" ref="AM126">IF(AM125="","",$B$2&amp;AM$31&amp;$B$2&amp;$B$1&amp;ROUND(AM$29/100*_xlfn.XLOOKUP($E126,$E$32:$E$281,_xlfn.XLOOKUP(AM$31,$S$28:$AB$28,$S$32:$AB$281))*IFERROR(_xlfn.XLOOKUP(AP$30,$S$8:$S$10,_xlfn.XLOOKUP(AM$31,$U$4:$Z$4,$U$8:$Z$10),1),1),4))</f>
        <v>"SkillSpeed":0.1446</v>
      </c>
      <c r="AN126" s="2" t="str" cm="1">
        <f t="array" ref="AN126">IF(AN125="","",$B$2&amp;AN$31&amp;$B$2&amp;$B$1&amp;ROUND(AN$29/100*_xlfn.XLOOKUP($E126,$E$32:$E$281,_xlfn.XLOOKUP(AN$31,$S$28:$AB$28,$S$32:$AB$281))*IFERROR(_xlfn.XLOOKUP(AO$30,$S$8:$S$10,_xlfn.XLOOKUP(AN$31,$U$4:$Z$4,$U$8:$Z$10),1),1),4))</f>
        <v/>
      </c>
      <c r="AO126" s="2" t="str">
        <f t="shared" si="15"/>
        <v>{"PhysDef":11854.3625,"SkillSpeed":0.1446}</v>
      </c>
      <c r="AP126" s="2" t="str" cm="1">
        <f t="array" ref="AP126">IF(AP125="","",$B$2&amp;AP$31&amp;$B$2&amp;$B$1&amp;ROUND(AP$29/100*_xlfn.XLOOKUP($E126,$E$32:$E$281,_xlfn.XLOOKUP(AP$31,$S$28:$AB$28,$S$32:$AB$281))*IFERROR(_xlfn.XLOOKUP(AS$30,$S$8:$S$10,_xlfn.XLOOKUP(AP$31,$U$4:$Z$4,$U$8:$Z$10),1),1),4))</f>
        <v>"MagicDef":11854.3625</v>
      </c>
      <c r="AQ126" s="2" t="str" cm="1">
        <f t="array" ref="AQ126">IF(AQ125="","",$B$2&amp;AQ$31&amp;$B$2&amp;$B$1&amp;ROUND(AQ$29/100*_xlfn.XLOOKUP($E126,$E$32:$E$281,_xlfn.XLOOKUP(AQ$31,$S$28:$AB$28,$S$32:$AB$281))*IFERROR(_xlfn.XLOOKUP(AT$30,$S$8:$S$10,_xlfn.XLOOKUP(AQ$31,$U$4:$Z$4,$U$8:$Z$10),1),1),4))</f>
        <v>"AtkSpeed":0.1859</v>
      </c>
      <c r="AR126" s="2" t="str" cm="1">
        <f t="array" ref="AR126">IF(AR125="","",$B$2&amp;AR$31&amp;$B$2&amp;$B$1&amp;ROUND(AR$29/100*_xlfn.XLOOKUP($E126,$E$32:$E$281,_xlfn.XLOOKUP(AR$31,$S$28:$AB$28,$S$32:$AB$281))*IFERROR(_xlfn.XLOOKUP(AS$30,$S$8:$S$10,_xlfn.XLOOKUP(AR$31,$U$4:$Z$4,$U$8:$Z$10),1),1),4))</f>
        <v>"SkillSpeed":0.1446</v>
      </c>
      <c r="AS126" s="2" t="str">
        <f t="shared" si="16"/>
        <v>{"MagicDef":11854.3625,"AtkSpeed":0.1859,"SkillSpeed":0.1446}</v>
      </c>
      <c r="AT126" s="2" t="str" cm="1">
        <f t="array" ref="AT126">IF(AT125="","",$B$2&amp;AT$31&amp;$B$2&amp;$B$1&amp;ROUND(AT$29/100*_xlfn.XLOOKUP($E126,$E$32:$E$281,_xlfn.XLOOKUP(AT$31,$S$28:$AB$28,$S$32:$AB$281))*IFERROR(_xlfn.XLOOKUP(AW$30,$S$8:$S$10,_xlfn.XLOOKUP(AT$31,$U$4:$Z$4,$U$8:$Z$10),1),1),4))</f>
        <v>"Atk":26828.2941</v>
      </c>
      <c r="AU126" s="2" t="str" cm="1">
        <f t="array" ref="AU126">IF(AU125="","",$B$2&amp;AU$31&amp;$B$2&amp;$B$1&amp;ROUND(AU$29/100*_xlfn.XLOOKUP($E126,$E$32:$E$281,_xlfn.XLOOKUP(AU$31,$S$28:$AB$28,$S$32:$AB$281))*IFERROR(_xlfn.XLOOKUP(AX$30,$S$8:$S$10,_xlfn.XLOOKUP(AU$31,$U$4:$Z$4,$U$8:$Z$10),1),1),4))</f>
        <v>"Cri":0.672</v>
      </c>
      <c r="AV126" s="2" t="str" cm="1">
        <f t="array" ref="AV126">IF(AV125="","",$B$2&amp;AV$31&amp;$B$2&amp;$B$1&amp;ROUND(AV$29/100*_xlfn.XLOOKUP($E126,$E$32:$E$281,_xlfn.XLOOKUP(AV$31,$S$28:$AB$28,$S$32:$AB$281))*IFERROR(_xlfn.XLOOKUP(AW$30,$S$8:$S$10,_xlfn.XLOOKUP(AV$31,$U$4:$Z$4,$U$8:$Z$10),1),1),4))</f>
        <v/>
      </c>
      <c r="AW126" s="2" t="str">
        <f t="shared" si="17"/>
        <v>{"Atk":26828.2941,"Cri":0.672}</v>
      </c>
      <c r="AX126" s="2" t="str" cm="1">
        <f t="array" ref="AX126">IF(AX125="","",$B$2&amp;AX$31&amp;$B$2&amp;$B$1&amp;ROUND(AX$29/100*_xlfn.XLOOKUP($E126,$E$32:$E$281,_xlfn.XLOOKUP(AX$31,$S$28:$AB$28,$S$32:$AB$281))*IFERROR(_xlfn.XLOOKUP(BA$30,$S$8:$S$10,_xlfn.XLOOKUP(AX$31,$U$4:$Z$4,$U$8:$Z$10),1),1),4))</f>
        <v>"Hp":389946.1355</v>
      </c>
      <c r="AY126" s="2" t="str" cm="1">
        <f t="array" ref="AY126">IF(AY125="","",$B$2&amp;AY$31&amp;$B$2&amp;$B$1&amp;ROUND(AY$29/100*_xlfn.XLOOKUP($E126,$E$32:$E$281,_xlfn.XLOOKUP(AY$31,$S$28:$AB$28,$S$32:$AB$281))*IFERROR(_xlfn.XLOOKUP(BB$30,$S$8:$S$10,_xlfn.XLOOKUP(AY$31,$U$4:$Z$4,$U$8:$Z$10),1),1),4))</f>
        <v>"AntiCri":0.672</v>
      </c>
      <c r="AZ126" s="2" t="str" cm="1">
        <f t="array" ref="AZ126">IF(AZ125="","",$B$2&amp;AZ$31&amp;$B$2&amp;$B$1&amp;ROUND(AZ$29/100*_xlfn.XLOOKUP($E126,$E$32:$E$281,_xlfn.XLOOKUP(AZ$31,$S$28:$AB$28,$S$32:$AB$281))*IFERROR(_xlfn.XLOOKUP(BA$30,$S$8:$S$10,_xlfn.XLOOKUP(AZ$31,$U$4:$Z$4,$U$8:$Z$10),1),1),4))</f>
        <v/>
      </c>
      <c r="BA126" s="2" t="str">
        <f t="shared" si="18"/>
        <v>{"Hp":389946.1355,"AntiCri":0.672}</v>
      </c>
      <c r="BB126" s="2" t="str" cm="1">
        <f t="array" ref="BB126">IF(BB125="","",$B$2&amp;BB$31&amp;$B$2&amp;$B$1&amp;ROUND(BB$29/100*_xlfn.XLOOKUP($E126,$E$32:$E$281,_xlfn.XLOOKUP(BB$31,$S$28:$AB$28,$S$32:$AB$281))*IFERROR(_xlfn.XLOOKUP(BE$30,$S$8:$S$10,_xlfn.XLOOKUP(BB$31,$U$4:$Z$4,$U$8:$Z$10),1),1),4))</f>
        <v>"PhysDef":13726.104</v>
      </c>
      <c r="BC126" s="2" t="str" cm="1">
        <f t="array" ref="BC126">IF(BC125="","",$B$2&amp;BC$31&amp;$B$2&amp;$B$1&amp;ROUND(BC$29/100*_xlfn.XLOOKUP($E126,$E$32:$E$281,_xlfn.XLOOKUP(BC$31,$S$28:$AB$28,$S$32:$AB$281))*IFERROR(_xlfn.XLOOKUP(BF$30,$S$8:$S$10,_xlfn.XLOOKUP(BC$31,$U$4:$Z$4,$U$8:$Z$10),1),1),4))</f>
        <v>"OnHealInc":0.1363</v>
      </c>
      <c r="BD126" s="2" t="str" cm="1">
        <f t="array" ref="BD126">IF(BD125="","",$B$2&amp;BD$31&amp;$B$2&amp;$B$1&amp;ROUND(BD$29/100*_xlfn.XLOOKUP($E126,$E$32:$E$281,_xlfn.XLOOKUP(BD$31,$S$28:$AB$28,$S$32:$AB$281))*IFERROR(_xlfn.XLOOKUP(BE$30,$S$8:$S$10,_xlfn.XLOOKUP(BD$31,$U$4:$Z$4,$U$8:$Z$10),1),1),4))</f>
        <v/>
      </c>
      <c r="BE126" s="2" t="str">
        <f t="shared" si="19"/>
        <v>{"PhysDef":13726.104,"OnHealInc":0.1363}</v>
      </c>
      <c r="BF126" s="2" t="str" cm="1">
        <f t="array" ref="BF126">IF(BF125="","",$B$2&amp;BF$31&amp;$B$2&amp;$B$1&amp;ROUND(BF$29/100*_xlfn.XLOOKUP($E126,$E$32:$E$281,_xlfn.XLOOKUP(BF$31,$S$28:$AB$28,$S$32:$AB$281))*IFERROR(_xlfn.XLOOKUP(BI$30,$S$8:$S$10,_xlfn.XLOOKUP(BF$31,$U$4:$Z$4,$U$8:$Z$10),1),1),4))</f>
        <v>"MagicDef":13726.104</v>
      </c>
      <c r="BG126" s="2" t="str" cm="1">
        <f t="array" ref="BG126">IF(BG125="","",$B$2&amp;BG$31&amp;$B$2&amp;$B$1&amp;ROUND(BG$29/100*_xlfn.XLOOKUP($E126,$E$32:$E$281,_xlfn.XLOOKUP(BG$31,$S$28:$AB$28,$S$32:$AB$281))*IFERROR(_xlfn.XLOOKUP(BJ$30,$S$8:$S$10,_xlfn.XLOOKUP(BG$31,$U$4:$Z$4,$U$8:$Z$10),1),1),4))</f>
        <v>"AtkSpeed":0.1859</v>
      </c>
      <c r="BH126" s="2" t="str" cm="1">
        <f t="array" ref="BH126">IF(BH125="","",$B$2&amp;BH$31&amp;$B$2&amp;$B$1&amp;ROUND(BH$29/100*_xlfn.XLOOKUP($E126,$E$32:$E$281,_xlfn.XLOOKUP(BH$31,$S$28:$AB$28,$S$32:$AB$281))*IFERROR(_xlfn.XLOOKUP(BI$30,$S$8:$S$10,_xlfn.XLOOKUP(BH$31,$U$4:$Z$4,$U$8:$Z$10),1),1),4))</f>
        <v>"OnHealInc":0.1363</v>
      </c>
      <c r="BI126" s="2" t="str">
        <f t="shared" si="20"/>
        <v>{"MagicDef":13726.104,"AtkSpeed":0.1859,"OnHealInc":0.1363}</v>
      </c>
      <c r="BJ126" s="2" t="str" cm="1">
        <f t="array" ref="BJ126">IF(BJ125="","",$B$2&amp;BJ$31&amp;$B$2&amp;$B$1&amp;ROUND(BJ$29/100*_xlfn.XLOOKUP($E126,$E$32:$E$281,_xlfn.XLOOKUP(BJ$31,$S$28:$AB$28,$S$32:$AB$281))*IFERROR(_xlfn.XLOOKUP(BM$30,$S$8:$S$10,_xlfn.XLOOKUP(BJ$31,$U$4:$Z$4,$U$8:$Z$10),1),1),4))</f>
        <v>"Atk":34315.2599</v>
      </c>
      <c r="BK126" s="2" t="str" cm="1">
        <f t="array" ref="BK126">IF(BK125="","",$B$2&amp;BK$31&amp;$B$2&amp;$B$1&amp;ROUND(BK$29/100*_xlfn.XLOOKUP($E126,$E$32:$E$281,_xlfn.XLOOKUP(BK$31,$S$28:$AB$28,$S$32:$AB$281))*IFERROR(_xlfn.XLOOKUP(BN$30,$S$8:$S$10,_xlfn.XLOOKUP(BK$31,$U$4:$Z$4,$U$8:$Z$10),1),1),4))</f>
        <v>"Cri":0.672</v>
      </c>
      <c r="BL126" s="2" t="str" cm="1">
        <f t="array" ref="BL126">IF(BL125="","",$B$2&amp;BL$31&amp;$B$2&amp;$B$1&amp;ROUND(BL$29/100*_xlfn.XLOOKUP($E126,$E$32:$E$281,_xlfn.XLOOKUP(BL$31,$S$28:$AB$28,$S$32:$AB$281))*IFERROR(_xlfn.XLOOKUP(BM$30,$S$8:$S$10,_xlfn.XLOOKUP(BL$31,$U$4:$Z$4,$U$8:$Z$10),1),1),4))</f>
        <v/>
      </c>
      <c r="BM126" s="2" t="str">
        <f t="shared" si="21"/>
        <v>{"Atk":34315.2599,"Cri":0.672}</v>
      </c>
      <c r="BN126" s="2" t="str" cm="1">
        <f t="array" ref="BN126">IF(BN125="","",$B$2&amp;BN$31&amp;$B$2&amp;$B$1&amp;ROUND(BN$29/100*_xlfn.XLOOKUP($E126,$E$32:$E$281,_xlfn.XLOOKUP(BN$31,$S$28:$AB$28,$S$32:$AB$281))*IFERROR(_xlfn.XLOOKUP(BQ$30,$S$8:$S$10,_xlfn.XLOOKUP(BN$31,$U$4:$Z$4,$U$8:$Z$10),1),1),4))</f>
        <v>"Hp":327554.7538</v>
      </c>
      <c r="BO126" s="2" t="str" cm="1">
        <f t="array" ref="BO126">IF(BO125="","",$B$2&amp;BO$31&amp;$B$2&amp;$B$1&amp;ROUND(BO$29/100*_xlfn.XLOOKUP($E126,$E$32:$E$281,_xlfn.XLOOKUP(BO$31,$S$28:$AB$28,$S$32:$AB$281))*IFERROR(_xlfn.XLOOKUP(BR$30,$S$8:$S$10,_xlfn.XLOOKUP(BO$31,$U$4:$Z$4,$U$8:$Z$10),1),1),4))</f>
        <v>"AntiCri":0.672</v>
      </c>
      <c r="BP126" s="2" t="str" cm="1">
        <f t="array" ref="BP126">IF(BP125="","",$B$2&amp;BP$31&amp;$B$2&amp;$B$1&amp;ROUND(BP$29/100*_xlfn.XLOOKUP($E126,$E$32:$E$281,_xlfn.XLOOKUP(BP$31,$S$28:$AB$28,$S$32:$AB$281))*IFERROR(_xlfn.XLOOKUP(BQ$30,$S$8:$S$10,_xlfn.XLOOKUP(BP$31,$U$4:$Z$4,$U$8:$Z$10),1),1),4))</f>
        <v/>
      </c>
      <c r="BQ126" s="2" t="str">
        <f t="shared" si="22"/>
        <v>{"Hp":327554.7538,"AntiCri":0.672}</v>
      </c>
      <c r="BR126" s="2" t="str" cm="1">
        <f t="array" ref="BR126">IF(BR125="","",$B$2&amp;BR$31&amp;$B$2&amp;$B$1&amp;ROUND(BR$29/100*_xlfn.XLOOKUP($E126,$E$32:$E$281,_xlfn.XLOOKUP(BR$31,$S$28:$AB$28,$S$32:$AB$281))*IFERROR(_xlfn.XLOOKUP(BU$30,$S$8:$S$10,_xlfn.XLOOKUP(BR$31,$U$4:$Z$4,$U$8:$Z$10),1),1),4))</f>
        <v>"PhysDef":12103.928</v>
      </c>
      <c r="BS126" s="2" t="str" cm="1">
        <f t="array" ref="BS126">IF(BS125="","",$B$2&amp;BS$31&amp;$B$2&amp;$B$1&amp;ROUND(BS$29/100*_xlfn.XLOOKUP($E126,$E$32:$E$281,_xlfn.XLOOKUP(BS$31,$S$28:$AB$28,$S$32:$AB$281))*IFERROR(_xlfn.XLOOKUP(BV$30,$S$8:$S$10,_xlfn.XLOOKUP(BS$31,$U$4:$Z$4,$U$8:$Z$10),1),1),4))</f>
        <v>"HealInc":0.1363</v>
      </c>
      <c r="BT126" s="2" t="str" cm="1">
        <f t="array" ref="BT126">IF(BT125="","",$B$2&amp;BT$31&amp;$B$2&amp;$B$1&amp;ROUND(BT$29/100*_xlfn.XLOOKUP($E126,$E$32:$E$281,_xlfn.XLOOKUP(BT$31,$S$28:$AB$28,$S$32:$AB$281))*IFERROR(_xlfn.XLOOKUP(BU$30,$S$8:$S$10,_xlfn.XLOOKUP(BT$31,$U$4:$Z$4,$U$8:$Z$10),1),1),4))</f>
        <v/>
      </c>
      <c r="BU126" s="2" t="str">
        <f t="shared" si="23"/>
        <v>{"PhysDef":12103.928,"HealInc":0.1363}</v>
      </c>
      <c r="BV126" s="2" t="str" cm="1">
        <f t="array" ref="BV126">IF(BV125="","",$B$2&amp;BV$31&amp;$B$2&amp;$B$1&amp;ROUND(BV$29/100*_xlfn.XLOOKUP($E126,$E$32:$E$281,_xlfn.XLOOKUP(BV$31,$S$28:$AB$28,$S$32:$AB$281))*IFERROR(_xlfn.XLOOKUP(BY$30,$S$8:$S$10,_xlfn.XLOOKUP(BV$31,$U$4:$Z$4,$U$8:$Z$10),1),1),4))</f>
        <v>"MagicDef":12353.4936</v>
      </c>
      <c r="BW126" s="2" t="str" cm="1">
        <f t="array" ref="BW126">IF(BW125="","",$B$2&amp;BW$31&amp;$B$2&amp;$B$1&amp;ROUND(BW$29/100*_xlfn.XLOOKUP($E126,$E$32:$E$281,_xlfn.XLOOKUP(BW$31,$S$28:$AB$28,$S$32:$AB$281))*IFERROR(_xlfn.XLOOKUP(BZ$30,$S$8:$S$10,_xlfn.XLOOKUP(BW$31,$U$4:$Z$4,$U$8:$Z$10),1),1),4))</f>
        <v>"AtkSpeed":0.1859</v>
      </c>
      <c r="BX126" s="2" t="str" cm="1">
        <f t="array" ref="BX126">IF(BX125="","",$B$2&amp;BX$31&amp;$B$2&amp;$B$1&amp;ROUND(BX$29/100*_xlfn.XLOOKUP($E126,$E$32:$E$281,_xlfn.XLOOKUP(BX$31,$S$28:$AB$28,$S$32:$AB$281))*IFERROR(_xlfn.XLOOKUP(BY$30,$S$8:$S$10,_xlfn.XLOOKUP(BX$31,$U$4:$Z$4,$U$8:$Z$10),1),1),4))</f>
        <v>"HealInc":0.1363</v>
      </c>
      <c r="BY126" s="2" t="str">
        <f t="shared" si="24"/>
        <v>{"MagicDef":12353.4936,"AtkSpeed":0.1859,"HealInc":0.1363}</v>
      </c>
    </row>
    <row r="127" spans="4:77" ht="16.5" x14ac:dyDescent="0.15">
      <c r="D127" s="38">
        <v>201</v>
      </c>
      <c r="E127" s="42">
        <v>96</v>
      </c>
      <c r="F127" s="38">
        <v>22899.460855969352</v>
      </c>
      <c r="G127" s="38">
        <v>50</v>
      </c>
      <c r="H127" s="38">
        <v>50</v>
      </c>
      <c r="I127" s="48">
        <v>22899.460855969352</v>
      </c>
      <c r="J127" s="48">
        <v>2289.9460855969351</v>
      </c>
      <c r="K127" s="48">
        <v>915.97843423877407</v>
      </c>
      <c r="L127" s="48">
        <v>915.97843423877407</v>
      </c>
      <c r="M127" s="48">
        <v>70</v>
      </c>
      <c r="N127" s="48">
        <v>70</v>
      </c>
      <c r="O127" s="48">
        <v>22.5</v>
      </c>
      <c r="P127" s="48">
        <v>17.5</v>
      </c>
      <c r="Q127" s="48">
        <v>16.5</v>
      </c>
      <c r="R127" s="48">
        <v>16.5</v>
      </c>
      <c r="S127" s="48">
        <f>SUM(I$32:I127)</f>
        <v>334856.36924660404</v>
      </c>
      <c r="T127" s="48">
        <f>SUM(J$32:J127)</f>
        <v>33485.636924660401</v>
      </c>
      <c r="U127" s="48">
        <f>SUM(K$32:K127)</f>
        <v>13394.254769864163</v>
      </c>
      <c r="V127" s="48">
        <f>SUM(L$32:L127)</f>
        <v>13394.254769864163</v>
      </c>
      <c r="W127" s="62">
        <f>SUM(M$32:M127)/10000</f>
        <v>0.67900000000000005</v>
      </c>
      <c r="X127" s="62">
        <f>SUM(N$32:N127)/10000</f>
        <v>0.67900000000000005</v>
      </c>
      <c r="Y127" s="62">
        <f>SUM(O$32:O127)/10000</f>
        <v>0.18809999999999999</v>
      </c>
      <c r="Z127" s="62">
        <f>SUM(P$32:P127)/10000</f>
        <v>0.14630000000000001</v>
      </c>
      <c r="AA127" s="62">
        <f>SUM(Q$32:Q127)/10000</f>
        <v>0.13793999999999995</v>
      </c>
      <c r="AB127" s="62">
        <f>SUM(R$32:R127)/10000</f>
        <v>0.13793999999999995</v>
      </c>
      <c r="AD127" s="2" t="str" cm="1">
        <f t="array" ref="AD127">IF(AD126="","",$B$2&amp;AD$31&amp;$B$2&amp;$B$1&amp;ROUND(AD$29/100*_xlfn.XLOOKUP($E127,$E$32:$E$281,_xlfn.XLOOKUP(AD$31,$S$28:$AB$28,$S$32:$AB$281))*_xlfn.XLOOKUP(AG$30,$S$8:$S$10,_xlfn.XLOOKUP(AD$31,$U$4:$Z$4,$U$8:$Z$10),1),4))</f>
        <v>"Atk":40852.477</v>
      </c>
      <c r="AE127" s="2" t="str" cm="1">
        <f t="array" ref="AE127">IF(AE126="","",$B$2&amp;AE$31&amp;$B$2&amp;$B$1&amp;ROUND(AE$29/100*_xlfn.XLOOKUP($E127,$E$32:$E$281,_xlfn.XLOOKUP(AE$31,$S$28:$AB$28,$S$32:$AB$281))*_xlfn.XLOOKUP(AG$30,$S$8:$S$10,_xlfn.XLOOKUP(AE$31,$U$4:$Z$4,$U$8:$Z$10),1),4))</f>
        <v>"Cri":0.9846</v>
      </c>
      <c r="AF127" s="2" t="str" cm="1">
        <f t="array" ref="AF127">IF(AF126="","",$B$2&amp;AF$31&amp;$B$2&amp;$B$1&amp;ROUND(AF$29/100*_xlfn.XLOOKUP($E127,$E$32:$E$281,_xlfn.XLOOKUP(AF$31,$S$28:$AB$28,$S$32:$AB$281))*_xlfn.XLOOKUP(AI$30,$S$8:$S$10,_xlfn.XLOOKUP(AF$31,$U$4:$Z$4,$U$8:$Z$10),1),4))</f>
        <v/>
      </c>
      <c r="AG127" s="2" t="str">
        <f t="shared" si="13"/>
        <v>{"Atk":40852.477,"Cri":0.9846}</v>
      </c>
      <c r="AH127" s="2" t="str" cm="1">
        <f t="array" ref="AH127">IF(AH126="","",$B$2&amp;AH$31&amp;$B$2&amp;$B$1&amp;ROUND(AH$29/100*_xlfn.XLOOKUP($E127,$E$32:$E$281,_xlfn.XLOOKUP(AH$31,$S$28:$AB$28,$S$32:$AB$281))*_xlfn.XLOOKUP(AK$30,$S$8:$S$10,_xlfn.XLOOKUP(AH$31,$U$4:$Z$4,$U$8:$Z$10),1),4))</f>
        <v>"Hp":294673.6049</v>
      </c>
      <c r="AI127" s="2" t="str" cm="1">
        <f t="array" ref="AI127">IF(AI126="","",$B$2&amp;AI$31&amp;$B$2&amp;$B$1&amp;ROUND(AI$29/100*_xlfn.XLOOKUP($E127,$E$32:$E$281,_xlfn.XLOOKUP(AI$31,$S$28:$AB$28,$S$32:$AB$281))*_xlfn.XLOOKUP(AK$30,$S$8:$S$10,_xlfn.XLOOKUP(AI$31,$U$4:$Z$4,$U$8:$Z$10),1),4))</f>
        <v>"AntiCri":0.5432</v>
      </c>
      <c r="AJ127" s="2" t="str" cm="1">
        <f t="array" ref="AJ127">IF(AJ126="","",$B$2&amp;AJ$31&amp;$B$2&amp;$B$1&amp;ROUND(AJ$29/100*_xlfn.XLOOKUP($E127,$E$32:$E$281,_xlfn.XLOOKUP(AJ$31,$S$28:$AB$28,$S$32:$AB$281))*_xlfn.XLOOKUP(AK$30,$S$8:$S$10,_xlfn.XLOOKUP(AJ$31,$U$4:$Z$4,$U$8:$Z$10),1),4))</f>
        <v/>
      </c>
      <c r="AK127" s="2" t="str">
        <f t="shared" si="14"/>
        <v>{"Hp":294673.6049,"AntiCri":0.5432}</v>
      </c>
      <c r="AL127" s="2" t="str" cm="1">
        <f t="array" ref="AL127">IF(AL126="","",$B$2&amp;AL$31&amp;$B$2&amp;$B$1&amp;ROUND(AL$29/100*_xlfn.XLOOKUP($E127,$E$32:$E$281,_xlfn.XLOOKUP(AL$31,$S$28:$AB$28,$S$32:$AB$281))*IFERROR(_xlfn.XLOOKUP(AO$30,$S$8:$S$10,_xlfn.XLOOKUP(AL$31,$U$4:$Z$4,$U$8:$Z$10),1),1),4))</f>
        <v>"PhysDef":12724.542</v>
      </c>
      <c r="AM127" s="2" t="str" cm="1">
        <f t="array" ref="AM127">IF(AM126="","",$B$2&amp;AM$31&amp;$B$2&amp;$B$1&amp;ROUND(AM$29/100*_xlfn.XLOOKUP($E127,$E$32:$E$281,_xlfn.XLOOKUP(AM$31,$S$28:$AB$28,$S$32:$AB$281))*IFERROR(_xlfn.XLOOKUP(AP$30,$S$8:$S$10,_xlfn.XLOOKUP(AM$31,$U$4:$Z$4,$U$8:$Z$10),1),1),4))</f>
        <v>"SkillSpeed":0.1463</v>
      </c>
      <c r="AN127" s="2" t="str" cm="1">
        <f t="array" ref="AN127">IF(AN126="","",$B$2&amp;AN$31&amp;$B$2&amp;$B$1&amp;ROUND(AN$29/100*_xlfn.XLOOKUP($E127,$E$32:$E$281,_xlfn.XLOOKUP(AN$31,$S$28:$AB$28,$S$32:$AB$281))*IFERROR(_xlfn.XLOOKUP(AO$30,$S$8:$S$10,_xlfn.XLOOKUP(AN$31,$U$4:$Z$4,$U$8:$Z$10),1),1),4))</f>
        <v/>
      </c>
      <c r="AO127" s="2" t="str">
        <f t="shared" si="15"/>
        <v>{"PhysDef":12724.542,"SkillSpeed":0.1463}</v>
      </c>
      <c r="AP127" s="2" t="str" cm="1">
        <f t="array" ref="AP127">IF(AP126="","",$B$2&amp;AP$31&amp;$B$2&amp;$B$1&amp;ROUND(AP$29/100*_xlfn.XLOOKUP($E127,$E$32:$E$281,_xlfn.XLOOKUP(AP$31,$S$28:$AB$28,$S$32:$AB$281))*IFERROR(_xlfn.XLOOKUP(AS$30,$S$8:$S$10,_xlfn.XLOOKUP(AP$31,$U$4:$Z$4,$U$8:$Z$10),1),1),4))</f>
        <v>"MagicDef":12724.542</v>
      </c>
      <c r="AQ127" s="2" t="str" cm="1">
        <f t="array" ref="AQ127">IF(AQ126="","",$B$2&amp;AQ$31&amp;$B$2&amp;$B$1&amp;ROUND(AQ$29/100*_xlfn.XLOOKUP($E127,$E$32:$E$281,_xlfn.XLOOKUP(AQ$31,$S$28:$AB$28,$S$32:$AB$281))*IFERROR(_xlfn.XLOOKUP(AT$30,$S$8:$S$10,_xlfn.XLOOKUP(AQ$31,$U$4:$Z$4,$U$8:$Z$10),1),1),4))</f>
        <v>"AtkSpeed":0.1881</v>
      </c>
      <c r="AR127" s="2" t="str" cm="1">
        <f t="array" ref="AR127">IF(AR126="","",$B$2&amp;AR$31&amp;$B$2&amp;$B$1&amp;ROUND(AR$29/100*_xlfn.XLOOKUP($E127,$E$32:$E$281,_xlfn.XLOOKUP(AR$31,$S$28:$AB$28,$S$32:$AB$281))*IFERROR(_xlfn.XLOOKUP(AS$30,$S$8:$S$10,_xlfn.XLOOKUP(AR$31,$U$4:$Z$4,$U$8:$Z$10),1),1),4))</f>
        <v>"SkillSpeed":0.1463</v>
      </c>
      <c r="AS127" s="2" t="str">
        <f t="shared" si="16"/>
        <v>{"MagicDef":12724.542,"AtkSpeed":0.1881,"SkillSpeed":0.1463}</v>
      </c>
      <c r="AT127" s="2" t="str" cm="1">
        <f t="array" ref="AT127">IF(AT126="","",$B$2&amp;AT$31&amp;$B$2&amp;$B$1&amp;ROUND(AT$29/100*_xlfn.XLOOKUP($E127,$E$32:$E$281,_xlfn.XLOOKUP(AT$31,$S$28:$AB$28,$S$32:$AB$281))*IFERROR(_xlfn.XLOOKUP(AW$30,$S$8:$S$10,_xlfn.XLOOKUP(AT$31,$U$4:$Z$4,$U$8:$Z$10),1),1),4))</f>
        <v>"Atk":28797.6478</v>
      </c>
      <c r="AU127" s="2" t="str" cm="1">
        <f t="array" ref="AU127">IF(AU126="","",$B$2&amp;AU$31&amp;$B$2&amp;$B$1&amp;ROUND(AU$29/100*_xlfn.XLOOKUP($E127,$E$32:$E$281,_xlfn.XLOOKUP(AU$31,$S$28:$AB$28,$S$32:$AB$281))*IFERROR(_xlfn.XLOOKUP(AX$30,$S$8:$S$10,_xlfn.XLOOKUP(AU$31,$U$4:$Z$4,$U$8:$Z$10),1),1),4))</f>
        <v>"Cri":0.679</v>
      </c>
      <c r="AV127" s="2" t="str" cm="1">
        <f t="array" ref="AV127">IF(AV126="","",$B$2&amp;AV$31&amp;$B$2&amp;$B$1&amp;ROUND(AV$29/100*_xlfn.XLOOKUP($E127,$E$32:$E$281,_xlfn.XLOOKUP(AV$31,$S$28:$AB$28,$S$32:$AB$281))*IFERROR(_xlfn.XLOOKUP(AW$30,$S$8:$S$10,_xlfn.XLOOKUP(AV$31,$U$4:$Z$4,$U$8:$Z$10),1),1),4))</f>
        <v/>
      </c>
      <c r="AW127" s="2" t="str">
        <f t="shared" si="17"/>
        <v>{"Atk":28797.6478,"Cri":0.679}</v>
      </c>
      <c r="AX127" s="2" t="str" cm="1">
        <f t="array" ref="AX127">IF(AX126="","",$B$2&amp;AX$31&amp;$B$2&amp;$B$1&amp;ROUND(AX$29/100*_xlfn.XLOOKUP($E127,$E$32:$E$281,_xlfn.XLOOKUP(AX$31,$S$28:$AB$28,$S$32:$AB$281))*IFERROR(_xlfn.XLOOKUP(BA$30,$S$8:$S$10,_xlfn.XLOOKUP(AX$31,$U$4:$Z$4,$U$8:$Z$10),1),1),4))</f>
        <v>"Hp":418570.4616</v>
      </c>
      <c r="AY127" s="2" t="str" cm="1">
        <f t="array" ref="AY127">IF(AY126="","",$B$2&amp;AY$31&amp;$B$2&amp;$B$1&amp;ROUND(AY$29/100*_xlfn.XLOOKUP($E127,$E$32:$E$281,_xlfn.XLOOKUP(AY$31,$S$28:$AB$28,$S$32:$AB$281))*IFERROR(_xlfn.XLOOKUP(BB$30,$S$8:$S$10,_xlfn.XLOOKUP(AY$31,$U$4:$Z$4,$U$8:$Z$10),1),1),4))</f>
        <v>"AntiCri":0.679</v>
      </c>
      <c r="AZ127" s="2" t="str" cm="1">
        <f t="array" ref="AZ127">IF(AZ126="","",$B$2&amp;AZ$31&amp;$B$2&amp;$B$1&amp;ROUND(AZ$29/100*_xlfn.XLOOKUP($E127,$E$32:$E$281,_xlfn.XLOOKUP(AZ$31,$S$28:$AB$28,$S$32:$AB$281))*IFERROR(_xlfn.XLOOKUP(BA$30,$S$8:$S$10,_xlfn.XLOOKUP(AZ$31,$U$4:$Z$4,$U$8:$Z$10),1),1),4))</f>
        <v/>
      </c>
      <c r="BA127" s="2" t="str">
        <f t="shared" si="18"/>
        <v>{"Hp":418570.4616,"AntiCri":0.679}</v>
      </c>
      <c r="BB127" s="2" t="str" cm="1">
        <f t="array" ref="BB127">IF(BB126="","",$B$2&amp;BB$31&amp;$B$2&amp;$B$1&amp;ROUND(BB$29/100*_xlfn.XLOOKUP($E127,$E$32:$E$281,_xlfn.XLOOKUP(BB$31,$S$28:$AB$28,$S$32:$AB$281))*IFERROR(_xlfn.XLOOKUP(BE$30,$S$8:$S$10,_xlfn.XLOOKUP(BB$31,$U$4:$Z$4,$U$8:$Z$10),1),1),4))</f>
        <v>"PhysDef":14733.6802</v>
      </c>
      <c r="BC127" s="2" t="str" cm="1">
        <f t="array" ref="BC127">IF(BC126="","",$B$2&amp;BC$31&amp;$B$2&amp;$B$1&amp;ROUND(BC$29/100*_xlfn.XLOOKUP($E127,$E$32:$E$281,_xlfn.XLOOKUP(BC$31,$S$28:$AB$28,$S$32:$AB$281))*IFERROR(_xlfn.XLOOKUP(BF$30,$S$8:$S$10,_xlfn.XLOOKUP(BC$31,$U$4:$Z$4,$U$8:$Z$10),1),1),4))</f>
        <v>"OnHealInc":0.1379</v>
      </c>
      <c r="BD127" s="2" t="str" cm="1">
        <f t="array" ref="BD127">IF(BD126="","",$B$2&amp;BD$31&amp;$B$2&amp;$B$1&amp;ROUND(BD$29/100*_xlfn.XLOOKUP($E127,$E$32:$E$281,_xlfn.XLOOKUP(BD$31,$S$28:$AB$28,$S$32:$AB$281))*IFERROR(_xlfn.XLOOKUP(BE$30,$S$8:$S$10,_xlfn.XLOOKUP(BD$31,$U$4:$Z$4,$U$8:$Z$10),1),1),4))</f>
        <v/>
      </c>
      <c r="BE127" s="2" t="str">
        <f t="shared" si="19"/>
        <v>{"PhysDef":14733.6802,"OnHealInc":0.1379}</v>
      </c>
      <c r="BF127" s="2" t="str" cm="1">
        <f t="array" ref="BF127">IF(BF126="","",$B$2&amp;BF$31&amp;$B$2&amp;$B$1&amp;ROUND(BF$29/100*_xlfn.XLOOKUP($E127,$E$32:$E$281,_xlfn.XLOOKUP(BF$31,$S$28:$AB$28,$S$32:$AB$281))*IFERROR(_xlfn.XLOOKUP(BI$30,$S$8:$S$10,_xlfn.XLOOKUP(BF$31,$U$4:$Z$4,$U$8:$Z$10),1),1),4))</f>
        <v>"MagicDef":14733.6802</v>
      </c>
      <c r="BG127" s="2" t="str" cm="1">
        <f t="array" ref="BG127">IF(BG126="","",$B$2&amp;BG$31&amp;$B$2&amp;$B$1&amp;ROUND(BG$29/100*_xlfn.XLOOKUP($E127,$E$32:$E$281,_xlfn.XLOOKUP(BG$31,$S$28:$AB$28,$S$32:$AB$281))*IFERROR(_xlfn.XLOOKUP(BJ$30,$S$8:$S$10,_xlfn.XLOOKUP(BG$31,$U$4:$Z$4,$U$8:$Z$10),1),1),4))</f>
        <v>"AtkSpeed":0.1881</v>
      </c>
      <c r="BH127" s="2" t="str" cm="1">
        <f t="array" ref="BH127">IF(BH126="","",$B$2&amp;BH$31&amp;$B$2&amp;$B$1&amp;ROUND(BH$29/100*_xlfn.XLOOKUP($E127,$E$32:$E$281,_xlfn.XLOOKUP(BH$31,$S$28:$AB$28,$S$32:$AB$281))*IFERROR(_xlfn.XLOOKUP(BI$30,$S$8:$S$10,_xlfn.XLOOKUP(BH$31,$U$4:$Z$4,$U$8:$Z$10),1),1),4))</f>
        <v>"OnHealInc":0.1379</v>
      </c>
      <c r="BI127" s="2" t="str">
        <f t="shared" si="20"/>
        <v>{"MagicDef":14733.6802,"AtkSpeed":0.1881,"OnHealInc":0.1379}</v>
      </c>
      <c r="BJ127" s="2" t="str" cm="1">
        <f t="array" ref="BJ127">IF(BJ126="","",$B$2&amp;BJ$31&amp;$B$2&amp;$B$1&amp;ROUND(BJ$29/100*_xlfn.XLOOKUP($E127,$E$32:$E$281,_xlfn.XLOOKUP(BJ$31,$S$28:$AB$28,$S$32:$AB$281))*IFERROR(_xlfn.XLOOKUP(BM$30,$S$8:$S$10,_xlfn.XLOOKUP(BJ$31,$U$4:$Z$4,$U$8:$Z$10),1),1),4))</f>
        <v>"Atk":36834.2006</v>
      </c>
      <c r="BK127" s="2" t="str" cm="1">
        <f t="array" ref="BK127">IF(BK126="","",$B$2&amp;BK$31&amp;$B$2&amp;$B$1&amp;ROUND(BK$29/100*_xlfn.XLOOKUP($E127,$E$32:$E$281,_xlfn.XLOOKUP(BK$31,$S$28:$AB$28,$S$32:$AB$281))*IFERROR(_xlfn.XLOOKUP(BN$30,$S$8:$S$10,_xlfn.XLOOKUP(BK$31,$U$4:$Z$4,$U$8:$Z$10),1),1),4))</f>
        <v>"Cri":0.679</v>
      </c>
      <c r="BL127" s="2" t="str" cm="1">
        <f t="array" ref="BL127">IF(BL126="","",$B$2&amp;BL$31&amp;$B$2&amp;$B$1&amp;ROUND(BL$29/100*_xlfn.XLOOKUP($E127,$E$32:$E$281,_xlfn.XLOOKUP(BL$31,$S$28:$AB$28,$S$32:$AB$281))*IFERROR(_xlfn.XLOOKUP(BM$30,$S$8:$S$10,_xlfn.XLOOKUP(BL$31,$U$4:$Z$4,$U$8:$Z$10),1),1),4))</f>
        <v/>
      </c>
      <c r="BM127" s="2" t="str">
        <f t="shared" si="21"/>
        <v>{"Atk":36834.2006,"Cri":0.679}</v>
      </c>
      <c r="BN127" s="2" t="str" cm="1">
        <f t="array" ref="BN127">IF(BN126="","",$B$2&amp;BN$31&amp;$B$2&amp;$B$1&amp;ROUND(BN$29/100*_xlfn.XLOOKUP($E127,$E$32:$E$281,_xlfn.XLOOKUP(BN$31,$S$28:$AB$28,$S$32:$AB$281))*IFERROR(_xlfn.XLOOKUP(BQ$30,$S$8:$S$10,_xlfn.XLOOKUP(BN$31,$U$4:$Z$4,$U$8:$Z$10),1),1),4))</f>
        <v>"Hp":351599.1877</v>
      </c>
      <c r="BO127" s="2" t="str" cm="1">
        <f t="array" ref="BO127">IF(BO126="","",$B$2&amp;BO$31&amp;$B$2&amp;$B$1&amp;ROUND(BO$29/100*_xlfn.XLOOKUP($E127,$E$32:$E$281,_xlfn.XLOOKUP(BO$31,$S$28:$AB$28,$S$32:$AB$281))*IFERROR(_xlfn.XLOOKUP(BR$30,$S$8:$S$10,_xlfn.XLOOKUP(BO$31,$U$4:$Z$4,$U$8:$Z$10),1),1),4))</f>
        <v>"AntiCri":0.679</v>
      </c>
      <c r="BP127" s="2" t="str" cm="1">
        <f t="array" ref="BP127">IF(BP126="","",$B$2&amp;BP$31&amp;$B$2&amp;$B$1&amp;ROUND(BP$29/100*_xlfn.XLOOKUP($E127,$E$32:$E$281,_xlfn.XLOOKUP(BP$31,$S$28:$AB$28,$S$32:$AB$281))*IFERROR(_xlfn.XLOOKUP(BQ$30,$S$8:$S$10,_xlfn.XLOOKUP(BP$31,$U$4:$Z$4,$U$8:$Z$10),1),1),4))</f>
        <v/>
      </c>
      <c r="BQ127" s="2" t="str">
        <f t="shared" si="22"/>
        <v>{"Hp":351599.1877,"AntiCri":0.679}</v>
      </c>
      <c r="BR127" s="2" t="str" cm="1">
        <f t="array" ref="BR127">IF(BR126="","",$B$2&amp;BR$31&amp;$B$2&amp;$B$1&amp;ROUND(BR$29/100*_xlfn.XLOOKUP($E127,$E$32:$E$281,_xlfn.XLOOKUP(BR$31,$S$28:$AB$28,$S$32:$AB$281))*IFERROR(_xlfn.XLOOKUP(BU$30,$S$8:$S$10,_xlfn.XLOOKUP(BR$31,$U$4:$Z$4,$U$8:$Z$10),1),1),4))</f>
        <v>"PhysDef":12992.4271</v>
      </c>
      <c r="BS127" s="2" t="str" cm="1">
        <f t="array" ref="BS127">IF(BS126="","",$B$2&amp;BS$31&amp;$B$2&amp;$B$1&amp;ROUND(BS$29/100*_xlfn.XLOOKUP($E127,$E$32:$E$281,_xlfn.XLOOKUP(BS$31,$S$28:$AB$28,$S$32:$AB$281))*IFERROR(_xlfn.XLOOKUP(BV$30,$S$8:$S$10,_xlfn.XLOOKUP(BS$31,$U$4:$Z$4,$U$8:$Z$10),1),1),4))</f>
        <v>"HealInc":0.1379</v>
      </c>
      <c r="BT127" s="2" t="str" cm="1">
        <f t="array" ref="BT127">IF(BT126="","",$B$2&amp;BT$31&amp;$B$2&amp;$B$1&amp;ROUND(BT$29/100*_xlfn.XLOOKUP($E127,$E$32:$E$281,_xlfn.XLOOKUP(BT$31,$S$28:$AB$28,$S$32:$AB$281))*IFERROR(_xlfn.XLOOKUP(BU$30,$S$8:$S$10,_xlfn.XLOOKUP(BT$31,$U$4:$Z$4,$U$8:$Z$10),1),1),4))</f>
        <v/>
      </c>
      <c r="BU127" s="2" t="str">
        <f t="shared" si="23"/>
        <v>{"PhysDef":12992.4271,"HealInc":0.1379}</v>
      </c>
      <c r="BV127" s="2" t="str" cm="1">
        <f t="array" ref="BV127">IF(BV126="","",$B$2&amp;BV$31&amp;$B$2&amp;$B$1&amp;ROUND(BV$29/100*_xlfn.XLOOKUP($E127,$E$32:$E$281,_xlfn.XLOOKUP(BV$31,$S$28:$AB$28,$S$32:$AB$281))*IFERROR(_xlfn.XLOOKUP(BY$30,$S$8:$S$10,_xlfn.XLOOKUP(BV$31,$U$4:$Z$4,$U$8:$Z$10),1),1),4))</f>
        <v>"MagicDef":13260.3122</v>
      </c>
      <c r="BW127" s="2" t="str" cm="1">
        <f t="array" ref="BW127">IF(BW126="","",$B$2&amp;BW$31&amp;$B$2&amp;$B$1&amp;ROUND(BW$29/100*_xlfn.XLOOKUP($E127,$E$32:$E$281,_xlfn.XLOOKUP(BW$31,$S$28:$AB$28,$S$32:$AB$281))*IFERROR(_xlfn.XLOOKUP(BZ$30,$S$8:$S$10,_xlfn.XLOOKUP(BW$31,$U$4:$Z$4,$U$8:$Z$10),1),1),4))</f>
        <v>"AtkSpeed":0.1881</v>
      </c>
      <c r="BX127" s="2" t="str" cm="1">
        <f t="array" ref="BX127">IF(BX126="","",$B$2&amp;BX$31&amp;$B$2&amp;$B$1&amp;ROUND(BX$29/100*_xlfn.XLOOKUP($E127,$E$32:$E$281,_xlfn.XLOOKUP(BX$31,$S$28:$AB$28,$S$32:$AB$281))*IFERROR(_xlfn.XLOOKUP(BY$30,$S$8:$S$10,_xlfn.XLOOKUP(BX$31,$U$4:$Z$4,$U$8:$Z$10),1),1),4))</f>
        <v>"HealInc":0.1379</v>
      </c>
      <c r="BY127" s="2" t="str">
        <f t="shared" si="24"/>
        <v>{"MagicDef":13260.3122,"AtkSpeed":0.1881,"HealInc":0.1379}</v>
      </c>
    </row>
    <row r="128" spans="4:77" ht="16.5" x14ac:dyDescent="0.15">
      <c r="D128" s="38">
        <v>203</v>
      </c>
      <c r="E128" s="43">
        <v>97</v>
      </c>
      <c r="F128" s="38">
        <v>5806.6336172429383</v>
      </c>
      <c r="G128" s="38">
        <v>50</v>
      </c>
      <c r="H128" s="38">
        <v>50</v>
      </c>
      <c r="I128" s="48">
        <v>5806.6336172429383</v>
      </c>
      <c r="J128" s="48">
        <v>580.66336172429385</v>
      </c>
      <c r="K128" s="48">
        <v>232.26534468971755</v>
      </c>
      <c r="L128" s="48">
        <v>232.26534468971755</v>
      </c>
      <c r="M128" s="48">
        <v>70</v>
      </c>
      <c r="N128" s="48">
        <v>70</v>
      </c>
      <c r="O128" s="48">
        <v>22.5</v>
      </c>
      <c r="P128" s="48">
        <v>17.5</v>
      </c>
      <c r="Q128" s="48">
        <v>16.5</v>
      </c>
      <c r="R128" s="48">
        <v>16.5</v>
      </c>
      <c r="S128" s="48">
        <f>SUM(I$32:I128)</f>
        <v>340663.00286384695</v>
      </c>
      <c r="T128" s="48">
        <f>SUM(J$32:J128)</f>
        <v>34066.300286384692</v>
      </c>
      <c r="U128" s="48">
        <f>SUM(K$32:K128)</f>
        <v>13626.520114553881</v>
      </c>
      <c r="V128" s="48">
        <f>SUM(L$32:L128)</f>
        <v>13626.520114553881</v>
      </c>
      <c r="W128" s="62">
        <f>SUM(M$32:M128)/10000</f>
        <v>0.68600000000000005</v>
      </c>
      <c r="X128" s="62">
        <f>SUM(N$32:N128)/10000</f>
        <v>0.68600000000000005</v>
      </c>
      <c r="Y128" s="62">
        <f>SUM(O$32:O128)/10000</f>
        <v>0.19034999999999999</v>
      </c>
      <c r="Z128" s="62">
        <f>SUM(P$32:P128)/10000</f>
        <v>0.14804999999999999</v>
      </c>
      <c r="AA128" s="62">
        <f>SUM(Q$32:Q128)/10000</f>
        <v>0.13958999999999996</v>
      </c>
      <c r="AB128" s="62">
        <f>SUM(R$32:R128)/10000</f>
        <v>0.13958999999999996</v>
      </c>
      <c r="AD128" s="2" t="str" cm="1">
        <f t="array" ref="AD128">IF(AD127="","",$B$2&amp;AD$31&amp;$B$2&amp;$B$1&amp;ROUND(AD$29/100*_xlfn.XLOOKUP($E128,$E$32:$E$281,_xlfn.XLOOKUP(AD$31,$S$28:$AB$28,$S$32:$AB$281))*_xlfn.XLOOKUP(AG$30,$S$8:$S$10,_xlfn.XLOOKUP(AD$31,$U$4:$Z$4,$U$8:$Z$10),1),4))</f>
        <v>"Atk":41560.8863</v>
      </c>
      <c r="AE128" s="2" t="str" cm="1">
        <f t="array" ref="AE128">IF(AE127="","",$B$2&amp;AE$31&amp;$B$2&amp;$B$1&amp;ROUND(AE$29/100*_xlfn.XLOOKUP($E128,$E$32:$E$281,_xlfn.XLOOKUP(AE$31,$S$28:$AB$28,$S$32:$AB$281))*_xlfn.XLOOKUP(AG$30,$S$8:$S$10,_xlfn.XLOOKUP(AE$31,$U$4:$Z$4,$U$8:$Z$10),1),4))</f>
        <v>"Cri":0.9947</v>
      </c>
      <c r="AF128" s="2" t="str" cm="1">
        <f t="array" ref="AF128">IF(AF127="","",$B$2&amp;AF$31&amp;$B$2&amp;$B$1&amp;ROUND(AF$29/100*_xlfn.XLOOKUP($E128,$E$32:$E$281,_xlfn.XLOOKUP(AF$31,$S$28:$AB$28,$S$32:$AB$281))*_xlfn.XLOOKUP(AI$30,$S$8:$S$10,_xlfn.XLOOKUP(AF$31,$U$4:$Z$4,$U$8:$Z$10),1),4))</f>
        <v/>
      </c>
      <c r="AG128" s="2" t="str">
        <f t="shared" si="13"/>
        <v>{"Atk":41560.8863,"Cri":0.9947}</v>
      </c>
      <c r="AH128" s="2" t="str" cm="1">
        <f t="array" ref="AH128">IF(AH127="","",$B$2&amp;AH$31&amp;$B$2&amp;$B$1&amp;ROUND(AH$29/100*_xlfn.XLOOKUP($E128,$E$32:$E$281,_xlfn.XLOOKUP(AH$31,$S$28:$AB$28,$S$32:$AB$281))*_xlfn.XLOOKUP(AK$30,$S$8:$S$10,_xlfn.XLOOKUP(AH$31,$U$4:$Z$4,$U$8:$Z$10),1),4))</f>
        <v>"Hp":299783.4425</v>
      </c>
      <c r="AI128" s="2" t="str" cm="1">
        <f t="array" ref="AI128">IF(AI127="","",$B$2&amp;AI$31&amp;$B$2&amp;$B$1&amp;ROUND(AI$29/100*_xlfn.XLOOKUP($E128,$E$32:$E$281,_xlfn.XLOOKUP(AI$31,$S$28:$AB$28,$S$32:$AB$281))*_xlfn.XLOOKUP(AK$30,$S$8:$S$10,_xlfn.XLOOKUP(AI$31,$U$4:$Z$4,$U$8:$Z$10),1),4))</f>
        <v>"AntiCri":0.5488</v>
      </c>
      <c r="AJ128" s="2" t="str" cm="1">
        <f t="array" ref="AJ128">IF(AJ127="","",$B$2&amp;AJ$31&amp;$B$2&amp;$B$1&amp;ROUND(AJ$29/100*_xlfn.XLOOKUP($E128,$E$32:$E$281,_xlfn.XLOOKUP(AJ$31,$S$28:$AB$28,$S$32:$AB$281))*_xlfn.XLOOKUP(AK$30,$S$8:$S$10,_xlfn.XLOOKUP(AJ$31,$U$4:$Z$4,$U$8:$Z$10),1),4))</f>
        <v/>
      </c>
      <c r="AK128" s="2" t="str">
        <f t="shared" si="14"/>
        <v>{"Hp":299783.4425,"AntiCri":0.5488}</v>
      </c>
      <c r="AL128" s="2" t="str" cm="1">
        <f t="array" ref="AL128">IF(AL127="","",$B$2&amp;AL$31&amp;$B$2&amp;$B$1&amp;ROUND(AL$29/100*_xlfn.XLOOKUP($E128,$E$32:$E$281,_xlfn.XLOOKUP(AL$31,$S$28:$AB$28,$S$32:$AB$281))*IFERROR(_xlfn.XLOOKUP(AO$30,$S$8:$S$10,_xlfn.XLOOKUP(AL$31,$U$4:$Z$4,$U$8:$Z$10),1),1),4))</f>
        <v>"PhysDef":12945.1941</v>
      </c>
      <c r="AM128" s="2" t="str" cm="1">
        <f t="array" ref="AM128">IF(AM127="","",$B$2&amp;AM$31&amp;$B$2&amp;$B$1&amp;ROUND(AM$29/100*_xlfn.XLOOKUP($E128,$E$32:$E$281,_xlfn.XLOOKUP(AM$31,$S$28:$AB$28,$S$32:$AB$281))*IFERROR(_xlfn.XLOOKUP(AP$30,$S$8:$S$10,_xlfn.XLOOKUP(AM$31,$U$4:$Z$4,$U$8:$Z$10),1),1),4))</f>
        <v>"SkillSpeed":0.1481</v>
      </c>
      <c r="AN128" s="2" t="str" cm="1">
        <f t="array" ref="AN128">IF(AN127="","",$B$2&amp;AN$31&amp;$B$2&amp;$B$1&amp;ROUND(AN$29/100*_xlfn.XLOOKUP($E128,$E$32:$E$281,_xlfn.XLOOKUP(AN$31,$S$28:$AB$28,$S$32:$AB$281))*IFERROR(_xlfn.XLOOKUP(AO$30,$S$8:$S$10,_xlfn.XLOOKUP(AN$31,$U$4:$Z$4,$U$8:$Z$10),1),1),4))</f>
        <v/>
      </c>
      <c r="AO128" s="2" t="str">
        <f t="shared" si="15"/>
        <v>{"PhysDef":12945.1941,"SkillSpeed":0.1481}</v>
      </c>
      <c r="AP128" s="2" t="str" cm="1">
        <f t="array" ref="AP128">IF(AP127="","",$B$2&amp;AP$31&amp;$B$2&amp;$B$1&amp;ROUND(AP$29/100*_xlfn.XLOOKUP($E128,$E$32:$E$281,_xlfn.XLOOKUP(AP$31,$S$28:$AB$28,$S$32:$AB$281))*IFERROR(_xlfn.XLOOKUP(AS$30,$S$8:$S$10,_xlfn.XLOOKUP(AP$31,$U$4:$Z$4,$U$8:$Z$10),1),1),4))</f>
        <v>"MagicDef":12945.1941</v>
      </c>
      <c r="AQ128" s="2" t="str" cm="1">
        <f t="array" ref="AQ128">IF(AQ127="","",$B$2&amp;AQ$31&amp;$B$2&amp;$B$1&amp;ROUND(AQ$29/100*_xlfn.XLOOKUP($E128,$E$32:$E$281,_xlfn.XLOOKUP(AQ$31,$S$28:$AB$28,$S$32:$AB$281))*IFERROR(_xlfn.XLOOKUP(AT$30,$S$8:$S$10,_xlfn.XLOOKUP(AQ$31,$U$4:$Z$4,$U$8:$Z$10),1),1),4))</f>
        <v>"AtkSpeed":0.1904</v>
      </c>
      <c r="AR128" s="2" t="str" cm="1">
        <f t="array" ref="AR128">IF(AR127="","",$B$2&amp;AR$31&amp;$B$2&amp;$B$1&amp;ROUND(AR$29/100*_xlfn.XLOOKUP($E128,$E$32:$E$281,_xlfn.XLOOKUP(AR$31,$S$28:$AB$28,$S$32:$AB$281))*IFERROR(_xlfn.XLOOKUP(AS$30,$S$8:$S$10,_xlfn.XLOOKUP(AR$31,$U$4:$Z$4,$U$8:$Z$10),1),1),4))</f>
        <v>"SkillSpeed":0.1481</v>
      </c>
      <c r="AS128" s="2" t="str">
        <f t="shared" si="16"/>
        <v>{"MagicDef":12945.1941,"AtkSpeed":0.1904,"SkillSpeed":0.1481}</v>
      </c>
      <c r="AT128" s="2" t="str" cm="1">
        <f t="array" ref="AT128">IF(AT127="","",$B$2&amp;AT$31&amp;$B$2&amp;$B$1&amp;ROUND(AT$29/100*_xlfn.XLOOKUP($E128,$E$32:$E$281,_xlfn.XLOOKUP(AT$31,$S$28:$AB$28,$S$32:$AB$281))*IFERROR(_xlfn.XLOOKUP(AW$30,$S$8:$S$10,_xlfn.XLOOKUP(AT$31,$U$4:$Z$4,$U$8:$Z$10),1),1),4))</f>
        <v>"Atk":29297.0182</v>
      </c>
      <c r="AU128" s="2" t="str" cm="1">
        <f t="array" ref="AU128">IF(AU127="","",$B$2&amp;AU$31&amp;$B$2&amp;$B$1&amp;ROUND(AU$29/100*_xlfn.XLOOKUP($E128,$E$32:$E$281,_xlfn.XLOOKUP(AU$31,$S$28:$AB$28,$S$32:$AB$281))*IFERROR(_xlfn.XLOOKUP(AX$30,$S$8:$S$10,_xlfn.XLOOKUP(AU$31,$U$4:$Z$4,$U$8:$Z$10),1),1),4))</f>
        <v>"Cri":0.686</v>
      </c>
      <c r="AV128" s="2" t="str" cm="1">
        <f t="array" ref="AV128">IF(AV127="","",$B$2&amp;AV$31&amp;$B$2&amp;$B$1&amp;ROUND(AV$29/100*_xlfn.XLOOKUP($E128,$E$32:$E$281,_xlfn.XLOOKUP(AV$31,$S$28:$AB$28,$S$32:$AB$281))*IFERROR(_xlfn.XLOOKUP(AW$30,$S$8:$S$10,_xlfn.XLOOKUP(AV$31,$U$4:$Z$4,$U$8:$Z$10),1),1),4))</f>
        <v/>
      </c>
      <c r="AW128" s="2" t="str">
        <f t="shared" si="17"/>
        <v>{"Atk":29297.0182,"Cri":0.686}</v>
      </c>
      <c r="AX128" s="2" t="str" cm="1">
        <f t="array" ref="AX128">IF(AX127="","",$B$2&amp;AX$31&amp;$B$2&amp;$B$1&amp;ROUND(AX$29/100*_xlfn.XLOOKUP($E128,$E$32:$E$281,_xlfn.XLOOKUP(AX$31,$S$28:$AB$28,$S$32:$AB$281))*IFERROR(_xlfn.XLOOKUP(BA$30,$S$8:$S$10,_xlfn.XLOOKUP(AX$31,$U$4:$Z$4,$U$8:$Z$10),1),1),4))</f>
        <v>"Hp":425828.7536</v>
      </c>
      <c r="AY128" s="2" t="str" cm="1">
        <f t="array" ref="AY128">IF(AY127="","",$B$2&amp;AY$31&amp;$B$2&amp;$B$1&amp;ROUND(AY$29/100*_xlfn.XLOOKUP($E128,$E$32:$E$281,_xlfn.XLOOKUP(AY$31,$S$28:$AB$28,$S$32:$AB$281))*IFERROR(_xlfn.XLOOKUP(BB$30,$S$8:$S$10,_xlfn.XLOOKUP(AY$31,$U$4:$Z$4,$U$8:$Z$10),1),1),4))</f>
        <v>"AntiCri":0.686</v>
      </c>
      <c r="AZ128" s="2" t="str" cm="1">
        <f t="array" ref="AZ128">IF(AZ127="","",$B$2&amp;AZ$31&amp;$B$2&amp;$B$1&amp;ROUND(AZ$29/100*_xlfn.XLOOKUP($E128,$E$32:$E$281,_xlfn.XLOOKUP(AZ$31,$S$28:$AB$28,$S$32:$AB$281))*IFERROR(_xlfn.XLOOKUP(BA$30,$S$8:$S$10,_xlfn.XLOOKUP(AZ$31,$U$4:$Z$4,$U$8:$Z$10),1),1),4))</f>
        <v/>
      </c>
      <c r="BA128" s="2" t="str">
        <f t="shared" si="18"/>
        <v>{"Hp":425828.7536,"AntiCri":0.686}</v>
      </c>
      <c r="BB128" s="2" t="str" cm="1">
        <f t="array" ref="BB128">IF(BB127="","",$B$2&amp;BB$31&amp;$B$2&amp;$B$1&amp;ROUND(BB$29/100*_xlfn.XLOOKUP($E128,$E$32:$E$281,_xlfn.XLOOKUP(BB$31,$S$28:$AB$28,$S$32:$AB$281))*IFERROR(_xlfn.XLOOKUP(BE$30,$S$8:$S$10,_xlfn.XLOOKUP(BB$31,$U$4:$Z$4,$U$8:$Z$10),1),1),4))</f>
        <v>"PhysDef":14989.1721</v>
      </c>
      <c r="BC128" s="2" t="str" cm="1">
        <f t="array" ref="BC128">IF(BC127="","",$B$2&amp;BC$31&amp;$B$2&amp;$B$1&amp;ROUND(BC$29/100*_xlfn.XLOOKUP($E128,$E$32:$E$281,_xlfn.XLOOKUP(BC$31,$S$28:$AB$28,$S$32:$AB$281))*IFERROR(_xlfn.XLOOKUP(BF$30,$S$8:$S$10,_xlfn.XLOOKUP(BC$31,$U$4:$Z$4,$U$8:$Z$10),1),1),4))</f>
        <v>"OnHealInc":0.1396</v>
      </c>
      <c r="BD128" s="2" t="str" cm="1">
        <f t="array" ref="BD128">IF(BD127="","",$B$2&amp;BD$31&amp;$B$2&amp;$B$1&amp;ROUND(BD$29/100*_xlfn.XLOOKUP($E128,$E$32:$E$281,_xlfn.XLOOKUP(BD$31,$S$28:$AB$28,$S$32:$AB$281))*IFERROR(_xlfn.XLOOKUP(BE$30,$S$8:$S$10,_xlfn.XLOOKUP(BD$31,$U$4:$Z$4,$U$8:$Z$10),1),1),4))</f>
        <v/>
      </c>
      <c r="BE128" s="2" t="str">
        <f t="shared" si="19"/>
        <v>{"PhysDef":14989.1721,"OnHealInc":0.1396}</v>
      </c>
      <c r="BF128" s="2" t="str" cm="1">
        <f t="array" ref="BF128">IF(BF127="","",$B$2&amp;BF$31&amp;$B$2&amp;$B$1&amp;ROUND(BF$29/100*_xlfn.XLOOKUP($E128,$E$32:$E$281,_xlfn.XLOOKUP(BF$31,$S$28:$AB$28,$S$32:$AB$281))*IFERROR(_xlfn.XLOOKUP(BI$30,$S$8:$S$10,_xlfn.XLOOKUP(BF$31,$U$4:$Z$4,$U$8:$Z$10),1),1),4))</f>
        <v>"MagicDef":14989.1721</v>
      </c>
      <c r="BG128" s="2" t="str" cm="1">
        <f t="array" ref="BG128">IF(BG127="","",$B$2&amp;BG$31&amp;$B$2&amp;$B$1&amp;ROUND(BG$29/100*_xlfn.XLOOKUP($E128,$E$32:$E$281,_xlfn.XLOOKUP(BG$31,$S$28:$AB$28,$S$32:$AB$281))*IFERROR(_xlfn.XLOOKUP(BJ$30,$S$8:$S$10,_xlfn.XLOOKUP(BG$31,$U$4:$Z$4,$U$8:$Z$10),1),1),4))</f>
        <v>"AtkSpeed":0.1904</v>
      </c>
      <c r="BH128" s="2" t="str" cm="1">
        <f t="array" ref="BH128">IF(BH127="","",$B$2&amp;BH$31&amp;$B$2&amp;$B$1&amp;ROUND(BH$29/100*_xlfn.XLOOKUP($E128,$E$32:$E$281,_xlfn.XLOOKUP(BH$31,$S$28:$AB$28,$S$32:$AB$281))*IFERROR(_xlfn.XLOOKUP(BI$30,$S$8:$S$10,_xlfn.XLOOKUP(BH$31,$U$4:$Z$4,$U$8:$Z$10),1),1),4))</f>
        <v>"OnHealInc":0.1396</v>
      </c>
      <c r="BI128" s="2" t="str">
        <f t="shared" si="20"/>
        <v>{"MagicDef":14989.1721,"AtkSpeed":0.1904,"OnHealInc":0.1396}</v>
      </c>
      <c r="BJ128" s="2" t="str" cm="1">
        <f t="array" ref="BJ128">IF(BJ127="","",$B$2&amp;BJ$31&amp;$B$2&amp;$B$1&amp;ROUND(BJ$29/100*_xlfn.XLOOKUP($E128,$E$32:$E$281,_xlfn.XLOOKUP(BJ$31,$S$28:$AB$28,$S$32:$AB$281))*IFERROR(_xlfn.XLOOKUP(BM$30,$S$8:$S$10,_xlfn.XLOOKUP(BJ$31,$U$4:$Z$4,$U$8:$Z$10),1),1),4))</f>
        <v>"Atk":37472.9303</v>
      </c>
      <c r="BK128" s="2" t="str" cm="1">
        <f t="array" ref="BK128">IF(BK127="","",$B$2&amp;BK$31&amp;$B$2&amp;$B$1&amp;ROUND(BK$29/100*_xlfn.XLOOKUP($E128,$E$32:$E$281,_xlfn.XLOOKUP(BK$31,$S$28:$AB$28,$S$32:$AB$281))*IFERROR(_xlfn.XLOOKUP(BN$30,$S$8:$S$10,_xlfn.XLOOKUP(BK$31,$U$4:$Z$4,$U$8:$Z$10),1),1),4))</f>
        <v>"Cri":0.686</v>
      </c>
      <c r="BL128" s="2" t="str" cm="1">
        <f t="array" ref="BL128">IF(BL127="","",$B$2&amp;BL$31&amp;$B$2&amp;$B$1&amp;ROUND(BL$29/100*_xlfn.XLOOKUP($E128,$E$32:$E$281,_xlfn.XLOOKUP(BL$31,$S$28:$AB$28,$S$32:$AB$281))*IFERROR(_xlfn.XLOOKUP(BM$30,$S$8:$S$10,_xlfn.XLOOKUP(BL$31,$U$4:$Z$4,$U$8:$Z$10),1),1),4))</f>
        <v/>
      </c>
      <c r="BM128" s="2" t="str">
        <f t="shared" si="21"/>
        <v>{"Atk":37472.9303,"Cri":0.686}</v>
      </c>
      <c r="BN128" s="2" t="str" cm="1">
        <f t="array" ref="BN128">IF(BN127="","",$B$2&amp;BN$31&amp;$B$2&amp;$B$1&amp;ROUND(BN$29/100*_xlfn.XLOOKUP($E128,$E$32:$E$281,_xlfn.XLOOKUP(BN$31,$S$28:$AB$28,$S$32:$AB$281))*IFERROR(_xlfn.XLOOKUP(BQ$30,$S$8:$S$10,_xlfn.XLOOKUP(BN$31,$U$4:$Z$4,$U$8:$Z$10),1),1),4))</f>
        <v>"Hp":357696.153</v>
      </c>
      <c r="BO128" s="2" t="str" cm="1">
        <f t="array" ref="BO128">IF(BO127="","",$B$2&amp;BO$31&amp;$B$2&amp;$B$1&amp;ROUND(BO$29/100*_xlfn.XLOOKUP($E128,$E$32:$E$281,_xlfn.XLOOKUP(BO$31,$S$28:$AB$28,$S$32:$AB$281))*IFERROR(_xlfn.XLOOKUP(BR$30,$S$8:$S$10,_xlfn.XLOOKUP(BO$31,$U$4:$Z$4,$U$8:$Z$10),1),1),4))</f>
        <v>"AntiCri":0.686</v>
      </c>
      <c r="BP128" s="2" t="str" cm="1">
        <f t="array" ref="BP128">IF(BP127="","",$B$2&amp;BP$31&amp;$B$2&amp;$B$1&amp;ROUND(BP$29/100*_xlfn.XLOOKUP($E128,$E$32:$E$281,_xlfn.XLOOKUP(BP$31,$S$28:$AB$28,$S$32:$AB$281))*IFERROR(_xlfn.XLOOKUP(BQ$30,$S$8:$S$10,_xlfn.XLOOKUP(BP$31,$U$4:$Z$4,$U$8:$Z$10),1),1),4))</f>
        <v/>
      </c>
      <c r="BQ128" s="2" t="str">
        <f t="shared" si="22"/>
        <v>{"Hp":357696.153,"AntiCri":0.686}</v>
      </c>
      <c r="BR128" s="2" t="str" cm="1">
        <f t="array" ref="BR128">IF(BR127="","",$B$2&amp;BR$31&amp;$B$2&amp;$B$1&amp;ROUND(BR$29/100*_xlfn.XLOOKUP($E128,$E$32:$E$281,_xlfn.XLOOKUP(BR$31,$S$28:$AB$28,$S$32:$AB$281))*IFERROR(_xlfn.XLOOKUP(BU$30,$S$8:$S$10,_xlfn.XLOOKUP(BR$31,$U$4:$Z$4,$U$8:$Z$10),1),1),4))</f>
        <v>"PhysDef":13217.7245</v>
      </c>
      <c r="BS128" s="2" t="str" cm="1">
        <f t="array" ref="BS128">IF(BS127="","",$B$2&amp;BS$31&amp;$B$2&amp;$B$1&amp;ROUND(BS$29/100*_xlfn.XLOOKUP($E128,$E$32:$E$281,_xlfn.XLOOKUP(BS$31,$S$28:$AB$28,$S$32:$AB$281))*IFERROR(_xlfn.XLOOKUP(BV$30,$S$8:$S$10,_xlfn.XLOOKUP(BS$31,$U$4:$Z$4,$U$8:$Z$10),1),1),4))</f>
        <v>"HealInc":0.1396</v>
      </c>
      <c r="BT128" s="2" t="str" cm="1">
        <f t="array" ref="BT128">IF(BT127="","",$B$2&amp;BT$31&amp;$B$2&amp;$B$1&amp;ROUND(BT$29/100*_xlfn.XLOOKUP($E128,$E$32:$E$281,_xlfn.XLOOKUP(BT$31,$S$28:$AB$28,$S$32:$AB$281))*IFERROR(_xlfn.XLOOKUP(BU$30,$S$8:$S$10,_xlfn.XLOOKUP(BT$31,$U$4:$Z$4,$U$8:$Z$10),1),1),4))</f>
        <v/>
      </c>
      <c r="BU128" s="2" t="str">
        <f t="shared" si="23"/>
        <v>{"PhysDef":13217.7245,"HealInc":0.1396}</v>
      </c>
      <c r="BV128" s="2" t="str" cm="1">
        <f t="array" ref="BV128">IF(BV127="","",$B$2&amp;BV$31&amp;$B$2&amp;$B$1&amp;ROUND(BV$29/100*_xlfn.XLOOKUP($E128,$E$32:$E$281,_xlfn.XLOOKUP(BV$31,$S$28:$AB$28,$S$32:$AB$281))*IFERROR(_xlfn.XLOOKUP(BY$30,$S$8:$S$10,_xlfn.XLOOKUP(BV$31,$U$4:$Z$4,$U$8:$Z$10),1),1),4))</f>
        <v>"MagicDef":13490.2549</v>
      </c>
      <c r="BW128" s="2" t="str" cm="1">
        <f t="array" ref="BW128">IF(BW127="","",$B$2&amp;BW$31&amp;$B$2&amp;$B$1&amp;ROUND(BW$29/100*_xlfn.XLOOKUP($E128,$E$32:$E$281,_xlfn.XLOOKUP(BW$31,$S$28:$AB$28,$S$32:$AB$281))*IFERROR(_xlfn.XLOOKUP(BZ$30,$S$8:$S$10,_xlfn.XLOOKUP(BW$31,$U$4:$Z$4,$U$8:$Z$10),1),1),4))</f>
        <v>"AtkSpeed":0.1904</v>
      </c>
      <c r="BX128" s="2" t="str" cm="1">
        <f t="array" ref="BX128">IF(BX127="","",$B$2&amp;BX$31&amp;$B$2&amp;$B$1&amp;ROUND(BX$29/100*_xlfn.XLOOKUP($E128,$E$32:$E$281,_xlfn.XLOOKUP(BX$31,$S$28:$AB$28,$S$32:$AB$281))*IFERROR(_xlfn.XLOOKUP(BY$30,$S$8:$S$10,_xlfn.XLOOKUP(BX$31,$U$4:$Z$4,$U$8:$Z$10),1),1),4))</f>
        <v>"HealInc":0.1396</v>
      </c>
      <c r="BY128" s="2" t="str">
        <f t="shared" si="24"/>
        <v>{"MagicDef":13490.2549,"AtkSpeed":0.1904,"HealInc":0.1396}</v>
      </c>
    </row>
    <row r="129" spans="4:77" ht="16.5" x14ac:dyDescent="0.15">
      <c r="D129" s="38">
        <v>205</v>
      </c>
      <c r="E129" s="43">
        <v>98</v>
      </c>
      <c r="F129" s="38">
        <v>5907.9751001756158</v>
      </c>
      <c r="G129" s="38">
        <v>50</v>
      </c>
      <c r="H129" s="38">
        <v>50</v>
      </c>
      <c r="I129" s="48">
        <v>5907.9751001756158</v>
      </c>
      <c r="J129" s="48">
        <v>590.79751001756165</v>
      </c>
      <c r="K129" s="48">
        <v>236.31900400702466</v>
      </c>
      <c r="L129" s="48">
        <v>236.31900400702466</v>
      </c>
      <c r="M129" s="48">
        <v>70</v>
      </c>
      <c r="N129" s="48">
        <v>70</v>
      </c>
      <c r="O129" s="48">
        <v>22.5</v>
      </c>
      <c r="P129" s="48">
        <v>17.5</v>
      </c>
      <c r="Q129" s="48">
        <v>16.5</v>
      </c>
      <c r="R129" s="48">
        <v>16.5</v>
      </c>
      <c r="S129" s="48">
        <f>SUM(I$32:I129)</f>
        <v>346570.97796402255</v>
      </c>
      <c r="T129" s="48">
        <f>SUM(J$32:J129)</f>
        <v>34657.097796402253</v>
      </c>
      <c r="U129" s="48">
        <f>SUM(K$32:K129)</f>
        <v>13862.839118560905</v>
      </c>
      <c r="V129" s="48">
        <f>SUM(L$32:L129)</f>
        <v>13862.839118560905</v>
      </c>
      <c r="W129" s="62">
        <f>SUM(M$32:M129)/10000</f>
        <v>0.69299999999999995</v>
      </c>
      <c r="X129" s="62">
        <f>SUM(N$32:N129)/10000</f>
        <v>0.69299999999999995</v>
      </c>
      <c r="Y129" s="62">
        <f>SUM(O$32:O129)/10000</f>
        <v>0.19259999999999999</v>
      </c>
      <c r="Z129" s="62">
        <f>SUM(P$32:P129)/10000</f>
        <v>0.14979999999999999</v>
      </c>
      <c r="AA129" s="62">
        <f>SUM(Q$32:Q129)/10000</f>
        <v>0.14123999999999998</v>
      </c>
      <c r="AB129" s="62">
        <f>SUM(R$32:R129)/10000</f>
        <v>0.14123999999999998</v>
      </c>
      <c r="AD129" s="2" t="str" cm="1">
        <f t="array" ref="AD129">IF(AD128="","",$B$2&amp;AD$31&amp;$B$2&amp;$B$1&amp;ROUND(AD$29/100*_xlfn.XLOOKUP($E129,$E$32:$E$281,_xlfn.XLOOKUP(AD$31,$S$28:$AB$28,$S$32:$AB$281))*_xlfn.XLOOKUP(AG$30,$S$8:$S$10,_xlfn.XLOOKUP(AD$31,$U$4:$Z$4,$U$8:$Z$10),1),4))</f>
        <v>"Atk":42281.6593</v>
      </c>
      <c r="AE129" s="2" t="str" cm="1">
        <f t="array" ref="AE129">IF(AE128="","",$B$2&amp;AE$31&amp;$B$2&amp;$B$1&amp;ROUND(AE$29/100*_xlfn.XLOOKUP($E129,$E$32:$E$281,_xlfn.XLOOKUP(AE$31,$S$28:$AB$28,$S$32:$AB$281))*_xlfn.XLOOKUP(AG$30,$S$8:$S$10,_xlfn.XLOOKUP(AE$31,$U$4:$Z$4,$U$8:$Z$10),1),4))</f>
        <v>"Cri":1.0049</v>
      </c>
      <c r="AF129" s="2" t="str" cm="1">
        <f t="array" ref="AF129">IF(AF128="","",$B$2&amp;AF$31&amp;$B$2&amp;$B$1&amp;ROUND(AF$29/100*_xlfn.XLOOKUP($E129,$E$32:$E$281,_xlfn.XLOOKUP(AF$31,$S$28:$AB$28,$S$32:$AB$281))*_xlfn.XLOOKUP(AI$30,$S$8:$S$10,_xlfn.XLOOKUP(AF$31,$U$4:$Z$4,$U$8:$Z$10),1),4))</f>
        <v/>
      </c>
      <c r="AG129" s="2" t="str">
        <f t="shared" si="13"/>
        <v>{"Atk":42281.6593,"Cri":1.0049}</v>
      </c>
      <c r="AH129" s="2" t="str" cm="1">
        <f t="array" ref="AH129">IF(AH128="","",$B$2&amp;AH$31&amp;$B$2&amp;$B$1&amp;ROUND(AH$29/100*_xlfn.XLOOKUP($E129,$E$32:$E$281,_xlfn.XLOOKUP(AH$31,$S$28:$AB$28,$S$32:$AB$281))*_xlfn.XLOOKUP(AK$30,$S$8:$S$10,_xlfn.XLOOKUP(AH$31,$U$4:$Z$4,$U$8:$Z$10),1),4))</f>
        <v>"Hp":304982.4606</v>
      </c>
      <c r="AI129" s="2" t="str" cm="1">
        <f t="array" ref="AI129">IF(AI128="","",$B$2&amp;AI$31&amp;$B$2&amp;$B$1&amp;ROUND(AI$29/100*_xlfn.XLOOKUP($E129,$E$32:$E$281,_xlfn.XLOOKUP(AI$31,$S$28:$AB$28,$S$32:$AB$281))*_xlfn.XLOOKUP(AK$30,$S$8:$S$10,_xlfn.XLOOKUP(AI$31,$U$4:$Z$4,$U$8:$Z$10),1),4))</f>
        <v>"AntiCri":0.5544</v>
      </c>
      <c r="AJ129" s="2" t="str" cm="1">
        <f t="array" ref="AJ129">IF(AJ128="","",$B$2&amp;AJ$31&amp;$B$2&amp;$B$1&amp;ROUND(AJ$29/100*_xlfn.XLOOKUP($E129,$E$32:$E$281,_xlfn.XLOOKUP(AJ$31,$S$28:$AB$28,$S$32:$AB$281))*_xlfn.XLOOKUP(AK$30,$S$8:$S$10,_xlfn.XLOOKUP(AJ$31,$U$4:$Z$4,$U$8:$Z$10),1),4))</f>
        <v/>
      </c>
      <c r="AK129" s="2" t="str">
        <f t="shared" si="14"/>
        <v>{"Hp":304982.4606,"AntiCri":0.5544}</v>
      </c>
      <c r="AL129" s="2" t="str" cm="1">
        <f t="array" ref="AL129">IF(AL128="","",$B$2&amp;AL$31&amp;$B$2&amp;$B$1&amp;ROUND(AL$29/100*_xlfn.XLOOKUP($E129,$E$32:$E$281,_xlfn.XLOOKUP(AL$31,$S$28:$AB$28,$S$32:$AB$281))*IFERROR(_xlfn.XLOOKUP(AO$30,$S$8:$S$10,_xlfn.XLOOKUP(AL$31,$U$4:$Z$4,$U$8:$Z$10),1),1),4))</f>
        <v>"PhysDef":13169.6972</v>
      </c>
      <c r="AM129" s="2" t="str" cm="1">
        <f t="array" ref="AM129">IF(AM128="","",$B$2&amp;AM$31&amp;$B$2&amp;$B$1&amp;ROUND(AM$29/100*_xlfn.XLOOKUP($E129,$E$32:$E$281,_xlfn.XLOOKUP(AM$31,$S$28:$AB$28,$S$32:$AB$281))*IFERROR(_xlfn.XLOOKUP(AP$30,$S$8:$S$10,_xlfn.XLOOKUP(AM$31,$U$4:$Z$4,$U$8:$Z$10),1),1),4))</f>
        <v>"SkillSpeed":0.1498</v>
      </c>
      <c r="AN129" s="2" t="str" cm="1">
        <f t="array" ref="AN129">IF(AN128="","",$B$2&amp;AN$31&amp;$B$2&amp;$B$1&amp;ROUND(AN$29/100*_xlfn.XLOOKUP($E129,$E$32:$E$281,_xlfn.XLOOKUP(AN$31,$S$28:$AB$28,$S$32:$AB$281))*IFERROR(_xlfn.XLOOKUP(AO$30,$S$8:$S$10,_xlfn.XLOOKUP(AN$31,$U$4:$Z$4,$U$8:$Z$10),1),1),4))</f>
        <v/>
      </c>
      <c r="AO129" s="2" t="str">
        <f t="shared" si="15"/>
        <v>{"PhysDef":13169.6972,"SkillSpeed":0.1498}</v>
      </c>
      <c r="AP129" s="2" t="str" cm="1">
        <f t="array" ref="AP129">IF(AP128="","",$B$2&amp;AP$31&amp;$B$2&amp;$B$1&amp;ROUND(AP$29/100*_xlfn.XLOOKUP($E129,$E$32:$E$281,_xlfn.XLOOKUP(AP$31,$S$28:$AB$28,$S$32:$AB$281))*IFERROR(_xlfn.XLOOKUP(AS$30,$S$8:$S$10,_xlfn.XLOOKUP(AP$31,$U$4:$Z$4,$U$8:$Z$10),1),1),4))</f>
        <v>"MagicDef":13169.6972</v>
      </c>
      <c r="AQ129" s="2" t="str" cm="1">
        <f t="array" ref="AQ129">IF(AQ128="","",$B$2&amp;AQ$31&amp;$B$2&amp;$B$1&amp;ROUND(AQ$29/100*_xlfn.XLOOKUP($E129,$E$32:$E$281,_xlfn.XLOOKUP(AQ$31,$S$28:$AB$28,$S$32:$AB$281))*IFERROR(_xlfn.XLOOKUP(AT$30,$S$8:$S$10,_xlfn.XLOOKUP(AQ$31,$U$4:$Z$4,$U$8:$Z$10),1),1),4))</f>
        <v>"AtkSpeed":0.1926</v>
      </c>
      <c r="AR129" s="2" t="str" cm="1">
        <f t="array" ref="AR129">IF(AR128="","",$B$2&amp;AR$31&amp;$B$2&amp;$B$1&amp;ROUND(AR$29/100*_xlfn.XLOOKUP($E129,$E$32:$E$281,_xlfn.XLOOKUP(AR$31,$S$28:$AB$28,$S$32:$AB$281))*IFERROR(_xlfn.XLOOKUP(AS$30,$S$8:$S$10,_xlfn.XLOOKUP(AR$31,$U$4:$Z$4,$U$8:$Z$10),1),1),4))</f>
        <v>"SkillSpeed":0.1498</v>
      </c>
      <c r="AS129" s="2" t="str">
        <f t="shared" si="16"/>
        <v>{"MagicDef":13169.6972,"AtkSpeed":0.1926,"SkillSpeed":0.1498}</v>
      </c>
      <c r="AT129" s="2" t="str" cm="1">
        <f t="array" ref="AT129">IF(AT128="","",$B$2&amp;AT$31&amp;$B$2&amp;$B$1&amp;ROUND(AT$29/100*_xlfn.XLOOKUP($E129,$E$32:$E$281,_xlfn.XLOOKUP(AT$31,$S$28:$AB$28,$S$32:$AB$281))*IFERROR(_xlfn.XLOOKUP(AW$30,$S$8:$S$10,_xlfn.XLOOKUP(AT$31,$U$4:$Z$4,$U$8:$Z$10),1),1),4))</f>
        <v>"Atk":29805.1041</v>
      </c>
      <c r="AU129" s="2" t="str" cm="1">
        <f t="array" ref="AU129">IF(AU128="","",$B$2&amp;AU$31&amp;$B$2&amp;$B$1&amp;ROUND(AU$29/100*_xlfn.XLOOKUP($E129,$E$32:$E$281,_xlfn.XLOOKUP(AU$31,$S$28:$AB$28,$S$32:$AB$281))*IFERROR(_xlfn.XLOOKUP(AX$30,$S$8:$S$10,_xlfn.XLOOKUP(AU$31,$U$4:$Z$4,$U$8:$Z$10),1),1),4))</f>
        <v>"Cri":0.693</v>
      </c>
      <c r="AV129" s="2" t="str" cm="1">
        <f t="array" ref="AV129">IF(AV128="","",$B$2&amp;AV$31&amp;$B$2&amp;$B$1&amp;ROUND(AV$29/100*_xlfn.XLOOKUP($E129,$E$32:$E$281,_xlfn.XLOOKUP(AV$31,$S$28:$AB$28,$S$32:$AB$281))*IFERROR(_xlfn.XLOOKUP(AW$30,$S$8:$S$10,_xlfn.XLOOKUP(AV$31,$U$4:$Z$4,$U$8:$Z$10),1),1),4))</f>
        <v/>
      </c>
      <c r="AW129" s="2" t="str">
        <f t="shared" si="17"/>
        <v>{"Atk":29805.1041,"Cri":0.693}</v>
      </c>
      <c r="AX129" s="2" t="str" cm="1">
        <f t="array" ref="AX129">IF(AX128="","",$B$2&amp;AX$31&amp;$B$2&amp;$B$1&amp;ROUND(AX$29/100*_xlfn.XLOOKUP($E129,$E$32:$E$281,_xlfn.XLOOKUP(AX$31,$S$28:$AB$28,$S$32:$AB$281))*IFERROR(_xlfn.XLOOKUP(BA$30,$S$8:$S$10,_xlfn.XLOOKUP(AX$31,$U$4:$Z$4,$U$8:$Z$10),1),1),4))</f>
        <v>"Hp":433213.7225</v>
      </c>
      <c r="AY129" s="2" t="str" cm="1">
        <f t="array" ref="AY129">IF(AY128="","",$B$2&amp;AY$31&amp;$B$2&amp;$B$1&amp;ROUND(AY$29/100*_xlfn.XLOOKUP($E129,$E$32:$E$281,_xlfn.XLOOKUP(AY$31,$S$28:$AB$28,$S$32:$AB$281))*IFERROR(_xlfn.XLOOKUP(BB$30,$S$8:$S$10,_xlfn.XLOOKUP(AY$31,$U$4:$Z$4,$U$8:$Z$10),1),1),4))</f>
        <v>"AntiCri":0.693</v>
      </c>
      <c r="AZ129" s="2" t="str" cm="1">
        <f t="array" ref="AZ129">IF(AZ128="","",$B$2&amp;AZ$31&amp;$B$2&amp;$B$1&amp;ROUND(AZ$29/100*_xlfn.XLOOKUP($E129,$E$32:$E$281,_xlfn.XLOOKUP(AZ$31,$S$28:$AB$28,$S$32:$AB$281))*IFERROR(_xlfn.XLOOKUP(BA$30,$S$8:$S$10,_xlfn.XLOOKUP(AZ$31,$U$4:$Z$4,$U$8:$Z$10),1),1),4))</f>
        <v/>
      </c>
      <c r="BA129" s="2" t="str">
        <f t="shared" si="18"/>
        <v>{"Hp":433213.7225,"AntiCri":0.693}</v>
      </c>
      <c r="BB129" s="2" t="str" cm="1">
        <f t="array" ref="BB129">IF(BB128="","",$B$2&amp;BB$31&amp;$B$2&amp;$B$1&amp;ROUND(BB$29/100*_xlfn.XLOOKUP($E129,$E$32:$E$281,_xlfn.XLOOKUP(BB$31,$S$28:$AB$28,$S$32:$AB$281))*IFERROR(_xlfn.XLOOKUP(BE$30,$S$8:$S$10,_xlfn.XLOOKUP(BB$31,$U$4:$Z$4,$U$8:$Z$10),1),1),4))</f>
        <v>"PhysDef":15249.123</v>
      </c>
      <c r="BC129" s="2" t="str" cm="1">
        <f t="array" ref="BC129">IF(BC128="","",$B$2&amp;BC$31&amp;$B$2&amp;$B$1&amp;ROUND(BC$29/100*_xlfn.XLOOKUP($E129,$E$32:$E$281,_xlfn.XLOOKUP(BC$31,$S$28:$AB$28,$S$32:$AB$281))*IFERROR(_xlfn.XLOOKUP(BF$30,$S$8:$S$10,_xlfn.XLOOKUP(BC$31,$U$4:$Z$4,$U$8:$Z$10),1),1),4))</f>
        <v>"OnHealInc":0.1412</v>
      </c>
      <c r="BD129" s="2" t="str" cm="1">
        <f t="array" ref="BD129">IF(BD128="","",$B$2&amp;BD$31&amp;$B$2&amp;$B$1&amp;ROUND(BD$29/100*_xlfn.XLOOKUP($E129,$E$32:$E$281,_xlfn.XLOOKUP(BD$31,$S$28:$AB$28,$S$32:$AB$281))*IFERROR(_xlfn.XLOOKUP(BE$30,$S$8:$S$10,_xlfn.XLOOKUP(BD$31,$U$4:$Z$4,$U$8:$Z$10),1),1),4))</f>
        <v/>
      </c>
      <c r="BE129" s="2" t="str">
        <f t="shared" si="19"/>
        <v>{"PhysDef":15249.123,"OnHealInc":0.1412}</v>
      </c>
      <c r="BF129" s="2" t="str" cm="1">
        <f t="array" ref="BF129">IF(BF128="","",$B$2&amp;BF$31&amp;$B$2&amp;$B$1&amp;ROUND(BF$29/100*_xlfn.XLOOKUP($E129,$E$32:$E$281,_xlfn.XLOOKUP(BF$31,$S$28:$AB$28,$S$32:$AB$281))*IFERROR(_xlfn.XLOOKUP(BI$30,$S$8:$S$10,_xlfn.XLOOKUP(BF$31,$U$4:$Z$4,$U$8:$Z$10),1),1),4))</f>
        <v>"MagicDef":15249.123</v>
      </c>
      <c r="BG129" s="2" t="str" cm="1">
        <f t="array" ref="BG129">IF(BG128="","",$B$2&amp;BG$31&amp;$B$2&amp;$B$1&amp;ROUND(BG$29/100*_xlfn.XLOOKUP($E129,$E$32:$E$281,_xlfn.XLOOKUP(BG$31,$S$28:$AB$28,$S$32:$AB$281))*IFERROR(_xlfn.XLOOKUP(BJ$30,$S$8:$S$10,_xlfn.XLOOKUP(BG$31,$U$4:$Z$4,$U$8:$Z$10),1),1),4))</f>
        <v>"AtkSpeed":0.1926</v>
      </c>
      <c r="BH129" s="2" t="str" cm="1">
        <f t="array" ref="BH129">IF(BH128="","",$B$2&amp;BH$31&amp;$B$2&amp;$B$1&amp;ROUND(BH$29/100*_xlfn.XLOOKUP($E129,$E$32:$E$281,_xlfn.XLOOKUP(BH$31,$S$28:$AB$28,$S$32:$AB$281))*IFERROR(_xlfn.XLOOKUP(BI$30,$S$8:$S$10,_xlfn.XLOOKUP(BH$31,$U$4:$Z$4,$U$8:$Z$10),1),1),4))</f>
        <v>"OnHealInc":0.1412</v>
      </c>
      <c r="BI129" s="2" t="str">
        <f t="shared" si="20"/>
        <v>{"MagicDef":15249.123,"AtkSpeed":0.1926,"OnHealInc":0.1412}</v>
      </c>
      <c r="BJ129" s="2" t="str" cm="1">
        <f t="array" ref="BJ129">IF(BJ128="","",$B$2&amp;BJ$31&amp;$B$2&amp;$B$1&amp;ROUND(BJ$29/100*_xlfn.XLOOKUP($E129,$E$32:$E$281,_xlfn.XLOOKUP(BJ$31,$S$28:$AB$28,$S$32:$AB$281))*IFERROR(_xlfn.XLOOKUP(BM$30,$S$8:$S$10,_xlfn.XLOOKUP(BJ$31,$U$4:$Z$4,$U$8:$Z$10),1),1),4))</f>
        <v>"Atk":38122.8076</v>
      </c>
      <c r="BK129" s="2" t="str" cm="1">
        <f t="array" ref="BK129">IF(BK128="","",$B$2&amp;BK$31&amp;$B$2&amp;$B$1&amp;ROUND(BK$29/100*_xlfn.XLOOKUP($E129,$E$32:$E$281,_xlfn.XLOOKUP(BK$31,$S$28:$AB$28,$S$32:$AB$281))*IFERROR(_xlfn.XLOOKUP(BN$30,$S$8:$S$10,_xlfn.XLOOKUP(BK$31,$U$4:$Z$4,$U$8:$Z$10),1),1),4))</f>
        <v>"Cri":0.693</v>
      </c>
      <c r="BL129" s="2" t="str" cm="1">
        <f t="array" ref="BL129">IF(BL128="","",$B$2&amp;BL$31&amp;$B$2&amp;$B$1&amp;ROUND(BL$29/100*_xlfn.XLOOKUP($E129,$E$32:$E$281,_xlfn.XLOOKUP(BL$31,$S$28:$AB$28,$S$32:$AB$281))*IFERROR(_xlfn.XLOOKUP(BM$30,$S$8:$S$10,_xlfn.XLOOKUP(BL$31,$U$4:$Z$4,$U$8:$Z$10),1),1),4))</f>
        <v/>
      </c>
      <c r="BM129" s="2" t="str">
        <f t="shared" si="21"/>
        <v>{"Atk":38122.8076,"Cri":0.693}</v>
      </c>
      <c r="BN129" s="2" t="str" cm="1">
        <f t="array" ref="BN129">IF(BN128="","",$B$2&amp;BN$31&amp;$B$2&amp;$B$1&amp;ROUND(BN$29/100*_xlfn.XLOOKUP($E129,$E$32:$E$281,_xlfn.XLOOKUP(BN$31,$S$28:$AB$28,$S$32:$AB$281))*IFERROR(_xlfn.XLOOKUP(BQ$30,$S$8:$S$10,_xlfn.XLOOKUP(BN$31,$U$4:$Z$4,$U$8:$Z$10),1),1),4))</f>
        <v>"Hp":363899.5269</v>
      </c>
      <c r="BO129" s="2" t="str" cm="1">
        <f t="array" ref="BO129">IF(BO128="","",$B$2&amp;BO$31&amp;$B$2&amp;$B$1&amp;ROUND(BO$29/100*_xlfn.XLOOKUP($E129,$E$32:$E$281,_xlfn.XLOOKUP(BO$31,$S$28:$AB$28,$S$32:$AB$281))*IFERROR(_xlfn.XLOOKUP(BR$30,$S$8:$S$10,_xlfn.XLOOKUP(BO$31,$U$4:$Z$4,$U$8:$Z$10),1),1),4))</f>
        <v>"AntiCri":0.693</v>
      </c>
      <c r="BP129" s="2" t="str" cm="1">
        <f t="array" ref="BP129">IF(BP128="","",$B$2&amp;BP$31&amp;$B$2&amp;$B$1&amp;ROUND(BP$29/100*_xlfn.XLOOKUP($E129,$E$32:$E$281,_xlfn.XLOOKUP(BP$31,$S$28:$AB$28,$S$32:$AB$281))*IFERROR(_xlfn.XLOOKUP(BQ$30,$S$8:$S$10,_xlfn.XLOOKUP(BP$31,$U$4:$Z$4,$U$8:$Z$10),1),1),4))</f>
        <v/>
      </c>
      <c r="BQ129" s="2" t="str">
        <f t="shared" si="22"/>
        <v>{"Hp":363899.5269,"AntiCri":0.693}</v>
      </c>
      <c r="BR129" s="2" t="str" cm="1">
        <f t="array" ref="BR129">IF(BR128="","",$B$2&amp;BR$31&amp;$B$2&amp;$B$1&amp;ROUND(BR$29/100*_xlfn.XLOOKUP($E129,$E$32:$E$281,_xlfn.XLOOKUP(BR$31,$S$28:$AB$28,$S$32:$AB$281))*IFERROR(_xlfn.XLOOKUP(BU$30,$S$8:$S$10,_xlfn.XLOOKUP(BR$31,$U$4:$Z$4,$U$8:$Z$10),1),1),4))</f>
        <v>"PhysDef":13446.9539</v>
      </c>
      <c r="BS129" s="2" t="str" cm="1">
        <f t="array" ref="BS129">IF(BS128="","",$B$2&amp;BS$31&amp;$B$2&amp;$B$1&amp;ROUND(BS$29/100*_xlfn.XLOOKUP($E129,$E$32:$E$281,_xlfn.XLOOKUP(BS$31,$S$28:$AB$28,$S$32:$AB$281))*IFERROR(_xlfn.XLOOKUP(BV$30,$S$8:$S$10,_xlfn.XLOOKUP(BS$31,$U$4:$Z$4,$U$8:$Z$10),1),1),4))</f>
        <v>"HealInc":0.1412</v>
      </c>
      <c r="BT129" s="2" t="str" cm="1">
        <f t="array" ref="BT129">IF(BT128="","",$B$2&amp;BT$31&amp;$B$2&amp;$B$1&amp;ROUND(BT$29/100*_xlfn.XLOOKUP($E129,$E$32:$E$281,_xlfn.XLOOKUP(BT$31,$S$28:$AB$28,$S$32:$AB$281))*IFERROR(_xlfn.XLOOKUP(BU$30,$S$8:$S$10,_xlfn.XLOOKUP(BT$31,$U$4:$Z$4,$U$8:$Z$10),1),1),4))</f>
        <v/>
      </c>
      <c r="BU129" s="2" t="str">
        <f t="shared" si="23"/>
        <v>{"PhysDef":13446.9539,"HealInc":0.1412}</v>
      </c>
      <c r="BV129" s="2" t="str" cm="1">
        <f t="array" ref="BV129">IF(BV128="","",$B$2&amp;BV$31&amp;$B$2&amp;$B$1&amp;ROUND(BV$29/100*_xlfn.XLOOKUP($E129,$E$32:$E$281,_xlfn.XLOOKUP(BV$31,$S$28:$AB$28,$S$32:$AB$281))*IFERROR(_xlfn.XLOOKUP(BY$30,$S$8:$S$10,_xlfn.XLOOKUP(BV$31,$U$4:$Z$4,$U$8:$Z$10),1),1),4))</f>
        <v>"MagicDef":13724.2107</v>
      </c>
      <c r="BW129" s="2" t="str" cm="1">
        <f t="array" ref="BW129">IF(BW128="","",$B$2&amp;BW$31&amp;$B$2&amp;$B$1&amp;ROUND(BW$29/100*_xlfn.XLOOKUP($E129,$E$32:$E$281,_xlfn.XLOOKUP(BW$31,$S$28:$AB$28,$S$32:$AB$281))*IFERROR(_xlfn.XLOOKUP(BZ$30,$S$8:$S$10,_xlfn.XLOOKUP(BW$31,$U$4:$Z$4,$U$8:$Z$10),1),1),4))</f>
        <v>"AtkSpeed":0.1926</v>
      </c>
      <c r="BX129" s="2" t="str" cm="1">
        <f t="array" ref="BX129">IF(BX128="","",$B$2&amp;BX$31&amp;$B$2&amp;$B$1&amp;ROUND(BX$29/100*_xlfn.XLOOKUP($E129,$E$32:$E$281,_xlfn.XLOOKUP(BX$31,$S$28:$AB$28,$S$32:$AB$281))*IFERROR(_xlfn.XLOOKUP(BY$30,$S$8:$S$10,_xlfn.XLOOKUP(BX$31,$U$4:$Z$4,$U$8:$Z$10),1),1),4))</f>
        <v>"HealInc":0.1412</v>
      </c>
      <c r="BY129" s="2" t="str">
        <f t="shared" si="24"/>
        <v>{"MagicDef":13724.2107,"AtkSpeed":0.1926,"HealInc":0.1412}</v>
      </c>
    </row>
    <row r="130" spans="4:77" ht="16.5" x14ac:dyDescent="0.15">
      <c r="D130" s="38">
        <v>207</v>
      </c>
      <c r="E130" s="43">
        <v>99</v>
      </c>
      <c r="F130" s="38">
        <v>6010.110370049435</v>
      </c>
      <c r="G130" s="38">
        <v>50</v>
      </c>
      <c r="H130" s="38">
        <v>50</v>
      </c>
      <c r="I130" s="48">
        <v>6010.110370049435</v>
      </c>
      <c r="J130" s="48">
        <v>601.01103700494355</v>
      </c>
      <c r="K130" s="48">
        <v>240.40441480197742</v>
      </c>
      <c r="L130" s="48">
        <v>240.40441480197742</v>
      </c>
      <c r="M130" s="48">
        <v>70</v>
      </c>
      <c r="N130" s="48">
        <v>70</v>
      </c>
      <c r="O130" s="48">
        <v>22.5</v>
      </c>
      <c r="P130" s="48">
        <v>17.5</v>
      </c>
      <c r="Q130" s="48">
        <v>16.5</v>
      </c>
      <c r="R130" s="48">
        <v>16.5</v>
      </c>
      <c r="S130" s="48">
        <f>SUM(I$32:I130)</f>
        <v>352581.08833407197</v>
      </c>
      <c r="T130" s="48">
        <f>SUM(J$32:J130)</f>
        <v>35258.108833407197</v>
      </c>
      <c r="U130" s="48">
        <f>SUM(K$32:K130)</f>
        <v>14103.243533362882</v>
      </c>
      <c r="V130" s="48">
        <f>SUM(L$32:L130)</f>
        <v>14103.243533362882</v>
      </c>
      <c r="W130" s="62">
        <f>SUM(M$32:M130)/10000</f>
        <v>0.7</v>
      </c>
      <c r="X130" s="62">
        <f>SUM(N$32:N130)/10000</f>
        <v>0.7</v>
      </c>
      <c r="Y130" s="62">
        <f>SUM(O$32:O130)/10000</f>
        <v>0.19485</v>
      </c>
      <c r="Z130" s="62">
        <f>SUM(P$32:P130)/10000</f>
        <v>0.15154999999999999</v>
      </c>
      <c r="AA130" s="62">
        <f>SUM(Q$32:Q130)/10000</f>
        <v>0.14288999999999996</v>
      </c>
      <c r="AB130" s="62">
        <f>SUM(R$32:R130)/10000</f>
        <v>0.14288999999999996</v>
      </c>
      <c r="AD130" s="2" t="str" cm="1">
        <f t="array" ref="AD130">IF(AD129="","",$B$2&amp;AD$31&amp;$B$2&amp;$B$1&amp;ROUND(AD$29/100*_xlfn.XLOOKUP($E130,$E$32:$E$281,_xlfn.XLOOKUP(AD$31,$S$28:$AB$28,$S$32:$AB$281))*_xlfn.XLOOKUP(AG$30,$S$8:$S$10,_xlfn.XLOOKUP(AD$31,$U$4:$Z$4,$U$8:$Z$10),1),4))</f>
        <v>"Atk":43014.8928</v>
      </c>
      <c r="AE130" s="2" t="str" cm="1">
        <f t="array" ref="AE130">IF(AE129="","",$B$2&amp;AE$31&amp;$B$2&amp;$B$1&amp;ROUND(AE$29/100*_xlfn.XLOOKUP($E130,$E$32:$E$281,_xlfn.XLOOKUP(AE$31,$S$28:$AB$28,$S$32:$AB$281))*_xlfn.XLOOKUP(AG$30,$S$8:$S$10,_xlfn.XLOOKUP(AE$31,$U$4:$Z$4,$U$8:$Z$10),1),4))</f>
        <v>"Cri":1.015</v>
      </c>
      <c r="AF130" s="2" t="str" cm="1">
        <f t="array" ref="AF130">IF(AF129="","",$B$2&amp;AF$31&amp;$B$2&amp;$B$1&amp;ROUND(AF$29/100*_xlfn.XLOOKUP($E130,$E$32:$E$281,_xlfn.XLOOKUP(AF$31,$S$28:$AB$28,$S$32:$AB$281))*_xlfn.XLOOKUP(AI$30,$S$8:$S$10,_xlfn.XLOOKUP(AF$31,$U$4:$Z$4,$U$8:$Z$10),1),4))</f>
        <v/>
      </c>
      <c r="AG130" s="2" t="str">
        <f t="shared" si="13"/>
        <v>{"Atk":43014.8928,"Cri":1.015}</v>
      </c>
      <c r="AH130" s="2" t="str" cm="1">
        <f t="array" ref="AH130">IF(AH129="","",$B$2&amp;AH$31&amp;$B$2&amp;$B$1&amp;ROUND(AH$29/100*_xlfn.XLOOKUP($E130,$E$32:$E$281,_xlfn.XLOOKUP(AH$31,$S$28:$AB$28,$S$32:$AB$281))*_xlfn.XLOOKUP(AK$30,$S$8:$S$10,_xlfn.XLOOKUP(AH$31,$U$4:$Z$4,$U$8:$Z$10),1),4))</f>
        <v>"Hp":310271.3577</v>
      </c>
      <c r="AI130" s="2" t="str" cm="1">
        <f t="array" ref="AI130">IF(AI129="","",$B$2&amp;AI$31&amp;$B$2&amp;$B$1&amp;ROUND(AI$29/100*_xlfn.XLOOKUP($E130,$E$32:$E$281,_xlfn.XLOOKUP(AI$31,$S$28:$AB$28,$S$32:$AB$281))*_xlfn.XLOOKUP(AK$30,$S$8:$S$10,_xlfn.XLOOKUP(AI$31,$U$4:$Z$4,$U$8:$Z$10),1),4))</f>
        <v>"AntiCri":0.56</v>
      </c>
      <c r="AJ130" s="2" t="str" cm="1">
        <f t="array" ref="AJ130">IF(AJ129="","",$B$2&amp;AJ$31&amp;$B$2&amp;$B$1&amp;ROUND(AJ$29/100*_xlfn.XLOOKUP($E130,$E$32:$E$281,_xlfn.XLOOKUP(AJ$31,$S$28:$AB$28,$S$32:$AB$281))*_xlfn.XLOOKUP(AK$30,$S$8:$S$10,_xlfn.XLOOKUP(AJ$31,$U$4:$Z$4,$U$8:$Z$10),1),4))</f>
        <v/>
      </c>
      <c r="AK130" s="2" t="str">
        <f t="shared" si="14"/>
        <v>{"Hp":310271.3577,"AntiCri":0.56}</v>
      </c>
      <c r="AL130" s="2" t="str" cm="1">
        <f t="array" ref="AL130">IF(AL129="","",$B$2&amp;AL$31&amp;$B$2&amp;$B$1&amp;ROUND(AL$29/100*_xlfn.XLOOKUP($E130,$E$32:$E$281,_xlfn.XLOOKUP(AL$31,$S$28:$AB$28,$S$32:$AB$281))*IFERROR(_xlfn.XLOOKUP(AO$30,$S$8:$S$10,_xlfn.XLOOKUP(AL$31,$U$4:$Z$4,$U$8:$Z$10),1),1),4))</f>
        <v>"PhysDef":13398.0814</v>
      </c>
      <c r="AM130" s="2" t="str" cm="1">
        <f t="array" ref="AM130">IF(AM129="","",$B$2&amp;AM$31&amp;$B$2&amp;$B$1&amp;ROUND(AM$29/100*_xlfn.XLOOKUP($E130,$E$32:$E$281,_xlfn.XLOOKUP(AM$31,$S$28:$AB$28,$S$32:$AB$281))*IFERROR(_xlfn.XLOOKUP(AP$30,$S$8:$S$10,_xlfn.XLOOKUP(AM$31,$U$4:$Z$4,$U$8:$Z$10),1),1),4))</f>
        <v>"SkillSpeed":0.1516</v>
      </c>
      <c r="AN130" s="2" t="str" cm="1">
        <f t="array" ref="AN130">IF(AN129="","",$B$2&amp;AN$31&amp;$B$2&amp;$B$1&amp;ROUND(AN$29/100*_xlfn.XLOOKUP($E130,$E$32:$E$281,_xlfn.XLOOKUP(AN$31,$S$28:$AB$28,$S$32:$AB$281))*IFERROR(_xlfn.XLOOKUP(AO$30,$S$8:$S$10,_xlfn.XLOOKUP(AN$31,$U$4:$Z$4,$U$8:$Z$10),1),1),4))</f>
        <v/>
      </c>
      <c r="AO130" s="2" t="str">
        <f t="shared" si="15"/>
        <v>{"PhysDef":13398.0814,"SkillSpeed":0.1516}</v>
      </c>
      <c r="AP130" s="2" t="str" cm="1">
        <f t="array" ref="AP130">IF(AP129="","",$B$2&amp;AP$31&amp;$B$2&amp;$B$1&amp;ROUND(AP$29/100*_xlfn.XLOOKUP($E130,$E$32:$E$281,_xlfn.XLOOKUP(AP$31,$S$28:$AB$28,$S$32:$AB$281))*IFERROR(_xlfn.XLOOKUP(AS$30,$S$8:$S$10,_xlfn.XLOOKUP(AP$31,$U$4:$Z$4,$U$8:$Z$10),1),1),4))</f>
        <v>"MagicDef":13398.0814</v>
      </c>
      <c r="AQ130" s="2" t="str" cm="1">
        <f t="array" ref="AQ130">IF(AQ129="","",$B$2&amp;AQ$31&amp;$B$2&amp;$B$1&amp;ROUND(AQ$29/100*_xlfn.XLOOKUP($E130,$E$32:$E$281,_xlfn.XLOOKUP(AQ$31,$S$28:$AB$28,$S$32:$AB$281))*IFERROR(_xlfn.XLOOKUP(AT$30,$S$8:$S$10,_xlfn.XLOOKUP(AQ$31,$U$4:$Z$4,$U$8:$Z$10),1),1),4))</f>
        <v>"AtkSpeed":0.1949</v>
      </c>
      <c r="AR130" s="2" t="str" cm="1">
        <f t="array" ref="AR130">IF(AR129="","",$B$2&amp;AR$31&amp;$B$2&amp;$B$1&amp;ROUND(AR$29/100*_xlfn.XLOOKUP($E130,$E$32:$E$281,_xlfn.XLOOKUP(AR$31,$S$28:$AB$28,$S$32:$AB$281))*IFERROR(_xlfn.XLOOKUP(AS$30,$S$8:$S$10,_xlfn.XLOOKUP(AR$31,$U$4:$Z$4,$U$8:$Z$10),1),1),4))</f>
        <v>"SkillSpeed":0.1516</v>
      </c>
      <c r="AS130" s="2" t="str">
        <f t="shared" si="16"/>
        <v>{"MagicDef":13398.0814,"AtkSpeed":0.1949,"SkillSpeed":0.1516}</v>
      </c>
      <c r="AT130" s="2" t="str" cm="1">
        <f t="array" ref="AT130">IF(AT129="","",$B$2&amp;AT$31&amp;$B$2&amp;$B$1&amp;ROUND(AT$29/100*_xlfn.XLOOKUP($E130,$E$32:$E$281,_xlfn.XLOOKUP(AT$31,$S$28:$AB$28,$S$32:$AB$281))*IFERROR(_xlfn.XLOOKUP(AW$30,$S$8:$S$10,_xlfn.XLOOKUP(AT$31,$U$4:$Z$4,$U$8:$Z$10),1),1),4))</f>
        <v>"Atk":30321.9736</v>
      </c>
      <c r="AU130" s="2" t="str" cm="1">
        <f t="array" ref="AU130">IF(AU129="","",$B$2&amp;AU$31&amp;$B$2&amp;$B$1&amp;ROUND(AU$29/100*_xlfn.XLOOKUP($E130,$E$32:$E$281,_xlfn.XLOOKUP(AU$31,$S$28:$AB$28,$S$32:$AB$281))*IFERROR(_xlfn.XLOOKUP(AX$30,$S$8:$S$10,_xlfn.XLOOKUP(AU$31,$U$4:$Z$4,$U$8:$Z$10),1),1),4))</f>
        <v>"Cri":0.7</v>
      </c>
      <c r="AV130" s="2" t="str" cm="1">
        <f t="array" ref="AV130">IF(AV129="","",$B$2&amp;AV$31&amp;$B$2&amp;$B$1&amp;ROUND(AV$29/100*_xlfn.XLOOKUP($E130,$E$32:$E$281,_xlfn.XLOOKUP(AV$31,$S$28:$AB$28,$S$32:$AB$281))*IFERROR(_xlfn.XLOOKUP(AW$30,$S$8:$S$10,_xlfn.XLOOKUP(AV$31,$U$4:$Z$4,$U$8:$Z$10),1),1),4))</f>
        <v/>
      </c>
      <c r="AW130" s="2" t="str">
        <f t="shared" si="17"/>
        <v>{"Atk":30321.9736,"Cri":0.7}</v>
      </c>
      <c r="AX130" s="2" t="str" cm="1">
        <f t="array" ref="AX130">IF(AX129="","",$B$2&amp;AX$31&amp;$B$2&amp;$B$1&amp;ROUND(AX$29/100*_xlfn.XLOOKUP($E130,$E$32:$E$281,_xlfn.XLOOKUP(AX$31,$S$28:$AB$28,$S$32:$AB$281))*IFERROR(_xlfn.XLOOKUP(BA$30,$S$8:$S$10,_xlfn.XLOOKUP(AX$31,$U$4:$Z$4,$U$8:$Z$10),1),1),4))</f>
        <v>"Hp":440726.3604</v>
      </c>
      <c r="AY130" s="2" t="str" cm="1">
        <f t="array" ref="AY130">IF(AY129="","",$B$2&amp;AY$31&amp;$B$2&amp;$B$1&amp;ROUND(AY$29/100*_xlfn.XLOOKUP($E130,$E$32:$E$281,_xlfn.XLOOKUP(AY$31,$S$28:$AB$28,$S$32:$AB$281))*IFERROR(_xlfn.XLOOKUP(BB$30,$S$8:$S$10,_xlfn.XLOOKUP(AY$31,$U$4:$Z$4,$U$8:$Z$10),1),1),4))</f>
        <v>"AntiCri":0.7</v>
      </c>
      <c r="AZ130" s="2" t="str" cm="1">
        <f t="array" ref="AZ130">IF(AZ129="","",$B$2&amp;AZ$31&amp;$B$2&amp;$B$1&amp;ROUND(AZ$29/100*_xlfn.XLOOKUP($E130,$E$32:$E$281,_xlfn.XLOOKUP(AZ$31,$S$28:$AB$28,$S$32:$AB$281))*IFERROR(_xlfn.XLOOKUP(BA$30,$S$8:$S$10,_xlfn.XLOOKUP(AZ$31,$U$4:$Z$4,$U$8:$Z$10),1),1),4))</f>
        <v/>
      </c>
      <c r="BA130" s="2" t="str">
        <f t="shared" si="18"/>
        <v>{"Hp":440726.3604,"AntiCri":0.7}</v>
      </c>
      <c r="BB130" s="2" t="str" cm="1">
        <f t="array" ref="BB130">IF(BB129="","",$B$2&amp;BB$31&amp;$B$2&amp;$B$1&amp;ROUND(BB$29/100*_xlfn.XLOOKUP($E130,$E$32:$E$281,_xlfn.XLOOKUP(BB$31,$S$28:$AB$28,$S$32:$AB$281))*IFERROR(_xlfn.XLOOKUP(BE$30,$S$8:$S$10,_xlfn.XLOOKUP(BB$31,$U$4:$Z$4,$U$8:$Z$10),1),1),4))</f>
        <v>"PhysDef":15513.5679</v>
      </c>
      <c r="BC130" s="2" t="str" cm="1">
        <f t="array" ref="BC130">IF(BC129="","",$B$2&amp;BC$31&amp;$B$2&amp;$B$1&amp;ROUND(BC$29/100*_xlfn.XLOOKUP($E130,$E$32:$E$281,_xlfn.XLOOKUP(BC$31,$S$28:$AB$28,$S$32:$AB$281))*IFERROR(_xlfn.XLOOKUP(BF$30,$S$8:$S$10,_xlfn.XLOOKUP(BC$31,$U$4:$Z$4,$U$8:$Z$10),1),1),4))</f>
        <v>"OnHealInc":0.1429</v>
      </c>
      <c r="BD130" s="2" t="str" cm="1">
        <f t="array" ref="BD130">IF(BD129="","",$B$2&amp;BD$31&amp;$B$2&amp;$B$1&amp;ROUND(BD$29/100*_xlfn.XLOOKUP($E130,$E$32:$E$281,_xlfn.XLOOKUP(BD$31,$S$28:$AB$28,$S$32:$AB$281))*IFERROR(_xlfn.XLOOKUP(BE$30,$S$8:$S$10,_xlfn.XLOOKUP(BD$31,$U$4:$Z$4,$U$8:$Z$10),1),1),4))</f>
        <v/>
      </c>
      <c r="BE130" s="2" t="str">
        <f t="shared" si="19"/>
        <v>{"PhysDef":15513.5679,"OnHealInc":0.1429}</v>
      </c>
      <c r="BF130" s="2" t="str" cm="1">
        <f t="array" ref="BF130">IF(BF129="","",$B$2&amp;BF$31&amp;$B$2&amp;$B$1&amp;ROUND(BF$29/100*_xlfn.XLOOKUP($E130,$E$32:$E$281,_xlfn.XLOOKUP(BF$31,$S$28:$AB$28,$S$32:$AB$281))*IFERROR(_xlfn.XLOOKUP(BI$30,$S$8:$S$10,_xlfn.XLOOKUP(BF$31,$U$4:$Z$4,$U$8:$Z$10),1),1),4))</f>
        <v>"MagicDef":15513.5679</v>
      </c>
      <c r="BG130" s="2" t="str" cm="1">
        <f t="array" ref="BG130">IF(BG129="","",$B$2&amp;BG$31&amp;$B$2&amp;$B$1&amp;ROUND(BG$29/100*_xlfn.XLOOKUP($E130,$E$32:$E$281,_xlfn.XLOOKUP(BG$31,$S$28:$AB$28,$S$32:$AB$281))*IFERROR(_xlfn.XLOOKUP(BJ$30,$S$8:$S$10,_xlfn.XLOOKUP(BG$31,$U$4:$Z$4,$U$8:$Z$10),1),1),4))</f>
        <v>"AtkSpeed":0.1949</v>
      </c>
      <c r="BH130" s="2" t="str" cm="1">
        <f t="array" ref="BH130">IF(BH129="","",$B$2&amp;BH$31&amp;$B$2&amp;$B$1&amp;ROUND(BH$29/100*_xlfn.XLOOKUP($E130,$E$32:$E$281,_xlfn.XLOOKUP(BH$31,$S$28:$AB$28,$S$32:$AB$281))*IFERROR(_xlfn.XLOOKUP(BI$30,$S$8:$S$10,_xlfn.XLOOKUP(BH$31,$U$4:$Z$4,$U$8:$Z$10),1),1),4))</f>
        <v>"OnHealInc":0.1429</v>
      </c>
      <c r="BI130" s="2" t="str">
        <f t="shared" si="20"/>
        <v>{"MagicDef":15513.5679,"AtkSpeed":0.1949,"OnHealInc":0.1429}</v>
      </c>
      <c r="BJ130" s="2" t="str" cm="1">
        <f t="array" ref="BJ130">IF(BJ129="","",$B$2&amp;BJ$31&amp;$B$2&amp;$B$1&amp;ROUND(BJ$29/100*_xlfn.XLOOKUP($E130,$E$32:$E$281,_xlfn.XLOOKUP(BJ$31,$S$28:$AB$28,$S$32:$AB$281))*IFERROR(_xlfn.XLOOKUP(BM$30,$S$8:$S$10,_xlfn.XLOOKUP(BJ$31,$U$4:$Z$4,$U$8:$Z$10),1),1),4))</f>
        <v>"Atk":38783.9197</v>
      </c>
      <c r="BK130" s="2" t="str" cm="1">
        <f t="array" ref="BK130">IF(BK129="","",$B$2&amp;BK$31&amp;$B$2&amp;$B$1&amp;ROUND(BK$29/100*_xlfn.XLOOKUP($E130,$E$32:$E$281,_xlfn.XLOOKUP(BK$31,$S$28:$AB$28,$S$32:$AB$281))*IFERROR(_xlfn.XLOOKUP(BN$30,$S$8:$S$10,_xlfn.XLOOKUP(BK$31,$U$4:$Z$4,$U$8:$Z$10),1),1),4))</f>
        <v>"Cri":0.7</v>
      </c>
      <c r="BL130" s="2" t="str" cm="1">
        <f t="array" ref="BL130">IF(BL129="","",$B$2&amp;BL$31&amp;$B$2&amp;$B$1&amp;ROUND(BL$29/100*_xlfn.XLOOKUP($E130,$E$32:$E$281,_xlfn.XLOOKUP(BL$31,$S$28:$AB$28,$S$32:$AB$281))*IFERROR(_xlfn.XLOOKUP(BM$30,$S$8:$S$10,_xlfn.XLOOKUP(BL$31,$U$4:$Z$4,$U$8:$Z$10),1),1),4))</f>
        <v/>
      </c>
      <c r="BM130" s="2" t="str">
        <f t="shared" si="21"/>
        <v>{"Atk":38783.9197,"Cri":0.7}</v>
      </c>
      <c r="BN130" s="2" t="str" cm="1">
        <f t="array" ref="BN130">IF(BN129="","",$B$2&amp;BN$31&amp;$B$2&amp;$B$1&amp;ROUND(BN$29/100*_xlfn.XLOOKUP($E130,$E$32:$E$281,_xlfn.XLOOKUP(BN$31,$S$28:$AB$28,$S$32:$AB$281))*IFERROR(_xlfn.XLOOKUP(BQ$30,$S$8:$S$10,_xlfn.XLOOKUP(BN$31,$U$4:$Z$4,$U$8:$Z$10),1),1),4))</f>
        <v>"Hp":370210.1428</v>
      </c>
      <c r="BO130" s="2" t="str" cm="1">
        <f t="array" ref="BO130">IF(BO129="","",$B$2&amp;BO$31&amp;$B$2&amp;$B$1&amp;ROUND(BO$29/100*_xlfn.XLOOKUP($E130,$E$32:$E$281,_xlfn.XLOOKUP(BO$31,$S$28:$AB$28,$S$32:$AB$281))*IFERROR(_xlfn.XLOOKUP(BR$30,$S$8:$S$10,_xlfn.XLOOKUP(BO$31,$U$4:$Z$4,$U$8:$Z$10),1),1),4))</f>
        <v>"AntiCri":0.7</v>
      </c>
      <c r="BP130" s="2" t="str" cm="1">
        <f t="array" ref="BP130">IF(BP129="","",$B$2&amp;BP$31&amp;$B$2&amp;$B$1&amp;ROUND(BP$29/100*_xlfn.XLOOKUP($E130,$E$32:$E$281,_xlfn.XLOOKUP(BP$31,$S$28:$AB$28,$S$32:$AB$281))*IFERROR(_xlfn.XLOOKUP(BQ$30,$S$8:$S$10,_xlfn.XLOOKUP(BP$31,$U$4:$Z$4,$U$8:$Z$10),1),1),4))</f>
        <v/>
      </c>
      <c r="BQ130" s="2" t="str">
        <f t="shared" si="22"/>
        <v>{"Hp":370210.1428,"AntiCri":0.7}</v>
      </c>
      <c r="BR130" s="2" t="str" cm="1">
        <f t="array" ref="BR130">IF(BR129="","",$B$2&amp;BR$31&amp;$B$2&amp;$B$1&amp;ROUND(BR$29/100*_xlfn.XLOOKUP($E130,$E$32:$E$281,_xlfn.XLOOKUP(BR$31,$S$28:$AB$28,$S$32:$AB$281))*IFERROR(_xlfn.XLOOKUP(BU$30,$S$8:$S$10,_xlfn.XLOOKUP(BR$31,$U$4:$Z$4,$U$8:$Z$10),1),1),4))</f>
        <v>"PhysDef":13680.1462</v>
      </c>
      <c r="BS130" s="2" t="str" cm="1">
        <f t="array" ref="BS130">IF(BS129="","",$B$2&amp;BS$31&amp;$B$2&amp;$B$1&amp;ROUND(BS$29/100*_xlfn.XLOOKUP($E130,$E$32:$E$281,_xlfn.XLOOKUP(BS$31,$S$28:$AB$28,$S$32:$AB$281))*IFERROR(_xlfn.XLOOKUP(BV$30,$S$8:$S$10,_xlfn.XLOOKUP(BS$31,$U$4:$Z$4,$U$8:$Z$10),1),1),4))</f>
        <v>"HealInc":0.1429</v>
      </c>
      <c r="BT130" s="2" t="str" cm="1">
        <f t="array" ref="BT130">IF(BT129="","",$B$2&amp;BT$31&amp;$B$2&amp;$B$1&amp;ROUND(BT$29/100*_xlfn.XLOOKUP($E130,$E$32:$E$281,_xlfn.XLOOKUP(BT$31,$S$28:$AB$28,$S$32:$AB$281))*IFERROR(_xlfn.XLOOKUP(BU$30,$S$8:$S$10,_xlfn.XLOOKUP(BT$31,$U$4:$Z$4,$U$8:$Z$10),1),1),4))</f>
        <v/>
      </c>
      <c r="BU130" s="2" t="str">
        <f t="shared" si="23"/>
        <v>{"PhysDef":13680.1462,"HealInc":0.1429}</v>
      </c>
      <c r="BV130" s="2" t="str" cm="1">
        <f t="array" ref="BV130">IF(BV129="","",$B$2&amp;BV$31&amp;$B$2&amp;$B$1&amp;ROUND(BV$29/100*_xlfn.XLOOKUP($E130,$E$32:$E$281,_xlfn.XLOOKUP(BV$31,$S$28:$AB$28,$S$32:$AB$281))*IFERROR(_xlfn.XLOOKUP(BY$30,$S$8:$S$10,_xlfn.XLOOKUP(BV$31,$U$4:$Z$4,$U$8:$Z$10),1),1),4))</f>
        <v>"MagicDef":13962.2111</v>
      </c>
      <c r="BW130" s="2" t="str" cm="1">
        <f t="array" ref="BW130">IF(BW129="","",$B$2&amp;BW$31&amp;$B$2&amp;$B$1&amp;ROUND(BW$29/100*_xlfn.XLOOKUP($E130,$E$32:$E$281,_xlfn.XLOOKUP(BW$31,$S$28:$AB$28,$S$32:$AB$281))*IFERROR(_xlfn.XLOOKUP(BZ$30,$S$8:$S$10,_xlfn.XLOOKUP(BW$31,$U$4:$Z$4,$U$8:$Z$10),1),1),4))</f>
        <v>"AtkSpeed":0.1949</v>
      </c>
      <c r="BX130" s="2" t="str" cm="1">
        <f t="array" ref="BX130">IF(BX129="","",$B$2&amp;BX$31&amp;$B$2&amp;$B$1&amp;ROUND(BX$29/100*_xlfn.XLOOKUP($E130,$E$32:$E$281,_xlfn.XLOOKUP(BX$31,$S$28:$AB$28,$S$32:$AB$281))*IFERROR(_xlfn.XLOOKUP(BY$30,$S$8:$S$10,_xlfn.XLOOKUP(BX$31,$U$4:$Z$4,$U$8:$Z$10),1),1),4))</f>
        <v>"HealInc":0.1429</v>
      </c>
      <c r="BY130" s="2" t="str">
        <f t="shared" si="24"/>
        <v>{"MagicDef":13962.2111,"AtkSpeed":0.1949,"HealInc":0.1429}</v>
      </c>
    </row>
    <row r="131" spans="4:77" ht="16.5" x14ac:dyDescent="0.15">
      <c r="D131" s="38">
        <v>209</v>
      </c>
      <c r="E131" s="43">
        <v>100</v>
      </c>
      <c r="F131" s="38">
        <v>6113.0379024336762</v>
      </c>
      <c r="G131" s="38">
        <v>50</v>
      </c>
      <c r="H131" s="38">
        <v>50</v>
      </c>
      <c r="I131" s="48">
        <v>6113.0379024336762</v>
      </c>
      <c r="J131" s="48">
        <v>611.30379024336764</v>
      </c>
      <c r="K131" s="48">
        <v>244.52151609734707</v>
      </c>
      <c r="L131" s="48">
        <v>244.52151609734707</v>
      </c>
      <c r="M131" s="48">
        <v>70</v>
      </c>
      <c r="N131" s="48">
        <v>70</v>
      </c>
      <c r="O131" s="48">
        <v>22.5</v>
      </c>
      <c r="P131" s="48">
        <v>17.5</v>
      </c>
      <c r="Q131" s="48">
        <v>16.5</v>
      </c>
      <c r="R131" s="48">
        <v>16.5</v>
      </c>
      <c r="S131" s="48">
        <f>SUM(I$32:I131)</f>
        <v>358694.12623650563</v>
      </c>
      <c r="T131" s="48">
        <f>SUM(J$32:J131)</f>
        <v>35869.412623650562</v>
      </c>
      <c r="U131" s="48">
        <f>SUM(K$32:K131)</f>
        <v>14347.765049460229</v>
      </c>
      <c r="V131" s="48">
        <f>SUM(L$32:L131)</f>
        <v>14347.765049460229</v>
      </c>
      <c r="W131" s="62">
        <f>SUM(M$32:M131)/10000</f>
        <v>0.70699999999999996</v>
      </c>
      <c r="X131" s="62">
        <f>SUM(N$32:N131)/10000</f>
        <v>0.70699999999999996</v>
      </c>
      <c r="Y131" s="62">
        <f>SUM(O$32:O131)/10000</f>
        <v>0.1971</v>
      </c>
      <c r="Z131" s="62">
        <f>SUM(P$32:P131)/10000</f>
        <v>0.15329999999999999</v>
      </c>
      <c r="AA131" s="62">
        <f>SUM(Q$32:Q131)/10000</f>
        <v>0.14453999999999997</v>
      </c>
      <c r="AB131" s="62">
        <f>SUM(R$32:R131)/10000</f>
        <v>0.14453999999999997</v>
      </c>
      <c r="AD131" s="2" t="str" cm="1">
        <f t="array" ref="AD131">IF(AD130="","",$B$2&amp;AD$31&amp;$B$2&amp;$B$1&amp;ROUND(AD$29/100*_xlfn.XLOOKUP($E131,$E$32:$E$281,_xlfn.XLOOKUP(AD$31,$S$28:$AB$28,$S$32:$AB$281))*_xlfn.XLOOKUP(AG$30,$S$8:$S$10,_xlfn.XLOOKUP(AD$31,$U$4:$Z$4,$U$8:$Z$10),1),4))</f>
        <v>"Atk":43760.6834</v>
      </c>
      <c r="AE131" s="2" t="str" cm="1">
        <f t="array" ref="AE131">IF(AE130="","",$B$2&amp;AE$31&amp;$B$2&amp;$B$1&amp;ROUND(AE$29/100*_xlfn.XLOOKUP($E131,$E$32:$E$281,_xlfn.XLOOKUP(AE$31,$S$28:$AB$28,$S$32:$AB$281))*_xlfn.XLOOKUP(AG$30,$S$8:$S$10,_xlfn.XLOOKUP(AE$31,$U$4:$Z$4,$U$8:$Z$10),1),4))</f>
        <v>"Cri":1.0252</v>
      </c>
      <c r="AF131" s="2" t="str" cm="1">
        <f t="array" ref="AF131">IF(AF130="","",$B$2&amp;AF$31&amp;$B$2&amp;$B$1&amp;ROUND(AF$29/100*_xlfn.XLOOKUP($E131,$E$32:$E$281,_xlfn.XLOOKUP(AF$31,$S$28:$AB$28,$S$32:$AB$281))*_xlfn.XLOOKUP(AI$30,$S$8:$S$10,_xlfn.XLOOKUP(AF$31,$U$4:$Z$4,$U$8:$Z$10),1),4))</f>
        <v/>
      </c>
      <c r="AG131" s="2" t="str">
        <f t="shared" si="13"/>
        <v>{"Atk":43760.6834,"Cri":1.0252}</v>
      </c>
      <c r="AH131" s="2" t="str" cm="1">
        <f t="array" ref="AH131">IF(AH130="","",$B$2&amp;AH$31&amp;$B$2&amp;$B$1&amp;ROUND(AH$29/100*_xlfn.XLOOKUP($E131,$E$32:$E$281,_xlfn.XLOOKUP(AH$31,$S$28:$AB$28,$S$32:$AB$281))*_xlfn.XLOOKUP(AK$30,$S$8:$S$10,_xlfn.XLOOKUP(AH$31,$U$4:$Z$4,$U$8:$Z$10),1),4))</f>
        <v>"Hp":315650.8311</v>
      </c>
      <c r="AI131" s="2" t="str" cm="1">
        <f t="array" ref="AI131">IF(AI130="","",$B$2&amp;AI$31&amp;$B$2&amp;$B$1&amp;ROUND(AI$29/100*_xlfn.XLOOKUP($E131,$E$32:$E$281,_xlfn.XLOOKUP(AI$31,$S$28:$AB$28,$S$32:$AB$281))*_xlfn.XLOOKUP(AK$30,$S$8:$S$10,_xlfn.XLOOKUP(AI$31,$U$4:$Z$4,$U$8:$Z$10),1),4))</f>
        <v>"AntiCri":0.5656</v>
      </c>
      <c r="AJ131" s="2" t="str" cm="1">
        <f t="array" ref="AJ131">IF(AJ130="","",$B$2&amp;AJ$31&amp;$B$2&amp;$B$1&amp;ROUND(AJ$29/100*_xlfn.XLOOKUP($E131,$E$32:$E$281,_xlfn.XLOOKUP(AJ$31,$S$28:$AB$28,$S$32:$AB$281))*_xlfn.XLOOKUP(AK$30,$S$8:$S$10,_xlfn.XLOOKUP(AJ$31,$U$4:$Z$4,$U$8:$Z$10),1),4))</f>
        <v/>
      </c>
      <c r="AK131" s="2" t="str">
        <f t="shared" si="14"/>
        <v>{"Hp":315650.8311,"AntiCri":0.5656}</v>
      </c>
      <c r="AL131" s="2" t="str" cm="1">
        <f t="array" ref="AL131">IF(AL130="","",$B$2&amp;AL$31&amp;$B$2&amp;$B$1&amp;ROUND(AL$29/100*_xlfn.XLOOKUP($E131,$E$32:$E$281,_xlfn.XLOOKUP(AL$31,$S$28:$AB$28,$S$32:$AB$281))*IFERROR(_xlfn.XLOOKUP(AO$30,$S$8:$S$10,_xlfn.XLOOKUP(AL$31,$U$4:$Z$4,$U$8:$Z$10),1),1),4))</f>
        <v>"PhysDef":13630.3768</v>
      </c>
      <c r="AM131" s="2" t="str" cm="1">
        <f t="array" ref="AM131">IF(AM130="","",$B$2&amp;AM$31&amp;$B$2&amp;$B$1&amp;ROUND(AM$29/100*_xlfn.XLOOKUP($E131,$E$32:$E$281,_xlfn.XLOOKUP(AM$31,$S$28:$AB$28,$S$32:$AB$281))*IFERROR(_xlfn.XLOOKUP(AP$30,$S$8:$S$10,_xlfn.XLOOKUP(AM$31,$U$4:$Z$4,$U$8:$Z$10),1),1),4))</f>
        <v>"SkillSpeed":0.1533</v>
      </c>
      <c r="AN131" s="2" t="str" cm="1">
        <f t="array" ref="AN131">IF(AN130="","",$B$2&amp;AN$31&amp;$B$2&amp;$B$1&amp;ROUND(AN$29/100*_xlfn.XLOOKUP($E131,$E$32:$E$281,_xlfn.XLOOKUP(AN$31,$S$28:$AB$28,$S$32:$AB$281))*IFERROR(_xlfn.XLOOKUP(AO$30,$S$8:$S$10,_xlfn.XLOOKUP(AN$31,$U$4:$Z$4,$U$8:$Z$10),1),1),4))</f>
        <v/>
      </c>
      <c r="AO131" s="2" t="str">
        <f t="shared" si="15"/>
        <v>{"PhysDef":13630.3768,"SkillSpeed":0.1533}</v>
      </c>
      <c r="AP131" s="2" t="str" cm="1">
        <f t="array" ref="AP131">IF(AP130="","",$B$2&amp;AP$31&amp;$B$2&amp;$B$1&amp;ROUND(AP$29/100*_xlfn.XLOOKUP($E131,$E$32:$E$281,_xlfn.XLOOKUP(AP$31,$S$28:$AB$28,$S$32:$AB$281))*IFERROR(_xlfn.XLOOKUP(AS$30,$S$8:$S$10,_xlfn.XLOOKUP(AP$31,$U$4:$Z$4,$U$8:$Z$10),1),1),4))</f>
        <v>"MagicDef":13630.3768</v>
      </c>
      <c r="AQ131" s="2" t="str" cm="1">
        <f t="array" ref="AQ131">IF(AQ130="","",$B$2&amp;AQ$31&amp;$B$2&amp;$B$1&amp;ROUND(AQ$29/100*_xlfn.XLOOKUP($E131,$E$32:$E$281,_xlfn.XLOOKUP(AQ$31,$S$28:$AB$28,$S$32:$AB$281))*IFERROR(_xlfn.XLOOKUP(AT$30,$S$8:$S$10,_xlfn.XLOOKUP(AQ$31,$U$4:$Z$4,$U$8:$Z$10),1),1),4))</f>
        <v>"AtkSpeed":0.1971</v>
      </c>
      <c r="AR131" s="2" t="str" cm="1">
        <f t="array" ref="AR131">IF(AR130="","",$B$2&amp;AR$31&amp;$B$2&amp;$B$1&amp;ROUND(AR$29/100*_xlfn.XLOOKUP($E131,$E$32:$E$281,_xlfn.XLOOKUP(AR$31,$S$28:$AB$28,$S$32:$AB$281))*IFERROR(_xlfn.XLOOKUP(AS$30,$S$8:$S$10,_xlfn.XLOOKUP(AR$31,$U$4:$Z$4,$U$8:$Z$10),1),1),4))</f>
        <v>"SkillSpeed":0.1533</v>
      </c>
      <c r="AS131" s="2" t="str">
        <f t="shared" si="16"/>
        <v>{"MagicDef":13630.3768,"AtkSpeed":0.1971,"SkillSpeed":0.1533}</v>
      </c>
      <c r="AT131" s="2" t="str" cm="1">
        <f t="array" ref="AT131">IF(AT130="","",$B$2&amp;AT$31&amp;$B$2&amp;$B$1&amp;ROUND(AT$29/100*_xlfn.XLOOKUP($E131,$E$32:$E$281,_xlfn.XLOOKUP(AT$31,$S$28:$AB$28,$S$32:$AB$281))*IFERROR(_xlfn.XLOOKUP(AW$30,$S$8:$S$10,_xlfn.XLOOKUP(AT$31,$U$4:$Z$4,$U$8:$Z$10),1),1),4))</f>
        <v>"Atk":30847.6949</v>
      </c>
      <c r="AU131" s="2" t="str" cm="1">
        <f t="array" ref="AU131">IF(AU130="","",$B$2&amp;AU$31&amp;$B$2&amp;$B$1&amp;ROUND(AU$29/100*_xlfn.XLOOKUP($E131,$E$32:$E$281,_xlfn.XLOOKUP(AU$31,$S$28:$AB$28,$S$32:$AB$281))*IFERROR(_xlfn.XLOOKUP(AX$30,$S$8:$S$10,_xlfn.XLOOKUP(AU$31,$U$4:$Z$4,$U$8:$Z$10),1),1),4))</f>
        <v>"Cri":0.707</v>
      </c>
      <c r="AV131" s="2" t="str" cm="1">
        <f t="array" ref="AV131">IF(AV130="","",$B$2&amp;AV$31&amp;$B$2&amp;$B$1&amp;ROUND(AV$29/100*_xlfn.XLOOKUP($E131,$E$32:$E$281,_xlfn.XLOOKUP(AV$31,$S$28:$AB$28,$S$32:$AB$281))*IFERROR(_xlfn.XLOOKUP(AW$30,$S$8:$S$10,_xlfn.XLOOKUP(AV$31,$U$4:$Z$4,$U$8:$Z$10),1),1),4))</f>
        <v/>
      </c>
      <c r="AW131" s="2" t="str">
        <f t="shared" si="17"/>
        <v>{"Atk":30847.6949,"Cri":0.707}</v>
      </c>
      <c r="AX131" s="2" t="str" cm="1">
        <f t="array" ref="AX131">IF(AX130="","",$B$2&amp;AX$31&amp;$B$2&amp;$B$1&amp;ROUND(AX$29/100*_xlfn.XLOOKUP($E131,$E$32:$E$281,_xlfn.XLOOKUP(AX$31,$S$28:$AB$28,$S$32:$AB$281))*IFERROR(_xlfn.XLOOKUP(BA$30,$S$8:$S$10,_xlfn.XLOOKUP(AX$31,$U$4:$Z$4,$U$8:$Z$10),1),1),4))</f>
        <v>"Hp":448367.6578</v>
      </c>
      <c r="AY131" s="2" t="str" cm="1">
        <f t="array" ref="AY131">IF(AY130="","",$B$2&amp;AY$31&amp;$B$2&amp;$B$1&amp;ROUND(AY$29/100*_xlfn.XLOOKUP($E131,$E$32:$E$281,_xlfn.XLOOKUP(AY$31,$S$28:$AB$28,$S$32:$AB$281))*IFERROR(_xlfn.XLOOKUP(BB$30,$S$8:$S$10,_xlfn.XLOOKUP(AY$31,$U$4:$Z$4,$U$8:$Z$10),1),1),4))</f>
        <v>"AntiCri":0.707</v>
      </c>
      <c r="AZ131" s="2" t="str" cm="1">
        <f t="array" ref="AZ131">IF(AZ130="","",$B$2&amp;AZ$31&amp;$B$2&amp;$B$1&amp;ROUND(AZ$29/100*_xlfn.XLOOKUP($E131,$E$32:$E$281,_xlfn.XLOOKUP(AZ$31,$S$28:$AB$28,$S$32:$AB$281))*IFERROR(_xlfn.XLOOKUP(BA$30,$S$8:$S$10,_xlfn.XLOOKUP(AZ$31,$U$4:$Z$4,$U$8:$Z$10),1),1),4))</f>
        <v/>
      </c>
      <c r="BA131" s="2" t="str">
        <f t="shared" si="18"/>
        <v>{"Hp":448367.6578,"AntiCri":0.707}</v>
      </c>
      <c r="BB131" s="2" t="str" cm="1">
        <f t="array" ref="BB131">IF(BB130="","",$B$2&amp;BB$31&amp;$B$2&amp;$B$1&amp;ROUND(BB$29/100*_xlfn.XLOOKUP($E131,$E$32:$E$281,_xlfn.XLOOKUP(BB$31,$S$28:$AB$28,$S$32:$AB$281))*IFERROR(_xlfn.XLOOKUP(BE$30,$S$8:$S$10,_xlfn.XLOOKUP(BB$31,$U$4:$Z$4,$U$8:$Z$10),1),1),4))</f>
        <v>"PhysDef":15782.5416</v>
      </c>
      <c r="BC131" s="2" t="str" cm="1">
        <f t="array" ref="BC131">IF(BC130="","",$B$2&amp;BC$31&amp;$B$2&amp;$B$1&amp;ROUND(BC$29/100*_xlfn.XLOOKUP($E131,$E$32:$E$281,_xlfn.XLOOKUP(BC$31,$S$28:$AB$28,$S$32:$AB$281))*IFERROR(_xlfn.XLOOKUP(BF$30,$S$8:$S$10,_xlfn.XLOOKUP(BC$31,$U$4:$Z$4,$U$8:$Z$10),1),1),4))</f>
        <v>"OnHealInc":0.1445</v>
      </c>
      <c r="BD131" s="2" t="str" cm="1">
        <f t="array" ref="BD131">IF(BD130="","",$B$2&amp;BD$31&amp;$B$2&amp;$B$1&amp;ROUND(BD$29/100*_xlfn.XLOOKUP($E131,$E$32:$E$281,_xlfn.XLOOKUP(BD$31,$S$28:$AB$28,$S$32:$AB$281))*IFERROR(_xlfn.XLOOKUP(BE$30,$S$8:$S$10,_xlfn.XLOOKUP(BD$31,$U$4:$Z$4,$U$8:$Z$10),1),1),4))</f>
        <v/>
      </c>
      <c r="BE131" s="2" t="str">
        <f t="shared" si="19"/>
        <v>{"PhysDef":15782.5416,"OnHealInc":0.1445}</v>
      </c>
      <c r="BF131" s="2" t="str" cm="1">
        <f t="array" ref="BF131">IF(BF130="","",$B$2&amp;BF$31&amp;$B$2&amp;$B$1&amp;ROUND(BF$29/100*_xlfn.XLOOKUP($E131,$E$32:$E$281,_xlfn.XLOOKUP(BF$31,$S$28:$AB$28,$S$32:$AB$281))*IFERROR(_xlfn.XLOOKUP(BI$30,$S$8:$S$10,_xlfn.XLOOKUP(BF$31,$U$4:$Z$4,$U$8:$Z$10),1),1),4))</f>
        <v>"MagicDef":15782.5416</v>
      </c>
      <c r="BG131" s="2" t="str" cm="1">
        <f t="array" ref="BG131">IF(BG130="","",$B$2&amp;BG$31&amp;$B$2&amp;$B$1&amp;ROUND(BG$29/100*_xlfn.XLOOKUP($E131,$E$32:$E$281,_xlfn.XLOOKUP(BG$31,$S$28:$AB$28,$S$32:$AB$281))*IFERROR(_xlfn.XLOOKUP(BJ$30,$S$8:$S$10,_xlfn.XLOOKUP(BG$31,$U$4:$Z$4,$U$8:$Z$10),1),1),4))</f>
        <v>"AtkSpeed":0.1971</v>
      </c>
      <c r="BH131" s="2" t="str" cm="1">
        <f t="array" ref="BH131">IF(BH130="","",$B$2&amp;BH$31&amp;$B$2&amp;$B$1&amp;ROUND(BH$29/100*_xlfn.XLOOKUP($E131,$E$32:$E$281,_xlfn.XLOOKUP(BH$31,$S$28:$AB$28,$S$32:$AB$281))*IFERROR(_xlfn.XLOOKUP(BI$30,$S$8:$S$10,_xlfn.XLOOKUP(BH$31,$U$4:$Z$4,$U$8:$Z$10),1),1),4))</f>
        <v>"OnHealInc":0.1445</v>
      </c>
      <c r="BI131" s="2" t="str">
        <f t="shared" si="20"/>
        <v>{"MagicDef":15782.5416,"AtkSpeed":0.1971,"OnHealInc":0.1445}</v>
      </c>
      <c r="BJ131" s="2" t="str" cm="1">
        <f t="array" ref="BJ131">IF(BJ130="","",$B$2&amp;BJ$31&amp;$B$2&amp;$B$1&amp;ROUND(BJ$29/100*_xlfn.XLOOKUP($E131,$E$32:$E$281,_xlfn.XLOOKUP(BJ$31,$S$28:$AB$28,$S$32:$AB$281))*IFERROR(_xlfn.XLOOKUP(BM$30,$S$8:$S$10,_xlfn.XLOOKUP(BJ$31,$U$4:$Z$4,$U$8:$Z$10),1),1),4))</f>
        <v>"Atk":39456.3539</v>
      </c>
      <c r="BK131" s="2" t="str" cm="1">
        <f t="array" ref="BK131">IF(BK130="","",$B$2&amp;BK$31&amp;$B$2&amp;$B$1&amp;ROUND(BK$29/100*_xlfn.XLOOKUP($E131,$E$32:$E$281,_xlfn.XLOOKUP(BK$31,$S$28:$AB$28,$S$32:$AB$281))*IFERROR(_xlfn.XLOOKUP(BN$30,$S$8:$S$10,_xlfn.XLOOKUP(BK$31,$U$4:$Z$4,$U$8:$Z$10),1),1),4))</f>
        <v>"Cri":0.707</v>
      </c>
      <c r="BL131" s="2" t="str" cm="1">
        <f t="array" ref="BL131">IF(BL130="","",$B$2&amp;BL$31&amp;$B$2&amp;$B$1&amp;ROUND(BL$29/100*_xlfn.XLOOKUP($E131,$E$32:$E$281,_xlfn.XLOOKUP(BL$31,$S$28:$AB$28,$S$32:$AB$281))*IFERROR(_xlfn.XLOOKUP(BM$30,$S$8:$S$10,_xlfn.XLOOKUP(BL$31,$U$4:$Z$4,$U$8:$Z$10),1),1),4))</f>
        <v/>
      </c>
      <c r="BM131" s="2" t="str">
        <f t="shared" si="21"/>
        <v>{"Atk":39456.3539,"Cri":0.707}</v>
      </c>
      <c r="BN131" s="2" t="str" cm="1">
        <f t="array" ref="BN131">IF(BN130="","",$B$2&amp;BN$31&amp;$B$2&amp;$B$1&amp;ROUND(BN$29/100*_xlfn.XLOOKUP($E131,$E$32:$E$281,_xlfn.XLOOKUP(BN$31,$S$28:$AB$28,$S$32:$AB$281))*IFERROR(_xlfn.XLOOKUP(BQ$30,$S$8:$S$10,_xlfn.XLOOKUP(BN$31,$U$4:$Z$4,$U$8:$Z$10),1),1),4))</f>
        <v>"Hp":376628.8325</v>
      </c>
      <c r="BO131" s="2" t="str" cm="1">
        <f t="array" ref="BO131">IF(BO130="","",$B$2&amp;BO$31&amp;$B$2&amp;$B$1&amp;ROUND(BO$29/100*_xlfn.XLOOKUP($E131,$E$32:$E$281,_xlfn.XLOOKUP(BO$31,$S$28:$AB$28,$S$32:$AB$281))*IFERROR(_xlfn.XLOOKUP(BR$30,$S$8:$S$10,_xlfn.XLOOKUP(BO$31,$U$4:$Z$4,$U$8:$Z$10),1),1),4))</f>
        <v>"AntiCri":0.707</v>
      </c>
      <c r="BP131" s="2" t="str" cm="1">
        <f t="array" ref="BP131">IF(BP130="","",$B$2&amp;BP$31&amp;$B$2&amp;$B$1&amp;ROUND(BP$29/100*_xlfn.XLOOKUP($E131,$E$32:$E$281,_xlfn.XLOOKUP(BP$31,$S$28:$AB$28,$S$32:$AB$281))*IFERROR(_xlfn.XLOOKUP(BQ$30,$S$8:$S$10,_xlfn.XLOOKUP(BP$31,$U$4:$Z$4,$U$8:$Z$10),1),1),4))</f>
        <v/>
      </c>
      <c r="BQ131" s="2" t="str">
        <f t="shared" si="22"/>
        <v>{"Hp":376628.8325,"AntiCri":0.707}</v>
      </c>
      <c r="BR131" s="2" t="str" cm="1">
        <f t="array" ref="BR131">IF(BR130="","",$B$2&amp;BR$31&amp;$B$2&amp;$B$1&amp;ROUND(BR$29/100*_xlfn.XLOOKUP($E131,$E$32:$E$281,_xlfn.XLOOKUP(BR$31,$S$28:$AB$28,$S$32:$AB$281))*IFERROR(_xlfn.XLOOKUP(BU$30,$S$8:$S$10,_xlfn.XLOOKUP(BR$31,$U$4:$Z$4,$U$8:$Z$10),1),1),4))</f>
        <v>"PhysDef":13917.3320999999</v>
      </c>
      <c r="BS131" s="2" t="str" cm="1">
        <f t="array" ref="BS131">IF(BS130="","",$B$2&amp;BS$31&amp;$B$2&amp;$B$1&amp;ROUND(BS$29/100*_xlfn.XLOOKUP($E131,$E$32:$E$281,_xlfn.XLOOKUP(BS$31,$S$28:$AB$28,$S$32:$AB$281))*IFERROR(_xlfn.XLOOKUP(BV$30,$S$8:$S$10,_xlfn.XLOOKUP(BS$31,$U$4:$Z$4,$U$8:$Z$10),1),1),4))</f>
        <v>"HealInc":0.1445</v>
      </c>
      <c r="BT131" s="2" t="str" cm="1">
        <f t="array" ref="BT131">IF(BT130="","",$B$2&amp;BT$31&amp;$B$2&amp;$B$1&amp;ROUND(BT$29/100*_xlfn.XLOOKUP($E131,$E$32:$E$281,_xlfn.XLOOKUP(BT$31,$S$28:$AB$28,$S$32:$AB$281))*IFERROR(_xlfn.XLOOKUP(BU$30,$S$8:$S$10,_xlfn.XLOOKUP(BT$31,$U$4:$Z$4,$U$8:$Z$10),1),1),4))</f>
        <v/>
      </c>
      <c r="BU131" s="2" t="str">
        <f t="shared" si="23"/>
        <v>{"PhysDef":13917.3320999999,"HealInc":0.1445}</v>
      </c>
      <c r="BV131" s="2" t="str" cm="1">
        <f t="array" ref="BV131">IF(BV130="","",$B$2&amp;BV$31&amp;$B$2&amp;$B$1&amp;ROUND(BV$29/100*_xlfn.XLOOKUP($E131,$E$32:$E$281,_xlfn.XLOOKUP(BV$31,$S$28:$AB$28,$S$32:$AB$281))*IFERROR(_xlfn.XLOOKUP(BY$30,$S$8:$S$10,_xlfn.XLOOKUP(BV$31,$U$4:$Z$4,$U$8:$Z$10),1),1),4))</f>
        <v>"MagicDef":14204.2874</v>
      </c>
      <c r="BW131" s="2" t="str" cm="1">
        <f t="array" ref="BW131">IF(BW130="","",$B$2&amp;BW$31&amp;$B$2&amp;$B$1&amp;ROUND(BW$29/100*_xlfn.XLOOKUP($E131,$E$32:$E$281,_xlfn.XLOOKUP(BW$31,$S$28:$AB$28,$S$32:$AB$281))*IFERROR(_xlfn.XLOOKUP(BZ$30,$S$8:$S$10,_xlfn.XLOOKUP(BW$31,$U$4:$Z$4,$U$8:$Z$10),1),1),4))</f>
        <v>"AtkSpeed":0.1971</v>
      </c>
      <c r="BX131" s="2" t="str" cm="1">
        <f t="array" ref="BX131">IF(BX130="","",$B$2&amp;BX$31&amp;$B$2&amp;$B$1&amp;ROUND(BX$29/100*_xlfn.XLOOKUP($E131,$E$32:$E$281,_xlfn.XLOOKUP(BX$31,$S$28:$AB$28,$S$32:$AB$281))*IFERROR(_xlfn.XLOOKUP(BY$30,$S$8:$S$10,_xlfn.XLOOKUP(BX$31,$U$4:$Z$4,$U$8:$Z$10),1),1),4))</f>
        <v>"HealInc":0.1445</v>
      </c>
      <c r="BY131" s="2" t="str">
        <f t="shared" si="24"/>
        <v>{"MagicDef":14204.2874,"AtkSpeed":0.1971,"HealInc":0.1445}</v>
      </c>
    </row>
    <row r="132" spans="4:77" ht="16.5" x14ac:dyDescent="0.15">
      <c r="D132" s="38">
        <v>211</v>
      </c>
      <c r="E132" s="42">
        <v>101</v>
      </c>
      <c r="F132" s="38">
        <v>24945.109659271828</v>
      </c>
      <c r="G132" s="38">
        <v>40</v>
      </c>
      <c r="H132" s="38">
        <v>40</v>
      </c>
      <c r="I132" s="48">
        <v>24945.109659271828</v>
      </c>
      <c r="J132" s="48">
        <v>2494.510965927183</v>
      </c>
      <c r="K132" s="48">
        <v>997.8043863708732</v>
      </c>
      <c r="L132" s="48">
        <v>997.8043863708732</v>
      </c>
      <c r="M132" s="48">
        <v>56</v>
      </c>
      <c r="N132" s="48">
        <v>56</v>
      </c>
      <c r="O132" s="48">
        <v>18</v>
      </c>
      <c r="P132" s="48">
        <v>14</v>
      </c>
      <c r="Q132" s="48">
        <v>13.200000000000001</v>
      </c>
      <c r="R132" s="48">
        <v>13.200000000000001</v>
      </c>
      <c r="S132" s="48">
        <f>SUM(I$32:I132)</f>
        <v>383639.23589577747</v>
      </c>
      <c r="T132" s="48">
        <f>SUM(J$32:J132)</f>
        <v>38363.923589577746</v>
      </c>
      <c r="U132" s="48">
        <f>SUM(K$32:K132)</f>
        <v>15345.569435831103</v>
      </c>
      <c r="V132" s="48">
        <f>SUM(L$32:L132)</f>
        <v>15345.569435831103</v>
      </c>
      <c r="W132" s="62">
        <f>SUM(M$32:M132)/10000</f>
        <v>0.71260000000000001</v>
      </c>
      <c r="X132" s="62">
        <f>SUM(N$32:N132)/10000</f>
        <v>0.71260000000000001</v>
      </c>
      <c r="Y132" s="62">
        <f>SUM(O$32:O132)/10000</f>
        <v>0.19889999999999999</v>
      </c>
      <c r="Z132" s="62">
        <f>SUM(P$32:P132)/10000</f>
        <v>0.1547</v>
      </c>
      <c r="AA132" s="62">
        <f>SUM(Q$32:Q132)/10000</f>
        <v>0.14585999999999996</v>
      </c>
      <c r="AB132" s="62">
        <f>SUM(R$32:R132)/10000</f>
        <v>0.14585999999999996</v>
      </c>
      <c r="AD132" s="2" t="str" cm="1">
        <f t="array" ref="AD132">IF(AD131="","",$B$2&amp;AD$31&amp;$B$2&amp;$B$1&amp;ROUND(AD$29/100*_xlfn.XLOOKUP($E132,$E$32:$E$281,_xlfn.XLOOKUP(AD$31,$S$28:$AB$28,$S$32:$AB$281))*_xlfn.XLOOKUP(AG$30,$S$8:$S$10,_xlfn.XLOOKUP(AD$31,$U$4:$Z$4,$U$8:$Z$10),1),4))</f>
        <v>"Atk":46803.9868</v>
      </c>
      <c r="AE132" s="2" t="str" cm="1">
        <f t="array" ref="AE132">IF(AE131="","",$B$2&amp;AE$31&amp;$B$2&amp;$B$1&amp;ROUND(AE$29/100*_xlfn.XLOOKUP($E132,$E$32:$E$281,_xlfn.XLOOKUP(AE$31,$S$28:$AB$28,$S$32:$AB$281))*_xlfn.XLOOKUP(AG$30,$S$8:$S$10,_xlfn.XLOOKUP(AE$31,$U$4:$Z$4,$U$8:$Z$10),1),4))</f>
        <v>"Cri":1.0333</v>
      </c>
      <c r="AF132" s="2" t="str" cm="1">
        <f t="array" ref="AF132">IF(AF131="","",$B$2&amp;AF$31&amp;$B$2&amp;$B$1&amp;ROUND(AF$29/100*_xlfn.XLOOKUP($E132,$E$32:$E$281,_xlfn.XLOOKUP(AF$31,$S$28:$AB$28,$S$32:$AB$281))*_xlfn.XLOOKUP(AI$30,$S$8:$S$10,_xlfn.XLOOKUP(AF$31,$U$4:$Z$4,$U$8:$Z$10),1),4))</f>
        <v/>
      </c>
      <c r="AG132" s="2" t="str">
        <f t="shared" si="13"/>
        <v>{"Atk":46803.9868,"Cri":1.0333}</v>
      </c>
      <c r="AH132" s="2" t="str" cm="1">
        <f t="array" ref="AH132">IF(AH131="","",$B$2&amp;AH$31&amp;$B$2&amp;$B$1&amp;ROUND(AH$29/100*_xlfn.XLOOKUP($E132,$E$32:$E$281,_xlfn.XLOOKUP(AH$31,$S$28:$AB$28,$S$32:$AB$281))*_xlfn.XLOOKUP(AK$30,$S$8:$S$10,_xlfn.XLOOKUP(AH$31,$U$4:$Z$4,$U$8:$Z$10),1),4))</f>
        <v>"Hp":337602.5276</v>
      </c>
      <c r="AI132" s="2" t="str" cm="1">
        <f t="array" ref="AI132">IF(AI131="","",$B$2&amp;AI$31&amp;$B$2&amp;$B$1&amp;ROUND(AI$29/100*_xlfn.XLOOKUP($E132,$E$32:$E$281,_xlfn.XLOOKUP(AI$31,$S$28:$AB$28,$S$32:$AB$281))*_xlfn.XLOOKUP(AK$30,$S$8:$S$10,_xlfn.XLOOKUP(AI$31,$U$4:$Z$4,$U$8:$Z$10),1),4))</f>
        <v>"AntiCri":0.5701</v>
      </c>
      <c r="AJ132" s="2" t="str" cm="1">
        <f t="array" ref="AJ132">IF(AJ131="","",$B$2&amp;AJ$31&amp;$B$2&amp;$B$1&amp;ROUND(AJ$29/100*_xlfn.XLOOKUP($E132,$E$32:$E$281,_xlfn.XLOOKUP(AJ$31,$S$28:$AB$28,$S$32:$AB$281))*_xlfn.XLOOKUP(AK$30,$S$8:$S$10,_xlfn.XLOOKUP(AJ$31,$U$4:$Z$4,$U$8:$Z$10),1),4))</f>
        <v/>
      </c>
      <c r="AK132" s="2" t="str">
        <f t="shared" si="14"/>
        <v>{"Hp":337602.5276,"AntiCri":0.5701}</v>
      </c>
      <c r="AL132" s="2" t="str" cm="1">
        <f t="array" ref="AL132">IF(AL131="","",$B$2&amp;AL$31&amp;$B$2&amp;$B$1&amp;ROUND(AL$29/100*_xlfn.XLOOKUP($E132,$E$32:$E$281,_xlfn.XLOOKUP(AL$31,$S$28:$AB$28,$S$32:$AB$281))*IFERROR(_xlfn.XLOOKUP(AO$30,$S$8:$S$10,_xlfn.XLOOKUP(AL$31,$U$4:$Z$4,$U$8:$Z$10),1),1),4))</f>
        <v>"PhysDef":14578.291</v>
      </c>
      <c r="AM132" s="2" t="str" cm="1">
        <f t="array" ref="AM132">IF(AM131="","",$B$2&amp;AM$31&amp;$B$2&amp;$B$1&amp;ROUND(AM$29/100*_xlfn.XLOOKUP($E132,$E$32:$E$281,_xlfn.XLOOKUP(AM$31,$S$28:$AB$28,$S$32:$AB$281))*IFERROR(_xlfn.XLOOKUP(AP$30,$S$8:$S$10,_xlfn.XLOOKUP(AM$31,$U$4:$Z$4,$U$8:$Z$10),1),1),4))</f>
        <v>"SkillSpeed":0.1547</v>
      </c>
      <c r="AN132" s="2" t="str" cm="1">
        <f t="array" ref="AN132">IF(AN131="","",$B$2&amp;AN$31&amp;$B$2&amp;$B$1&amp;ROUND(AN$29/100*_xlfn.XLOOKUP($E132,$E$32:$E$281,_xlfn.XLOOKUP(AN$31,$S$28:$AB$28,$S$32:$AB$281))*IFERROR(_xlfn.XLOOKUP(AO$30,$S$8:$S$10,_xlfn.XLOOKUP(AN$31,$U$4:$Z$4,$U$8:$Z$10),1),1),4))</f>
        <v/>
      </c>
      <c r="AO132" s="2" t="str">
        <f t="shared" si="15"/>
        <v>{"PhysDef":14578.291,"SkillSpeed":0.1547}</v>
      </c>
      <c r="AP132" s="2" t="str" cm="1">
        <f t="array" ref="AP132">IF(AP131="","",$B$2&amp;AP$31&amp;$B$2&amp;$B$1&amp;ROUND(AP$29/100*_xlfn.XLOOKUP($E132,$E$32:$E$281,_xlfn.XLOOKUP(AP$31,$S$28:$AB$28,$S$32:$AB$281))*IFERROR(_xlfn.XLOOKUP(AS$30,$S$8:$S$10,_xlfn.XLOOKUP(AP$31,$U$4:$Z$4,$U$8:$Z$10),1),1),4))</f>
        <v>"MagicDef":14578.291</v>
      </c>
      <c r="AQ132" s="2" t="str" cm="1">
        <f t="array" ref="AQ132">IF(AQ131="","",$B$2&amp;AQ$31&amp;$B$2&amp;$B$1&amp;ROUND(AQ$29/100*_xlfn.XLOOKUP($E132,$E$32:$E$281,_xlfn.XLOOKUP(AQ$31,$S$28:$AB$28,$S$32:$AB$281))*IFERROR(_xlfn.XLOOKUP(AT$30,$S$8:$S$10,_xlfn.XLOOKUP(AQ$31,$U$4:$Z$4,$U$8:$Z$10),1),1),4))</f>
        <v>"AtkSpeed":0.1989</v>
      </c>
      <c r="AR132" s="2" t="str" cm="1">
        <f t="array" ref="AR132">IF(AR131="","",$B$2&amp;AR$31&amp;$B$2&amp;$B$1&amp;ROUND(AR$29/100*_xlfn.XLOOKUP($E132,$E$32:$E$281,_xlfn.XLOOKUP(AR$31,$S$28:$AB$28,$S$32:$AB$281))*IFERROR(_xlfn.XLOOKUP(AS$30,$S$8:$S$10,_xlfn.XLOOKUP(AR$31,$U$4:$Z$4,$U$8:$Z$10),1),1),4))</f>
        <v>"SkillSpeed":0.1547</v>
      </c>
      <c r="AS132" s="2" t="str">
        <f t="shared" si="16"/>
        <v>{"MagicDef":14578.291,"AtkSpeed":0.1989,"SkillSpeed":0.1547}</v>
      </c>
      <c r="AT132" s="2" t="str" cm="1">
        <f t="array" ref="AT132">IF(AT131="","",$B$2&amp;AT$31&amp;$B$2&amp;$B$1&amp;ROUND(AT$29/100*_xlfn.XLOOKUP($E132,$E$32:$E$281,_xlfn.XLOOKUP(AT$31,$S$28:$AB$28,$S$32:$AB$281))*IFERROR(_xlfn.XLOOKUP(AW$30,$S$8:$S$10,_xlfn.XLOOKUP(AT$31,$U$4:$Z$4,$U$8:$Z$10),1),1),4))</f>
        <v>"Atk":32992.9743</v>
      </c>
      <c r="AU132" s="2" t="str" cm="1">
        <f t="array" ref="AU132">IF(AU131="","",$B$2&amp;AU$31&amp;$B$2&amp;$B$1&amp;ROUND(AU$29/100*_xlfn.XLOOKUP($E132,$E$32:$E$281,_xlfn.XLOOKUP(AU$31,$S$28:$AB$28,$S$32:$AB$281))*IFERROR(_xlfn.XLOOKUP(AX$30,$S$8:$S$10,_xlfn.XLOOKUP(AU$31,$U$4:$Z$4,$U$8:$Z$10),1),1),4))</f>
        <v>"Cri":0.7126</v>
      </c>
      <c r="AV132" s="2" t="str" cm="1">
        <f t="array" ref="AV132">IF(AV131="","",$B$2&amp;AV$31&amp;$B$2&amp;$B$1&amp;ROUND(AV$29/100*_xlfn.XLOOKUP($E132,$E$32:$E$281,_xlfn.XLOOKUP(AV$31,$S$28:$AB$28,$S$32:$AB$281))*IFERROR(_xlfn.XLOOKUP(AW$30,$S$8:$S$10,_xlfn.XLOOKUP(AV$31,$U$4:$Z$4,$U$8:$Z$10),1),1),4))</f>
        <v/>
      </c>
      <c r="AW132" s="2" t="str">
        <f t="shared" si="17"/>
        <v>{"Atk":32992.9743,"Cri":0.7126}</v>
      </c>
      <c r="AX132" s="2" t="str" cm="1">
        <f t="array" ref="AX132">IF(AX131="","",$B$2&amp;AX$31&amp;$B$2&amp;$B$1&amp;ROUND(AX$29/100*_xlfn.XLOOKUP($E132,$E$32:$E$281,_xlfn.XLOOKUP(AX$31,$S$28:$AB$28,$S$32:$AB$281))*IFERROR(_xlfn.XLOOKUP(BA$30,$S$8:$S$10,_xlfn.XLOOKUP(AX$31,$U$4:$Z$4,$U$8:$Z$10),1),1),4))</f>
        <v>"Hp":479549.0449</v>
      </c>
      <c r="AY132" s="2" t="str" cm="1">
        <f t="array" ref="AY132">IF(AY131="","",$B$2&amp;AY$31&amp;$B$2&amp;$B$1&amp;ROUND(AY$29/100*_xlfn.XLOOKUP($E132,$E$32:$E$281,_xlfn.XLOOKUP(AY$31,$S$28:$AB$28,$S$32:$AB$281))*IFERROR(_xlfn.XLOOKUP(BB$30,$S$8:$S$10,_xlfn.XLOOKUP(AY$31,$U$4:$Z$4,$U$8:$Z$10),1),1),4))</f>
        <v>"AntiCri":0.7126</v>
      </c>
      <c r="AZ132" s="2" t="str" cm="1">
        <f t="array" ref="AZ132">IF(AZ131="","",$B$2&amp;AZ$31&amp;$B$2&amp;$B$1&amp;ROUND(AZ$29/100*_xlfn.XLOOKUP($E132,$E$32:$E$281,_xlfn.XLOOKUP(AZ$31,$S$28:$AB$28,$S$32:$AB$281))*IFERROR(_xlfn.XLOOKUP(BA$30,$S$8:$S$10,_xlfn.XLOOKUP(AZ$31,$U$4:$Z$4,$U$8:$Z$10),1),1),4))</f>
        <v/>
      </c>
      <c r="BA132" s="2" t="str">
        <f t="shared" si="18"/>
        <v>{"Hp":479549.0449,"AntiCri":0.7126}</v>
      </c>
      <c r="BB132" s="2" t="str" cm="1">
        <f t="array" ref="BB132">IF(BB131="","",$B$2&amp;BB$31&amp;$B$2&amp;$B$1&amp;ROUND(BB$29/100*_xlfn.XLOOKUP($E132,$E$32:$E$281,_xlfn.XLOOKUP(BB$31,$S$28:$AB$28,$S$32:$AB$281))*IFERROR(_xlfn.XLOOKUP(BE$30,$S$8:$S$10,_xlfn.XLOOKUP(BB$31,$U$4:$Z$4,$U$8:$Z$10),1),1),4))</f>
        <v>"PhysDef":16880.1264</v>
      </c>
      <c r="BC132" s="2" t="str" cm="1">
        <f t="array" ref="BC132">IF(BC131="","",$B$2&amp;BC$31&amp;$B$2&amp;$B$1&amp;ROUND(BC$29/100*_xlfn.XLOOKUP($E132,$E$32:$E$281,_xlfn.XLOOKUP(BC$31,$S$28:$AB$28,$S$32:$AB$281))*IFERROR(_xlfn.XLOOKUP(BF$30,$S$8:$S$10,_xlfn.XLOOKUP(BC$31,$U$4:$Z$4,$U$8:$Z$10),1),1),4))</f>
        <v>"OnHealInc":0.1459</v>
      </c>
      <c r="BD132" s="2" t="str" cm="1">
        <f t="array" ref="BD132">IF(BD131="","",$B$2&amp;BD$31&amp;$B$2&amp;$B$1&amp;ROUND(BD$29/100*_xlfn.XLOOKUP($E132,$E$32:$E$281,_xlfn.XLOOKUP(BD$31,$S$28:$AB$28,$S$32:$AB$281))*IFERROR(_xlfn.XLOOKUP(BE$30,$S$8:$S$10,_xlfn.XLOOKUP(BD$31,$U$4:$Z$4,$U$8:$Z$10),1),1),4))</f>
        <v/>
      </c>
      <c r="BE132" s="2" t="str">
        <f t="shared" si="19"/>
        <v>{"PhysDef":16880.1264,"OnHealInc":0.1459}</v>
      </c>
      <c r="BF132" s="2" t="str" cm="1">
        <f t="array" ref="BF132">IF(BF131="","",$B$2&amp;BF$31&amp;$B$2&amp;$B$1&amp;ROUND(BF$29/100*_xlfn.XLOOKUP($E132,$E$32:$E$281,_xlfn.XLOOKUP(BF$31,$S$28:$AB$28,$S$32:$AB$281))*IFERROR(_xlfn.XLOOKUP(BI$30,$S$8:$S$10,_xlfn.XLOOKUP(BF$31,$U$4:$Z$4,$U$8:$Z$10),1),1),4))</f>
        <v>"MagicDef":16880.1264</v>
      </c>
      <c r="BG132" s="2" t="str" cm="1">
        <f t="array" ref="BG132">IF(BG131="","",$B$2&amp;BG$31&amp;$B$2&amp;$B$1&amp;ROUND(BG$29/100*_xlfn.XLOOKUP($E132,$E$32:$E$281,_xlfn.XLOOKUP(BG$31,$S$28:$AB$28,$S$32:$AB$281))*IFERROR(_xlfn.XLOOKUP(BJ$30,$S$8:$S$10,_xlfn.XLOOKUP(BG$31,$U$4:$Z$4,$U$8:$Z$10),1),1),4))</f>
        <v>"AtkSpeed":0.1989</v>
      </c>
      <c r="BH132" s="2" t="str" cm="1">
        <f t="array" ref="BH132">IF(BH131="","",$B$2&amp;BH$31&amp;$B$2&amp;$B$1&amp;ROUND(BH$29/100*_xlfn.XLOOKUP($E132,$E$32:$E$281,_xlfn.XLOOKUP(BH$31,$S$28:$AB$28,$S$32:$AB$281))*IFERROR(_xlfn.XLOOKUP(BI$30,$S$8:$S$10,_xlfn.XLOOKUP(BH$31,$U$4:$Z$4,$U$8:$Z$10),1),1),4))</f>
        <v>"OnHealInc":0.1459</v>
      </c>
      <c r="BI132" s="2" t="str">
        <f t="shared" si="20"/>
        <v>{"MagicDef":16880.1264,"AtkSpeed":0.1989,"OnHealInc":0.1459}</v>
      </c>
      <c r="BJ132" s="2" t="str" cm="1">
        <f t="array" ref="BJ132">IF(BJ131="","",$B$2&amp;BJ$31&amp;$B$2&amp;$B$1&amp;ROUND(BJ$29/100*_xlfn.XLOOKUP($E132,$E$32:$E$281,_xlfn.XLOOKUP(BJ$31,$S$28:$AB$28,$S$32:$AB$281))*IFERROR(_xlfn.XLOOKUP(BM$30,$S$8:$S$10,_xlfn.XLOOKUP(BJ$31,$U$4:$Z$4,$U$8:$Z$10),1),1),4))</f>
        <v>"Atk":42200.3159</v>
      </c>
      <c r="BK132" s="2" t="str" cm="1">
        <f t="array" ref="BK132">IF(BK131="","",$B$2&amp;BK$31&amp;$B$2&amp;$B$1&amp;ROUND(BK$29/100*_xlfn.XLOOKUP($E132,$E$32:$E$281,_xlfn.XLOOKUP(BK$31,$S$28:$AB$28,$S$32:$AB$281))*IFERROR(_xlfn.XLOOKUP(BN$30,$S$8:$S$10,_xlfn.XLOOKUP(BK$31,$U$4:$Z$4,$U$8:$Z$10),1),1),4))</f>
        <v>"Cri":0.7126</v>
      </c>
      <c r="BL132" s="2" t="str" cm="1">
        <f t="array" ref="BL132">IF(BL131="","",$B$2&amp;BL$31&amp;$B$2&amp;$B$1&amp;ROUND(BL$29/100*_xlfn.XLOOKUP($E132,$E$32:$E$281,_xlfn.XLOOKUP(BL$31,$S$28:$AB$28,$S$32:$AB$281))*IFERROR(_xlfn.XLOOKUP(BM$30,$S$8:$S$10,_xlfn.XLOOKUP(BL$31,$U$4:$Z$4,$U$8:$Z$10),1),1),4))</f>
        <v/>
      </c>
      <c r="BM132" s="2" t="str">
        <f t="shared" si="21"/>
        <v>{"Atk":42200.3159,"Cri":0.7126}</v>
      </c>
      <c r="BN132" s="2" t="str" cm="1">
        <f t="array" ref="BN132">IF(BN131="","",$B$2&amp;BN$31&amp;$B$2&amp;$B$1&amp;ROUND(BN$29/100*_xlfn.XLOOKUP($E132,$E$32:$E$281,_xlfn.XLOOKUP(BN$31,$S$28:$AB$28,$S$32:$AB$281))*IFERROR(_xlfn.XLOOKUP(BQ$30,$S$8:$S$10,_xlfn.XLOOKUP(BN$31,$U$4:$Z$4,$U$8:$Z$10),1),1),4))</f>
        <v>"Hp":402821.1977</v>
      </c>
      <c r="BO132" s="2" t="str" cm="1">
        <f t="array" ref="BO132">IF(BO131="","",$B$2&amp;BO$31&amp;$B$2&amp;$B$1&amp;ROUND(BO$29/100*_xlfn.XLOOKUP($E132,$E$32:$E$281,_xlfn.XLOOKUP(BO$31,$S$28:$AB$28,$S$32:$AB$281))*IFERROR(_xlfn.XLOOKUP(BR$30,$S$8:$S$10,_xlfn.XLOOKUP(BO$31,$U$4:$Z$4,$U$8:$Z$10),1),1),4))</f>
        <v>"AntiCri":0.7126</v>
      </c>
      <c r="BP132" s="2" t="str" cm="1">
        <f t="array" ref="BP132">IF(BP131="","",$B$2&amp;BP$31&amp;$B$2&amp;$B$1&amp;ROUND(BP$29/100*_xlfn.XLOOKUP($E132,$E$32:$E$281,_xlfn.XLOOKUP(BP$31,$S$28:$AB$28,$S$32:$AB$281))*IFERROR(_xlfn.XLOOKUP(BQ$30,$S$8:$S$10,_xlfn.XLOOKUP(BP$31,$U$4:$Z$4,$U$8:$Z$10),1),1),4))</f>
        <v/>
      </c>
      <c r="BQ132" s="2" t="str">
        <f t="shared" si="22"/>
        <v>{"Hp":402821.1977,"AntiCri":0.7126}</v>
      </c>
      <c r="BR132" s="2" t="str" cm="1">
        <f t="array" ref="BR132">IF(BR131="","",$B$2&amp;BR$31&amp;$B$2&amp;$B$1&amp;ROUND(BR$29/100*_xlfn.XLOOKUP($E132,$E$32:$E$281,_xlfn.XLOOKUP(BR$31,$S$28:$AB$28,$S$32:$AB$281))*IFERROR(_xlfn.XLOOKUP(BU$30,$S$8:$S$10,_xlfn.XLOOKUP(BR$31,$U$4:$Z$4,$U$8:$Z$10),1),1),4))</f>
        <v>"PhysDef":14885.2024</v>
      </c>
      <c r="BS132" s="2" t="str" cm="1">
        <f t="array" ref="BS132">IF(BS131="","",$B$2&amp;BS$31&amp;$B$2&amp;$B$1&amp;ROUND(BS$29/100*_xlfn.XLOOKUP($E132,$E$32:$E$281,_xlfn.XLOOKUP(BS$31,$S$28:$AB$28,$S$32:$AB$281))*IFERROR(_xlfn.XLOOKUP(BV$30,$S$8:$S$10,_xlfn.XLOOKUP(BS$31,$U$4:$Z$4,$U$8:$Z$10),1),1),4))</f>
        <v>"HealInc":0.1459</v>
      </c>
      <c r="BT132" s="2" t="str" cm="1">
        <f t="array" ref="BT132">IF(BT131="","",$B$2&amp;BT$31&amp;$B$2&amp;$B$1&amp;ROUND(BT$29/100*_xlfn.XLOOKUP($E132,$E$32:$E$281,_xlfn.XLOOKUP(BT$31,$S$28:$AB$28,$S$32:$AB$281))*IFERROR(_xlfn.XLOOKUP(BU$30,$S$8:$S$10,_xlfn.XLOOKUP(BT$31,$U$4:$Z$4,$U$8:$Z$10),1),1),4))</f>
        <v/>
      </c>
      <c r="BU132" s="2" t="str">
        <f t="shared" si="23"/>
        <v>{"PhysDef":14885.2024,"HealInc":0.1459}</v>
      </c>
      <c r="BV132" s="2" t="str" cm="1">
        <f t="array" ref="BV132">IF(BV131="","",$B$2&amp;BV$31&amp;$B$2&amp;$B$1&amp;ROUND(BV$29/100*_xlfn.XLOOKUP($E132,$E$32:$E$281,_xlfn.XLOOKUP(BV$31,$S$28:$AB$28,$S$32:$AB$281))*IFERROR(_xlfn.XLOOKUP(BY$30,$S$8:$S$10,_xlfn.XLOOKUP(BV$31,$U$4:$Z$4,$U$8:$Z$10),1),1),4))</f>
        <v>"MagicDef":15192.1137</v>
      </c>
      <c r="BW132" s="2" t="str" cm="1">
        <f t="array" ref="BW132">IF(BW131="","",$B$2&amp;BW$31&amp;$B$2&amp;$B$1&amp;ROUND(BW$29/100*_xlfn.XLOOKUP($E132,$E$32:$E$281,_xlfn.XLOOKUP(BW$31,$S$28:$AB$28,$S$32:$AB$281))*IFERROR(_xlfn.XLOOKUP(BZ$30,$S$8:$S$10,_xlfn.XLOOKUP(BW$31,$U$4:$Z$4,$U$8:$Z$10),1),1),4))</f>
        <v>"AtkSpeed":0.1989</v>
      </c>
      <c r="BX132" s="2" t="str" cm="1">
        <f t="array" ref="BX132">IF(BX131="","",$B$2&amp;BX$31&amp;$B$2&amp;$B$1&amp;ROUND(BX$29/100*_xlfn.XLOOKUP($E132,$E$32:$E$281,_xlfn.XLOOKUP(BX$31,$S$28:$AB$28,$S$32:$AB$281))*IFERROR(_xlfn.XLOOKUP(BY$30,$S$8:$S$10,_xlfn.XLOOKUP(BX$31,$U$4:$Z$4,$U$8:$Z$10),1),1),4))</f>
        <v>"HealInc":0.1459</v>
      </c>
      <c r="BY132" s="2" t="str">
        <f t="shared" si="24"/>
        <v>{"MagicDef":15192.1137,"AtkSpeed":0.1989,"HealInc":0.1459}</v>
      </c>
    </row>
    <row r="133" spans="4:77" ht="16.5" x14ac:dyDescent="0.15">
      <c r="D133" s="38">
        <v>213</v>
      </c>
      <c r="E133" s="43">
        <v>102</v>
      </c>
      <c r="F133" s="38">
        <v>6321.2637430038812</v>
      </c>
      <c r="G133" s="38">
        <v>40</v>
      </c>
      <c r="H133" s="38">
        <v>40</v>
      </c>
      <c r="I133" s="48">
        <v>6321.2637430038812</v>
      </c>
      <c r="J133" s="48">
        <v>632.12637430038819</v>
      </c>
      <c r="K133" s="48">
        <v>252.8505497201553</v>
      </c>
      <c r="L133" s="48">
        <v>252.8505497201553</v>
      </c>
      <c r="M133" s="48">
        <v>56</v>
      </c>
      <c r="N133" s="48">
        <v>56</v>
      </c>
      <c r="O133" s="48">
        <v>18</v>
      </c>
      <c r="P133" s="48">
        <v>14</v>
      </c>
      <c r="Q133" s="48">
        <v>13.200000000000001</v>
      </c>
      <c r="R133" s="48">
        <v>13.200000000000001</v>
      </c>
      <c r="S133" s="48">
        <f>SUM(I$32:I133)</f>
        <v>389960.49963878136</v>
      </c>
      <c r="T133" s="48">
        <f>SUM(J$32:J133)</f>
        <v>38996.049963878133</v>
      </c>
      <c r="U133" s="48">
        <f>SUM(K$32:K133)</f>
        <v>15598.419985551258</v>
      </c>
      <c r="V133" s="48">
        <f>SUM(L$32:L133)</f>
        <v>15598.419985551258</v>
      </c>
      <c r="W133" s="62">
        <f>SUM(M$32:M133)/10000</f>
        <v>0.71819999999999995</v>
      </c>
      <c r="X133" s="62">
        <f>SUM(N$32:N133)/10000</f>
        <v>0.71819999999999995</v>
      </c>
      <c r="Y133" s="62">
        <f>SUM(O$32:O133)/10000</f>
        <v>0.20069999999999999</v>
      </c>
      <c r="Z133" s="62">
        <f>SUM(P$32:P133)/10000</f>
        <v>0.15609999999999999</v>
      </c>
      <c r="AA133" s="62">
        <f>SUM(Q$32:Q133)/10000</f>
        <v>0.14717999999999998</v>
      </c>
      <c r="AB133" s="62">
        <f>SUM(R$32:R133)/10000</f>
        <v>0.14717999999999998</v>
      </c>
      <c r="AD133" s="2" t="str" cm="1">
        <f t="array" ref="AD133">IF(AD132="","",$B$2&amp;AD$31&amp;$B$2&amp;$B$1&amp;ROUND(AD$29/100*_xlfn.XLOOKUP($E133,$E$32:$E$281,_xlfn.XLOOKUP(AD$31,$S$28:$AB$28,$S$32:$AB$281))*_xlfn.XLOOKUP(AG$30,$S$8:$S$10,_xlfn.XLOOKUP(AD$31,$U$4:$Z$4,$U$8:$Z$10),1),4))</f>
        <v>"Atk":47575.181</v>
      </c>
      <c r="AE133" s="2" t="str" cm="1">
        <f t="array" ref="AE133">IF(AE132="","",$B$2&amp;AE$31&amp;$B$2&amp;$B$1&amp;ROUND(AE$29/100*_xlfn.XLOOKUP($E133,$E$32:$E$281,_xlfn.XLOOKUP(AE$31,$S$28:$AB$28,$S$32:$AB$281))*_xlfn.XLOOKUP(AG$30,$S$8:$S$10,_xlfn.XLOOKUP(AE$31,$U$4:$Z$4,$U$8:$Z$10),1),4))</f>
        <v>"Cri":1.0414</v>
      </c>
      <c r="AF133" s="2" t="str" cm="1">
        <f t="array" ref="AF133">IF(AF132="","",$B$2&amp;AF$31&amp;$B$2&amp;$B$1&amp;ROUND(AF$29/100*_xlfn.XLOOKUP($E133,$E$32:$E$281,_xlfn.XLOOKUP(AF$31,$S$28:$AB$28,$S$32:$AB$281))*_xlfn.XLOOKUP(AI$30,$S$8:$S$10,_xlfn.XLOOKUP(AF$31,$U$4:$Z$4,$U$8:$Z$10),1),4))</f>
        <v/>
      </c>
      <c r="AG133" s="2" t="str">
        <f t="shared" si="13"/>
        <v>{"Atk":47575.181,"Cri":1.0414}</v>
      </c>
      <c r="AH133" s="2" t="str" cm="1">
        <f t="array" ref="AH133">IF(AH132="","",$B$2&amp;AH$31&amp;$B$2&amp;$B$1&amp;ROUND(AH$29/100*_xlfn.XLOOKUP($E133,$E$32:$E$281,_xlfn.XLOOKUP(AH$31,$S$28:$AB$28,$S$32:$AB$281))*_xlfn.XLOOKUP(AK$30,$S$8:$S$10,_xlfn.XLOOKUP(AH$31,$U$4:$Z$4,$U$8:$Z$10),1),4))</f>
        <v>"Hp":343165.2397</v>
      </c>
      <c r="AI133" s="2" t="str" cm="1">
        <f t="array" ref="AI133">IF(AI132="","",$B$2&amp;AI$31&amp;$B$2&amp;$B$1&amp;ROUND(AI$29/100*_xlfn.XLOOKUP($E133,$E$32:$E$281,_xlfn.XLOOKUP(AI$31,$S$28:$AB$28,$S$32:$AB$281))*_xlfn.XLOOKUP(AK$30,$S$8:$S$10,_xlfn.XLOOKUP(AI$31,$U$4:$Z$4,$U$8:$Z$10),1),4))</f>
        <v>"AntiCri":0.5746</v>
      </c>
      <c r="AJ133" s="2" t="str" cm="1">
        <f t="array" ref="AJ133">IF(AJ132="","",$B$2&amp;AJ$31&amp;$B$2&amp;$B$1&amp;ROUND(AJ$29/100*_xlfn.XLOOKUP($E133,$E$32:$E$281,_xlfn.XLOOKUP(AJ$31,$S$28:$AB$28,$S$32:$AB$281))*_xlfn.XLOOKUP(AK$30,$S$8:$S$10,_xlfn.XLOOKUP(AJ$31,$U$4:$Z$4,$U$8:$Z$10),1),4))</f>
        <v/>
      </c>
      <c r="AK133" s="2" t="str">
        <f t="shared" si="14"/>
        <v>{"Hp":343165.2397,"AntiCri":0.5746}</v>
      </c>
      <c r="AL133" s="2" t="str" cm="1">
        <f t="array" ref="AL133">IF(AL132="","",$B$2&amp;AL$31&amp;$B$2&amp;$B$1&amp;ROUND(AL$29/100*_xlfn.XLOOKUP($E133,$E$32:$E$281,_xlfn.XLOOKUP(AL$31,$S$28:$AB$28,$S$32:$AB$281))*IFERROR(_xlfn.XLOOKUP(AO$30,$S$8:$S$10,_xlfn.XLOOKUP(AL$31,$U$4:$Z$4,$U$8:$Z$10),1),1),4))</f>
        <v>"PhysDef":14818.499</v>
      </c>
      <c r="AM133" s="2" t="str" cm="1">
        <f t="array" ref="AM133">IF(AM132="","",$B$2&amp;AM$31&amp;$B$2&amp;$B$1&amp;ROUND(AM$29/100*_xlfn.XLOOKUP($E133,$E$32:$E$281,_xlfn.XLOOKUP(AM$31,$S$28:$AB$28,$S$32:$AB$281))*IFERROR(_xlfn.XLOOKUP(AP$30,$S$8:$S$10,_xlfn.XLOOKUP(AM$31,$U$4:$Z$4,$U$8:$Z$10),1),1),4))</f>
        <v>"SkillSpeed":0.1561</v>
      </c>
      <c r="AN133" s="2" t="str" cm="1">
        <f t="array" ref="AN133">IF(AN132="","",$B$2&amp;AN$31&amp;$B$2&amp;$B$1&amp;ROUND(AN$29/100*_xlfn.XLOOKUP($E133,$E$32:$E$281,_xlfn.XLOOKUP(AN$31,$S$28:$AB$28,$S$32:$AB$281))*IFERROR(_xlfn.XLOOKUP(AO$30,$S$8:$S$10,_xlfn.XLOOKUP(AN$31,$U$4:$Z$4,$U$8:$Z$10),1),1),4))</f>
        <v/>
      </c>
      <c r="AO133" s="2" t="str">
        <f t="shared" si="15"/>
        <v>{"PhysDef":14818.499,"SkillSpeed":0.1561}</v>
      </c>
      <c r="AP133" s="2" t="str" cm="1">
        <f t="array" ref="AP133">IF(AP132="","",$B$2&amp;AP$31&amp;$B$2&amp;$B$1&amp;ROUND(AP$29/100*_xlfn.XLOOKUP($E133,$E$32:$E$281,_xlfn.XLOOKUP(AP$31,$S$28:$AB$28,$S$32:$AB$281))*IFERROR(_xlfn.XLOOKUP(AS$30,$S$8:$S$10,_xlfn.XLOOKUP(AP$31,$U$4:$Z$4,$U$8:$Z$10),1),1),4))</f>
        <v>"MagicDef":14818.499</v>
      </c>
      <c r="AQ133" s="2" t="str" cm="1">
        <f t="array" ref="AQ133">IF(AQ132="","",$B$2&amp;AQ$31&amp;$B$2&amp;$B$1&amp;ROUND(AQ$29/100*_xlfn.XLOOKUP($E133,$E$32:$E$281,_xlfn.XLOOKUP(AQ$31,$S$28:$AB$28,$S$32:$AB$281))*IFERROR(_xlfn.XLOOKUP(AT$30,$S$8:$S$10,_xlfn.XLOOKUP(AQ$31,$U$4:$Z$4,$U$8:$Z$10),1),1),4))</f>
        <v>"AtkSpeed":0.2007</v>
      </c>
      <c r="AR133" s="2" t="str" cm="1">
        <f t="array" ref="AR133">IF(AR132="","",$B$2&amp;AR$31&amp;$B$2&amp;$B$1&amp;ROUND(AR$29/100*_xlfn.XLOOKUP($E133,$E$32:$E$281,_xlfn.XLOOKUP(AR$31,$S$28:$AB$28,$S$32:$AB$281))*IFERROR(_xlfn.XLOOKUP(AS$30,$S$8:$S$10,_xlfn.XLOOKUP(AR$31,$U$4:$Z$4,$U$8:$Z$10),1),1),4))</f>
        <v>"SkillSpeed":0.1561</v>
      </c>
      <c r="AS133" s="2" t="str">
        <f t="shared" si="16"/>
        <v>{"MagicDef":14818.499,"AtkSpeed":0.2007,"SkillSpeed":0.1561}</v>
      </c>
      <c r="AT133" s="2" t="str" cm="1">
        <f t="array" ref="AT133">IF(AT132="","",$B$2&amp;AT$31&amp;$B$2&amp;$B$1&amp;ROUND(AT$29/100*_xlfn.XLOOKUP($E133,$E$32:$E$281,_xlfn.XLOOKUP(AT$31,$S$28:$AB$28,$S$32:$AB$281))*IFERROR(_xlfn.XLOOKUP(AW$30,$S$8:$S$10,_xlfn.XLOOKUP(AT$31,$U$4:$Z$4,$U$8:$Z$10),1),1),4))</f>
        <v>"Atk":33536.603</v>
      </c>
      <c r="AU133" s="2" t="str" cm="1">
        <f t="array" ref="AU133">IF(AU132="","",$B$2&amp;AU$31&amp;$B$2&amp;$B$1&amp;ROUND(AU$29/100*_xlfn.XLOOKUP($E133,$E$32:$E$281,_xlfn.XLOOKUP(AU$31,$S$28:$AB$28,$S$32:$AB$281))*IFERROR(_xlfn.XLOOKUP(AX$30,$S$8:$S$10,_xlfn.XLOOKUP(AU$31,$U$4:$Z$4,$U$8:$Z$10),1),1),4))</f>
        <v>"Cri":0.7182</v>
      </c>
      <c r="AV133" s="2" t="str" cm="1">
        <f t="array" ref="AV133">IF(AV132="","",$B$2&amp;AV$31&amp;$B$2&amp;$B$1&amp;ROUND(AV$29/100*_xlfn.XLOOKUP($E133,$E$32:$E$281,_xlfn.XLOOKUP(AV$31,$S$28:$AB$28,$S$32:$AB$281))*IFERROR(_xlfn.XLOOKUP(AW$30,$S$8:$S$10,_xlfn.XLOOKUP(AV$31,$U$4:$Z$4,$U$8:$Z$10),1),1),4))</f>
        <v/>
      </c>
      <c r="AW133" s="2" t="str">
        <f t="shared" si="17"/>
        <v>{"Atk":33536.603,"Cri":0.7182}</v>
      </c>
      <c r="AX133" s="2" t="str" cm="1">
        <f t="array" ref="AX133">IF(AX132="","",$B$2&amp;AX$31&amp;$B$2&amp;$B$1&amp;ROUND(AX$29/100*_xlfn.XLOOKUP($E133,$E$32:$E$281,_xlfn.XLOOKUP(AX$31,$S$28:$AB$28,$S$32:$AB$281))*IFERROR(_xlfn.XLOOKUP(BA$30,$S$8:$S$10,_xlfn.XLOOKUP(AX$31,$U$4:$Z$4,$U$8:$Z$10),1),1),4))</f>
        <v>"Hp":487450.6245</v>
      </c>
      <c r="AY133" s="2" t="str" cm="1">
        <f t="array" ref="AY133">IF(AY132="","",$B$2&amp;AY$31&amp;$B$2&amp;$B$1&amp;ROUND(AY$29/100*_xlfn.XLOOKUP($E133,$E$32:$E$281,_xlfn.XLOOKUP(AY$31,$S$28:$AB$28,$S$32:$AB$281))*IFERROR(_xlfn.XLOOKUP(BB$30,$S$8:$S$10,_xlfn.XLOOKUP(AY$31,$U$4:$Z$4,$U$8:$Z$10),1),1),4))</f>
        <v>"AntiCri":0.7182</v>
      </c>
      <c r="AZ133" s="2" t="str" cm="1">
        <f t="array" ref="AZ133">IF(AZ132="","",$B$2&amp;AZ$31&amp;$B$2&amp;$B$1&amp;ROUND(AZ$29/100*_xlfn.XLOOKUP($E133,$E$32:$E$281,_xlfn.XLOOKUP(AZ$31,$S$28:$AB$28,$S$32:$AB$281))*IFERROR(_xlfn.XLOOKUP(BA$30,$S$8:$S$10,_xlfn.XLOOKUP(AZ$31,$U$4:$Z$4,$U$8:$Z$10),1),1),4))</f>
        <v/>
      </c>
      <c r="BA133" s="2" t="str">
        <f t="shared" si="18"/>
        <v>{"Hp":487450.6245,"AntiCri":0.7182}</v>
      </c>
      <c r="BB133" s="2" t="str" cm="1">
        <f t="array" ref="BB133">IF(BB132="","",$B$2&amp;BB$31&amp;$B$2&amp;$B$1&amp;ROUND(BB$29/100*_xlfn.XLOOKUP($E133,$E$32:$E$281,_xlfn.XLOOKUP(BB$31,$S$28:$AB$28,$S$32:$AB$281))*IFERROR(_xlfn.XLOOKUP(BE$30,$S$8:$S$10,_xlfn.XLOOKUP(BB$31,$U$4:$Z$4,$U$8:$Z$10),1),1),4))</f>
        <v>"PhysDef":17158.262</v>
      </c>
      <c r="BC133" s="2" t="str" cm="1">
        <f t="array" ref="BC133">IF(BC132="","",$B$2&amp;BC$31&amp;$B$2&amp;$B$1&amp;ROUND(BC$29/100*_xlfn.XLOOKUP($E133,$E$32:$E$281,_xlfn.XLOOKUP(BC$31,$S$28:$AB$28,$S$32:$AB$281))*IFERROR(_xlfn.XLOOKUP(BF$30,$S$8:$S$10,_xlfn.XLOOKUP(BC$31,$U$4:$Z$4,$U$8:$Z$10),1),1),4))</f>
        <v>"OnHealInc":0.1472</v>
      </c>
      <c r="BD133" s="2" t="str" cm="1">
        <f t="array" ref="BD133">IF(BD132="","",$B$2&amp;BD$31&amp;$B$2&amp;$B$1&amp;ROUND(BD$29/100*_xlfn.XLOOKUP($E133,$E$32:$E$281,_xlfn.XLOOKUP(BD$31,$S$28:$AB$28,$S$32:$AB$281))*IFERROR(_xlfn.XLOOKUP(BE$30,$S$8:$S$10,_xlfn.XLOOKUP(BD$31,$U$4:$Z$4,$U$8:$Z$10),1),1),4))</f>
        <v/>
      </c>
      <c r="BE133" s="2" t="str">
        <f t="shared" si="19"/>
        <v>{"PhysDef":17158.262,"OnHealInc":0.1472}</v>
      </c>
      <c r="BF133" s="2" t="str" cm="1">
        <f t="array" ref="BF133">IF(BF132="","",$B$2&amp;BF$31&amp;$B$2&amp;$B$1&amp;ROUND(BF$29/100*_xlfn.XLOOKUP($E133,$E$32:$E$281,_xlfn.XLOOKUP(BF$31,$S$28:$AB$28,$S$32:$AB$281))*IFERROR(_xlfn.XLOOKUP(BI$30,$S$8:$S$10,_xlfn.XLOOKUP(BF$31,$U$4:$Z$4,$U$8:$Z$10),1),1),4))</f>
        <v>"MagicDef":17158.262</v>
      </c>
      <c r="BG133" s="2" t="str" cm="1">
        <f t="array" ref="BG133">IF(BG132="","",$B$2&amp;BG$31&amp;$B$2&amp;$B$1&amp;ROUND(BG$29/100*_xlfn.XLOOKUP($E133,$E$32:$E$281,_xlfn.XLOOKUP(BG$31,$S$28:$AB$28,$S$32:$AB$281))*IFERROR(_xlfn.XLOOKUP(BJ$30,$S$8:$S$10,_xlfn.XLOOKUP(BG$31,$U$4:$Z$4,$U$8:$Z$10),1),1),4))</f>
        <v>"AtkSpeed":0.2007</v>
      </c>
      <c r="BH133" s="2" t="str" cm="1">
        <f t="array" ref="BH133">IF(BH132="","",$B$2&amp;BH$31&amp;$B$2&amp;$B$1&amp;ROUND(BH$29/100*_xlfn.XLOOKUP($E133,$E$32:$E$281,_xlfn.XLOOKUP(BH$31,$S$28:$AB$28,$S$32:$AB$281))*IFERROR(_xlfn.XLOOKUP(BI$30,$S$8:$S$10,_xlfn.XLOOKUP(BH$31,$U$4:$Z$4,$U$8:$Z$10),1),1),4))</f>
        <v>"OnHealInc":0.1472</v>
      </c>
      <c r="BI133" s="2" t="str">
        <f t="shared" si="20"/>
        <v>{"MagicDef":17158.262,"AtkSpeed":0.2007,"OnHealInc":0.1472}</v>
      </c>
      <c r="BJ133" s="2" t="str" cm="1">
        <f t="array" ref="BJ133">IF(BJ132="","",$B$2&amp;BJ$31&amp;$B$2&amp;$B$1&amp;ROUND(BJ$29/100*_xlfn.XLOOKUP($E133,$E$32:$E$281,_xlfn.XLOOKUP(BJ$31,$S$28:$AB$28,$S$32:$AB$281))*IFERROR(_xlfn.XLOOKUP(BM$30,$S$8:$S$10,_xlfn.XLOOKUP(BJ$31,$U$4:$Z$4,$U$8:$Z$10),1),1),4))</f>
        <v>"Atk":42895.655</v>
      </c>
      <c r="BK133" s="2" t="str" cm="1">
        <f t="array" ref="BK133">IF(BK132="","",$B$2&amp;BK$31&amp;$B$2&amp;$B$1&amp;ROUND(BK$29/100*_xlfn.XLOOKUP($E133,$E$32:$E$281,_xlfn.XLOOKUP(BK$31,$S$28:$AB$28,$S$32:$AB$281))*IFERROR(_xlfn.XLOOKUP(BN$30,$S$8:$S$10,_xlfn.XLOOKUP(BK$31,$U$4:$Z$4,$U$8:$Z$10),1),1),4))</f>
        <v>"Cri":0.7182</v>
      </c>
      <c r="BL133" s="2" t="str" cm="1">
        <f t="array" ref="BL133">IF(BL132="","",$B$2&amp;BL$31&amp;$B$2&amp;$B$1&amp;ROUND(BL$29/100*_xlfn.XLOOKUP($E133,$E$32:$E$281,_xlfn.XLOOKUP(BL$31,$S$28:$AB$28,$S$32:$AB$281))*IFERROR(_xlfn.XLOOKUP(BM$30,$S$8:$S$10,_xlfn.XLOOKUP(BL$31,$U$4:$Z$4,$U$8:$Z$10),1),1),4))</f>
        <v/>
      </c>
      <c r="BM133" s="2" t="str">
        <f t="shared" si="21"/>
        <v>{"Atk":42895.655,"Cri":0.7182}</v>
      </c>
      <c r="BN133" s="2" t="str" cm="1">
        <f t="array" ref="BN133">IF(BN132="","",$B$2&amp;BN$31&amp;$B$2&amp;$B$1&amp;ROUND(BN$29/100*_xlfn.XLOOKUP($E133,$E$32:$E$281,_xlfn.XLOOKUP(BN$31,$S$28:$AB$28,$S$32:$AB$281))*IFERROR(_xlfn.XLOOKUP(BQ$30,$S$8:$S$10,_xlfn.XLOOKUP(BN$31,$U$4:$Z$4,$U$8:$Z$10),1),1),4))</f>
        <v>"Hp":409458.5246</v>
      </c>
      <c r="BO133" s="2" t="str" cm="1">
        <f t="array" ref="BO133">IF(BO132="","",$B$2&amp;BO$31&amp;$B$2&amp;$B$1&amp;ROUND(BO$29/100*_xlfn.XLOOKUP($E133,$E$32:$E$281,_xlfn.XLOOKUP(BO$31,$S$28:$AB$28,$S$32:$AB$281))*IFERROR(_xlfn.XLOOKUP(BR$30,$S$8:$S$10,_xlfn.XLOOKUP(BO$31,$U$4:$Z$4,$U$8:$Z$10),1),1),4))</f>
        <v>"AntiCri":0.7182</v>
      </c>
      <c r="BP133" s="2" t="str" cm="1">
        <f t="array" ref="BP133">IF(BP132="","",$B$2&amp;BP$31&amp;$B$2&amp;$B$1&amp;ROUND(BP$29/100*_xlfn.XLOOKUP($E133,$E$32:$E$281,_xlfn.XLOOKUP(BP$31,$S$28:$AB$28,$S$32:$AB$281))*IFERROR(_xlfn.XLOOKUP(BQ$30,$S$8:$S$10,_xlfn.XLOOKUP(BP$31,$U$4:$Z$4,$U$8:$Z$10),1),1),4))</f>
        <v/>
      </c>
      <c r="BQ133" s="2" t="str">
        <f t="shared" si="22"/>
        <v>{"Hp":409458.5246,"AntiCri":0.7182}</v>
      </c>
      <c r="BR133" s="2" t="str" cm="1">
        <f t="array" ref="BR133">IF(BR132="","",$B$2&amp;BR$31&amp;$B$2&amp;$B$1&amp;ROUND(BR$29/100*_xlfn.XLOOKUP($E133,$E$32:$E$281,_xlfn.XLOOKUP(BR$31,$S$28:$AB$28,$S$32:$AB$281))*IFERROR(_xlfn.XLOOKUP(BU$30,$S$8:$S$10,_xlfn.XLOOKUP(BR$31,$U$4:$Z$4,$U$8:$Z$10),1),1),4))</f>
        <v>"PhysDef":15130.4674</v>
      </c>
      <c r="BS133" s="2" t="str" cm="1">
        <f t="array" ref="BS133">IF(BS132="","",$B$2&amp;BS$31&amp;$B$2&amp;$B$1&amp;ROUND(BS$29/100*_xlfn.XLOOKUP($E133,$E$32:$E$281,_xlfn.XLOOKUP(BS$31,$S$28:$AB$28,$S$32:$AB$281))*IFERROR(_xlfn.XLOOKUP(BV$30,$S$8:$S$10,_xlfn.XLOOKUP(BS$31,$U$4:$Z$4,$U$8:$Z$10),1),1),4))</f>
        <v>"HealInc":0.1472</v>
      </c>
      <c r="BT133" s="2" t="str" cm="1">
        <f t="array" ref="BT133">IF(BT132="","",$B$2&amp;BT$31&amp;$B$2&amp;$B$1&amp;ROUND(BT$29/100*_xlfn.XLOOKUP($E133,$E$32:$E$281,_xlfn.XLOOKUP(BT$31,$S$28:$AB$28,$S$32:$AB$281))*IFERROR(_xlfn.XLOOKUP(BU$30,$S$8:$S$10,_xlfn.XLOOKUP(BT$31,$U$4:$Z$4,$U$8:$Z$10),1),1),4))</f>
        <v/>
      </c>
      <c r="BU133" s="2" t="str">
        <f t="shared" si="23"/>
        <v>{"PhysDef":15130.4674,"HealInc":0.1472}</v>
      </c>
      <c r="BV133" s="2" t="str" cm="1">
        <f t="array" ref="BV133">IF(BV132="","",$B$2&amp;BV$31&amp;$B$2&amp;$B$1&amp;ROUND(BV$29/100*_xlfn.XLOOKUP($E133,$E$32:$E$281,_xlfn.XLOOKUP(BV$31,$S$28:$AB$28,$S$32:$AB$281))*IFERROR(_xlfn.XLOOKUP(BY$30,$S$8:$S$10,_xlfn.XLOOKUP(BV$31,$U$4:$Z$4,$U$8:$Z$10),1),1),4))</f>
        <v>"MagicDef":15442.4358</v>
      </c>
      <c r="BW133" s="2" t="str" cm="1">
        <f t="array" ref="BW133">IF(BW132="","",$B$2&amp;BW$31&amp;$B$2&amp;$B$1&amp;ROUND(BW$29/100*_xlfn.XLOOKUP($E133,$E$32:$E$281,_xlfn.XLOOKUP(BW$31,$S$28:$AB$28,$S$32:$AB$281))*IFERROR(_xlfn.XLOOKUP(BZ$30,$S$8:$S$10,_xlfn.XLOOKUP(BW$31,$U$4:$Z$4,$U$8:$Z$10),1),1),4))</f>
        <v>"AtkSpeed":0.2007</v>
      </c>
      <c r="BX133" s="2" t="str" cm="1">
        <f t="array" ref="BX133">IF(BX132="","",$B$2&amp;BX$31&amp;$B$2&amp;$B$1&amp;ROUND(BX$29/100*_xlfn.XLOOKUP($E133,$E$32:$E$281,_xlfn.XLOOKUP(BX$31,$S$28:$AB$28,$S$32:$AB$281))*IFERROR(_xlfn.XLOOKUP(BY$30,$S$8:$S$10,_xlfn.XLOOKUP(BX$31,$U$4:$Z$4,$U$8:$Z$10),1),1),4))</f>
        <v>"HealInc":0.1472</v>
      </c>
      <c r="BY133" s="2" t="str">
        <f t="shared" si="24"/>
        <v>{"MagicDef":15442.4358,"AtkSpeed":0.2007,"HealInc":0.1472}</v>
      </c>
    </row>
    <row r="134" spans="4:77" ht="16.5" x14ac:dyDescent="0.15">
      <c r="D134" s="38">
        <v>215</v>
      </c>
      <c r="E134" s="43">
        <v>103</v>
      </c>
      <c r="F134" s="38">
        <v>6426.5590872732937</v>
      </c>
      <c r="G134" s="38">
        <v>40</v>
      </c>
      <c r="H134" s="38">
        <v>40</v>
      </c>
      <c r="I134" s="48">
        <v>6426.5590872732937</v>
      </c>
      <c r="J134" s="48">
        <v>642.65590872732946</v>
      </c>
      <c r="K134" s="48">
        <v>257.06236349093177</v>
      </c>
      <c r="L134" s="48">
        <v>257.06236349093177</v>
      </c>
      <c r="M134" s="48">
        <v>56</v>
      </c>
      <c r="N134" s="48">
        <v>56</v>
      </c>
      <c r="O134" s="48">
        <v>18</v>
      </c>
      <c r="P134" s="48">
        <v>14</v>
      </c>
      <c r="Q134" s="48">
        <v>13.200000000000001</v>
      </c>
      <c r="R134" s="48">
        <v>13.200000000000001</v>
      </c>
      <c r="S134" s="48">
        <f>SUM(I$32:I134)</f>
        <v>396387.05872605467</v>
      </c>
      <c r="T134" s="48">
        <f>SUM(J$32:J134)</f>
        <v>39638.70587260546</v>
      </c>
      <c r="U134" s="48">
        <f>SUM(K$32:K134)</f>
        <v>15855.48234904219</v>
      </c>
      <c r="V134" s="48">
        <f>SUM(L$32:L134)</f>
        <v>15855.48234904219</v>
      </c>
      <c r="W134" s="62">
        <f>SUM(M$32:M134)/10000</f>
        <v>0.7238</v>
      </c>
      <c r="X134" s="62">
        <f>SUM(N$32:N134)/10000</f>
        <v>0.7238</v>
      </c>
      <c r="Y134" s="62">
        <f>SUM(O$32:O134)/10000</f>
        <v>0.20250000000000001</v>
      </c>
      <c r="Z134" s="62">
        <f>SUM(P$32:P134)/10000</f>
        <v>0.1575</v>
      </c>
      <c r="AA134" s="62">
        <f>SUM(Q$32:Q134)/10000</f>
        <v>0.14849999999999997</v>
      </c>
      <c r="AB134" s="62">
        <f>SUM(R$32:R134)/10000</f>
        <v>0.14849999999999997</v>
      </c>
      <c r="AD134" s="2" t="str" cm="1">
        <f t="array" ref="AD134">IF(AD133="","",$B$2&amp;AD$31&amp;$B$2&amp;$B$1&amp;ROUND(AD$29/100*_xlfn.XLOOKUP($E134,$E$32:$E$281,_xlfn.XLOOKUP(AD$31,$S$28:$AB$28,$S$32:$AB$281))*_xlfn.XLOOKUP(AG$30,$S$8:$S$10,_xlfn.XLOOKUP(AD$31,$U$4:$Z$4,$U$8:$Z$10),1),4))</f>
        <v>"Atk":48359.2212</v>
      </c>
      <c r="AE134" s="2" t="str" cm="1">
        <f t="array" ref="AE134">IF(AE133="","",$B$2&amp;AE$31&amp;$B$2&amp;$B$1&amp;ROUND(AE$29/100*_xlfn.XLOOKUP($E134,$E$32:$E$281,_xlfn.XLOOKUP(AE$31,$S$28:$AB$28,$S$32:$AB$281))*_xlfn.XLOOKUP(AG$30,$S$8:$S$10,_xlfn.XLOOKUP(AE$31,$U$4:$Z$4,$U$8:$Z$10),1),4))</f>
        <v>"Cri":1.0495</v>
      </c>
      <c r="AF134" s="2" t="str" cm="1">
        <f t="array" ref="AF134">IF(AF133="","",$B$2&amp;AF$31&amp;$B$2&amp;$B$1&amp;ROUND(AF$29/100*_xlfn.XLOOKUP($E134,$E$32:$E$281,_xlfn.XLOOKUP(AF$31,$S$28:$AB$28,$S$32:$AB$281))*_xlfn.XLOOKUP(AI$30,$S$8:$S$10,_xlfn.XLOOKUP(AF$31,$U$4:$Z$4,$U$8:$Z$10),1),4))</f>
        <v/>
      </c>
      <c r="AG134" s="2" t="str">
        <f t="shared" si="13"/>
        <v>{"Atk":48359.2212,"Cri":1.0495}</v>
      </c>
      <c r="AH134" s="2" t="str" cm="1">
        <f t="array" ref="AH134">IF(AH133="","",$B$2&amp;AH$31&amp;$B$2&amp;$B$1&amp;ROUND(AH$29/100*_xlfn.XLOOKUP($E134,$E$32:$E$281,_xlfn.XLOOKUP(AH$31,$S$28:$AB$28,$S$32:$AB$281))*_xlfn.XLOOKUP(AK$30,$S$8:$S$10,_xlfn.XLOOKUP(AH$31,$U$4:$Z$4,$U$8:$Z$10),1),4))</f>
        <v>"Hp":348820.6117</v>
      </c>
      <c r="AI134" s="2" t="str" cm="1">
        <f t="array" ref="AI134">IF(AI133="","",$B$2&amp;AI$31&amp;$B$2&amp;$B$1&amp;ROUND(AI$29/100*_xlfn.XLOOKUP($E134,$E$32:$E$281,_xlfn.XLOOKUP(AI$31,$S$28:$AB$28,$S$32:$AB$281))*_xlfn.XLOOKUP(AK$30,$S$8:$S$10,_xlfn.XLOOKUP(AI$31,$U$4:$Z$4,$U$8:$Z$10),1),4))</f>
        <v>"AntiCri":0.579</v>
      </c>
      <c r="AJ134" s="2" t="str" cm="1">
        <f t="array" ref="AJ134">IF(AJ133="","",$B$2&amp;AJ$31&amp;$B$2&amp;$B$1&amp;ROUND(AJ$29/100*_xlfn.XLOOKUP($E134,$E$32:$E$281,_xlfn.XLOOKUP(AJ$31,$S$28:$AB$28,$S$32:$AB$281))*_xlfn.XLOOKUP(AK$30,$S$8:$S$10,_xlfn.XLOOKUP(AJ$31,$U$4:$Z$4,$U$8:$Z$10),1),4))</f>
        <v/>
      </c>
      <c r="AK134" s="2" t="str">
        <f t="shared" si="14"/>
        <v>{"Hp":348820.6117,"AntiCri":0.579}</v>
      </c>
      <c r="AL134" s="2" t="str" cm="1">
        <f t="array" ref="AL134">IF(AL133="","",$B$2&amp;AL$31&amp;$B$2&amp;$B$1&amp;ROUND(AL$29/100*_xlfn.XLOOKUP($E134,$E$32:$E$281,_xlfn.XLOOKUP(AL$31,$S$28:$AB$28,$S$32:$AB$281))*IFERROR(_xlfn.XLOOKUP(AO$30,$S$8:$S$10,_xlfn.XLOOKUP(AL$31,$U$4:$Z$4,$U$8:$Z$10),1),1),4))</f>
        <v>"PhysDef":15062.7082</v>
      </c>
      <c r="AM134" s="2" t="str" cm="1">
        <f t="array" ref="AM134">IF(AM133="","",$B$2&amp;AM$31&amp;$B$2&amp;$B$1&amp;ROUND(AM$29/100*_xlfn.XLOOKUP($E134,$E$32:$E$281,_xlfn.XLOOKUP(AM$31,$S$28:$AB$28,$S$32:$AB$281))*IFERROR(_xlfn.XLOOKUP(AP$30,$S$8:$S$10,_xlfn.XLOOKUP(AM$31,$U$4:$Z$4,$U$8:$Z$10),1),1),4))</f>
        <v>"SkillSpeed":0.1575</v>
      </c>
      <c r="AN134" s="2" t="str" cm="1">
        <f t="array" ref="AN134">IF(AN133="","",$B$2&amp;AN$31&amp;$B$2&amp;$B$1&amp;ROUND(AN$29/100*_xlfn.XLOOKUP($E134,$E$32:$E$281,_xlfn.XLOOKUP(AN$31,$S$28:$AB$28,$S$32:$AB$281))*IFERROR(_xlfn.XLOOKUP(AO$30,$S$8:$S$10,_xlfn.XLOOKUP(AN$31,$U$4:$Z$4,$U$8:$Z$10),1),1),4))</f>
        <v/>
      </c>
      <c r="AO134" s="2" t="str">
        <f t="shared" si="15"/>
        <v>{"PhysDef":15062.7082,"SkillSpeed":0.1575}</v>
      </c>
      <c r="AP134" s="2" t="str" cm="1">
        <f t="array" ref="AP134">IF(AP133="","",$B$2&amp;AP$31&amp;$B$2&amp;$B$1&amp;ROUND(AP$29/100*_xlfn.XLOOKUP($E134,$E$32:$E$281,_xlfn.XLOOKUP(AP$31,$S$28:$AB$28,$S$32:$AB$281))*IFERROR(_xlfn.XLOOKUP(AS$30,$S$8:$S$10,_xlfn.XLOOKUP(AP$31,$U$4:$Z$4,$U$8:$Z$10),1),1),4))</f>
        <v>"MagicDef":15062.7082</v>
      </c>
      <c r="AQ134" s="2" t="str" cm="1">
        <f t="array" ref="AQ134">IF(AQ133="","",$B$2&amp;AQ$31&amp;$B$2&amp;$B$1&amp;ROUND(AQ$29/100*_xlfn.XLOOKUP($E134,$E$32:$E$281,_xlfn.XLOOKUP(AQ$31,$S$28:$AB$28,$S$32:$AB$281))*IFERROR(_xlfn.XLOOKUP(AT$30,$S$8:$S$10,_xlfn.XLOOKUP(AQ$31,$U$4:$Z$4,$U$8:$Z$10),1),1),4))</f>
        <v>"AtkSpeed":0.2025</v>
      </c>
      <c r="AR134" s="2" t="str" cm="1">
        <f t="array" ref="AR134">IF(AR133="","",$B$2&amp;AR$31&amp;$B$2&amp;$B$1&amp;ROUND(AR$29/100*_xlfn.XLOOKUP($E134,$E$32:$E$281,_xlfn.XLOOKUP(AR$31,$S$28:$AB$28,$S$32:$AB$281))*IFERROR(_xlfn.XLOOKUP(AS$30,$S$8:$S$10,_xlfn.XLOOKUP(AR$31,$U$4:$Z$4,$U$8:$Z$10),1),1),4))</f>
        <v>"SkillSpeed":0.1575</v>
      </c>
      <c r="AS134" s="2" t="str">
        <f t="shared" si="16"/>
        <v>{"MagicDef":15062.7082,"AtkSpeed":0.2025,"SkillSpeed":0.1575}</v>
      </c>
      <c r="AT134" s="2" t="str" cm="1">
        <f t="array" ref="AT134">IF(AT133="","",$B$2&amp;AT$31&amp;$B$2&amp;$B$1&amp;ROUND(AT$29/100*_xlfn.XLOOKUP($E134,$E$32:$E$281,_xlfn.XLOOKUP(AT$31,$S$28:$AB$28,$S$32:$AB$281))*IFERROR(_xlfn.XLOOKUP(AW$30,$S$8:$S$10,_xlfn.XLOOKUP(AT$31,$U$4:$Z$4,$U$8:$Z$10),1),1),4))</f>
        <v>"Atk":34089.2871</v>
      </c>
      <c r="AU134" s="2" t="str" cm="1">
        <f t="array" ref="AU134">IF(AU133="","",$B$2&amp;AU$31&amp;$B$2&amp;$B$1&amp;ROUND(AU$29/100*_xlfn.XLOOKUP($E134,$E$32:$E$281,_xlfn.XLOOKUP(AU$31,$S$28:$AB$28,$S$32:$AB$281))*IFERROR(_xlfn.XLOOKUP(AX$30,$S$8:$S$10,_xlfn.XLOOKUP(AU$31,$U$4:$Z$4,$U$8:$Z$10),1),1),4))</f>
        <v>"Cri":0.7238</v>
      </c>
      <c r="AV134" s="2" t="str" cm="1">
        <f t="array" ref="AV134">IF(AV133="","",$B$2&amp;AV$31&amp;$B$2&amp;$B$1&amp;ROUND(AV$29/100*_xlfn.XLOOKUP($E134,$E$32:$E$281,_xlfn.XLOOKUP(AV$31,$S$28:$AB$28,$S$32:$AB$281))*IFERROR(_xlfn.XLOOKUP(AW$30,$S$8:$S$10,_xlfn.XLOOKUP(AV$31,$U$4:$Z$4,$U$8:$Z$10),1),1),4))</f>
        <v/>
      </c>
      <c r="AW134" s="2" t="str">
        <f t="shared" si="17"/>
        <v>{"Atk":34089.2871,"Cri":0.7238}</v>
      </c>
      <c r="AX134" s="2" t="str" cm="1">
        <f t="array" ref="AX134">IF(AX133="","",$B$2&amp;AX$31&amp;$B$2&amp;$B$1&amp;ROUND(AX$29/100*_xlfn.XLOOKUP($E134,$E$32:$E$281,_xlfn.XLOOKUP(AX$31,$S$28:$AB$28,$S$32:$AB$281))*IFERROR(_xlfn.XLOOKUP(BA$30,$S$8:$S$10,_xlfn.XLOOKUP(AX$31,$U$4:$Z$4,$U$8:$Z$10),1),1),4))</f>
        <v>"Hp":495483.8234</v>
      </c>
      <c r="AY134" s="2" t="str" cm="1">
        <f t="array" ref="AY134">IF(AY133="","",$B$2&amp;AY$31&amp;$B$2&amp;$B$1&amp;ROUND(AY$29/100*_xlfn.XLOOKUP($E134,$E$32:$E$281,_xlfn.XLOOKUP(AY$31,$S$28:$AB$28,$S$32:$AB$281))*IFERROR(_xlfn.XLOOKUP(BB$30,$S$8:$S$10,_xlfn.XLOOKUP(AY$31,$U$4:$Z$4,$U$8:$Z$10),1),1),4))</f>
        <v>"AntiCri":0.7238</v>
      </c>
      <c r="AZ134" s="2" t="str" cm="1">
        <f t="array" ref="AZ134">IF(AZ133="","",$B$2&amp;AZ$31&amp;$B$2&amp;$B$1&amp;ROUND(AZ$29/100*_xlfn.XLOOKUP($E134,$E$32:$E$281,_xlfn.XLOOKUP(AZ$31,$S$28:$AB$28,$S$32:$AB$281))*IFERROR(_xlfn.XLOOKUP(BA$30,$S$8:$S$10,_xlfn.XLOOKUP(AZ$31,$U$4:$Z$4,$U$8:$Z$10),1),1),4))</f>
        <v/>
      </c>
      <c r="BA134" s="2" t="str">
        <f t="shared" si="18"/>
        <v>{"Hp":495483.8234,"AntiCri":0.7238}</v>
      </c>
      <c r="BB134" s="2" t="str" cm="1">
        <f t="array" ref="BB134">IF(BB133="","",$B$2&amp;BB$31&amp;$B$2&amp;$B$1&amp;ROUND(BB$29/100*_xlfn.XLOOKUP($E134,$E$32:$E$281,_xlfn.XLOOKUP(BB$31,$S$28:$AB$28,$S$32:$AB$281))*IFERROR(_xlfn.XLOOKUP(BE$30,$S$8:$S$10,_xlfn.XLOOKUP(BB$31,$U$4:$Z$4,$U$8:$Z$10),1),1),4))</f>
        <v>"PhysDef":17441.0306</v>
      </c>
      <c r="BC134" s="2" t="str" cm="1">
        <f t="array" ref="BC134">IF(BC133="","",$B$2&amp;BC$31&amp;$B$2&amp;$B$1&amp;ROUND(BC$29/100*_xlfn.XLOOKUP($E134,$E$32:$E$281,_xlfn.XLOOKUP(BC$31,$S$28:$AB$28,$S$32:$AB$281))*IFERROR(_xlfn.XLOOKUP(BF$30,$S$8:$S$10,_xlfn.XLOOKUP(BC$31,$U$4:$Z$4,$U$8:$Z$10),1),1),4))</f>
        <v>"OnHealInc":0.1485</v>
      </c>
      <c r="BD134" s="2" t="str" cm="1">
        <f t="array" ref="BD134">IF(BD133="","",$B$2&amp;BD$31&amp;$B$2&amp;$B$1&amp;ROUND(BD$29/100*_xlfn.XLOOKUP($E134,$E$32:$E$281,_xlfn.XLOOKUP(BD$31,$S$28:$AB$28,$S$32:$AB$281))*IFERROR(_xlfn.XLOOKUP(BE$30,$S$8:$S$10,_xlfn.XLOOKUP(BD$31,$U$4:$Z$4,$U$8:$Z$10),1),1),4))</f>
        <v/>
      </c>
      <c r="BE134" s="2" t="str">
        <f t="shared" si="19"/>
        <v>{"PhysDef":17441.0306,"OnHealInc":0.1485}</v>
      </c>
      <c r="BF134" s="2" t="str" cm="1">
        <f t="array" ref="BF134">IF(BF133="","",$B$2&amp;BF$31&amp;$B$2&amp;$B$1&amp;ROUND(BF$29/100*_xlfn.XLOOKUP($E134,$E$32:$E$281,_xlfn.XLOOKUP(BF$31,$S$28:$AB$28,$S$32:$AB$281))*IFERROR(_xlfn.XLOOKUP(BI$30,$S$8:$S$10,_xlfn.XLOOKUP(BF$31,$U$4:$Z$4,$U$8:$Z$10),1),1),4))</f>
        <v>"MagicDef":17441.0306</v>
      </c>
      <c r="BG134" s="2" t="str" cm="1">
        <f t="array" ref="BG134">IF(BG133="","",$B$2&amp;BG$31&amp;$B$2&amp;$B$1&amp;ROUND(BG$29/100*_xlfn.XLOOKUP($E134,$E$32:$E$281,_xlfn.XLOOKUP(BG$31,$S$28:$AB$28,$S$32:$AB$281))*IFERROR(_xlfn.XLOOKUP(BJ$30,$S$8:$S$10,_xlfn.XLOOKUP(BG$31,$U$4:$Z$4,$U$8:$Z$10),1),1),4))</f>
        <v>"AtkSpeed":0.2025</v>
      </c>
      <c r="BH134" s="2" t="str" cm="1">
        <f t="array" ref="BH134">IF(BH133="","",$B$2&amp;BH$31&amp;$B$2&amp;$B$1&amp;ROUND(BH$29/100*_xlfn.XLOOKUP($E134,$E$32:$E$281,_xlfn.XLOOKUP(BH$31,$S$28:$AB$28,$S$32:$AB$281))*IFERROR(_xlfn.XLOOKUP(BI$30,$S$8:$S$10,_xlfn.XLOOKUP(BH$31,$U$4:$Z$4,$U$8:$Z$10),1),1),4))</f>
        <v>"OnHealInc":0.1485</v>
      </c>
      <c r="BI134" s="2" t="str">
        <f t="shared" si="20"/>
        <v>{"MagicDef":17441.0306,"AtkSpeed":0.2025,"OnHealInc":0.1485}</v>
      </c>
      <c r="BJ134" s="2" t="str" cm="1">
        <f t="array" ref="BJ134">IF(BJ133="","",$B$2&amp;BJ$31&amp;$B$2&amp;$B$1&amp;ROUND(BJ$29/100*_xlfn.XLOOKUP($E134,$E$32:$E$281,_xlfn.XLOOKUP(BJ$31,$S$28:$AB$28,$S$32:$AB$281))*IFERROR(_xlfn.XLOOKUP(BM$30,$S$8:$S$10,_xlfn.XLOOKUP(BJ$31,$U$4:$Z$4,$U$8:$Z$10),1),1),4))</f>
        <v>"Atk":43602.5765</v>
      </c>
      <c r="BK134" s="2" t="str" cm="1">
        <f t="array" ref="BK134">IF(BK133="","",$B$2&amp;BK$31&amp;$B$2&amp;$B$1&amp;ROUND(BK$29/100*_xlfn.XLOOKUP($E134,$E$32:$E$281,_xlfn.XLOOKUP(BK$31,$S$28:$AB$28,$S$32:$AB$281))*IFERROR(_xlfn.XLOOKUP(BN$30,$S$8:$S$10,_xlfn.XLOOKUP(BK$31,$U$4:$Z$4,$U$8:$Z$10),1),1),4))</f>
        <v>"Cri":0.7238</v>
      </c>
      <c r="BL134" s="2" t="str" cm="1">
        <f t="array" ref="BL134">IF(BL133="","",$B$2&amp;BL$31&amp;$B$2&amp;$B$1&amp;ROUND(BL$29/100*_xlfn.XLOOKUP($E134,$E$32:$E$281,_xlfn.XLOOKUP(BL$31,$S$28:$AB$28,$S$32:$AB$281))*IFERROR(_xlfn.XLOOKUP(BM$30,$S$8:$S$10,_xlfn.XLOOKUP(BL$31,$U$4:$Z$4,$U$8:$Z$10),1),1),4))</f>
        <v/>
      </c>
      <c r="BM134" s="2" t="str">
        <f t="shared" si="21"/>
        <v>{"Atk":43602.5765,"Cri":0.7238}</v>
      </c>
      <c r="BN134" s="2" t="str" cm="1">
        <f t="array" ref="BN134">IF(BN133="","",$B$2&amp;BN$31&amp;$B$2&amp;$B$1&amp;ROUND(BN$29/100*_xlfn.XLOOKUP($E134,$E$32:$E$281,_xlfn.XLOOKUP(BN$31,$S$28:$AB$28,$S$32:$AB$281))*IFERROR(_xlfn.XLOOKUP(BQ$30,$S$8:$S$10,_xlfn.XLOOKUP(BN$31,$U$4:$Z$4,$U$8:$Z$10),1),1),4))</f>
        <v>"Hp":416206.4117</v>
      </c>
      <c r="BO134" s="2" t="str" cm="1">
        <f t="array" ref="BO134">IF(BO133="","",$B$2&amp;BO$31&amp;$B$2&amp;$B$1&amp;ROUND(BO$29/100*_xlfn.XLOOKUP($E134,$E$32:$E$281,_xlfn.XLOOKUP(BO$31,$S$28:$AB$28,$S$32:$AB$281))*IFERROR(_xlfn.XLOOKUP(BR$30,$S$8:$S$10,_xlfn.XLOOKUP(BO$31,$U$4:$Z$4,$U$8:$Z$10),1),1),4))</f>
        <v>"AntiCri":0.7238</v>
      </c>
      <c r="BP134" s="2" t="str" cm="1">
        <f t="array" ref="BP134">IF(BP133="","",$B$2&amp;BP$31&amp;$B$2&amp;$B$1&amp;ROUND(BP$29/100*_xlfn.XLOOKUP($E134,$E$32:$E$281,_xlfn.XLOOKUP(BP$31,$S$28:$AB$28,$S$32:$AB$281))*IFERROR(_xlfn.XLOOKUP(BQ$30,$S$8:$S$10,_xlfn.XLOOKUP(BP$31,$U$4:$Z$4,$U$8:$Z$10),1),1),4))</f>
        <v/>
      </c>
      <c r="BQ134" s="2" t="str">
        <f t="shared" si="22"/>
        <v>{"Hp":416206.4117,"AntiCri":0.7238}</v>
      </c>
      <c r="BR134" s="2" t="str" cm="1">
        <f t="array" ref="BR134">IF(BR133="","",$B$2&amp;BR$31&amp;$B$2&amp;$B$1&amp;ROUND(BR$29/100*_xlfn.XLOOKUP($E134,$E$32:$E$281,_xlfn.XLOOKUP(BR$31,$S$28:$AB$28,$S$32:$AB$281))*IFERROR(_xlfn.XLOOKUP(BU$30,$S$8:$S$10,_xlfn.XLOOKUP(BR$31,$U$4:$Z$4,$U$8:$Z$10),1),1),4))</f>
        <v>"PhysDef":15379.8179</v>
      </c>
      <c r="BS134" s="2" t="str" cm="1">
        <f t="array" ref="BS134">IF(BS133="","",$B$2&amp;BS$31&amp;$B$2&amp;$B$1&amp;ROUND(BS$29/100*_xlfn.XLOOKUP($E134,$E$32:$E$281,_xlfn.XLOOKUP(BS$31,$S$28:$AB$28,$S$32:$AB$281))*IFERROR(_xlfn.XLOOKUP(BV$30,$S$8:$S$10,_xlfn.XLOOKUP(BS$31,$U$4:$Z$4,$U$8:$Z$10),1),1),4))</f>
        <v>"HealInc":0.1485</v>
      </c>
      <c r="BT134" s="2" t="str" cm="1">
        <f t="array" ref="BT134">IF(BT133="","",$B$2&amp;BT$31&amp;$B$2&amp;$B$1&amp;ROUND(BT$29/100*_xlfn.XLOOKUP($E134,$E$32:$E$281,_xlfn.XLOOKUP(BT$31,$S$28:$AB$28,$S$32:$AB$281))*IFERROR(_xlfn.XLOOKUP(BU$30,$S$8:$S$10,_xlfn.XLOOKUP(BT$31,$U$4:$Z$4,$U$8:$Z$10),1),1),4))</f>
        <v/>
      </c>
      <c r="BU134" s="2" t="str">
        <f t="shared" si="23"/>
        <v>{"PhysDef":15379.8179,"HealInc":0.1485}</v>
      </c>
      <c r="BV134" s="2" t="str" cm="1">
        <f t="array" ref="BV134">IF(BV133="","",$B$2&amp;BV$31&amp;$B$2&amp;$B$1&amp;ROUND(BV$29/100*_xlfn.XLOOKUP($E134,$E$32:$E$281,_xlfn.XLOOKUP(BV$31,$S$28:$AB$28,$S$32:$AB$281))*IFERROR(_xlfn.XLOOKUP(BY$30,$S$8:$S$10,_xlfn.XLOOKUP(BV$31,$U$4:$Z$4,$U$8:$Z$10),1),1),4))</f>
        <v>"MagicDef":15696.9275</v>
      </c>
      <c r="BW134" s="2" t="str" cm="1">
        <f t="array" ref="BW134">IF(BW133="","",$B$2&amp;BW$31&amp;$B$2&amp;$B$1&amp;ROUND(BW$29/100*_xlfn.XLOOKUP($E134,$E$32:$E$281,_xlfn.XLOOKUP(BW$31,$S$28:$AB$28,$S$32:$AB$281))*IFERROR(_xlfn.XLOOKUP(BZ$30,$S$8:$S$10,_xlfn.XLOOKUP(BW$31,$U$4:$Z$4,$U$8:$Z$10),1),1),4))</f>
        <v>"AtkSpeed":0.2025</v>
      </c>
      <c r="BX134" s="2" t="str" cm="1">
        <f t="array" ref="BX134">IF(BX133="","",$B$2&amp;BX$31&amp;$B$2&amp;$B$1&amp;ROUND(BX$29/100*_xlfn.XLOOKUP($E134,$E$32:$E$281,_xlfn.XLOOKUP(BX$31,$S$28:$AB$28,$S$32:$AB$281))*IFERROR(_xlfn.XLOOKUP(BY$30,$S$8:$S$10,_xlfn.XLOOKUP(BX$31,$U$4:$Z$4,$U$8:$Z$10),1),1),4))</f>
        <v>"HealInc":0.1485</v>
      </c>
      <c r="BY134" s="2" t="str">
        <f t="shared" si="24"/>
        <v>{"MagicDef":15696.9275,"AtkSpeed":0.2025,"HealInc":0.1485}</v>
      </c>
    </row>
    <row r="135" spans="4:77" ht="16.5" x14ac:dyDescent="0.15">
      <c r="D135" s="38">
        <v>217</v>
      </c>
      <c r="E135" s="43">
        <v>104</v>
      </c>
      <c r="F135" s="38">
        <v>6532.6407655448438</v>
      </c>
      <c r="G135" s="38">
        <v>40</v>
      </c>
      <c r="H135" s="38">
        <v>40</v>
      </c>
      <c r="I135" s="48">
        <v>6532.6407655448438</v>
      </c>
      <c r="J135" s="48">
        <v>653.2640765544844</v>
      </c>
      <c r="K135" s="48">
        <v>261.3056306217938</v>
      </c>
      <c r="L135" s="48">
        <v>261.3056306217938</v>
      </c>
      <c r="M135" s="48">
        <v>56</v>
      </c>
      <c r="N135" s="48">
        <v>56</v>
      </c>
      <c r="O135" s="48">
        <v>18</v>
      </c>
      <c r="P135" s="48">
        <v>14</v>
      </c>
      <c r="Q135" s="48">
        <v>13.200000000000001</v>
      </c>
      <c r="R135" s="48">
        <v>13.200000000000001</v>
      </c>
      <c r="S135" s="48">
        <f>SUM(I$32:I135)</f>
        <v>402919.69949159952</v>
      </c>
      <c r="T135" s="48">
        <f>SUM(J$32:J135)</f>
        <v>40291.969949159946</v>
      </c>
      <c r="U135" s="48">
        <f>SUM(K$32:K135)</f>
        <v>16116.787979663983</v>
      </c>
      <c r="V135" s="48">
        <f>SUM(L$32:L135)</f>
        <v>16116.787979663983</v>
      </c>
      <c r="W135" s="62">
        <f>SUM(M$32:M135)/10000</f>
        <v>0.72940000000000005</v>
      </c>
      <c r="X135" s="62">
        <f>SUM(N$32:N135)/10000</f>
        <v>0.72940000000000005</v>
      </c>
      <c r="Y135" s="62">
        <f>SUM(O$32:O135)/10000</f>
        <v>0.20430000000000001</v>
      </c>
      <c r="Z135" s="62">
        <f>SUM(P$32:P135)/10000</f>
        <v>0.15890000000000001</v>
      </c>
      <c r="AA135" s="62">
        <f>SUM(Q$32:Q135)/10000</f>
        <v>0.14981999999999998</v>
      </c>
      <c r="AB135" s="62">
        <f>SUM(R$32:R135)/10000</f>
        <v>0.14981999999999998</v>
      </c>
      <c r="AD135" s="2" t="str" cm="1">
        <f t="array" ref="AD135">IF(AD134="","",$B$2&amp;AD$31&amp;$B$2&amp;$B$1&amp;ROUND(AD$29/100*_xlfn.XLOOKUP($E135,$E$32:$E$281,_xlfn.XLOOKUP(AD$31,$S$28:$AB$28,$S$32:$AB$281))*_xlfn.XLOOKUP(AG$30,$S$8:$S$10,_xlfn.XLOOKUP(AD$31,$U$4:$Z$4,$U$8:$Z$10),1),4))</f>
        <v>"Atk":49156.2033</v>
      </c>
      <c r="AE135" s="2" t="str" cm="1">
        <f t="array" ref="AE135">IF(AE134="","",$B$2&amp;AE$31&amp;$B$2&amp;$B$1&amp;ROUND(AE$29/100*_xlfn.XLOOKUP($E135,$E$32:$E$281,_xlfn.XLOOKUP(AE$31,$S$28:$AB$28,$S$32:$AB$281))*_xlfn.XLOOKUP(AG$30,$S$8:$S$10,_xlfn.XLOOKUP(AE$31,$U$4:$Z$4,$U$8:$Z$10),1),4))</f>
        <v>"Cri":1.0576</v>
      </c>
      <c r="AF135" s="2" t="str" cm="1">
        <f t="array" ref="AF135">IF(AF134="","",$B$2&amp;AF$31&amp;$B$2&amp;$B$1&amp;ROUND(AF$29/100*_xlfn.XLOOKUP($E135,$E$32:$E$281,_xlfn.XLOOKUP(AF$31,$S$28:$AB$28,$S$32:$AB$281))*_xlfn.XLOOKUP(AI$30,$S$8:$S$10,_xlfn.XLOOKUP(AF$31,$U$4:$Z$4,$U$8:$Z$10),1),4))</f>
        <v/>
      </c>
      <c r="AG135" s="2" t="str">
        <f t="shared" si="13"/>
        <v>{"Atk":49156.2033,"Cri":1.0576}</v>
      </c>
      <c r="AH135" s="2" t="str" cm="1">
        <f t="array" ref="AH135">IF(AH134="","",$B$2&amp;AH$31&amp;$B$2&amp;$B$1&amp;ROUND(AH$29/100*_xlfn.XLOOKUP($E135,$E$32:$E$281,_xlfn.XLOOKUP(AH$31,$S$28:$AB$28,$S$32:$AB$281))*_xlfn.XLOOKUP(AK$30,$S$8:$S$10,_xlfn.XLOOKUP(AH$31,$U$4:$Z$4,$U$8:$Z$10),1),4))</f>
        <v>"Hp":354569.3356</v>
      </c>
      <c r="AI135" s="2" t="str" cm="1">
        <f t="array" ref="AI135">IF(AI134="","",$B$2&amp;AI$31&amp;$B$2&amp;$B$1&amp;ROUND(AI$29/100*_xlfn.XLOOKUP($E135,$E$32:$E$281,_xlfn.XLOOKUP(AI$31,$S$28:$AB$28,$S$32:$AB$281))*_xlfn.XLOOKUP(AK$30,$S$8:$S$10,_xlfn.XLOOKUP(AI$31,$U$4:$Z$4,$U$8:$Z$10),1),4))</f>
        <v>"AntiCri":0.5835</v>
      </c>
      <c r="AJ135" s="2" t="str" cm="1">
        <f t="array" ref="AJ135">IF(AJ134="","",$B$2&amp;AJ$31&amp;$B$2&amp;$B$1&amp;ROUND(AJ$29/100*_xlfn.XLOOKUP($E135,$E$32:$E$281,_xlfn.XLOOKUP(AJ$31,$S$28:$AB$28,$S$32:$AB$281))*_xlfn.XLOOKUP(AK$30,$S$8:$S$10,_xlfn.XLOOKUP(AJ$31,$U$4:$Z$4,$U$8:$Z$10),1),4))</f>
        <v/>
      </c>
      <c r="AK135" s="2" t="str">
        <f t="shared" si="14"/>
        <v>{"Hp":354569.3356,"AntiCri":0.5835}</v>
      </c>
      <c r="AL135" s="2" t="str" cm="1">
        <f t="array" ref="AL135">IF(AL134="","",$B$2&amp;AL$31&amp;$B$2&amp;$B$1&amp;ROUND(AL$29/100*_xlfn.XLOOKUP($E135,$E$32:$E$281,_xlfn.XLOOKUP(AL$31,$S$28:$AB$28,$S$32:$AB$281))*IFERROR(_xlfn.XLOOKUP(AO$30,$S$8:$S$10,_xlfn.XLOOKUP(AL$31,$U$4:$Z$4,$U$8:$Z$10),1),1),4))</f>
        <v>"PhysDef":15310.9486</v>
      </c>
      <c r="AM135" s="2" t="str" cm="1">
        <f t="array" ref="AM135">IF(AM134="","",$B$2&amp;AM$31&amp;$B$2&amp;$B$1&amp;ROUND(AM$29/100*_xlfn.XLOOKUP($E135,$E$32:$E$281,_xlfn.XLOOKUP(AM$31,$S$28:$AB$28,$S$32:$AB$281))*IFERROR(_xlfn.XLOOKUP(AP$30,$S$8:$S$10,_xlfn.XLOOKUP(AM$31,$U$4:$Z$4,$U$8:$Z$10),1),1),4))</f>
        <v>"SkillSpeed":0.1589</v>
      </c>
      <c r="AN135" s="2" t="str" cm="1">
        <f t="array" ref="AN135">IF(AN134="","",$B$2&amp;AN$31&amp;$B$2&amp;$B$1&amp;ROUND(AN$29/100*_xlfn.XLOOKUP($E135,$E$32:$E$281,_xlfn.XLOOKUP(AN$31,$S$28:$AB$28,$S$32:$AB$281))*IFERROR(_xlfn.XLOOKUP(AO$30,$S$8:$S$10,_xlfn.XLOOKUP(AN$31,$U$4:$Z$4,$U$8:$Z$10),1),1),4))</f>
        <v/>
      </c>
      <c r="AO135" s="2" t="str">
        <f t="shared" si="15"/>
        <v>{"PhysDef":15310.9486,"SkillSpeed":0.1589}</v>
      </c>
      <c r="AP135" s="2" t="str" cm="1">
        <f t="array" ref="AP135">IF(AP134="","",$B$2&amp;AP$31&amp;$B$2&amp;$B$1&amp;ROUND(AP$29/100*_xlfn.XLOOKUP($E135,$E$32:$E$281,_xlfn.XLOOKUP(AP$31,$S$28:$AB$28,$S$32:$AB$281))*IFERROR(_xlfn.XLOOKUP(AS$30,$S$8:$S$10,_xlfn.XLOOKUP(AP$31,$U$4:$Z$4,$U$8:$Z$10),1),1),4))</f>
        <v>"MagicDef":15310.9486</v>
      </c>
      <c r="AQ135" s="2" t="str" cm="1">
        <f t="array" ref="AQ135">IF(AQ134="","",$B$2&amp;AQ$31&amp;$B$2&amp;$B$1&amp;ROUND(AQ$29/100*_xlfn.XLOOKUP($E135,$E$32:$E$281,_xlfn.XLOOKUP(AQ$31,$S$28:$AB$28,$S$32:$AB$281))*IFERROR(_xlfn.XLOOKUP(AT$30,$S$8:$S$10,_xlfn.XLOOKUP(AQ$31,$U$4:$Z$4,$U$8:$Z$10),1),1),4))</f>
        <v>"AtkSpeed":0.2043</v>
      </c>
      <c r="AR135" s="2" t="str" cm="1">
        <f t="array" ref="AR135">IF(AR134="","",$B$2&amp;AR$31&amp;$B$2&amp;$B$1&amp;ROUND(AR$29/100*_xlfn.XLOOKUP($E135,$E$32:$E$281,_xlfn.XLOOKUP(AR$31,$S$28:$AB$28,$S$32:$AB$281))*IFERROR(_xlfn.XLOOKUP(AS$30,$S$8:$S$10,_xlfn.XLOOKUP(AR$31,$U$4:$Z$4,$U$8:$Z$10),1),1),4))</f>
        <v>"SkillSpeed":0.1589</v>
      </c>
      <c r="AS135" s="2" t="str">
        <f t="shared" si="16"/>
        <v>{"MagicDef":15310.9486,"AtkSpeed":0.2043,"SkillSpeed":0.1589}</v>
      </c>
      <c r="AT135" s="2" t="str" cm="1">
        <f t="array" ref="AT135">IF(AT134="","",$B$2&amp;AT$31&amp;$B$2&amp;$B$1&amp;ROUND(AT$29/100*_xlfn.XLOOKUP($E135,$E$32:$E$281,_xlfn.XLOOKUP(AT$31,$S$28:$AB$28,$S$32:$AB$281))*IFERROR(_xlfn.XLOOKUP(AW$30,$S$8:$S$10,_xlfn.XLOOKUP(AT$31,$U$4:$Z$4,$U$8:$Z$10),1),1),4))</f>
        <v>"Atk":34651.0942</v>
      </c>
      <c r="AU135" s="2" t="str" cm="1">
        <f t="array" ref="AU135">IF(AU134="","",$B$2&amp;AU$31&amp;$B$2&amp;$B$1&amp;ROUND(AU$29/100*_xlfn.XLOOKUP($E135,$E$32:$E$281,_xlfn.XLOOKUP(AU$31,$S$28:$AB$28,$S$32:$AB$281))*IFERROR(_xlfn.XLOOKUP(AX$30,$S$8:$S$10,_xlfn.XLOOKUP(AU$31,$U$4:$Z$4,$U$8:$Z$10),1),1),4))</f>
        <v>"Cri":0.7294</v>
      </c>
      <c r="AV135" s="2" t="str" cm="1">
        <f t="array" ref="AV135">IF(AV134="","",$B$2&amp;AV$31&amp;$B$2&amp;$B$1&amp;ROUND(AV$29/100*_xlfn.XLOOKUP($E135,$E$32:$E$281,_xlfn.XLOOKUP(AV$31,$S$28:$AB$28,$S$32:$AB$281))*IFERROR(_xlfn.XLOOKUP(AW$30,$S$8:$S$10,_xlfn.XLOOKUP(AV$31,$U$4:$Z$4,$U$8:$Z$10),1),1),4))</f>
        <v/>
      </c>
      <c r="AW135" s="2" t="str">
        <f t="shared" si="17"/>
        <v>{"Atk":34651.0942,"Cri":0.7294}</v>
      </c>
      <c r="AX135" s="2" t="str" cm="1">
        <f t="array" ref="AX135">IF(AX134="","",$B$2&amp;AX$31&amp;$B$2&amp;$B$1&amp;ROUND(AX$29/100*_xlfn.XLOOKUP($E135,$E$32:$E$281,_xlfn.XLOOKUP(AX$31,$S$28:$AB$28,$S$32:$AB$281))*IFERROR(_xlfn.XLOOKUP(BA$30,$S$8:$S$10,_xlfn.XLOOKUP(AX$31,$U$4:$Z$4,$U$8:$Z$10),1),1),4))</f>
        <v>"Hp":503649.6244</v>
      </c>
      <c r="AY135" s="2" t="str" cm="1">
        <f t="array" ref="AY135">IF(AY134="","",$B$2&amp;AY$31&amp;$B$2&amp;$B$1&amp;ROUND(AY$29/100*_xlfn.XLOOKUP($E135,$E$32:$E$281,_xlfn.XLOOKUP(AY$31,$S$28:$AB$28,$S$32:$AB$281))*IFERROR(_xlfn.XLOOKUP(BB$30,$S$8:$S$10,_xlfn.XLOOKUP(AY$31,$U$4:$Z$4,$U$8:$Z$10),1),1),4))</f>
        <v>"AntiCri":0.7294</v>
      </c>
      <c r="AZ135" s="2" t="str" cm="1">
        <f t="array" ref="AZ135">IF(AZ134="","",$B$2&amp;AZ$31&amp;$B$2&amp;$B$1&amp;ROUND(AZ$29/100*_xlfn.XLOOKUP($E135,$E$32:$E$281,_xlfn.XLOOKUP(AZ$31,$S$28:$AB$28,$S$32:$AB$281))*IFERROR(_xlfn.XLOOKUP(BA$30,$S$8:$S$10,_xlfn.XLOOKUP(AZ$31,$U$4:$Z$4,$U$8:$Z$10),1),1),4))</f>
        <v/>
      </c>
      <c r="BA135" s="2" t="str">
        <f t="shared" si="18"/>
        <v>{"Hp":503649.6244,"AntiCri":0.7294}</v>
      </c>
      <c r="BB135" s="2" t="str" cm="1">
        <f t="array" ref="BB135">IF(BB134="","",$B$2&amp;BB$31&amp;$B$2&amp;$B$1&amp;ROUND(BB$29/100*_xlfn.XLOOKUP($E135,$E$32:$E$281,_xlfn.XLOOKUP(BB$31,$S$28:$AB$28,$S$32:$AB$281))*IFERROR(_xlfn.XLOOKUP(BE$30,$S$8:$S$10,_xlfn.XLOOKUP(BB$31,$U$4:$Z$4,$U$8:$Z$10),1),1),4))</f>
        <v>"PhysDef":17728.4668</v>
      </c>
      <c r="BC135" s="2" t="str" cm="1">
        <f t="array" ref="BC135">IF(BC134="","",$B$2&amp;BC$31&amp;$B$2&amp;$B$1&amp;ROUND(BC$29/100*_xlfn.XLOOKUP($E135,$E$32:$E$281,_xlfn.XLOOKUP(BC$31,$S$28:$AB$28,$S$32:$AB$281))*IFERROR(_xlfn.XLOOKUP(BF$30,$S$8:$S$10,_xlfn.XLOOKUP(BC$31,$U$4:$Z$4,$U$8:$Z$10),1),1),4))</f>
        <v>"OnHealInc":0.1498</v>
      </c>
      <c r="BD135" s="2" t="str" cm="1">
        <f t="array" ref="BD135">IF(BD134="","",$B$2&amp;BD$31&amp;$B$2&amp;$B$1&amp;ROUND(BD$29/100*_xlfn.XLOOKUP($E135,$E$32:$E$281,_xlfn.XLOOKUP(BD$31,$S$28:$AB$28,$S$32:$AB$281))*IFERROR(_xlfn.XLOOKUP(BE$30,$S$8:$S$10,_xlfn.XLOOKUP(BD$31,$U$4:$Z$4,$U$8:$Z$10),1),1),4))</f>
        <v/>
      </c>
      <c r="BE135" s="2" t="str">
        <f t="shared" si="19"/>
        <v>{"PhysDef":17728.4668,"OnHealInc":0.1498}</v>
      </c>
      <c r="BF135" s="2" t="str" cm="1">
        <f t="array" ref="BF135">IF(BF134="","",$B$2&amp;BF$31&amp;$B$2&amp;$B$1&amp;ROUND(BF$29/100*_xlfn.XLOOKUP($E135,$E$32:$E$281,_xlfn.XLOOKUP(BF$31,$S$28:$AB$28,$S$32:$AB$281))*IFERROR(_xlfn.XLOOKUP(BI$30,$S$8:$S$10,_xlfn.XLOOKUP(BF$31,$U$4:$Z$4,$U$8:$Z$10),1),1),4))</f>
        <v>"MagicDef":17728.4668</v>
      </c>
      <c r="BG135" s="2" t="str" cm="1">
        <f t="array" ref="BG135">IF(BG134="","",$B$2&amp;BG$31&amp;$B$2&amp;$B$1&amp;ROUND(BG$29/100*_xlfn.XLOOKUP($E135,$E$32:$E$281,_xlfn.XLOOKUP(BG$31,$S$28:$AB$28,$S$32:$AB$281))*IFERROR(_xlfn.XLOOKUP(BJ$30,$S$8:$S$10,_xlfn.XLOOKUP(BG$31,$U$4:$Z$4,$U$8:$Z$10),1),1),4))</f>
        <v>"AtkSpeed":0.2043</v>
      </c>
      <c r="BH135" s="2" t="str" cm="1">
        <f t="array" ref="BH135">IF(BH134="","",$B$2&amp;BH$31&amp;$B$2&amp;$B$1&amp;ROUND(BH$29/100*_xlfn.XLOOKUP($E135,$E$32:$E$281,_xlfn.XLOOKUP(BH$31,$S$28:$AB$28,$S$32:$AB$281))*IFERROR(_xlfn.XLOOKUP(BI$30,$S$8:$S$10,_xlfn.XLOOKUP(BH$31,$U$4:$Z$4,$U$8:$Z$10),1),1),4))</f>
        <v>"OnHealInc":0.1498</v>
      </c>
      <c r="BI135" s="2" t="str">
        <f t="shared" si="20"/>
        <v>{"MagicDef":17728.4668,"AtkSpeed":0.2043,"OnHealInc":0.1498}</v>
      </c>
      <c r="BJ135" s="2" t="str" cm="1">
        <f t="array" ref="BJ135">IF(BJ134="","",$B$2&amp;BJ$31&amp;$B$2&amp;$B$1&amp;ROUND(BJ$29/100*_xlfn.XLOOKUP($E135,$E$32:$E$281,_xlfn.XLOOKUP(BJ$31,$S$28:$AB$28,$S$32:$AB$281))*IFERROR(_xlfn.XLOOKUP(BM$30,$S$8:$S$10,_xlfn.XLOOKUP(BJ$31,$U$4:$Z$4,$U$8:$Z$10),1),1),4))</f>
        <v>"Atk":44321.1669</v>
      </c>
      <c r="BK135" s="2" t="str" cm="1">
        <f t="array" ref="BK135">IF(BK134="","",$B$2&amp;BK$31&amp;$B$2&amp;$B$1&amp;ROUND(BK$29/100*_xlfn.XLOOKUP($E135,$E$32:$E$281,_xlfn.XLOOKUP(BK$31,$S$28:$AB$28,$S$32:$AB$281))*IFERROR(_xlfn.XLOOKUP(BN$30,$S$8:$S$10,_xlfn.XLOOKUP(BK$31,$U$4:$Z$4,$U$8:$Z$10),1),1),4))</f>
        <v>"Cri":0.7294</v>
      </c>
      <c r="BL135" s="2" t="str" cm="1">
        <f t="array" ref="BL135">IF(BL134="","",$B$2&amp;BL$31&amp;$B$2&amp;$B$1&amp;ROUND(BL$29/100*_xlfn.XLOOKUP($E135,$E$32:$E$281,_xlfn.XLOOKUP(BL$31,$S$28:$AB$28,$S$32:$AB$281))*IFERROR(_xlfn.XLOOKUP(BM$30,$S$8:$S$10,_xlfn.XLOOKUP(BL$31,$U$4:$Z$4,$U$8:$Z$10),1),1),4))</f>
        <v/>
      </c>
      <c r="BM135" s="2" t="str">
        <f t="shared" si="21"/>
        <v>{"Atk":44321.1669,"Cri":0.7294}</v>
      </c>
      <c r="BN135" s="2" t="str" cm="1">
        <f t="array" ref="BN135">IF(BN134="","",$B$2&amp;BN$31&amp;$B$2&amp;$B$1&amp;ROUND(BN$29/100*_xlfn.XLOOKUP($E135,$E$32:$E$281,_xlfn.XLOOKUP(BN$31,$S$28:$AB$28,$S$32:$AB$281))*IFERROR(_xlfn.XLOOKUP(BQ$30,$S$8:$S$10,_xlfn.XLOOKUP(BN$31,$U$4:$Z$4,$U$8:$Z$10),1),1),4))</f>
        <v>"Hp":423065.6845</v>
      </c>
      <c r="BO135" s="2" t="str" cm="1">
        <f t="array" ref="BO135">IF(BO134="","",$B$2&amp;BO$31&amp;$B$2&amp;$B$1&amp;ROUND(BO$29/100*_xlfn.XLOOKUP($E135,$E$32:$E$281,_xlfn.XLOOKUP(BO$31,$S$28:$AB$28,$S$32:$AB$281))*IFERROR(_xlfn.XLOOKUP(BR$30,$S$8:$S$10,_xlfn.XLOOKUP(BO$31,$U$4:$Z$4,$U$8:$Z$10),1),1),4))</f>
        <v>"AntiCri":0.7294</v>
      </c>
      <c r="BP135" s="2" t="str" cm="1">
        <f t="array" ref="BP135">IF(BP134="","",$B$2&amp;BP$31&amp;$B$2&amp;$B$1&amp;ROUND(BP$29/100*_xlfn.XLOOKUP($E135,$E$32:$E$281,_xlfn.XLOOKUP(BP$31,$S$28:$AB$28,$S$32:$AB$281))*IFERROR(_xlfn.XLOOKUP(BQ$30,$S$8:$S$10,_xlfn.XLOOKUP(BP$31,$U$4:$Z$4,$U$8:$Z$10),1),1),4))</f>
        <v/>
      </c>
      <c r="BQ135" s="2" t="str">
        <f t="shared" si="22"/>
        <v>{"Hp":423065.6845,"AntiCri":0.7294}</v>
      </c>
      <c r="BR135" s="2" t="str" cm="1">
        <f t="array" ref="BR135">IF(BR134="","",$B$2&amp;BR$31&amp;$B$2&amp;$B$1&amp;ROUND(BR$29/100*_xlfn.XLOOKUP($E135,$E$32:$E$281,_xlfn.XLOOKUP(BR$31,$S$28:$AB$28,$S$32:$AB$281))*IFERROR(_xlfn.XLOOKUP(BU$30,$S$8:$S$10,_xlfn.XLOOKUP(BR$31,$U$4:$Z$4,$U$8:$Z$10),1),1),4))</f>
        <v>"PhysDef":15633.2843</v>
      </c>
      <c r="BS135" s="2" t="str" cm="1">
        <f t="array" ref="BS135">IF(BS134="","",$B$2&amp;BS$31&amp;$B$2&amp;$B$1&amp;ROUND(BS$29/100*_xlfn.XLOOKUP($E135,$E$32:$E$281,_xlfn.XLOOKUP(BS$31,$S$28:$AB$28,$S$32:$AB$281))*IFERROR(_xlfn.XLOOKUP(BV$30,$S$8:$S$10,_xlfn.XLOOKUP(BS$31,$U$4:$Z$4,$U$8:$Z$10),1),1),4))</f>
        <v>"HealInc":0.1498</v>
      </c>
      <c r="BT135" s="2" t="str" cm="1">
        <f t="array" ref="BT135">IF(BT134="","",$B$2&amp;BT$31&amp;$B$2&amp;$B$1&amp;ROUND(BT$29/100*_xlfn.XLOOKUP($E135,$E$32:$E$281,_xlfn.XLOOKUP(BT$31,$S$28:$AB$28,$S$32:$AB$281))*IFERROR(_xlfn.XLOOKUP(BU$30,$S$8:$S$10,_xlfn.XLOOKUP(BT$31,$U$4:$Z$4,$U$8:$Z$10),1),1),4))</f>
        <v/>
      </c>
      <c r="BU135" s="2" t="str">
        <f t="shared" si="23"/>
        <v>{"PhysDef":15633.2843,"HealInc":0.1498}</v>
      </c>
      <c r="BV135" s="2" t="str" cm="1">
        <f t="array" ref="BV135">IF(BV134="","",$B$2&amp;BV$31&amp;$B$2&amp;$B$1&amp;ROUND(BV$29/100*_xlfn.XLOOKUP($E135,$E$32:$E$281,_xlfn.XLOOKUP(BV$31,$S$28:$AB$28,$S$32:$AB$281))*IFERROR(_xlfn.XLOOKUP(BY$30,$S$8:$S$10,_xlfn.XLOOKUP(BV$31,$U$4:$Z$4,$U$8:$Z$10),1),1),4))</f>
        <v>"MagicDef":15955.6201</v>
      </c>
      <c r="BW135" s="2" t="str" cm="1">
        <f t="array" ref="BW135">IF(BW134="","",$B$2&amp;BW$31&amp;$B$2&amp;$B$1&amp;ROUND(BW$29/100*_xlfn.XLOOKUP($E135,$E$32:$E$281,_xlfn.XLOOKUP(BW$31,$S$28:$AB$28,$S$32:$AB$281))*IFERROR(_xlfn.XLOOKUP(BZ$30,$S$8:$S$10,_xlfn.XLOOKUP(BW$31,$U$4:$Z$4,$U$8:$Z$10),1),1),4))</f>
        <v>"AtkSpeed":0.2043</v>
      </c>
      <c r="BX135" s="2" t="str" cm="1">
        <f t="array" ref="BX135">IF(BX134="","",$B$2&amp;BX$31&amp;$B$2&amp;$B$1&amp;ROUND(BX$29/100*_xlfn.XLOOKUP($E135,$E$32:$E$281,_xlfn.XLOOKUP(BX$31,$S$28:$AB$28,$S$32:$AB$281))*IFERROR(_xlfn.XLOOKUP(BY$30,$S$8:$S$10,_xlfn.XLOOKUP(BX$31,$U$4:$Z$4,$U$8:$Z$10),1),1),4))</f>
        <v>"HealInc":0.1498</v>
      </c>
      <c r="BY135" s="2" t="str">
        <f t="shared" si="24"/>
        <v>{"MagicDef":15955.6201,"AtkSpeed":0.2043,"HealInc":0.1498}</v>
      </c>
    </row>
    <row r="136" spans="4:77" ht="16.5" x14ac:dyDescent="0.15">
      <c r="D136" s="38">
        <v>219</v>
      </c>
      <c r="E136" s="43">
        <v>105</v>
      </c>
      <c r="F136" s="38">
        <v>6639.5073363062074</v>
      </c>
      <c r="G136" s="38">
        <v>40</v>
      </c>
      <c r="H136" s="38">
        <v>40</v>
      </c>
      <c r="I136" s="48">
        <v>6639.5073363062074</v>
      </c>
      <c r="J136" s="48">
        <v>663.95073363062079</v>
      </c>
      <c r="K136" s="48">
        <v>265.58029345224833</v>
      </c>
      <c r="L136" s="48">
        <v>265.58029345224833</v>
      </c>
      <c r="M136" s="48">
        <v>56</v>
      </c>
      <c r="N136" s="48">
        <v>56</v>
      </c>
      <c r="O136" s="48">
        <v>18</v>
      </c>
      <c r="P136" s="48">
        <v>14</v>
      </c>
      <c r="Q136" s="48">
        <v>13.200000000000001</v>
      </c>
      <c r="R136" s="48">
        <v>13.200000000000001</v>
      </c>
      <c r="S136" s="48">
        <f>SUM(I$32:I136)</f>
        <v>409559.20682790573</v>
      </c>
      <c r="T136" s="48">
        <f>SUM(J$32:J136)</f>
        <v>40955.920682790565</v>
      </c>
      <c r="U136" s="48">
        <f>SUM(K$32:K136)</f>
        <v>16382.368273116232</v>
      </c>
      <c r="V136" s="48">
        <f>SUM(L$32:L136)</f>
        <v>16382.368273116232</v>
      </c>
      <c r="W136" s="62">
        <f>SUM(M$32:M136)/10000</f>
        <v>0.73499999999999999</v>
      </c>
      <c r="X136" s="62">
        <f>SUM(N$32:N136)/10000</f>
        <v>0.73499999999999999</v>
      </c>
      <c r="Y136" s="62">
        <f>SUM(O$32:O136)/10000</f>
        <v>0.20610000000000001</v>
      </c>
      <c r="Z136" s="62">
        <f>SUM(P$32:P136)/10000</f>
        <v>0.1603</v>
      </c>
      <c r="AA136" s="62">
        <f>SUM(Q$32:Q136)/10000</f>
        <v>0.15114</v>
      </c>
      <c r="AB136" s="62">
        <f>SUM(R$32:R136)/10000</f>
        <v>0.15114</v>
      </c>
      <c r="AD136" s="2" t="str" cm="1">
        <f t="array" ref="AD136">IF(AD135="","",$B$2&amp;AD$31&amp;$B$2&amp;$B$1&amp;ROUND(AD$29/100*_xlfn.XLOOKUP($E136,$E$32:$E$281,_xlfn.XLOOKUP(AD$31,$S$28:$AB$28,$S$32:$AB$281))*_xlfn.XLOOKUP(AG$30,$S$8:$S$10,_xlfn.XLOOKUP(AD$31,$U$4:$Z$4,$U$8:$Z$10),1),4))</f>
        <v>"Atk":49966.2232</v>
      </c>
      <c r="AE136" s="2" t="str" cm="1">
        <f t="array" ref="AE136">IF(AE135="","",$B$2&amp;AE$31&amp;$B$2&amp;$B$1&amp;ROUND(AE$29/100*_xlfn.XLOOKUP($E136,$E$32:$E$281,_xlfn.XLOOKUP(AE$31,$S$28:$AB$28,$S$32:$AB$281))*_xlfn.XLOOKUP(AG$30,$S$8:$S$10,_xlfn.XLOOKUP(AE$31,$U$4:$Z$4,$U$8:$Z$10),1),4))</f>
        <v>"Cri":1.0658</v>
      </c>
      <c r="AF136" s="2" t="str" cm="1">
        <f t="array" ref="AF136">IF(AF135="","",$B$2&amp;AF$31&amp;$B$2&amp;$B$1&amp;ROUND(AF$29/100*_xlfn.XLOOKUP($E136,$E$32:$E$281,_xlfn.XLOOKUP(AF$31,$S$28:$AB$28,$S$32:$AB$281))*_xlfn.XLOOKUP(AI$30,$S$8:$S$10,_xlfn.XLOOKUP(AF$31,$U$4:$Z$4,$U$8:$Z$10),1),4))</f>
        <v/>
      </c>
      <c r="AG136" s="2" t="str">
        <f t="shared" si="13"/>
        <v>{"Atk":49966.2232,"Cri":1.0658}</v>
      </c>
      <c r="AH136" s="2" t="str" cm="1">
        <f t="array" ref="AH136">IF(AH135="","",$B$2&amp;AH$31&amp;$B$2&amp;$B$1&amp;ROUND(AH$29/100*_xlfn.XLOOKUP($E136,$E$32:$E$281,_xlfn.XLOOKUP(AH$31,$S$28:$AB$28,$S$32:$AB$281))*_xlfn.XLOOKUP(AK$30,$S$8:$S$10,_xlfn.XLOOKUP(AH$31,$U$4:$Z$4,$U$8:$Z$10),1),4))</f>
        <v>"Hp":360412.102</v>
      </c>
      <c r="AI136" s="2" t="str" cm="1">
        <f t="array" ref="AI136">IF(AI135="","",$B$2&amp;AI$31&amp;$B$2&amp;$B$1&amp;ROUND(AI$29/100*_xlfn.XLOOKUP($E136,$E$32:$E$281,_xlfn.XLOOKUP(AI$31,$S$28:$AB$28,$S$32:$AB$281))*_xlfn.XLOOKUP(AK$30,$S$8:$S$10,_xlfn.XLOOKUP(AI$31,$U$4:$Z$4,$U$8:$Z$10),1),4))</f>
        <v>"AntiCri":0.588</v>
      </c>
      <c r="AJ136" s="2" t="str" cm="1">
        <f t="array" ref="AJ136">IF(AJ135="","",$B$2&amp;AJ$31&amp;$B$2&amp;$B$1&amp;ROUND(AJ$29/100*_xlfn.XLOOKUP($E136,$E$32:$E$281,_xlfn.XLOOKUP(AJ$31,$S$28:$AB$28,$S$32:$AB$281))*_xlfn.XLOOKUP(AK$30,$S$8:$S$10,_xlfn.XLOOKUP(AJ$31,$U$4:$Z$4,$U$8:$Z$10),1),4))</f>
        <v/>
      </c>
      <c r="AK136" s="2" t="str">
        <f t="shared" si="14"/>
        <v>{"Hp":360412.102,"AntiCri":0.588}</v>
      </c>
      <c r="AL136" s="2" t="str" cm="1">
        <f t="array" ref="AL136">IF(AL135="","",$B$2&amp;AL$31&amp;$B$2&amp;$B$1&amp;ROUND(AL$29/100*_xlfn.XLOOKUP($E136,$E$32:$E$281,_xlfn.XLOOKUP(AL$31,$S$28:$AB$28,$S$32:$AB$281))*IFERROR(_xlfn.XLOOKUP(AO$30,$S$8:$S$10,_xlfn.XLOOKUP(AL$31,$U$4:$Z$4,$U$8:$Z$10),1),1),4))</f>
        <v>"PhysDef":15563.2499</v>
      </c>
      <c r="AM136" s="2" t="str" cm="1">
        <f t="array" ref="AM136">IF(AM135="","",$B$2&amp;AM$31&amp;$B$2&amp;$B$1&amp;ROUND(AM$29/100*_xlfn.XLOOKUP($E136,$E$32:$E$281,_xlfn.XLOOKUP(AM$31,$S$28:$AB$28,$S$32:$AB$281))*IFERROR(_xlfn.XLOOKUP(AP$30,$S$8:$S$10,_xlfn.XLOOKUP(AM$31,$U$4:$Z$4,$U$8:$Z$10),1),1),4))</f>
        <v>"SkillSpeed":0.1603</v>
      </c>
      <c r="AN136" s="2" t="str" cm="1">
        <f t="array" ref="AN136">IF(AN135="","",$B$2&amp;AN$31&amp;$B$2&amp;$B$1&amp;ROUND(AN$29/100*_xlfn.XLOOKUP($E136,$E$32:$E$281,_xlfn.XLOOKUP(AN$31,$S$28:$AB$28,$S$32:$AB$281))*IFERROR(_xlfn.XLOOKUP(AO$30,$S$8:$S$10,_xlfn.XLOOKUP(AN$31,$U$4:$Z$4,$U$8:$Z$10),1),1),4))</f>
        <v/>
      </c>
      <c r="AO136" s="2" t="str">
        <f t="shared" si="15"/>
        <v>{"PhysDef":15563.2499,"SkillSpeed":0.1603}</v>
      </c>
      <c r="AP136" s="2" t="str" cm="1">
        <f t="array" ref="AP136">IF(AP135="","",$B$2&amp;AP$31&amp;$B$2&amp;$B$1&amp;ROUND(AP$29/100*_xlfn.XLOOKUP($E136,$E$32:$E$281,_xlfn.XLOOKUP(AP$31,$S$28:$AB$28,$S$32:$AB$281))*IFERROR(_xlfn.XLOOKUP(AS$30,$S$8:$S$10,_xlfn.XLOOKUP(AP$31,$U$4:$Z$4,$U$8:$Z$10),1),1),4))</f>
        <v>"MagicDef":15563.2499</v>
      </c>
      <c r="AQ136" s="2" t="str" cm="1">
        <f t="array" ref="AQ136">IF(AQ135="","",$B$2&amp;AQ$31&amp;$B$2&amp;$B$1&amp;ROUND(AQ$29/100*_xlfn.XLOOKUP($E136,$E$32:$E$281,_xlfn.XLOOKUP(AQ$31,$S$28:$AB$28,$S$32:$AB$281))*IFERROR(_xlfn.XLOOKUP(AT$30,$S$8:$S$10,_xlfn.XLOOKUP(AQ$31,$U$4:$Z$4,$U$8:$Z$10),1),1),4))</f>
        <v>"AtkSpeed":0.2061</v>
      </c>
      <c r="AR136" s="2" t="str" cm="1">
        <f t="array" ref="AR136">IF(AR135="","",$B$2&amp;AR$31&amp;$B$2&amp;$B$1&amp;ROUND(AR$29/100*_xlfn.XLOOKUP($E136,$E$32:$E$281,_xlfn.XLOOKUP(AR$31,$S$28:$AB$28,$S$32:$AB$281))*IFERROR(_xlfn.XLOOKUP(AS$30,$S$8:$S$10,_xlfn.XLOOKUP(AR$31,$U$4:$Z$4,$U$8:$Z$10),1),1),4))</f>
        <v>"SkillSpeed":0.1603</v>
      </c>
      <c r="AS136" s="2" t="str">
        <f t="shared" si="16"/>
        <v>{"MagicDef":15563.2499,"AtkSpeed":0.2061,"SkillSpeed":0.1603}</v>
      </c>
      <c r="AT136" s="2" t="str" cm="1">
        <f t="array" ref="AT136">IF(AT135="","",$B$2&amp;AT$31&amp;$B$2&amp;$B$1&amp;ROUND(AT$29/100*_xlfn.XLOOKUP($E136,$E$32:$E$281,_xlfn.XLOOKUP(AT$31,$S$28:$AB$28,$S$32:$AB$281))*IFERROR(_xlfn.XLOOKUP(AW$30,$S$8:$S$10,_xlfn.XLOOKUP(AT$31,$U$4:$Z$4,$U$8:$Z$10),1),1),4))</f>
        <v>"Atk":35222.0918</v>
      </c>
      <c r="AU136" s="2" t="str" cm="1">
        <f t="array" ref="AU136">IF(AU135="","",$B$2&amp;AU$31&amp;$B$2&amp;$B$1&amp;ROUND(AU$29/100*_xlfn.XLOOKUP($E136,$E$32:$E$281,_xlfn.XLOOKUP(AU$31,$S$28:$AB$28,$S$32:$AB$281))*IFERROR(_xlfn.XLOOKUP(AX$30,$S$8:$S$10,_xlfn.XLOOKUP(AU$31,$U$4:$Z$4,$U$8:$Z$10),1),1),4))</f>
        <v>"Cri":0.735</v>
      </c>
      <c r="AV136" s="2" t="str" cm="1">
        <f t="array" ref="AV136">IF(AV135="","",$B$2&amp;AV$31&amp;$B$2&amp;$B$1&amp;ROUND(AV$29/100*_xlfn.XLOOKUP($E136,$E$32:$E$281,_xlfn.XLOOKUP(AV$31,$S$28:$AB$28,$S$32:$AB$281))*IFERROR(_xlfn.XLOOKUP(AW$30,$S$8:$S$10,_xlfn.XLOOKUP(AV$31,$U$4:$Z$4,$U$8:$Z$10),1),1),4))</f>
        <v/>
      </c>
      <c r="AW136" s="2" t="str">
        <f t="shared" si="17"/>
        <v>{"Atk":35222.0918,"Cri":0.735}</v>
      </c>
      <c r="AX136" s="2" t="str" cm="1">
        <f t="array" ref="AX136">IF(AX135="","",$B$2&amp;AX$31&amp;$B$2&amp;$B$1&amp;ROUND(AX$29/100*_xlfn.XLOOKUP($E136,$E$32:$E$281,_xlfn.XLOOKUP(AX$31,$S$28:$AB$28,$S$32:$AB$281))*IFERROR(_xlfn.XLOOKUP(BA$30,$S$8:$S$10,_xlfn.XLOOKUP(AX$31,$U$4:$Z$4,$U$8:$Z$10),1),1),4))</f>
        <v>"Hp":511949.0085</v>
      </c>
      <c r="AY136" s="2" t="str" cm="1">
        <f t="array" ref="AY136">IF(AY135="","",$B$2&amp;AY$31&amp;$B$2&amp;$B$1&amp;ROUND(AY$29/100*_xlfn.XLOOKUP($E136,$E$32:$E$281,_xlfn.XLOOKUP(AY$31,$S$28:$AB$28,$S$32:$AB$281))*IFERROR(_xlfn.XLOOKUP(BB$30,$S$8:$S$10,_xlfn.XLOOKUP(AY$31,$U$4:$Z$4,$U$8:$Z$10),1),1),4))</f>
        <v>"AntiCri":0.735</v>
      </c>
      <c r="AZ136" s="2" t="str" cm="1">
        <f t="array" ref="AZ136">IF(AZ135="","",$B$2&amp;AZ$31&amp;$B$2&amp;$B$1&amp;ROUND(AZ$29/100*_xlfn.XLOOKUP($E136,$E$32:$E$281,_xlfn.XLOOKUP(AZ$31,$S$28:$AB$28,$S$32:$AB$281))*IFERROR(_xlfn.XLOOKUP(BA$30,$S$8:$S$10,_xlfn.XLOOKUP(AZ$31,$U$4:$Z$4,$U$8:$Z$10),1),1),4))</f>
        <v/>
      </c>
      <c r="BA136" s="2" t="str">
        <f t="shared" si="18"/>
        <v>{"Hp":511949.0085,"AntiCri":0.735}</v>
      </c>
      <c r="BB136" s="2" t="str" cm="1">
        <f t="array" ref="BB136">IF(BB135="","",$B$2&amp;BB$31&amp;$B$2&amp;$B$1&amp;ROUND(BB$29/100*_xlfn.XLOOKUP($E136,$E$32:$E$281,_xlfn.XLOOKUP(BB$31,$S$28:$AB$28,$S$32:$AB$281))*IFERROR(_xlfn.XLOOKUP(BE$30,$S$8:$S$10,_xlfn.XLOOKUP(BB$31,$U$4:$Z$4,$U$8:$Z$10),1),1),4))</f>
        <v>"PhysDef":18020.6051</v>
      </c>
      <c r="BC136" s="2" t="str" cm="1">
        <f t="array" ref="BC136">IF(BC135="","",$B$2&amp;BC$31&amp;$B$2&amp;$B$1&amp;ROUND(BC$29/100*_xlfn.XLOOKUP($E136,$E$32:$E$281,_xlfn.XLOOKUP(BC$31,$S$28:$AB$28,$S$32:$AB$281))*IFERROR(_xlfn.XLOOKUP(BF$30,$S$8:$S$10,_xlfn.XLOOKUP(BC$31,$U$4:$Z$4,$U$8:$Z$10),1),1),4))</f>
        <v>"OnHealInc":0.1511</v>
      </c>
      <c r="BD136" s="2" t="str" cm="1">
        <f t="array" ref="BD136">IF(BD135="","",$B$2&amp;BD$31&amp;$B$2&amp;$B$1&amp;ROUND(BD$29/100*_xlfn.XLOOKUP($E136,$E$32:$E$281,_xlfn.XLOOKUP(BD$31,$S$28:$AB$28,$S$32:$AB$281))*IFERROR(_xlfn.XLOOKUP(BE$30,$S$8:$S$10,_xlfn.XLOOKUP(BD$31,$U$4:$Z$4,$U$8:$Z$10),1),1),4))</f>
        <v/>
      </c>
      <c r="BE136" s="2" t="str">
        <f t="shared" si="19"/>
        <v>{"PhysDef":18020.6051,"OnHealInc":0.1511}</v>
      </c>
      <c r="BF136" s="2" t="str" cm="1">
        <f t="array" ref="BF136">IF(BF135="","",$B$2&amp;BF$31&amp;$B$2&amp;$B$1&amp;ROUND(BF$29/100*_xlfn.XLOOKUP($E136,$E$32:$E$281,_xlfn.XLOOKUP(BF$31,$S$28:$AB$28,$S$32:$AB$281))*IFERROR(_xlfn.XLOOKUP(BI$30,$S$8:$S$10,_xlfn.XLOOKUP(BF$31,$U$4:$Z$4,$U$8:$Z$10),1),1),4))</f>
        <v>"MagicDef":18020.6051</v>
      </c>
      <c r="BG136" s="2" t="str" cm="1">
        <f t="array" ref="BG136">IF(BG135="","",$B$2&amp;BG$31&amp;$B$2&amp;$B$1&amp;ROUND(BG$29/100*_xlfn.XLOOKUP($E136,$E$32:$E$281,_xlfn.XLOOKUP(BG$31,$S$28:$AB$28,$S$32:$AB$281))*IFERROR(_xlfn.XLOOKUP(BJ$30,$S$8:$S$10,_xlfn.XLOOKUP(BG$31,$U$4:$Z$4,$U$8:$Z$10),1),1),4))</f>
        <v>"AtkSpeed":0.2061</v>
      </c>
      <c r="BH136" s="2" t="str" cm="1">
        <f t="array" ref="BH136">IF(BH135="","",$B$2&amp;BH$31&amp;$B$2&amp;$B$1&amp;ROUND(BH$29/100*_xlfn.XLOOKUP($E136,$E$32:$E$281,_xlfn.XLOOKUP(BH$31,$S$28:$AB$28,$S$32:$AB$281))*IFERROR(_xlfn.XLOOKUP(BI$30,$S$8:$S$10,_xlfn.XLOOKUP(BH$31,$U$4:$Z$4,$U$8:$Z$10),1),1),4))</f>
        <v>"OnHealInc":0.1511</v>
      </c>
      <c r="BI136" s="2" t="str">
        <f t="shared" si="20"/>
        <v>{"MagicDef":18020.6051,"AtkSpeed":0.2061,"OnHealInc":0.1511}</v>
      </c>
      <c r="BJ136" s="2" t="str" cm="1">
        <f t="array" ref="BJ136">IF(BJ135="","",$B$2&amp;BJ$31&amp;$B$2&amp;$B$1&amp;ROUND(BJ$29/100*_xlfn.XLOOKUP($E136,$E$32:$E$281,_xlfn.XLOOKUP(BJ$31,$S$28:$AB$28,$S$32:$AB$281))*IFERROR(_xlfn.XLOOKUP(BM$30,$S$8:$S$10,_xlfn.XLOOKUP(BJ$31,$U$4:$Z$4,$U$8:$Z$10),1),1),4))</f>
        <v>"Atk":45051.5128</v>
      </c>
      <c r="BK136" s="2" t="str" cm="1">
        <f t="array" ref="BK136">IF(BK135="","",$B$2&amp;BK$31&amp;$B$2&amp;$B$1&amp;ROUND(BK$29/100*_xlfn.XLOOKUP($E136,$E$32:$E$281,_xlfn.XLOOKUP(BK$31,$S$28:$AB$28,$S$32:$AB$281))*IFERROR(_xlfn.XLOOKUP(BN$30,$S$8:$S$10,_xlfn.XLOOKUP(BK$31,$U$4:$Z$4,$U$8:$Z$10),1),1),4))</f>
        <v>"Cri":0.735</v>
      </c>
      <c r="BL136" s="2" t="str" cm="1">
        <f t="array" ref="BL136">IF(BL135="","",$B$2&amp;BL$31&amp;$B$2&amp;$B$1&amp;ROUND(BL$29/100*_xlfn.XLOOKUP($E136,$E$32:$E$281,_xlfn.XLOOKUP(BL$31,$S$28:$AB$28,$S$32:$AB$281))*IFERROR(_xlfn.XLOOKUP(BM$30,$S$8:$S$10,_xlfn.XLOOKUP(BL$31,$U$4:$Z$4,$U$8:$Z$10),1),1),4))</f>
        <v/>
      </c>
      <c r="BM136" s="2" t="str">
        <f t="shared" si="21"/>
        <v>{"Atk":45051.5128,"Cri":0.735}</v>
      </c>
      <c r="BN136" s="2" t="str" cm="1">
        <f t="array" ref="BN136">IF(BN135="","",$B$2&amp;BN$31&amp;$B$2&amp;$B$1&amp;ROUND(BN$29/100*_xlfn.XLOOKUP($E136,$E$32:$E$281,_xlfn.XLOOKUP(BN$31,$S$28:$AB$28,$S$32:$AB$281))*IFERROR(_xlfn.XLOOKUP(BQ$30,$S$8:$S$10,_xlfn.XLOOKUP(BN$31,$U$4:$Z$4,$U$8:$Z$10),1),1),4))</f>
        <v>"Hp":430037.1672</v>
      </c>
      <c r="BO136" s="2" t="str" cm="1">
        <f t="array" ref="BO136">IF(BO135="","",$B$2&amp;BO$31&amp;$B$2&amp;$B$1&amp;ROUND(BO$29/100*_xlfn.XLOOKUP($E136,$E$32:$E$281,_xlfn.XLOOKUP(BO$31,$S$28:$AB$28,$S$32:$AB$281))*IFERROR(_xlfn.XLOOKUP(BR$30,$S$8:$S$10,_xlfn.XLOOKUP(BO$31,$U$4:$Z$4,$U$8:$Z$10),1),1),4))</f>
        <v>"AntiCri":0.735</v>
      </c>
      <c r="BP136" s="2" t="str" cm="1">
        <f t="array" ref="BP136">IF(BP135="","",$B$2&amp;BP$31&amp;$B$2&amp;$B$1&amp;ROUND(BP$29/100*_xlfn.XLOOKUP($E136,$E$32:$E$281,_xlfn.XLOOKUP(BP$31,$S$28:$AB$28,$S$32:$AB$281))*IFERROR(_xlfn.XLOOKUP(BQ$30,$S$8:$S$10,_xlfn.XLOOKUP(BP$31,$U$4:$Z$4,$U$8:$Z$10),1),1),4))</f>
        <v/>
      </c>
      <c r="BQ136" s="2" t="str">
        <f t="shared" si="22"/>
        <v>{"Hp":430037.1672,"AntiCri":0.735}</v>
      </c>
      <c r="BR136" s="2" t="str" cm="1">
        <f t="array" ref="BR136">IF(BR135="","",$B$2&amp;BR$31&amp;$B$2&amp;$B$1&amp;ROUND(BR$29/100*_xlfn.XLOOKUP($E136,$E$32:$E$281,_xlfn.XLOOKUP(BR$31,$S$28:$AB$28,$S$32:$AB$281))*IFERROR(_xlfn.XLOOKUP(BU$30,$S$8:$S$10,_xlfn.XLOOKUP(BR$31,$U$4:$Z$4,$U$8:$Z$10),1),1),4))</f>
        <v>"PhysDef":15890.8972</v>
      </c>
      <c r="BS136" s="2" t="str" cm="1">
        <f t="array" ref="BS136">IF(BS135="","",$B$2&amp;BS$31&amp;$B$2&amp;$B$1&amp;ROUND(BS$29/100*_xlfn.XLOOKUP($E136,$E$32:$E$281,_xlfn.XLOOKUP(BS$31,$S$28:$AB$28,$S$32:$AB$281))*IFERROR(_xlfn.XLOOKUP(BV$30,$S$8:$S$10,_xlfn.XLOOKUP(BS$31,$U$4:$Z$4,$U$8:$Z$10),1),1),4))</f>
        <v>"HealInc":0.1511</v>
      </c>
      <c r="BT136" s="2" t="str" cm="1">
        <f t="array" ref="BT136">IF(BT135="","",$B$2&amp;BT$31&amp;$B$2&amp;$B$1&amp;ROUND(BT$29/100*_xlfn.XLOOKUP($E136,$E$32:$E$281,_xlfn.XLOOKUP(BT$31,$S$28:$AB$28,$S$32:$AB$281))*IFERROR(_xlfn.XLOOKUP(BU$30,$S$8:$S$10,_xlfn.XLOOKUP(BT$31,$U$4:$Z$4,$U$8:$Z$10),1),1),4))</f>
        <v/>
      </c>
      <c r="BU136" s="2" t="str">
        <f t="shared" si="23"/>
        <v>{"PhysDef":15890.8972,"HealInc":0.1511}</v>
      </c>
      <c r="BV136" s="2" t="str" cm="1">
        <f t="array" ref="BV136">IF(BV135="","",$B$2&amp;BV$31&amp;$B$2&amp;$B$1&amp;ROUND(BV$29/100*_xlfn.XLOOKUP($E136,$E$32:$E$281,_xlfn.XLOOKUP(BV$31,$S$28:$AB$28,$S$32:$AB$281))*IFERROR(_xlfn.XLOOKUP(BY$30,$S$8:$S$10,_xlfn.XLOOKUP(BV$31,$U$4:$Z$4,$U$8:$Z$10),1),1),4))</f>
        <v>"MagicDef":16218.5446</v>
      </c>
      <c r="BW136" s="2" t="str" cm="1">
        <f t="array" ref="BW136">IF(BW135="","",$B$2&amp;BW$31&amp;$B$2&amp;$B$1&amp;ROUND(BW$29/100*_xlfn.XLOOKUP($E136,$E$32:$E$281,_xlfn.XLOOKUP(BW$31,$S$28:$AB$28,$S$32:$AB$281))*IFERROR(_xlfn.XLOOKUP(BZ$30,$S$8:$S$10,_xlfn.XLOOKUP(BW$31,$U$4:$Z$4,$U$8:$Z$10),1),1),4))</f>
        <v>"AtkSpeed":0.2061</v>
      </c>
      <c r="BX136" s="2" t="str" cm="1">
        <f t="array" ref="BX136">IF(BX135="","",$B$2&amp;BX$31&amp;$B$2&amp;$B$1&amp;ROUND(BX$29/100*_xlfn.XLOOKUP($E136,$E$32:$E$281,_xlfn.XLOOKUP(BX$31,$S$28:$AB$28,$S$32:$AB$281))*IFERROR(_xlfn.XLOOKUP(BY$30,$S$8:$S$10,_xlfn.XLOOKUP(BX$31,$U$4:$Z$4,$U$8:$Z$10),1),1),4))</f>
        <v>"HealInc":0.1511</v>
      </c>
      <c r="BY136" s="2" t="str">
        <f t="shared" si="24"/>
        <v>{"MagicDef":16218.5446,"AtkSpeed":0.2061,"HealInc":0.1511}</v>
      </c>
    </row>
    <row r="137" spans="4:77" ht="16.5" x14ac:dyDescent="0.15">
      <c r="D137" s="38">
        <v>221</v>
      </c>
      <c r="E137" s="42">
        <v>106</v>
      </c>
      <c r="F137" s="38">
        <v>27069.660490897502</v>
      </c>
      <c r="G137" s="38">
        <v>40</v>
      </c>
      <c r="H137" s="38">
        <v>40</v>
      </c>
      <c r="I137" s="48">
        <v>27069.660490897502</v>
      </c>
      <c r="J137" s="48">
        <v>2706.9660490897504</v>
      </c>
      <c r="K137" s="48">
        <v>1082.7864196359003</v>
      </c>
      <c r="L137" s="48">
        <v>1082.7864196359003</v>
      </c>
      <c r="M137" s="48">
        <v>56</v>
      </c>
      <c r="N137" s="48">
        <v>56</v>
      </c>
      <c r="O137" s="48">
        <v>18</v>
      </c>
      <c r="P137" s="48">
        <v>14</v>
      </c>
      <c r="Q137" s="48">
        <v>13.200000000000001</v>
      </c>
      <c r="R137" s="48">
        <v>13.200000000000001</v>
      </c>
      <c r="S137" s="48">
        <f>SUM(I$32:I137)</f>
        <v>436628.86731880321</v>
      </c>
      <c r="T137" s="48">
        <f>SUM(J$32:J137)</f>
        <v>43662.886731880317</v>
      </c>
      <c r="U137" s="48">
        <f>SUM(K$32:K137)</f>
        <v>17465.15469275213</v>
      </c>
      <c r="V137" s="48">
        <f>SUM(L$32:L137)</f>
        <v>17465.15469275213</v>
      </c>
      <c r="W137" s="62">
        <f>SUM(M$32:M137)/10000</f>
        <v>0.74060000000000004</v>
      </c>
      <c r="X137" s="62">
        <f>SUM(N$32:N137)/10000</f>
        <v>0.74060000000000004</v>
      </c>
      <c r="Y137" s="62">
        <f>SUM(O$32:O137)/10000</f>
        <v>0.2079</v>
      </c>
      <c r="Z137" s="62">
        <f>SUM(P$32:P137)/10000</f>
        <v>0.16170000000000001</v>
      </c>
      <c r="AA137" s="62">
        <f>SUM(Q$32:Q137)/10000</f>
        <v>0.15245999999999998</v>
      </c>
      <c r="AB137" s="62">
        <f>SUM(R$32:R137)/10000</f>
        <v>0.15245999999999998</v>
      </c>
      <c r="AD137" s="2" t="str" cm="1">
        <f t="array" ref="AD137">IF(AD136="","",$B$2&amp;AD$31&amp;$B$2&amp;$B$1&amp;ROUND(AD$29/100*_xlfn.XLOOKUP($E137,$E$32:$E$281,_xlfn.XLOOKUP(AD$31,$S$28:$AB$28,$S$32:$AB$281))*_xlfn.XLOOKUP(AG$30,$S$8:$S$10,_xlfn.XLOOKUP(AD$31,$U$4:$Z$4,$U$8:$Z$10),1),4))</f>
        <v>"Atk":53268.7218</v>
      </c>
      <c r="AE137" s="2" t="str" cm="1">
        <f t="array" ref="AE137">IF(AE136="","",$B$2&amp;AE$31&amp;$B$2&amp;$B$1&amp;ROUND(AE$29/100*_xlfn.XLOOKUP($E137,$E$32:$E$281,_xlfn.XLOOKUP(AE$31,$S$28:$AB$28,$S$32:$AB$281))*_xlfn.XLOOKUP(AG$30,$S$8:$S$10,_xlfn.XLOOKUP(AE$31,$U$4:$Z$4,$U$8:$Z$10),1),4))</f>
        <v>"Cri":1.0739</v>
      </c>
      <c r="AF137" s="2" t="str" cm="1">
        <f t="array" ref="AF137">IF(AF136="","",$B$2&amp;AF$31&amp;$B$2&amp;$B$1&amp;ROUND(AF$29/100*_xlfn.XLOOKUP($E137,$E$32:$E$281,_xlfn.XLOOKUP(AF$31,$S$28:$AB$28,$S$32:$AB$281))*_xlfn.XLOOKUP(AI$30,$S$8:$S$10,_xlfn.XLOOKUP(AF$31,$U$4:$Z$4,$U$8:$Z$10),1),4))</f>
        <v/>
      </c>
      <c r="AG137" s="2" t="str">
        <f t="shared" si="13"/>
        <v>{"Atk":53268.7218,"Cri":1.0739}</v>
      </c>
      <c r="AH137" s="2" t="str" cm="1">
        <f t="array" ref="AH137">IF(AH136="","",$B$2&amp;AH$31&amp;$B$2&amp;$B$1&amp;ROUND(AH$29/100*_xlfn.XLOOKUP($E137,$E$32:$E$281,_xlfn.XLOOKUP(AH$31,$S$28:$AB$28,$S$32:$AB$281))*_xlfn.XLOOKUP(AK$30,$S$8:$S$10,_xlfn.XLOOKUP(AH$31,$U$4:$Z$4,$U$8:$Z$10),1),4))</f>
        <v>"Hp":384233.4032</v>
      </c>
      <c r="AI137" s="2" t="str" cm="1">
        <f t="array" ref="AI137">IF(AI136="","",$B$2&amp;AI$31&amp;$B$2&amp;$B$1&amp;ROUND(AI$29/100*_xlfn.XLOOKUP($E137,$E$32:$E$281,_xlfn.XLOOKUP(AI$31,$S$28:$AB$28,$S$32:$AB$281))*_xlfn.XLOOKUP(AK$30,$S$8:$S$10,_xlfn.XLOOKUP(AI$31,$U$4:$Z$4,$U$8:$Z$10),1),4))</f>
        <v>"AntiCri":0.5925</v>
      </c>
      <c r="AJ137" s="2" t="str" cm="1">
        <f t="array" ref="AJ137">IF(AJ136="","",$B$2&amp;AJ$31&amp;$B$2&amp;$B$1&amp;ROUND(AJ$29/100*_xlfn.XLOOKUP($E137,$E$32:$E$281,_xlfn.XLOOKUP(AJ$31,$S$28:$AB$28,$S$32:$AB$281))*_xlfn.XLOOKUP(AK$30,$S$8:$S$10,_xlfn.XLOOKUP(AJ$31,$U$4:$Z$4,$U$8:$Z$10),1),4))</f>
        <v/>
      </c>
      <c r="AK137" s="2" t="str">
        <f t="shared" si="14"/>
        <v>{"Hp":384233.4032,"AntiCri":0.5925}</v>
      </c>
      <c r="AL137" s="2" t="str" cm="1">
        <f t="array" ref="AL137">IF(AL136="","",$B$2&amp;AL$31&amp;$B$2&amp;$B$1&amp;ROUND(AL$29/100*_xlfn.XLOOKUP($E137,$E$32:$E$281,_xlfn.XLOOKUP(AL$31,$S$28:$AB$28,$S$32:$AB$281))*IFERROR(_xlfn.XLOOKUP(AO$30,$S$8:$S$10,_xlfn.XLOOKUP(AL$31,$U$4:$Z$4,$U$8:$Z$10),1),1),4))</f>
        <v>"PhysDef":16591.897</v>
      </c>
      <c r="AM137" s="2" t="str" cm="1">
        <f t="array" ref="AM137">IF(AM136="","",$B$2&amp;AM$31&amp;$B$2&amp;$B$1&amp;ROUND(AM$29/100*_xlfn.XLOOKUP($E137,$E$32:$E$281,_xlfn.XLOOKUP(AM$31,$S$28:$AB$28,$S$32:$AB$281))*IFERROR(_xlfn.XLOOKUP(AP$30,$S$8:$S$10,_xlfn.XLOOKUP(AM$31,$U$4:$Z$4,$U$8:$Z$10),1),1),4))</f>
        <v>"SkillSpeed":0.1617</v>
      </c>
      <c r="AN137" s="2" t="str" cm="1">
        <f t="array" ref="AN137">IF(AN136="","",$B$2&amp;AN$31&amp;$B$2&amp;$B$1&amp;ROUND(AN$29/100*_xlfn.XLOOKUP($E137,$E$32:$E$281,_xlfn.XLOOKUP(AN$31,$S$28:$AB$28,$S$32:$AB$281))*IFERROR(_xlfn.XLOOKUP(AO$30,$S$8:$S$10,_xlfn.XLOOKUP(AN$31,$U$4:$Z$4,$U$8:$Z$10),1),1),4))</f>
        <v/>
      </c>
      <c r="AO137" s="2" t="str">
        <f t="shared" si="15"/>
        <v>{"PhysDef":16591.897,"SkillSpeed":0.1617}</v>
      </c>
      <c r="AP137" s="2" t="str" cm="1">
        <f t="array" ref="AP137">IF(AP136="","",$B$2&amp;AP$31&amp;$B$2&amp;$B$1&amp;ROUND(AP$29/100*_xlfn.XLOOKUP($E137,$E$32:$E$281,_xlfn.XLOOKUP(AP$31,$S$28:$AB$28,$S$32:$AB$281))*IFERROR(_xlfn.XLOOKUP(AS$30,$S$8:$S$10,_xlfn.XLOOKUP(AP$31,$U$4:$Z$4,$U$8:$Z$10),1),1),4))</f>
        <v>"MagicDef":16591.897</v>
      </c>
      <c r="AQ137" s="2" t="str" cm="1">
        <f t="array" ref="AQ137">IF(AQ136="","",$B$2&amp;AQ$31&amp;$B$2&amp;$B$1&amp;ROUND(AQ$29/100*_xlfn.XLOOKUP($E137,$E$32:$E$281,_xlfn.XLOOKUP(AQ$31,$S$28:$AB$28,$S$32:$AB$281))*IFERROR(_xlfn.XLOOKUP(AT$30,$S$8:$S$10,_xlfn.XLOOKUP(AQ$31,$U$4:$Z$4,$U$8:$Z$10),1),1),4))</f>
        <v>"AtkSpeed":0.2079</v>
      </c>
      <c r="AR137" s="2" t="str" cm="1">
        <f t="array" ref="AR137">IF(AR136="","",$B$2&amp;AR$31&amp;$B$2&amp;$B$1&amp;ROUND(AR$29/100*_xlfn.XLOOKUP($E137,$E$32:$E$281,_xlfn.XLOOKUP(AR$31,$S$28:$AB$28,$S$32:$AB$281))*IFERROR(_xlfn.XLOOKUP(AS$30,$S$8:$S$10,_xlfn.XLOOKUP(AR$31,$U$4:$Z$4,$U$8:$Z$10),1),1),4))</f>
        <v>"SkillSpeed":0.1617</v>
      </c>
      <c r="AS137" s="2" t="str">
        <f t="shared" si="16"/>
        <v>{"MagicDef":16591.897,"AtkSpeed":0.2079,"SkillSpeed":0.1617}</v>
      </c>
      <c r="AT137" s="2" t="str" cm="1">
        <f t="array" ref="AT137">IF(AT136="","",$B$2&amp;AT$31&amp;$B$2&amp;$B$1&amp;ROUND(AT$29/100*_xlfn.XLOOKUP($E137,$E$32:$E$281,_xlfn.XLOOKUP(AT$31,$S$28:$AB$28,$S$32:$AB$281))*IFERROR(_xlfn.XLOOKUP(AW$30,$S$8:$S$10,_xlfn.XLOOKUP(AT$31,$U$4:$Z$4,$U$8:$Z$10),1),1),4))</f>
        <v>"Atk":37550.0826</v>
      </c>
      <c r="AU137" s="2" t="str" cm="1">
        <f t="array" ref="AU137">IF(AU136="","",$B$2&amp;AU$31&amp;$B$2&amp;$B$1&amp;ROUND(AU$29/100*_xlfn.XLOOKUP($E137,$E$32:$E$281,_xlfn.XLOOKUP(AU$31,$S$28:$AB$28,$S$32:$AB$281))*IFERROR(_xlfn.XLOOKUP(AX$30,$S$8:$S$10,_xlfn.XLOOKUP(AU$31,$U$4:$Z$4,$U$8:$Z$10),1),1),4))</f>
        <v>"Cri":0.7406</v>
      </c>
      <c r="AV137" s="2" t="str" cm="1">
        <f t="array" ref="AV137">IF(AV136="","",$B$2&amp;AV$31&amp;$B$2&amp;$B$1&amp;ROUND(AV$29/100*_xlfn.XLOOKUP($E137,$E$32:$E$281,_xlfn.XLOOKUP(AV$31,$S$28:$AB$28,$S$32:$AB$281))*IFERROR(_xlfn.XLOOKUP(AW$30,$S$8:$S$10,_xlfn.XLOOKUP(AV$31,$U$4:$Z$4,$U$8:$Z$10),1),1),4))</f>
        <v/>
      </c>
      <c r="AW137" s="2" t="str">
        <f t="shared" si="17"/>
        <v>{"Atk":37550.0826,"Cri":0.7406}</v>
      </c>
      <c r="AX137" s="2" t="str" cm="1">
        <f t="array" ref="AX137">IF(AX136="","",$B$2&amp;AX$31&amp;$B$2&amp;$B$1&amp;ROUND(AX$29/100*_xlfn.XLOOKUP($E137,$E$32:$E$281,_xlfn.XLOOKUP(AX$31,$S$28:$AB$28,$S$32:$AB$281))*IFERROR(_xlfn.XLOOKUP(BA$30,$S$8:$S$10,_xlfn.XLOOKUP(AX$31,$U$4:$Z$4,$U$8:$Z$10),1),1),4))</f>
        <v>"Hp":545786.0841</v>
      </c>
      <c r="AY137" s="2" t="str" cm="1">
        <f t="array" ref="AY137">IF(AY136="","",$B$2&amp;AY$31&amp;$B$2&amp;$B$1&amp;ROUND(AY$29/100*_xlfn.XLOOKUP($E137,$E$32:$E$281,_xlfn.XLOOKUP(AY$31,$S$28:$AB$28,$S$32:$AB$281))*IFERROR(_xlfn.XLOOKUP(BB$30,$S$8:$S$10,_xlfn.XLOOKUP(AY$31,$U$4:$Z$4,$U$8:$Z$10),1),1),4))</f>
        <v>"AntiCri":0.7406</v>
      </c>
      <c r="AZ137" s="2" t="str" cm="1">
        <f t="array" ref="AZ137">IF(AZ136="","",$B$2&amp;AZ$31&amp;$B$2&amp;$B$1&amp;ROUND(AZ$29/100*_xlfn.XLOOKUP($E137,$E$32:$E$281,_xlfn.XLOOKUP(AZ$31,$S$28:$AB$28,$S$32:$AB$281))*IFERROR(_xlfn.XLOOKUP(BA$30,$S$8:$S$10,_xlfn.XLOOKUP(AZ$31,$U$4:$Z$4,$U$8:$Z$10),1),1),4))</f>
        <v/>
      </c>
      <c r="BA137" s="2" t="str">
        <f t="shared" si="18"/>
        <v>{"Hp":545786.0841,"AntiCri":0.7406}</v>
      </c>
      <c r="BB137" s="2" t="str" cm="1">
        <f t="array" ref="BB137">IF(BB136="","",$B$2&amp;BB$31&amp;$B$2&amp;$B$1&amp;ROUND(BB$29/100*_xlfn.XLOOKUP($E137,$E$32:$E$281,_xlfn.XLOOKUP(BB$31,$S$28:$AB$28,$S$32:$AB$281))*IFERROR(_xlfn.XLOOKUP(BE$30,$S$8:$S$10,_xlfn.XLOOKUP(BB$31,$U$4:$Z$4,$U$8:$Z$10),1),1),4))</f>
        <v>"PhysDef":19211.6702</v>
      </c>
      <c r="BC137" s="2" t="str" cm="1">
        <f t="array" ref="BC137">IF(BC136="","",$B$2&amp;BC$31&amp;$B$2&amp;$B$1&amp;ROUND(BC$29/100*_xlfn.XLOOKUP($E137,$E$32:$E$281,_xlfn.XLOOKUP(BC$31,$S$28:$AB$28,$S$32:$AB$281))*IFERROR(_xlfn.XLOOKUP(BF$30,$S$8:$S$10,_xlfn.XLOOKUP(BC$31,$U$4:$Z$4,$U$8:$Z$10),1),1),4))</f>
        <v>"OnHealInc":0.1525</v>
      </c>
      <c r="BD137" s="2" t="str" cm="1">
        <f t="array" ref="BD137">IF(BD136="","",$B$2&amp;BD$31&amp;$B$2&amp;$B$1&amp;ROUND(BD$29/100*_xlfn.XLOOKUP($E137,$E$32:$E$281,_xlfn.XLOOKUP(BD$31,$S$28:$AB$28,$S$32:$AB$281))*IFERROR(_xlfn.XLOOKUP(BE$30,$S$8:$S$10,_xlfn.XLOOKUP(BD$31,$U$4:$Z$4,$U$8:$Z$10),1),1),4))</f>
        <v/>
      </c>
      <c r="BE137" s="2" t="str">
        <f t="shared" si="19"/>
        <v>{"PhysDef":19211.6702,"OnHealInc":0.1525}</v>
      </c>
      <c r="BF137" s="2" t="str" cm="1">
        <f t="array" ref="BF137">IF(BF136="","",$B$2&amp;BF$31&amp;$B$2&amp;$B$1&amp;ROUND(BF$29/100*_xlfn.XLOOKUP($E137,$E$32:$E$281,_xlfn.XLOOKUP(BF$31,$S$28:$AB$28,$S$32:$AB$281))*IFERROR(_xlfn.XLOOKUP(BI$30,$S$8:$S$10,_xlfn.XLOOKUP(BF$31,$U$4:$Z$4,$U$8:$Z$10),1),1),4))</f>
        <v>"MagicDef":19211.6702</v>
      </c>
      <c r="BG137" s="2" t="str" cm="1">
        <f t="array" ref="BG137">IF(BG136="","",$B$2&amp;BG$31&amp;$B$2&amp;$B$1&amp;ROUND(BG$29/100*_xlfn.XLOOKUP($E137,$E$32:$E$281,_xlfn.XLOOKUP(BG$31,$S$28:$AB$28,$S$32:$AB$281))*IFERROR(_xlfn.XLOOKUP(BJ$30,$S$8:$S$10,_xlfn.XLOOKUP(BG$31,$U$4:$Z$4,$U$8:$Z$10),1),1),4))</f>
        <v>"AtkSpeed":0.2079</v>
      </c>
      <c r="BH137" s="2" t="str" cm="1">
        <f t="array" ref="BH137">IF(BH136="","",$B$2&amp;BH$31&amp;$B$2&amp;$B$1&amp;ROUND(BH$29/100*_xlfn.XLOOKUP($E137,$E$32:$E$281,_xlfn.XLOOKUP(BH$31,$S$28:$AB$28,$S$32:$AB$281))*IFERROR(_xlfn.XLOOKUP(BI$30,$S$8:$S$10,_xlfn.XLOOKUP(BH$31,$U$4:$Z$4,$U$8:$Z$10),1),1),4))</f>
        <v>"OnHealInc":0.1525</v>
      </c>
      <c r="BI137" s="2" t="str">
        <f t="shared" si="20"/>
        <v>{"MagicDef":19211.6702,"AtkSpeed":0.2079,"OnHealInc":0.1525}</v>
      </c>
      <c r="BJ137" s="2" t="str" cm="1">
        <f t="array" ref="BJ137">IF(BJ136="","",$B$2&amp;BJ$31&amp;$B$2&amp;$B$1&amp;ROUND(BJ$29/100*_xlfn.XLOOKUP($E137,$E$32:$E$281,_xlfn.XLOOKUP(BJ$31,$S$28:$AB$28,$S$32:$AB$281))*IFERROR(_xlfn.XLOOKUP(BM$30,$S$8:$S$10,_xlfn.XLOOKUP(BJ$31,$U$4:$Z$4,$U$8:$Z$10),1),1),4))</f>
        <v>"Atk":48029.1754</v>
      </c>
      <c r="BK137" s="2" t="str" cm="1">
        <f t="array" ref="BK137">IF(BK136="","",$B$2&amp;BK$31&amp;$B$2&amp;$B$1&amp;ROUND(BK$29/100*_xlfn.XLOOKUP($E137,$E$32:$E$281,_xlfn.XLOOKUP(BK$31,$S$28:$AB$28,$S$32:$AB$281))*IFERROR(_xlfn.XLOOKUP(BN$30,$S$8:$S$10,_xlfn.XLOOKUP(BK$31,$U$4:$Z$4,$U$8:$Z$10),1),1),4))</f>
        <v>"Cri":0.7406</v>
      </c>
      <c r="BL137" s="2" t="str" cm="1">
        <f t="array" ref="BL137">IF(BL136="","",$B$2&amp;BL$31&amp;$B$2&amp;$B$1&amp;ROUND(BL$29/100*_xlfn.XLOOKUP($E137,$E$32:$E$281,_xlfn.XLOOKUP(BL$31,$S$28:$AB$28,$S$32:$AB$281))*IFERROR(_xlfn.XLOOKUP(BM$30,$S$8:$S$10,_xlfn.XLOOKUP(BL$31,$U$4:$Z$4,$U$8:$Z$10),1),1),4))</f>
        <v/>
      </c>
      <c r="BM137" s="2" t="str">
        <f t="shared" si="21"/>
        <v>{"Atk":48029.1754,"Cri":0.7406}</v>
      </c>
      <c r="BN137" s="2" t="str" cm="1">
        <f t="array" ref="BN137">IF(BN136="","",$B$2&amp;BN$31&amp;$B$2&amp;$B$1&amp;ROUND(BN$29/100*_xlfn.XLOOKUP($E137,$E$32:$E$281,_xlfn.XLOOKUP(BN$31,$S$28:$AB$28,$S$32:$AB$281))*IFERROR(_xlfn.XLOOKUP(BQ$30,$S$8:$S$10,_xlfn.XLOOKUP(BN$31,$U$4:$Z$4,$U$8:$Z$10),1),1),4))</f>
        <v>"Hp":458460.3107</v>
      </c>
      <c r="BO137" s="2" t="str" cm="1">
        <f t="array" ref="BO137">IF(BO136="","",$B$2&amp;BO$31&amp;$B$2&amp;$B$1&amp;ROUND(BO$29/100*_xlfn.XLOOKUP($E137,$E$32:$E$281,_xlfn.XLOOKUP(BO$31,$S$28:$AB$28,$S$32:$AB$281))*IFERROR(_xlfn.XLOOKUP(BR$30,$S$8:$S$10,_xlfn.XLOOKUP(BO$31,$U$4:$Z$4,$U$8:$Z$10),1),1),4))</f>
        <v>"AntiCri":0.7406</v>
      </c>
      <c r="BP137" s="2" t="str" cm="1">
        <f t="array" ref="BP137">IF(BP136="","",$B$2&amp;BP$31&amp;$B$2&amp;$B$1&amp;ROUND(BP$29/100*_xlfn.XLOOKUP($E137,$E$32:$E$281,_xlfn.XLOOKUP(BP$31,$S$28:$AB$28,$S$32:$AB$281))*IFERROR(_xlfn.XLOOKUP(BQ$30,$S$8:$S$10,_xlfn.XLOOKUP(BP$31,$U$4:$Z$4,$U$8:$Z$10),1),1),4))</f>
        <v/>
      </c>
      <c r="BQ137" s="2" t="str">
        <f t="shared" si="22"/>
        <v>{"Hp":458460.3107,"AntiCri":0.7406}</v>
      </c>
      <c r="BR137" s="2" t="str" cm="1">
        <f t="array" ref="BR137">IF(BR136="","",$B$2&amp;BR$31&amp;$B$2&amp;$B$1&amp;ROUND(BR$29/100*_xlfn.XLOOKUP($E137,$E$32:$E$281,_xlfn.XLOOKUP(BR$31,$S$28:$AB$28,$S$32:$AB$281))*IFERROR(_xlfn.XLOOKUP(BU$30,$S$8:$S$10,_xlfn.XLOOKUP(BR$31,$U$4:$Z$4,$U$8:$Z$10),1),1),4))</f>
        <v>"PhysDef":16941.2001</v>
      </c>
      <c r="BS137" s="2" t="str" cm="1">
        <f t="array" ref="BS137">IF(BS136="","",$B$2&amp;BS$31&amp;$B$2&amp;$B$1&amp;ROUND(BS$29/100*_xlfn.XLOOKUP($E137,$E$32:$E$281,_xlfn.XLOOKUP(BS$31,$S$28:$AB$28,$S$32:$AB$281))*IFERROR(_xlfn.XLOOKUP(BV$30,$S$8:$S$10,_xlfn.XLOOKUP(BS$31,$U$4:$Z$4,$U$8:$Z$10),1),1),4))</f>
        <v>"HealInc":0.1525</v>
      </c>
      <c r="BT137" s="2" t="str" cm="1">
        <f t="array" ref="BT137">IF(BT136="","",$B$2&amp;BT$31&amp;$B$2&amp;$B$1&amp;ROUND(BT$29/100*_xlfn.XLOOKUP($E137,$E$32:$E$281,_xlfn.XLOOKUP(BT$31,$S$28:$AB$28,$S$32:$AB$281))*IFERROR(_xlfn.XLOOKUP(BU$30,$S$8:$S$10,_xlfn.XLOOKUP(BT$31,$U$4:$Z$4,$U$8:$Z$10),1),1),4))</f>
        <v/>
      </c>
      <c r="BU137" s="2" t="str">
        <f t="shared" si="23"/>
        <v>{"PhysDef":16941.2001,"HealInc":0.1525}</v>
      </c>
      <c r="BV137" s="2" t="str" cm="1">
        <f t="array" ref="BV137">IF(BV136="","",$B$2&amp;BV$31&amp;$B$2&amp;$B$1&amp;ROUND(BV$29/100*_xlfn.XLOOKUP($E137,$E$32:$E$281,_xlfn.XLOOKUP(BV$31,$S$28:$AB$28,$S$32:$AB$281))*IFERROR(_xlfn.XLOOKUP(BY$30,$S$8:$S$10,_xlfn.XLOOKUP(BV$31,$U$4:$Z$4,$U$8:$Z$10),1),1),4))</f>
        <v>"MagicDef":17290.5031</v>
      </c>
      <c r="BW137" s="2" t="str" cm="1">
        <f t="array" ref="BW137">IF(BW136="","",$B$2&amp;BW$31&amp;$B$2&amp;$B$1&amp;ROUND(BW$29/100*_xlfn.XLOOKUP($E137,$E$32:$E$281,_xlfn.XLOOKUP(BW$31,$S$28:$AB$28,$S$32:$AB$281))*IFERROR(_xlfn.XLOOKUP(BZ$30,$S$8:$S$10,_xlfn.XLOOKUP(BW$31,$U$4:$Z$4,$U$8:$Z$10),1),1),4))</f>
        <v>"AtkSpeed":0.2079</v>
      </c>
      <c r="BX137" s="2" t="str" cm="1">
        <f t="array" ref="BX137">IF(BX136="","",$B$2&amp;BX$31&amp;$B$2&amp;$B$1&amp;ROUND(BX$29/100*_xlfn.XLOOKUP($E137,$E$32:$E$281,_xlfn.XLOOKUP(BX$31,$S$28:$AB$28,$S$32:$AB$281))*IFERROR(_xlfn.XLOOKUP(BY$30,$S$8:$S$10,_xlfn.XLOOKUP(BX$31,$U$4:$Z$4,$U$8:$Z$10),1),1),4))</f>
        <v>"HealInc":0.1525</v>
      </c>
      <c r="BY137" s="2" t="str">
        <f t="shared" si="24"/>
        <v>{"MagicDef":17290.5031,"AtkSpeed":0.2079,"HealInc":0.1525}</v>
      </c>
    </row>
    <row r="138" spans="4:77" ht="16.5" x14ac:dyDescent="0.15">
      <c r="D138" s="38">
        <v>223</v>
      </c>
      <c r="E138" s="43">
        <v>107</v>
      </c>
      <c r="F138" s="38">
        <v>6855.5894669649442</v>
      </c>
      <c r="G138" s="38">
        <v>40</v>
      </c>
      <c r="H138" s="38">
        <v>40</v>
      </c>
      <c r="I138" s="48">
        <v>6855.5894669649442</v>
      </c>
      <c r="J138" s="48">
        <v>685.55894669649444</v>
      </c>
      <c r="K138" s="48">
        <v>274.22357867859779</v>
      </c>
      <c r="L138" s="48">
        <v>274.22357867859779</v>
      </c>
      <c r="M138" s="48">
        <v>56</v>
      </c>
      <c r="N138" s="48">
        <v>56</v>
      </c>
      <c r="O138" s="48">
        <v>18</v>
      </c>
      <c r="P138" s="48">
        <v>14</v>
      </c>
      <c r="Q138" s="48">
        <v>13.200000000000001</v>
      </c>
      <c r="R138" s="48">
        <v>13.200000000000001</v>
      </c>
      <c r="S138" s="48">
        <f>SUM(I$32:I138)</f>
        <v>443484.45678576815</v>
      </c>
      <c r="T138" s="48">
        <f>SUM(J$32:J138)</f>
        <v>44348.445678576812</v>
      </c>
      <c r="U138" s="48">
        <f>SUM(K$32:K138)</f>
        <v>17739.378271430727</v>
      </c>
      <c r="V138" s="48">
        <f>SUM(L$32:L138)</f>
        <v>17739.378271430727</v>
      </c>
      <c r="W138" s="62">
        <f>SUM(M$32:M138)/10000</f>
        <v>0.74619999999999997</v>
      </c>
      <c r="X138" s="62">
        <f>SUM(N$32:N138)/10000</f>
        <v>0.74619999999999997</v>
      </c>
      <c r="Y138" s="62">
        <f>SUM(O$32:O138)/10000</f>
        <v>0.2097</v>
      </c>
      <c r="Z138" s="62">
        <f>SUM(P$32:P138)/10000</f>
        <v>0.16309999999999999</v>
      </c>
      <c r="AA138" s="62">
        <f>SUM(Q$32:Q138)/10000</f>
        <v>0.15378</v>
      </c>
      <c r="AB138" s="62">
        <f>SUM(R$32:R138)/10000</f>
        <v>0.15378</v>
      </c>
      <c r="AD138" s="2" t="str" cm="1">
        <f t="array" ref="AD138">IF(AD137="","",$B$2&amp;AD$31&amp;$B$2&amp;$B$1&amp;ROUND(AD$29/100*_xlfn.XLOOKUP($E138,$E$32:$E$281,_xlfn.XLOOKUP(AD$31,$S$28:$AB$28,$S$32:$AB$281))*_xlfn.XLOOKUP(AG$30,$S$8:$S$10,_xlfn.XLOOKUP(AD$31,$U$4:$Z$4,$U$8:$Z$10),1),4))</f>
        <v>"Atk":54105.1037</v>
      </c>
      <c r="AE138" s="2" t="str" cm="1">
        <f t="array" ref="AE138">IF(AE137="","",$B$2&amp;AE$31&amp;$B$2&amp;$B$1&amp;ROUND(AE$29/100*_xlfn.XLOOKUP($E138,$E$32:$E$281,_xlfn.XLOOKUP(AE$31,$S$28:$AB$28,$S$32:$AB$281))*_xlfn.XLOOKUP(AG$30,$S$8:$S$10,_xlfn.XLOOKUP(AE$31,$U$4:$Z$4,$U$8:$Z$10),1),4))</f>
        <v>"Cri":1.082</v>
      </c>
      <c r="AF138" s="2" t="str" cm="1">
        <f t="array" ref="AF138">IF(AF137="","",$B$2&amp;AF$31&amp;$B$2&amp;$B$1&amp;ROUND(AF$29/100*_xlfn.XLOOKUP($E138,$E$32:$E$281,_xlfn.XLOOKUP(AF$31,$S$28:$AB$28,$S$32:$AB$281))*_xlfn.XLOOKUP(AI$30,$S$8:$S$10,_xlfn.XLOOKUP(AF$31,$U$4:$Z$4,$U$8:$Z$10),1),4))</f>
        <v/>
      </c>
      <c r="AG138" s="2" t="str">
        <f t="shared" si="13"/>
        <v>{"Atk":54105.1037,"Cri":1.082}</v>
      </c>
      <c r="AH138" s="2" t="str" cm="1">
        <f t="array" ref="AH138">IF(AH137="","",$B$2&amp;AH$31&amp;$B$2&amp;$B$1&amp;ROUND(AH$29/100*_xlfn.XLOOKUP($E138,$E$32:$E$281,_xlfn.XLOOKUP(AH$31,$S$28:$AB$28,$S$32:$AB$281))*_xlfn.XLOOKUP(AK$30,$S$8:$S$10,_xlfn.XLOOKUP(AH$31,$U$4:$Z$4,$U$8:$Z$10),1),4))</f>
        <v>"Hp":390266.322</v>
      </c>
      <c r="AI138" s="2" t="str" cm="1">
        <f t="array" ref="AI138">IF(AI137="","",$B$2&amp;AI$31&amp;$B$2&amp;$B$1&amp;ROUND(AI$29/100*_xlfn.XLOOKUP($E138,$E$32:$E$281,_xlfn.XLOOKUP(AI$31,$S$28:$AB$28,$S$32:$AB$281))*_xlfn.XLOOKUP(AK$30,$S$8:$S$10,_xlfn.XLOOKUP(AI$31,$U$4:$Z$4,$U$8:$Z$10),1),4))</f>
        <v>"AntiCri":0.597</v>
      </c>
      <c r="AJ138" s="2" t="str" cm="1">
        <f t="array" ref="AJ138">IF(AJ137="","",$B$2&amp;AJ$31&amp;$B$2&amp;$B$1&amp;ROUND(AJ$29/100*_xlfn.XLOOKUP($E138,$E$32:$E$281,_xlfn.XLOOKUP(AJ$31,$S$28:$AB$28,$S$32:$AB$281))*_xlfn.XLOOKUP(AK$30,$S$8:$S$10,_xlfn.XLOOKUP(AJ$31,$U$4:$Z$4,$U$8:$Z$10),1),4))</f>
        <v/>
      </c>
      <c r="AK138" s="2" t="str">
        <f t="shared" si="14"/>
        <v>{"Hp":390266.322,"AntiCri":0.597}</v>
      </c>
      <c r="AL138" s="2" t="str" cm="1">
        <f t="array" ref="AL138">IF(AL137="","",$B$2&amp;AL$31&amp;$B$2&amp;$B$1&amp;ROUND(AL$29/100*_xlfn.XLOOKUP($E138,$E$32:$E$281,_xlfn.XLOOKUP(AL$31,$S$28:$AB$28,$S$32:$AB$281))*IFERROR(_xlfn.XLOOKUP(AO$30,$S$8:$S$10,_xlfn.XLOOKUP(AL$31,$U$4:$Z$4,$U$8:$Z$10),1),1),4))</f>
        <v>"PhysDef":16852.4094</v>
      </c>
      <c r="AM138" s="2" t="str" cm="1">
        <f t="array" ref="AM138">IF(AM137="","",$B$2&amp;AM$31&amp;$B$2&amp;$B$1&amp;ROUND(AM$29/100*_xlfn.XLOOKUP($E138,$E$32:$E$281,_xlfn.XLOOKUP(AM$31,$S$28:$AB$28,$S$32:$AB$281))*IFERROR(_xlfn.XLOOKUP(AP$30,$S$8:$S$10,_xlfn.XLOOKUP(AM$31,$U$4:$Z$4,$U$8:$Z$10),1),1),4))</f>
        <v>"SkillSpeed":0.1631</v>
      </c>
      <c r="AN138" s="2" t="str" cm="1">
        <f t="array" ref="AN138">IF(AN137="","",$B$2&amp;AN$31&amp;$B$2&amp;$B$1&amp;ROUND(AN$29/100*_xlfn.XLOOKUP($E138,$E$32:$E$281,_xlfn.XLOOKUP(AN$31,$S$28:$AB$28,$S$32:$AB$281))*IFERROR(_xlfn.XLOOKUP(AO$30,$S$8:$S$10,_xlfn.XLOOKUP(AN$31,$U$4:$Z$4,$U$8:$Z$10),1),1),4))</f>
        <v/>
      </c>
      <c r="AO138" s="2" t="str">
        <f t="shared" si="15"/>
        <v>{"PhysDef":16852.4094,"SkillSpeed":0.1631}</v>
      </c>
      <c r="AP138" s="2" t="str" cm="1">
        <f t="array" ref="AP138">IF(AP137="","",$B$2&amp;AP$31&amp;$B$2&amp;$B$1&amp;ROUND(AP$29/100*_xlfn.XLOOKUP($E138,$E$32:$E$281,_xlfn.XLOOKUP(AP$31,$S$28:$AB$28,$S$32:$AB$281))*IFERROR(_xlfn.XLOOKUP(AS$30,$S$8:$S$10,_xlfn.XLOOKUP(AP$31,$U$4:$Z$4,$U$8:$Z$10),1),1),4))</f>
        <v>"MagicDef":16852.4094</v>
      </c>
      <c r="AQ138" s="2" t="str" cm="1">
        <f t="array" ref="AQ138">IF(AQ137="","",$B$2&amp;AQ$31&amp;$B$2&amp;$B$1&amp;ROUND(AQ$29/100*_xlfn.XLOOKUP($E138,$E$32:$E$281,_xlfn.XLOOKUP(AQ$31,$S$28:$AB$28,$S$32:$AB$281))*IFERROR(_xlfn.XLOOKUP(AT$30,$S$8:$S$10,_xlfn.XLOOKUP(AQ$31,$U$4:$Z$4,$U$8:$Z$10),1),1),4))</f>
        <v>"AtkSpeed":0.2097</v>
      </c>
      <c r="AR138" s="2" t="str" cm="1">
        <f t="array" ref="AR138">IF(AR137="","",$B$2&amp;AR$31&amp;$B$2&amp;$B$1&amp;ROUND(AR$29/100*_xlfn.XLOOKUP($E138,$E$32:$E$281,_xlfn.XLOOKUP(AR$31,$S$28:$AB$28,$S$32:$AB$281))*IFERROR(_xlfn.XLOOKUP(AS$30,$S$8:$S$10,_xlfn.XLOOKUP(AR$31,$U$4:$Z$4,$U$8:$Z$10),1),1),4))</f>
        <v>"SkillSpeed":0.1631</v>
      </c>
      <c r="AS138" s="2" t="str">
        <f t="shared" si="16"/>
        <v>{"MagicDef":16852.4094,"AtkSpeed":0.2097,"SkillSpeed":0.1631}</v>
      </c>
      <c r="AT138" s="2" t="str" cm="1">
        <f t="array" ref="AT138">IF(AT137="","",$B$2&amp;AT$31&amp;$B$2&amp;$B$1&amp;ROUND(AT$29/100*_xlfn.XLOOKUP($E138,$E$32:$E$281,_xlfn.XLOOKUP(AT$31,$S$28:$AB$28,$S$32:$AB$281))*IFERROR(_xlfn.XLOOKUP(AW$30,$S$8:$S$10,_xlfn.XLOOKUP(AT$31,$U$4:$Z$4,$U$8:$Z$10),1),1),4))</f>
        <v>"Atk":38139.6633</v>
      </c>
      <c r="AU138" s="2" t="str" cm="1">
        <f t="array" ref="AU138">IF(AU137="","",$B$2&amp;AU$31&amp;$B$2&amp;$B$1&amp;ROUND(AU$29/100*_xlfn.XLOOKUP($E138,$E$32:$E$281,_xlfn.XLOOKUP(AU$31,$S$28:$AB$28,$S$32:$AB$281))*IFERROR(_xlfn.XLOOKUP(AX$30,$S$8:$S$10,_xlfn.XLOOKUP(AU$31,$U$4:$Z$4,$U$8:$Z$10),1),1),4))</f>
        <v>"Cri":0.7462</v>
      </c>
      <c r="AV138" s="2" t="str" cm="1">
        <f t="array" ref="AV138">IF(AV137="","",$B$2&amp;AV$31&amp;$B$2&amp;$B$1&amp;ROUND(AV$29/100*_xlfn.XLOOKUP($E138,$E$32:$E$281,_xlfn.XLOOKUP(AV$31,$S$28:$AB$28,$S$32:$AB$281))*IFERROR(_xlfn.XLOOKUP(AW$30,$S$8:$S$10,_xlfn.XLOOKUP(AV$31,$U$4:$Z$4,$U$8:$Z$10),1),1),4))</f>
        <v/>
      </c>
      <c r="AW138" s="2" t="str">
        <f t="shared" si="17"/>
        <v>{"Atk":38139.6633,"Cri":0.7462}</v>
      </c>
      <c r="AX138" s="2" t="str" cm="1">
        <f t="array" ref="AX138">IF(AX137="","",$B$2&amp;AX$31&amp;$B$2&amp;$B$1&amp;ROUND(AX$29/100*_xlfn.XLOOKUP($E138,$E$32:$E$281,_xlfn.XLOOKUP(AX$31,$S$28:$AB$28,$S$32:$AB$281))*IFERROR(_xlfn.XLOOKUP(BA$30,$S$8:$S$10,_xlfn.XLOOKUP(AX$31,$U$4:$Z$4,$U$8:$Z$10),1),1),4))</f>
        <v>"Hp":554355.571</v>
      </c>
      <c r="AY138" s="2" t="str" cm="1">
        <f t="array" ref="AY138">IF(AY137="","",$B$2&amp;AY$31&amp;$B$2&amp;$B$1&amp;ROUND(AY$29/100*_xlfn.XLOOKUP($E138,$E$32:$E$281,_xlfn.XLOOKUP(AY$31,$S$28:$AB$28,$S$32:$AB$281))*IFERROR(_xlfn.XLOOKUP(BB$30,$S$8:$S$10,_xlfn.XLOOKUP(AY$31,$U$4:$Z$4,$U$8:$Z$10),1),1),4))</f>
        <v>"AntiCri":0.7462</v>
      </c>
      <c r="AZ138" s="2" t="str" cm="1">
        <f t="array" ref="AZ138">IF(AZ137="","",$B$2&amp;AZ$31&amp;$B$2&amp;$B$1&amp;ROUND(AZ$29/100*_xlfn.XLOOKUP($E138,$E$32:$E$281,_xlfn.XLOOKUP(AZ$31,$S$28:$AB$28,$S$32:$AB$281))*IFERROR(_xlfn.XLOOKUP(BA$30,$S$8:$S$10,_xlfn.XLOOKUP(AZ$31,$U$4:$Z$4,$U$8:$Z$10),1),1),4))</f>
        <v/>
      </c>
      <c r="BA138" s="2" t="str">
        <f t="shared" si="18"/>
        <v>{"Hp":554355.571,"AntiCri":0.7462}</v>
      </c>
      <c r="BB138" s="2" t="str" cm="1">
        <f t="array" ref="BB138">IF(BB137="","",$B$2&amp;BB$31&amp;$B$2&amp;$B$1&amp;ROUND(BB$29/100*_xlfn.XLOOKUP($E138,$E$32:$E$281,_xlfn.XLOOKUP(BB$31,$S$28:$AB$28,$S$32:$AB$281))*IFERROR(_xlfn.XLOOKUP(BE$30,$S$8:$S$10,_xlfn.XLOOKUP(BB$31,$U$4:$Z$4,$U$8:$Z$10),1),1),4))</f>
        <v>"PhysDef":19513.3161</v>
      </c>
      <c r="BC138" s="2" t="str" cm="1">
        <f t="array" ref="BC138">IF(BC137="","",$B$2&amp;BC$31&amp;$B$2&amp;$B$1&amp;ROUND(BC$29/100*_xlfn.XLOOKUP($E138,$E$32:$E$281,_xlfn.XLOOKUP(BC$31,$S$28:$AB$28,$S$32:$AB$281))*IFERROR(_xlfn.XLOOKUP(BF$30,$S$8:$S$10,_xlfn.XLOOKUP(BC$31,$U$4:$Z$4,$U$8:$Z$10),1),1),4))</f>
        <v>"OnHealInc":0.1538</v>
      </c>
      <c r="BD138" s="2" t="str" cm="1">
        <f t="array" ref="BD138">IF(BD137="","",$B$2&amp;BD$31&amp;$B$2&amp;$B$1&amp;ROUND(BD$29/100*_xlfn.XLOOKUP($E138,$E$32:$E$281,_xlfn.XLOOKUP(BD$31,$S$28:$AB$28,$S$32:$AB$281))*IFERROR(_xlfn.XLOOKUP(BE$30,$S$8:$S$10,_xlfn.XLOOKUP(BD$31,$U$4:$Z$4,$U$8:$Z$10),1),1),4))</f>
        <v/>
      </c>
      <c r="BE138" s="2" t="str">
        <f t="shared" si="19"/>
        <v>{"PhysDef":19513.3161,"OnHealInc":0.1538}</v>
      </c>
      <c r="BF138" s="2" t="str" cm="1">
        <f t="array" ref="BF138">IF(BF137="","",$B$2&amp;BF$31&amp;$B$2&amp;$B$1&amp;ROUND(BF$29/100*_xlfn.XLOOKUP($E138,$E$32:$E$281,_xlfn.XLOOKUP(BF$31,$S$28:$AB$28,$S$32:$AB$281))*IFERROR(_xlfn.XLOOKUP(BI$30,$S$8:$S$10,_xlfn.XLOOKUP(BF$31,$U$4:$Z$4,$U$8:$Z$10),1),1),4))</f>
        <v>"MagicDef":19513.3161</v>
      </c>
      <c r="BG138" s="2" t="str" cm="1">
        <f t="array" ref="BG138">IF(BG137="","",$B$2&amp;BG$31&amp;$B$2&amp;$B$1&amp;ROUND(BG$29/100*_xlfn.XLOOKUP($E138,$E$32:$E$281,_xlfn.XLOOKUP(BG$31,$S$28:$AB$28,$S$32:$AB$281))*IFERROR(_xlfn.XLOOKUP(BJ$30,$S$8:$S$10,_xlfn.XLOOKUP(BG$31,$U$4:$Z$4,$U$8:$Z$10),1),1),4))</f>
        <v>"AtkSpeed":0.2097</v>
      </c>
      <c r="BH138" s="2" t="str" cm="1">
        <f t="array" ref="BH138">IF(BH137="","",$B$2&amp;BH$31&amp;$B$2&amp;$B$1&amp;ROUND(BH$29/100*_xlfn.XLOOKUP($E138,$E$32:$E$281,_xlfn.XLOOKUP(BH$31,$S$28:$AB$28,$S$32:$AB$281))*IFERROR(_xlfn.XLOOKUP(BI$30,$S$8:$S$10,_xlfn.XLOOKUP(BH$31,$U$4:$Z$4,$U$8:$Z$10),1),1),4))</f>
        <v>"OnHealInc":0.1538</v>
      </c>
      <c r="BI138" s="2" t="str">
        <f t="shared" si="20"/>
        <v>{"MagicDef":19513.3161,"AtkSpeed":0.2097,"OnHealInc":0.1538}</v>
      </c>
      <c r="BJ138" s="2" t="str" cm="1">
        <f t="array" ref="BJ138">IF(BJ137="","",$B$2&amp;BJ$31&amp;$B$2&amp;$B$1&amp;ROUND(BJ$29/100*_xlfn.XLOOKUP($E138,$E$32:$E$281,_xlfn.XLOOKUP(BJ$31,$S$28:$AB$28,$S$32:$AB$281))*IFERROR(_xlfn.XLOOKUP(BM$30,$S$8:$S$10,_xlfn.XLOOKUP(BJ$31,$U$4:$Z$4,$U$8:$Z$10),1),1),4))</f>
        <v>"Atk":48783.2902</v>
      </c>
      <c r="BK138" s="2" t="str" cm="1">
        <f t="array" ref="BK138">IF(BK137="","",$B$2&amp;BK$31&amp;$B$2&amp;$B$1&amp;ROUND(BK$29/100*_xlfn.XLOOKUP($E138,$E$32:$E$281,_xlfn.XLOOKUP(BK$31,$S$28:$AB$28,$S$32:$AB$281))*IFERROR(_xlfn.XLOOKUP(BN$30,$S$8:$S$10,_xlfn.XLOOKUP(BK$31,$U$4:$Z$4,$U$8:$Z$10),1),1),4))</f>
        <v>"Cri":0.7462</v>
      </c>
      <c r="BL138" s="2" t="str" cm="1">
        <f t="array" ref="BL138">IF(BL137="","",$B$2&amp;BL$31&amp;$B$2&amp;$B$1&amp;ROUND(BL$29/100*_xlfn.XLOOKUP($E138,$E$32:$E$281,_xlfn.XLOOKUP(BL$31,$S$28:$AB$28,$S$32:$AB$281))*IFERROR(_xlfn.XLOOKUP(BM$30,$S$8:$S$10,_xlfn.XLOOKUP(BL$31,$U$4:$Z$4,$U$8:$Z$10),1),1),4))</f>
        <v/>
      </c>
      <c r="BM138" s="2" t="str">
        <f t="shared" si="21"/>
        <v>{"Atk":48783.2902,"Cri":0.7462}</v>
      </c>
      <c r="BN138" s="2" t="str" cm="1">
        <f t="array" ref="BN138">IF(BN137="","",$B$2&amp;BN$31&amp;$B$2&amp;$B$1&amp;ROUND(BN$29/100*_xlfn.XLOOKUP($E138,$E$32:$E$281,_xlfn.XLOOKUP(BN$31,$S$28:$AB$28,$S$32:$AB$281))*IFERROR(_xlfn.XLOOKUP(BQ$30,$S$8:$S$10,_xlfn.XLOOKUP(BN$31,$U$4:$Z$4,$U$8:$Z$10),1),1),4))</f>
        <v>"Hp":465658.6796</v>
      </c>
      <c r="BO138" s="2" t="str" cm="1">
        <f t="array" ref="BO138">IF(BO137="","",$B$2&amp;BO$31&amp;$B$2&amp;$B$1&amp;ROUND(BO$29/100*_xlfn.XLOOKUP($E138,$E$32:$E$281,_xlfn.XLOOKUP(BO$31,$S$28:$AB$28,$S$32:$AB$281))*IFERROR(_xlfn.XLOOKUP(BR$30,$S$8:$S$10,_xlfn.XLOOKUP(BO$31,$U$4:$Z$4,$U$8:$Z$10),1),1),4))</f>
        <v>"AntiCri":0.7462</v>
      </c>
      <c r="BP138" s="2" t="str" cm="1">
        <f t="array" ref="BP138">IF(BP137="","",$B$2&amp;BP$31&amp;$B$2&amp;$B$1&amp;ROUND(BP$29/100*_xlfn.XLOOKUP($E138,$E$32:$E$281,_xlfn.XLOOKUP(BP$31,$S$28:$AB$28,$S$32:$AB$281))*IFERROR(_xlfn.XLOOKUP(BQ$30,$S$8:$S$10,_xlfn.XLOOKUP(BP$31,$U$4:$Z$4,$U$8:$Z$10),1),1),4))</f>
        <v/>
      </c>
      <c r="BQ138" s="2" t="str">
        <f t="shared" si="22"/>
        <v>{"Hp":465658.6796,"AntiCri":0.7462}</v>
      </c>
      <c r="BR138" s="2" t="str" cm="1">
        <f t="array" ref="BR138">IF(BR137="","",$B$2&amp;BR$31&amp;$B$2&amp;$B$1&amp;ROUND(BR$29/100*_xlfn.XLOOKUP($E138,$E$32:$E$281,_xlfn.XLOOKUP(BR$31,$S$28:$AB$28,$S$32:$AB$281))*IFERROR(_xlfn.XLOOKUP(BU$30,$S$8:$S$10,_xlfn.XLOOKUP(BR$31,$U$4:$Z$4,$U$8:$Z$10),1),1),4))</f>
        <v>"PhysDef":17207.1969</v>
      </c>
      <c r="BS138" s="2" t="str" cm="1">
        <f t="array" ref="BS138">IF(BS137="","",$B$2&amp;BS$31&amp;$B$2&amp;$B$1&amp;ROUND(BS$29/100*_xlfn.XLOOKUP($E138,$E$32:$E$281,_xlfn.XLOOKUP(BS$31,$S$28:$AB$28,$S$32:$AB$281))*IFERROR(_xlfn.XLOOKUP(BV$30,$S$8:$S$10,_xlfn.XLOOKUP(BS$31,$U$4:$Z$4,$U$8:$Z$10),1),1),4))</f>
        <v>"HealInc":0.1538</v>
      </c>
      <c r="BT138" s="2" t="str" cm="1">
        <f t="array" ref="BT138">IF(BT137="","",$B$2&amp;BT$31&amp;$B$2&amp;$B$1&amp;ROUND(BT$29/100*_xlfn.XLOOKUP($E138,$E$32:$E$281,_xlfn.XLOOKUP(BT$31,$S$28:$AB$28,$S$32:$AB$281))*IFERROR(_xlfn.XLOOKUP(BU$30,$S$8:$S$10,_xlfn.XLOOKUP(BT$31,$U$4:$Z$4,$U$8:$Z$10),1),1),4))</f>
        <v/>
      </c>
      <c r="BU138" s="2" t="str">
        <f t="shared" si="23"/>
        <v>{"PhysDef":17207.1969,"HealInc":0.1538}</v>
      </c>
      <c r="BV138" s="2" t="str" cm="1">
        <f t="array" ref="BV138">IF(BV137="","",$B$2&amp;BV$31&amp;$B$2&amp;$B$1&amp;ROUND(BV$29/100*_xlfn.XLOOKUP($E138,$E$32:$E$281,_xlfn.XLOOKUP(BV$31,$S$28:$AB$28,$S$32:$AB$281))*IFERROR(_xlfn.XLOOKUP(BY$30,$S$8:$S$10,_xlfn.XLOOKUP(BV$31,$U$4:$Z$4,$U$8:$Z$10),1),1),4))</f>
        <v>"MagicDef":17561.9845</v>
      </c>
      <c r="BW138" s="2" t="str" cm="1">
        <f t="array" ref="BW138">IF(BW137="","",$B$2&amp;BW$31&amp;$B$2&amp;$B$1&amp;ROUND(BW$29/100*_xlfn.XLOOKUP($E138,$E$32:$E$281,_xlfn.XLOOKUP(BW$31,$S$28:$AB$28,$S$32:$AB$281))*IFERROR(_xlfn.XLOOKUP(BZ$30,$S$8:$S$10,_xlfn.XLOOKUP(BW$31,$U$4:$Z$4,$U$8:$Z$10),1),1),4))</f>
        <v>"AtkSpeed":0.2097</v>
      </c>
      <c r="BX138" s="2" t="str" cm="1">
        <f t="array" ref="BX138">IF(BX137="","",$B$2&amp;BX$31&amp;$B$2&amp;$B$1&amp;ROUND(BX$29/100*_xlfn.XLOOKUP($E138,$E$32:$E$281,_xlfn.XLOOKUP(BX$31,$S$28:$AB$28,$S$32:$AB$281))*IFERROR(_xlfn.XLOOKUP(BY$30,$S$8:$S$10,_xlfn.XLOOKUP(BX$31,$U$4:$Z$4,$U$8:$Z$10),1),1),4))</f>
        <v>"HealInc":0.1538</v>
      </c>
      <c r="BY138" s="2" t="str">
        <f t="shared" si="24"/>
        <v>{"MagicDef":17561.9845,"AtkSpeed":0.2097,"HealInc":0.1538}</v>
      </c>
    </row>
    <row r="139" spans="4:77" ht="16.5" x14ac:dyDescent="0.15">
      <c r="D139" s="38">
        <v>225</v>
      </c>
      <c r="E139" s="43">
        <v>108</v>
      </c>
      <c r="F139" s="38">
        <v>6964.8022206469086</v>
      </c>
      <c r="G139" s="38">
        <v>40</v>
      </c>
      <c r="H139" s="38">
        <v>40</v>
      </c>
      <c r="I139" s="48">
        <v>6964.8022206469086</v>
      </c>
      <c r="J139" s="48">
        <v>696.48022206469091</v>
      </c>
      <c r="K139" s="48">
        <v>278.59208882587637</v>
      </c>
      <c r="L139" s="48">
        <v>278.59208882587637</v>
      </c>
      <c r="M139" s="48">
        <v>56</v>
      </c>
      <c r="N139" s="48">
        <v>56</v>
      </c>
      <c r="O139" s="48">
        <v>18</v>
      </c>
      <c r="P139" s="48">
        <v>14</v>
      </c>
      <c r="Q139" s="48">
        <v>13.200000000000001</v>
      </c>
      <c r="R139" s="48">
        <v>13.200000000000001</v>
      </c>
      <c r="S139" s="48">
        <f>SUM(I$32:I139)</f>
        <v>450449.25900641509</v>
      </c>
      <c r="T139" s="48">
        <f>SUM(J$32:J139)</f>
        <v>45044.925900641501</v>
      </c>
      <c r="U139" s="48">
        <f>SUM(K$32:K139)</f>
        <v>18017.970360256604</v>
      </c>
      <c r="V139" s="48">
        <f>SUM(L$32:L139)</f>
        <v>18017.970360256604</v>
      </c>
      <c r="W139" s="62">
        <f>SUM(M$32:M139)/10000</f>
        <v>0.75180000000000002</v>
      </c>
      <c r="X139" s="62">
        <f>SUM(N$32:N139)/10000</f>
        <v>0.75180000000000002</v>
      </c>
      <c r="Y139" s="62">
        <f>SUM(O$32:O139)/10000</f>
        <v>0.21149999999999999</v>
      </c>
      <c r="Z139" s="62">
        <f>SUM(P$32:P139)/10000</f>
        <v>0.16450000000000001</v>
      </c>
      <c r="AA139" s="62">
        <f>SUM(Q$32:Q139)/10000</f>
        <v>0.15509999999999999</v>
      </c>
      <c r="AB139" s="62">
        <f>SUM(R$32:R139)/10000</f>
        <v>0.15509999999999999</v>
      </c>
      <c r="AD139" s="2" t="str" cm="1">
        <f t="array" ref="AD139">IF(AD138="","",$B$2&amp;AD$31&amp;$B$2&amp;$B$1&amp;ROUND(AD$29/100*_xlfn.XLOOKUP($E139,$E$32:$E$281,_xlfn.XLOOKUP(AD$31,$S$28:$AB$28,$S$32:$AB$281))*_xlfn.XLOOKUP(AG$30,$S$8:$S$10,_xlfn.XLOOKUP(AD$31,$U$4:$Z$4,$U$8:$Z$10),1),4))</f>
        <v>"Atk":54954.8096</v>
      </c>
      <c r="AE139" s="2" t="str" cm="1">
        <f t="array" ref="AE139">IF(AE138="","",$B$2&amp;AE$31&amp;$B$2&amp;$B$1&amp;ROUND(AE$29/100*_xlfn.XLOOKUP($E139,$E$32:$E$281,_xlfn.XLOOKUP(AE$31,$S$28:$AB$28,$S$32:$AB$281))*_xlfn.XLOOKUP(AG$30,$S$8:$S$10,_xlfn.XLOOKUP(AE$31,$U$4:$Z$4,$U$8:$Z$10),1),4))</f>
        <v>"Cri":1.0901</v>
      </c>
      <c r="AF139" s="2" t="str" cm="1">
        <f t="array" ref="AF139">IF(AF138="","",$B$2&amp;AF$31&amp;$B$2&amp;$B$1&amp;ROUND(AF$29/100*_xlfn.XLOOKUP($E139,$E$32:$E$281,_xlfn.XLOOKUP(AF$31,$S$28:$AB$28,$S$32:$AB$281))*_xlfn.XLOOKUP(AI$30,$S$8:$S$10,_xlfn.XLOOKUP(AF$31,$U$4:$Z$4,$U$8:$Z$10),1),4))</f>
        <v/>
      </c>
      <c r="AG139" s="2" t="str">
        <f t="shared" si="13"/>
        <v>{"Atk":54954.8096,"Cri":1.0901}</v>
      </c>
      <c r="AH139" s="2" t="str" cm="1">
        <f t="array" ref="AH139">IF(AH138="","",$B$2&amp;AH$31&amp;$B$2&amp;$B$1&amp;ROUND(AH$29/100*_xlfn.XLOOKUP($E139,$E$32:$E$281,_xlfn.XLOOKUP(AH$31,$S$28:$AB$28,$S$32:$AB$281))*_xlfn.XLOOKUP(AK$30,$S$8:$S$10,_xlfn.XLOOKUP(AH$31,$U$4:$Z$4,$U$8:$Z$10),1),4))</f>
        <v>"Hp":396395.3479</v>
      </c>
      <c r="AI139" s="2" t="str" cm="1">
        <f t="array" ref="AI139">IF(AI138="","",$B$2&amp;AI$31&amp;$B$2&amp;$B$1&amp;ROUND(AI$29/100*_xlfn.XLOOKUP($E139,$E$32:$E$281,_xlfn.XLOOKUP(AI$31,$S$28:$AB$28,$S$32:$AB$281))*_xlfn.XLOOKUP(AK$30,$S$8:$S$10,_xlfn.XLOOKUP(AI$31,$U$4:$Z$4,$U$8:$Z$10),1),4))</f>
        <v>"AntiCri":0.6014</v>
      </c>
      <c r="AJ139" s="2" t="str" cm="1">
        <f t="array" ref="AJ139">IF(AJ138="","",$B$2&amp;AJ$31&amp;$B$2&amp;$B$1&amp;ROUND(AJ$29/100*_xlfn.XLOOKUP($E139,$E$32:$E$281,_xlfn.XLOOKUP(AJ$31,$S$28:$AB$28,$S$32:$AB$281))*_xlfn.XLOOKUP(AK$30,$S$8:$S$10,_xlfn.XLOOKUP(AJ$31,$U$4:$Z$4,$U$8:$Z$10),1),4))</f>
        <v/>
      </c>
      <c r="AK139" s="2" t="str">
        <f t="shared" si="14"/>
        <v>{"Hp":396395.3479,"AntiCri":0.6014}</v>
      </c>
      <c r="AL139" s="2" t="str" cm="1">
        <f t="array" ref="AL139">IF(AL138="","",$B$2&amp;AL$31&amp;$B$2&amp;$B$1&amp;ROUND(AL$29/100*_xlfn.XLOOKUP($E139,$E$32:$E$281,_xlfn.XLOOKUP(AL$31,$S$28:$AB$28,$S$32:$AB$281))*IFERROR(_xlfn.XLOOKUP(AO$30,$S$8:$S$10,_xlfn.XLOOKUP(AL$31,$U$4:$Z$4,$U$8:$Z$10),1),1),4))</f>
        <v>"PhysDef":17117.0718</v>
      </c>
      <c r="AM139" s="2" t="str" cm="1">
        <f t="array" ref="AM139">IF(AM138="","",$B$2&amp;AM$31&amp;$B$2&amp;$B$1&amp;ROUND(AM$29/100*_xlfn.XLOOKUP($E139,$E$32:$E$281,_xlfn.XLOOKUP(AM$31,$S$28:$AB$28,$S$32:$AB$281))*IFERROR(_xlfn.XLOOKUP(AP$30,$S$8:$S$10,_xlfn.XLOOKUP(AM$31,$U$4:$Z$4,$U$8:$Z$10),1),1),4))</f>
        <v>"SkillSpeed":0.1645</v>
      </c>
      <c r="AN139" s="2" t="str" cm="1">
        <f t="array" ref="AN139">IF(AN138="","",$B$2&amp;AN$31&amp;$B$2&amp;$B$1&amp;ROUND(AN$29/100*_xlfn.XLOOKUP($E139,$E$32:$E$281,_xlfn.XLOOKUP(AN$31,$S$28:$AB$28,$S$32:$AB$281))*IFERROR(_xlfn.XLOOKUP(AO$30,$S$8:$S$10,_xlfn.XLOOKUP(AN$31,$U$4:$Z$4,$U$8:$Z$10),1),1),4))</f>
        <v/>
      </c>
      <c r="AO139" s="2" t="str">
        <f t="shared" si="15"/>
        <v>{"PhysDef":17117.0718,"SkillSpeed":0.1645}</v>
      </c>
      <c r="AP139" s="2" t="str" cm="1">
        <f t="array" ref="AP139">IF(AP138="","",$B$2&amp;AP$31&amp;$B$2&amp;$B$1&amp;ROUND(AP$29/100*_xlfn.XLOOKUP($E139,$E$32:$E$281,_xlfn.XLOOKUP(AP$31,$S$28:$AB$28,$S$32:$AB$281))*IFERROR(_xlfn.XLOOKUP(AS$30,$S$8:$S$10,_xlfn.XLOOKUP(AP$31,$U$4:$Z$4,$U$8:$Z$10),1),1),4))</f>
        <v>"MagicDef":17117.0718</v>
      </c>
      <c r="AQ139" s="2" t="str" cm="1">
        <f t="array" ref="AQ139">IF(AQ138="","",$B$2&amp;AQ$31&amp;$B$2&amp;$B$1&amp;ROUND(AQ$29/100*_xlfn.XLOOKUP($E139,$E$32:$E$281,_xlfn.XLOOKUP(AQ$31,$S$28:$AB$28,$S$32:$AB$281))*IFERROR(_xlfn.XLOOKUP(AT$30,$S$8:$S$10,_xlfn.XLOOKUP(AQ$31,$U$4:$Z$4,$U$8:$Z$10),1),1),4))</f>
        <v>"AtkSpeed":0.2115</v>
      </c>
      <c r="AR139" s="2" t="str" cm="1">
        <f t="array" ref="AR139">IF(AR138="","",$B$2&amp;AR$31&amp;$B$2&amp;$B$1&amp;ROUND(AR$29/100*_xlfn.XLOOKUP($E139,$E$32:$E$281,_xlfn.XLOOKUP(AR$31,$S$28:$AB$28,$S$32:$AB$281))*IFERROR(_xlfn.XLOOKUP(AS$30,$S$8:$S$10,_xlfn.XLOOKUP(AR$31,$U$4:$Z$4,$U$8:$Z$10),1),1),4))</f>
        <v>"SkillSpeed":0.1645</v>
      </c>
      <c r="AS139" s="2" t="str">
        <f t="shared" si="16"/>
        <v>{"MagicDef":17117.0718,"AtkSpeed":0.2115,"SkillSpeed":0.1645}</v>
      </c>
      <c r="AT139" s="2" t="str" cm="1">
        <f t="array" ref="AT139">IF(AT138="","",$B$2&amp;AT$31&amp;$B$2&amp;$B$1&amp;ROUND(AT$29/100*_xlfn.XLOOKUP($E139,$E$32:$E$281,_xlfn.XLOOKUP(AT$31,$S$28:$AB$28,$S$32:$AB$281))*IFERROR(_xlfn.XLOOKUP(AW$30,$S$8:$S$10,_xlfn.XLOOKUP(AT$31,$U$4:$Z$4,$U$8:$Z$10),1),1),4))</f>
        <v>"Atk":38738.6363</v>
      </c>
      <c r="AU139" s="2" t="str" cm="1">
        <f t="array" ref="AU139">IF(AU138="","",$B$2&amp;AU$31&amp;$B$2&amp;$B$1&amp;ROUND(AU$29/100*_xlfn.XLOOKUP($E139,$E$32:$E$281,_xlfn.XLOOKUP(AU$31,$S$28:$AB$28,$S$32:$AB$281))*IFERROR(_xlfn.XLOOKUP(AX$30,$S$8:$S$10,_xlfn.XLOOKUP(AU$31,$U$4:$Z$4,$U$8:$Z$10),1),1),4))</f>
        <v>"Cri":0.7518</v>
      </c>
      <c r="AV139" s="2" t="str" cm="1">
        <f t="array" ref="AV139">IF(AV138="","",$B$2&amp;AV$31&amp;$B$2&amp;$B$1&amp;ROUND(AV$29/100*_xlfn.XLOOKUP($E139,$E$32:$E$281,_xlfn.XLOOKUP(AV$31,$S$28:$AB$28,$S$32:$AB$281))*IFERROR(_xlfn.XLOOKUP(AW$30,$S$8:$S$10,_xlfn.XLOOKUP(AV$31,$U$4:$Z$4,$U$8:$Z$10),1),1),4))</f>
        <v/>
      </c>
      <c r="AW139" s="2" t="str">
        <f t="shared" si="17"/>
        <v>{"Atk":38738.6363,"Cri":0.7518}</v>
      </c>
      <c r="AX139" s="2" t="str" cm="1">
        <f t="array" ref="AX139">IF(AX138="","",$B$2&amp;AX$31&amp;$B$2&amp;$B$1&amp;ROUND(AX$29/100*_xlfn.XLOOKUP($E139,$E$32:$E$281,_xlfn.XLOOKUP(AX$31,$S$28:$AB$28,$S$32:$AB$281))*IFERROR(_xlfn.XLOOKUP(BA$30,$S$8:$S$10,_xlfn.XLOOKUP(AX$31,$U$4:$Z$4,$U$8:$Z$10),1),1),4))</f>
        <v>"Hp":563061.5738</v>
      </c>
      <c r="AY139" s="2" t="str" cm="1">
        <f t="array" ref="AY139">IF(AY138="","",$B$2&amp;AY$31&amp;$B$2&amp;$B$1&amp;ROUND(AY$29/100*_xlfn.XLOOKUP($E139,$E$32:$E$281,_xlfn.XLOOKUP(AY$31,$S$28:$AB$28,$S$32:$AB$281))*IFERROR(_xlfn.XLOOKUP(BB$30,$S$8:$S$10,_xlfn.XLOOKUP(AY$31,$U$4:$Z$4,$U$8:$Z$10),1),1),4))</f>
        <v>"AntiCri":0.7518</v>
      </c>
      <c r="AZ139" s="2" t="str" cm="1">
        <f t="array" ref="AZ139">IF(AZ138="","",$B$2&amp;AZ$31&amp;$B$2&amp;$B$1&amp;ROUND(AZ$29/100*_xlfn.XLOOKUP($E139,$E$32:$E$281,_xlfn.XLOOKUP(AZ$31,$S$28:$AB$28,$S$32:$AB$281))*IFERROR(_xlfn.XLOOKUP(BA$30,$S$8:$S$10,_xlfn.XLOOKUP(AZ$31,$U$4:$Z$4,$U$8:$Z$10),1),1),4))</f>
        <v/>
      </c>
      <c r="BA139" s="2" t="str">
        <f t="shared" si="18"/>
        <v>{"Hp":563061.5738,"AntiCri":0.7518}</v>
      </c>
      <c r="BB139" s="2" t="str" cm="1">
        <f t="array" ref="BB139">IF(BB138="","",$B$2&amp;BB$31&amp;$B$2&amp;$B$1&amp;ROUND(BB$29/100*_xlfn.XLOOKUP($E139,$E$32:$E$281,_xlfn.XLOOKUP(BB$31,$S$28:$AB$28,$S$32:$AB$281))*IFERROR(_xlfn.XLOOKUP(BE$30,$S$8:$S$10,_xlfn.XLOOKUP(BB$31,$U$4:$Z$4,$U$8:$Z$10),1),1),4))</f>
        <v>"PhysDef":19819.7674</v>
      </c>
      <c r="BC139" s="2" t="str" cm="1">
        <f t="array" ref="BC139">IF(BC138="","",$B$2&amp;BC$31&amp;$B$2&amp;$B$1&amp;ROUND(BC$29/100*_xlfn.XLOOKUP($E139,$E$32:$E$281,_xlfn.XLOOKUP(BC$31,$S$28:$AB$28,$S$32:$AB$281))*IFERROR(_xlfn.XLOOKUP(BF$30,$S$8:$S$10,_xlfn.XLOOKUP(BC$31,$U$4:$Z$4,$U$8:$Z$10),1),1),4))</f>
        <v>"OnHealInc":0.1551</v>
      </c>
      <c r="BD139" s="2" t="str" cm="1">
        <f t="array" ref="BD139">IF(BD138="","",$B$2&amp;BD$31&amp;$B$2&amp;$B$1&amp;ROUND(BD$29/100*_xlfn.XLOOKUP($E139,$E$32:$E$281,_xlfn.XLOOKUP(BD$31,$S$28:$AB$28,$S$32:$AB$281))*IFERROR(_xlfn.XLOOKUP(BE$30,$S$8:$S$10,_xlfn.XLOOKUP(BD$31,$U$4:$Z$4,$U$8:$Z$10),1),1),4))</f>
        <v/>
      </c>
      <c r="BE139" s="2" t="str">
        <f t="shared" si="19"/>
        <v>{"PhysDef":19819.7674,"OnHealInc":0.1551}</v>
      </c>
      <c r="BF139" s="2" t="str" cm="1">
        <f t="array" ref="BF139">IF(BF138="","",$B$2&amp;BF$31&amp;$B$2&amp;$B$1&amp;ROUND(BF$29/100*_xlfn.XLOOKUP($E139,$E$32:$E$281,_xlfn.XLOOKUP(BF$31,$S$28:$AB$28,$S$32:$AB$281))*IFERROR(_xlfn.XLOOKUP(BI$30,$S$8:$S$10,_xlfn.XLOOKUP(BF$31,$U$4:$Z$4,$U$8:$Z$10),1),1),4))</f>
        <v>"MagicDef":19819.7674</v>
      </c>
      <c r="BG139" s="2" t="str" cm="1">
        <f t="array" ref="BG139">IF(BG138="","",$B$2&amp;BG$31&amp;$B$2&amp;$B$1&amp;ROUND(BG$29/100*_xlfn.XLOOKUP($E139,$E$32:$E$281,_xlfn.XLOOKUP(BG$31,$S$28:$AB$28,$S$32:$AB$281))*IFERROR(_xlfn.XLOOKUP(BJ$30,$S$8:$S$10,_xlfn.XLOOKUP(BG$31,$U$4:$Z$4,$U$8:$Z$10),1),1),4))</f>
        <v>"AtkSpeed":0.2115</v>
      </c>
      <c r="BH139" s="2" t="str" cm="1">
        <f t="array" ref="BH139">IF(BH138="","",$B$2&amp;BH$31&amp;$B$2&amp;$B$1&amp;ROUND(BH$29/100*_xlfn.XLOOKUP($E139,$E$32:$E$281,_xlfn.XLOOKUP(BH$31,$S$28:$AB$28,$S$32:$AB$281))*IFERROR(_xlfn.XLOOKUP(BI$30,$S$8:$S$10,_xlfn.XLOOKUP(BH$31,$U$4:$Z$4,$U$8:$Z$10),1),1),4))</f>
        <v>"OnHealInc":0.1551</v>
      </c>
      <c r="BI139" s="2" t="str">
        <f t="shared" si="20"/>
        <v>{"MagicDef":19819.7674,"AtkSpeed":0.2115,"OnHealInc":0.1551}</v>
      </c>
      <c r="BJ139" s="2" t="str" cm="1">
        <f t="array" ref="BJ139">IF(BJ138="","",$B$2&amp;BJ$31&amp;$B$2&amp;$B$1&amp;ROUND(BJ$29/100*_xlfn.XLOOKUP($E139,$E$32:$E$281,_xlfn.XLOOKUP(BJ$31,$S$28:$AB$28,$S$32:$AB$281))*IFERROR(_xlfn.XLOOKUP(BM$30,$S$8:$S$10,_xlfn.XLOOKUP(BJ$31,$U$4:$Z$4,$U$8:$Z$10),1),1),4))</f>
        <v>"Atk":49549.4185</v>
      </c>
      <c r="BK139" s="2" t="str" cm="1">
        <f t="array" ref="BK139">IF(BK138="","",$B$2&amp;BK$31&amp;$B$2&amp;$B$1&amp;ROUND(BK$29/100*_xlfn.XLOOKUP($E139,$E$32:$E$281,_xlfn.XLOOKUP(BK$31,$S$28:$AB$28,$S$32:$AB$281))*IFERROR(_xlfn.XLOOKUP(BN$30,$S$8:$S$10,_xlfn.XLOOKUP(BK$31,$U$4:$Z$4,$U$8:$Z$10),1),1),4))</f>
        <v>"Cri":0.7518</v>
      </c>
      <c r="BL139" s="2" t="str" cm="1">
        <f t="array" ref="BL139">IF(BL138="","",$B$2&amp;BL$31&amp;$B$2&amp;$B$1&amp;ROUND(BL$29/100*_xlfn.XLOOKUP($E139,$E$32:$E$281,_xlfn.XLOOKUP(BL$31,$S$28:$AB$28,$S$32:$AB$281))*IFERROR(_xlfn.XLOOKUP(BM$30,$S$8:$S$10,_xlfn.XLOOKUP(BL$31,$U$4:$Z$4,$U$8:$Z$10),1),1),4))</f>
        <v/>
      </c>
      <c r="BM139" s="2" t="str">
        <f t="shared" si="21"/>
        <v>{"Atk":49549.4185,"Cri":0.7518}</v>
      </c>
      <c r="BN139" s="2" t="str" cm="1">
        <f t="array" ref="BN139">IF(BN138="","",$B$2&amp;BN$31&amp;$B$2&amp;$B$1&amp;ROUND(BN$29/100*_xlfn.XLOOKUP($E139,$E$32:$E$281,_xlfn.XLOOKUP(BN$31,$S$28:$AB$28,$S$32:$AB$281))*IFERROR(_xlfn.XLOOKUP(BQ$30,$S$8:$S$10,_xlfn.XLOOKUP(BN$31,$U$4:$Z$4,$U$8:$Z$10),1),1),4))</f>
        <v>"Hp":472971.722</v>
      </c>
      <c r="BO139" s="2" t="str" cm="1">
        <f t="array" ref="BO139">IF(BO138="","",$B$2&amp;BO$31&amp;$B$2&amp;$B$1&amp;ROUND(BO$29/100*_xlfn.XLOOKUP($E139,$E$32:$E$281,_xlfn.XLOOKUP(BO$31,$S$28:$AB$28,$S$32:$AB$281))*IFERROR(_xlfn.XLOOKUP(BR$30,$S$8:$S$10,_xlfn.XLOOKUP(BO$31,$U$4:$Z$4,$U$8:$Z$10),1),1),4))</f>
        <v>"AntiCri":0.7518</v>
      </c>
      <c r="BP139" s="2" t="str" cm="1">
        <f t="array" ref="BP139">IF(BP138="","",$B$2&amp;BP$31&amp;$B$2&amp;$B$1&amp;ROUND(BP$29/100*_xlfn.XLOOKUP($E139,$E$32:$E$281,_xlfn.XLOOKUP(BP$31,$S$28:$AB$28,$S$32:$AB$281))*IFERROR(_xlfn.XLOOKUP(BQ$30,$S$8:$S$10,_xlfn.XLOOKUP(BP$31,$U$4:$Z$4,$U$8:$Z$10),1),1),4))</f>
        <v/>
      </c>
      <c r="BQ139" s="2" t="str">
        <f t="shared" si="22"/>
        <v>{"Hp":472971.722,"AntiCri":0.7518}</v>
      </c>
      <c r="BR139" s="2" t="str" cm="1">
        <f t="array" ref="BR139">IF(BR138="","",$B$2&amp;BR$31&amp;$B$2&amp;$B$1&amp;ROUND(BR$29/100*_xlfn.XLOOKUP($E139,$E$32:$E$281,_xlfn.XLOOKUP(BR$31,$S$28:$AB$28,$S$32:$AB$281))*IFERROR(_xlfn.XLOOKUP(BU$30,$S$8:$S$10,_xlfn.XLOOKUP(BR$31,$U$4:$Z$4,$U$8:$Z$10),1),1),4))</f>
        <v>"PhysDef":17477.4312</v>
      </c>
      <c r="BS139" s="2" t="str" cm="1">
        <f t="array" ref="BS139">IF(BS138="","",$B$2&amp;BS$31&amp;$B$2&amp;$B$1&amp;ROUND(BS$29/100*_xlfn.XLOOKUP($E139,$E$32:$E$281,_xlfn.XLOOKUP(BS$31,$S$28:$AB$28,$S$32:$AB$281))*IFERROR(_xlfn.XLOOKUP(BV$30,$S$8:$S$10,_xlfn.XLOOKUP(BS$31,$U$4:$Z$4,$U$8:$Z$10),1),1),4))</f>
        <v>"HealInc":0.1551</v>
      </c>
      <c r="BT139" s="2" t="str" cm="1">
        <f t="array" ref="BT139">IF(BT138="","",$B$2&amp;BT$31&amp;$B$2&amp;$B$1&amp;ROUND(BT$29/100*_xlfn.XLOOKUP($E139,$E$32:$E$281,_xlfn.XLOOKUP(BT$31,$S$28:$AB$28,$S$32:$AB$281))*IFERROR(_xlfn.XLOOKUP(BU$30,$S$8:$S$10,_xlfn.XLOOKUP(BT$31,$U$4:$Z$4,$U$8:$Z$10),1),1),4))</f>
        <v/>
      </c>
      <c r="BU139" s="2" t="str">
        <f t="shared" si="23"/>
        <v>{"PhysDef":17477.4312,"HealInc":0.1551}</v>
      </c>
      <c r="BV139" s="2" t="str" cm="1">
        <f t="array" ref="BV139">IF(BV138="","",$B$2&amp;BV$31&amp;$B$2&amp;$B$1&amp;ROUND(BV$29/100*_xlfn.XLOOKUP($E139,$E$32:$E$281,_xlfn.XLOOKUP(BV$31,$S$28:$AB$28,$S$32:$AB$281))*IFERROR(_xlfn.XLOOKUP(BY$30,$S$8:$S$10,_xlfn.XLOOKUP(BV$31,$U$4:$Z$4,$U$8:$Z$10),1),1),4))</f>
        <v>"MagicDef":17837.7907</v>
      </c>
      <c r="BW139" s="2" t="str" cm="1">
        <f t="array" ref="BW139">IF(BW138="","",$B$2&amp;BW$31&amp;$B$2&amp;$B$1&amp;ROUND(BW$29/100*_xlfn.XLOOKUP($E139,$E$32:$E$281,_xlfn.XLOOKUP(BW$31,$S$28:$AB$28,$S$32:$AB$281))*IFERROR(_xlfn.XLOOKUP(BZ$30,$S$8:$S$10,_xlfn.XLOOKUP(BW$31,$U$4:$Z$4,$U$8:$Z$10),1),1),4))</f>
        <v>"AtkSpeed":0.2115</v>
      </c>
      <c r="BX139" s="2" t="str" cm="1">
        <f t="array" ref="BX139">IF(BX138="","",$B$2&amp;BX$31&amp;$B$2&amp;$B$1&amp;ROUND(BX$29/100*_xlfn.XLOOKUP($E139,$E$32:$E$281,_xlfn.XLOOKUP(BX$31,$S$28:$AB$28,$S$32:$AB$281))*IFERROR(_xlfn.XLOOKUP(BY$30,$S$8:$S$10,_xlfn.XLOOKUP(BX$31,$U$4:$Z$4,$U$8:$Z$10),1),1),4))</f>
        <v>"HealInc":0.1551</v>
      </c>
      <c r="BY139" s="2" t="str">
        <f t="shared" si="24"/>
        <v>{"MagicDef":17837.7907,"AtkSpeed":0.2115,"HealInc":0.1551}</v>
      </c>
    </row>
    <row r="140" spans="4:77" ht="16.5" x14ac:dyDescent="0.15">
      <c r="D140" s="38">
        <v>227</v>
      </c>
      <c r="E140" s="43">
        <v>109</v>
      </c>
      <c r="F140" s="38">
        <v>7074.7942538031975</v>
      </c>
      <c r="G140" s="38">
        <v>40</v>
      </c>
      <c r="H140" s="38">
        <v>40</v>
      </c>
      <c r="I140" s="48">
        <v>7074.7942538031975</v>
      </c>
      <c r="J140" s="48">
        <v>707.47942538031975</v>
      </c>
      <c r="K140" s="48">
        <v>282.99177015212791</v>
      </c>
      <c r="L140" s="48">
        <v>282.99177015212791</v>
      </c>
      <c r="M140" s="48">
        <v>56</v>
      </c>
      <c r="N140" s="48">
        <v>56</v>
      </c>
      <c r="O140" s="48">
        <v>18</v>
      </c>
      <c r="P140" s="48">
        <v>14</v>
      </c>
      <c r="Q140" s="48">
        <v>13.200000000000001</v>
      </c>
      <c r="R140" s="48">
        <v>13.200000000000001</v>
      </c>
      <c r="S140" s="48">
        <f>SUM(I$32:I140)</f>
        <v>457524.05326021829</v>
      </c>
      <c r="T140" s="48">
        <f>SUM(J$32:J140)</f>
        <v>45752.405326021821</v>
      </c>
      <c r="U140" s="48">
        <f>SUM(K$32:K140)</f>
        <v>18300.96213040873</v>
      </c>
      <c r="V140" s="48">
        <f>SUM(L$32:L140)</f>
        <v>18300.96213040873</v>
      </c>
      <c r="W140" s="62">
        <f>SUM(M$32:M140)/10000</f>
        <v>0.75739999999999996</v>
      </c>
      <c r="X140" s="62">
        <f>SUM(N$32:N140)/10000</f>
        <v>0.75739999999999996</v>
      </c>
      <c r="Y140" s="62">
        <f>SUM(O$32:O140)/10000</f>
        <v>0.21329999999999999</v>
      </c>
      <c r="Z140" s="62">
        <f>SUM(P$32:P140)/10000</f>
        <v>0.16589999999999999</v>
      </c>
      <c r="AA140" s="62">
        <f>SUM(Q$32:Q140)/10000</f>
        <v>0.15642</v>
      </c>
      <c r="AB140" s="62">
        <f>SUM(R$32:R140)/10000</f>
        <v>0.15642</v>
      </c>
      <c r="AD140" s="2" t="str" cm="1">
        <f t="array" ref="AD140">IF(AD139="","",$B$2&amp;AD$31&amp;$B$2&amp;$B$1&amp;ROUND(AD$29/100*_xlfn.XLOOKUP($E140,$E$32:$E$281,_xlfn.XLOOKUP(AD$31,$S$28:$AB$28,$S$32:$AB$281))*_xlfn.XLOOKUP(AG$30,$S$8:$S$10,_xlfn.XLOOKUP(AD$31,$U$4:$Z$4,$U$8:$Z$10),1),4))</f>
        <v>"Atk":55817.9345</v>
      </c>
      <c r="AE140" s="2" t="str" cm="1">
        <f t="array" ref="AE140">IF(AE139="","",$B$2&amp;AE$31&amp;$B$2&amp;$B$1&amp;ROUND(AE$29/100*_xlfn.XLOOKUP($E140,$E$32:$E$281,_xlfn.XLOOKUP(AE$31,$S$28:$AB$28,$S$32:$AB$281))*_xlfn.XLOOKUP(AG$30,$S$8:$S$10,_xlfn.XLOOKUP(AE$31,$U$4:$Z$4,$U$8:$Z$10),1),4))</f>
        <v>"Cri":1.0982</v>
      </c>
      <c r="AF140" s="2" t="str" cm="1">
        <f t="array" ref="AF140">IF(AF139="","",$B$2&amp;AF$31&amp;$B$2&amp;$B$1&amp;ROUND(AF$29/100*_xlfn.XLOOKUP($E140,$E$32:$E$281,_xlfn.XLOOKUP(AF$31,$S$28:$AB$28,$S$32:$AB$281))*_xlfn.XLOOKUP(AI$30,$S$8:$S$10,_xlfn.XLOOKUP(AF$31,$U$4:$Z$4,$U$8:$Z$10),1),4))</f>
        <v/>
      </c>
      <c r="AG140" s="2" t="str">
        <f t="shared" si="13"/>
        <v>{"Atk":55817.9345,"Cri":1.0982}</v>
      </c>
      <c r="AH140" s="2" t="str" cm="1">
        <f t="array" ref="AH140">IF(AH139="","",$B$2&amp;AH$31&amp;$B$2&amp;$B$1&amp;ROUND(AH$29/100*_xlfn.XLOOKUP($E140,$E$32:$E$281,_xlfn.XLOOKUP(AH$31,$S$28:$AB$28,$S$32:$AB$281))*_xlfn.XLOOKUP(AK$30,$S$8:$S$10,_xlfn.XLOOKUP(AH$31,$U$4:$Z$4,$U$8:$Z$10),1),4))</f>
        <v>"Hp":402621.1669</v>
      </c>
      <c r="AI140" s="2" t="str" cm="1">
        <f t="array" ref="AI140">IF(AI139="","",$B$2&amp;AI$31&amp;$B$2&amp;$B$1&amp;ROUND(AI$29/100*_xlfn.XLOOKUP($E140,$E$32:$E$281,_xlfn.XLOOKUP(AI$31,$S$28:$AB$28,$S$32:$AB$281))*_xlfn.XLOOKUP(AK$30,$S$8:$S$10,_xlfn.XLOOKUP(AI$31,$U$4:$Z$4,$U$8:$Z$10),1),4))</f>
        <v>"AntiCri":0.6059</v>
      </c>
      <c r="AJ140" s="2" t="str" cm="1">
        <f t="array" ref="AJ140">IF(AJ139="","",$B$2&amp;AJ$31&amp;$B$2&amp;$B$1&amp;ROUND(AJ$29/100*_xlfn.XLOOKUP($E140,$E$32:$E$281,_xlfn.XLOOKUP(AJ$31,$S$28:$AB$28,$S$32:$AB$281))*_xlfn.XLOOKUP(AK$30,$S$8:$S$10,_xlfn.XLOOKUP(AJ$31,$U$4:$Z$4,$U$8:$Z$10),1),4))</f>
        <v/>
      </c>
      <c r="AK140" s="2" t="str">
        <f t="shared" si="14"/>
        <v>{"Hp":402621.1669,"AntiCri":0.6059}</v>
      </c>
      <c r="AL140" s="2" t="str" cm="1">
        <f t="array" ref="AL140">IF(AL139="","",$B$2&amp;AL$31&amp;$B$2&amp;$B$1&amp;ROUND(AL$29/100*_xlfn.XLOOKUP($E140,$E$32:$E$281,_xlfn.XLOOKUP(AL$31,$S$28:$AB$28,$S$32:$AB$281))*IFERROR(_xlfn.XLOOKUP(AO$30,$S$8:$S$10,_xlfn.XLOOKUP(AL$31,$U$4:$Z$4,$U$8:$Z$10),1),1),4))</f>
        <v>"PhysDef":17385.914</v>
      </c>
      <c r="AM140" s="2" t="str" cm="1">
        <f t="array" ref="AM140">IF(AM139="","",$B$2&amp;AM$31&amp;$B$2&amp;$B$1&amp;ROUND(AM$29/100*_xlfn.XLOOKUP($E140,$E$32:$E$281,_xlfn.XLOOKUP(AM$31,$S$28:$AB$28,$S$32:$AB$281))*IFERROR(_xlfn.XLOOKUP(AP$30,$S$8:$S$10,_xlfn.XLOOKUP(AM$31,$U$4:$Z$4,$U$8:$Z$10),1),1),4))</f>
        <v>"SkillSpeed":0.1659</v>
      </c>
      <c r="AN140" s="2" t="str" cm="1">
        <f t="array" ref="AN140">IF(AN139="","",$B$2&amp;AN$31&amp;$B$2&amp;$B$1&amp;ROUND(AN$29/100*_xlfn.XLOOKUP($E140,$E$32:$E$281,_xlfn.XLOOKUP(AN$31,$S$28:$AB$28,$S$32:$AB$281))*IFERROR(_xlfn.XLOOKUP(AO$30,$S$8:$S$10,_xlfn.XLOOKUP(AN$31,$U$4:$Z$4,$U$8:$Z$10),1),1),4))</f>
        <v/>
      </c>
      <c r="AO140" s="2" t="str">
        <f t="shared" si="15"/>
        <v>{"PhysDef":17385.914,"SkillSpeed":0.1659}</v>
      </c>
      <c r="AP140" s="2" t="str" cm="1">
        <f t="array" ref="AP140">IF(AP139="","",$B$2&amp;AP$31&amp;$B$2&amp;$B$1&amp;ROUND(AP$29/100*_xlfn.XLOOKUP($E140,$E$32:$E$281,_xlfn.XLOOKUP(AP$31,$S$28:$AB$28,$S$32:$AB$281))*IFERROR(_xlfn.XLOOKUP(AS$30,$S$8:$S$10,_xlfn.XLOOKUP(AP$31,$U$4:$Z$4,$U$8:$Z$10),1),1),4))</f>
        <v>"MagicDef":17385.914</v>
      </c>
      <c r="AQ140" s="2" t="str" cm="1">
        <f t="array" ref="AQ140">IF(AQ139="","",$B$2&amp;AQ$31&amp;$B$2&amp;$B$1&amp;ROUND(AQ$29/100*_xlfn.XLOOKUP($E140,$E$32:$E$281,_xlfn.XLOOKUP(AQ$31,$S$28:$AB$28,$S$32:$AB$281))*IFERROR(_xlfn.XLOOKUP(AT$30,$S$8:$S$10,_xlfn.XLOOKUP(AQ$31,$U$4:$Z$4,$U$8:$Z$10),1),1),4))</f>
        <v>"AtkSpeed":0.2133</v>
      </c>
      <c r="AR140" s="2" t="str" cm="1">
        <f t="array" ref="AR140">IF(AR139="","",$B$2&amp;AR$31&amp;$B$2&amp;$B$1&amp;ROUND(AR$29/100*_xlfn.XLOOKUP($E140,$E$32:$E$281,_xlfn.XLOOKUP(AR$31,$S$28:$AB$28,$S$32:$AB$281))*IFERROR(_xlfn.XLOOKUP(AS$30,$S$8:$S$10,_xlfn.XLOOKUP(AR$31,$U$4:$Z$4,$U$8:$Z$10),1),1),4))</f>
        <v>"SkillSpeed":0.1659</v>
      </c>
      <c r="AS140" s="2" t="str">
        <f t="shared" si="16"/>
        <v>{"MagicDef":17385.914,"AtkSpeed":0.2133,"SkillSpeed":0.1659}</v>
      </c>
      <c r="AT140" s="2" t="str" cm="1">
        <f t="array" ref="AT140">IF(AT139="","",$B$2&amp;AT$31&amp;$B$2&amp;$B$1&amp;ROUND(AT$29/100*_xlfn.XLOOKUP($E140,$E$32:$E$281,_xlfn.XLOOKUP(AT$31,$S$28:$AB$28,$S$32:$AB$281))*IFERROR(_xlfn.XLOOKUP(AW$30,$S$8:$S$10,_xlfn.XLOOKUP(AT$31,$U$4:$Z$4,$U$8:$Z$10),1),1),4))</f>
        <v>"Atk":39347.0686</v>
      </c>
      <c r="AU140" s="2" t="str" cm="1">
        <f t="array" ref="AU140">IF(AU139="","",$B$2&amp;AU$31&amp;$B$2&amp;$B$1&amp;ROUND(AU$29/100*_xlfn.XLOOKUP($E140,$E$32:$E$281,_xlfn.XLOOKUP(AU$31,$S$28:$AB$28,$S$32:$AB$281))*IFERROR(_xlfn.XLOOKUP(AX$30,$S$8:$S$10,_xlfn.XLOOKUP(AU$31,$U$4:$Z$4,$U$8:$Z$10),1),1),4))</f>
        <v>"Cri":0.7574</v>
      </c>
      <c r="AV140" s="2" t="str" cm="1">
        <f t="array" ref="AV140">IF(AV139="","",$B$2&amp;AV$31&amp;$B$2&amp;$B$1&amp;ROUND(AV$29/100*_xlfn.XLOOKUP($E140,$E$32:$E$281,_xlfn.XLOOKUP(AV$31,$S$28:$AB$28,$S$32:$AB$281))*IFERROR(_xlfn.XLOOKUP(AW$30,$S$8:$S$10,_xlfn.XLOOKUP(AV$31,$U$4:$Z$4,$U$8:$Z$10),1),1),4))</f>
        <v/>
      </c>
      <c r="AW140" s="2" t="str">
        <f t="shared" si="17"/>
        <v>{"Atk":39347.0686,"Cri":0.7574}</v>
      </c>
      <c r="AX140" s="2" t="str" cm="1">
        <f t="array" ref="AX140">IF(AX139="","",$B$2&amp;AX$31&amp;$B$2&amp;$B$1&amp;ROUND(AX$29/100*_xlfn.XLOOKUP($E140,$E$32:$E$281,_xlfn.XLOOKUP(AX$31,$S$28:$AB$28,$S$32:$AB$281))*IFERROR(_xlfn.XLOOKUP(BA$30,$S$8:$S$10,_xlfn.XLOOKUP(AX$31,$U$4:$Z$4,$U$8:$Z$10),1),1),4))</f>
        <v>"Hp":571905.0666</v>
      </c>
      <c r="AY140" s="2" t="str" cm="1">
        <f t="array" ref="AY140">IF(AY139="","",$B$2&amp;AY$31&amp;$B$2&amp;$B$1&amp;ROUND(AY$29/100*_xlfn.XLOOKUP($E140,$E$32:$E$281,_xlfn.XLOOKUP(AY$31,$S$28:$AB$28,$S$32:$AB$281))*IFERROR(_xlfn.XLOOKUP(BB$30,$S$8:$S$10,_xlfn.XLOOKUP(AY$31,$U$4:$Z$4,$U$8:$Z$10),1),1),4))</f>
        <v>"AntiCri":0.7574</v>
      </c>
      <c r="AZ140" s="2" t="str" cm="1">
        <f t="array" ref="AZ140">IF(AZ139="","",$B$2&amp;AZ$31&amp;$B$2&amp;$B$1&amp;ROUND(AZ$29/100*_xlfn.XLOOKUP($E140,$E$32:$E$281,_xlfn.XLOOKUP(AZ$31,$S$28:$AB$28,$S$32:$AB$281))*IFERROR(_xlfn.XLOOKUP(BA$30,$S$8:$S$10,_xlfn.XLOOKUP(AZ$31,$U$4:$Z$4,$U$8:$Z$10),1),1),4))</f>
        <v/>
      </c>
      <c r="BA140" s="2" t="str">
        <f t="shared" si="18"/>
        <v>{"Hp":571905.0666,"AntiCri":0.7574}</v>
      </c>
      <c r="BB140" s="2" t="str" cm="1">
        <f t="array" ref="BB140">IF(BB139="","",$B$2&amp;BB$31&amp;$B$2&amp;$B$1&amp;ROUND(BB$29/100*_xlfn.XLOOKUP($E140,$E$32:$E$281,_xlfn.XLOOKUP(BB$31,$S$28:$AB$28,$S$32:$AB$281))*IFERROR(_xlfn.XLOOKUP(BE$30,$S$8:$S$10,_xlfn.XLOOKUP(BB$31,$U$4:$Z$4,$U$8:$Z$10),1),1),4))</f>
        <v>"PhysDef":20131.0583</v>
      </c>
      <c r="BC140" s="2" t="str" cm="1">
        <f t="array" ref="BC140">IF(BC139="","",$B$2&amp;BC$31&amp;$B$2&amp;$B$1&amp;ROUND(BC$29/100*_xlfn.XLOOKUP($E140,$E$32:$E$281,_xlfn.XLOOKUP(BC$31,$S$28:$AB$28,$S$32:$AB$281))*IFERROR(_xlfn.XLOOKUP(BF$30,$S$8:$S$10,_xlfn.XLOOKUP(BC$31,$U$4:$Z$4,$U$8:$Z$10),1),1),4))</f>
        <v>"OnHealInc":0.1564</v>
      </c>
      <c r="BD140" s="2" t="str" cm="1">
        <f t="array" ref="BD140">IF(BD139="","",$B$2&amp;BD$31&amp;$B$2&amp;$B$1&amp;ROUND(BD$29/100*_xlfn.XLOOKUP($E140,$E$32:$E$281,_xlfn.XLOOKUP(BD$31,$S$28:$AB$28,$S$32:$AB$281))*IFERROR(_xlfn.XLOOKUP(BE$30,$S$8:$S$10,_xlfn.XLOOKUP(BD$31,$U$4:$Z$4,$U$8:$Z$10),1),1),4))</f>
        <v/>
      </c>
      <c r="BE140" s="2" t="str">
        <f t="shared" si="19"/>
        <v>{"PhysDef":20131.0583,"OnHealInc":0.1564}</v>
      </c>
      <c r="BF140" s="2" t="str" cm="1">
        <f t="array" ref="BF140">IF(BF139="","",$B$2&amp;BF$31&amp;$B$2&amp;$B$1&amp;ROUND(BF$29/100*_xlfn.XLOOKUP($E140,$E$32:$E$281,_xlfn.XLOOKUP(BF$31,$S$28:$AB$28,$S$32:$AB$281))*IFERROR(_xlfn.XLOOKUP(BI$30,$S$8:$S$10,_xlfn.XLOOKUP(BF$31,$U$4:$Z$4,$U$8:$Z$10),1),1),4))</f>
        <v>"MagicDef":20131.0583</v>
      </c>
      <c r="BG140" s="2" t="str" cm="1">
        <f t="array" ref="BG140">IF(BG139="","",$B$2&amp;BG$31&amp;$B$2&amp;$B$1&amp;ROUND(BG$29/100*_xlfn.XLOOKUP($E140,$E$32:$E$281,_xlfn.XLOOKUP(BG$31,$S$28:$AB$28,$S$32:$AB$281))*IFERROR(_xlfn.XLOOKUP(BJ$30,$S$8:$S$10,_xlfn.XLOOKUP(BG$31,$U$4:$Z$4,$U$8:$Z$10),1),1),4))</f>
        <v>"AtkSpeed":0.2133</v>
      </c>
      <c r="BH140" s="2" t="str" cm="1">
        <f t="array" ref="BH140">IF(BH139="","",$B$2&amp;BH$31&amp;$B$2&amp;$B$1&amp;ROUND(BH$29/100*_xlfn.XLOOKUP($E140,$E$32:$E$281,_xlfn.XLOOKUP(BH$31,$S$28:$AB$28,$S$32:$AB$281))*IFERROR(_xlfn.XLOOKUP(BI$30,$S$8:$S$10,_xlfn.XLOOKUP(BH$31,$U$4:$Z$4,$U$8:$Z$10),1),1),4))</f>
        <v>"OnHealInc":0.1564</v>
      </c>
      <c r="BI140" s="2" t="str">
        <f t="shared" si="20"/>
        <v>{"MagicDef":20131.0583,"AtkSpeed":0.2133,"OnHealInc":0.1564}</v>
      </c>
      <c r="BJ140" s="2" t="str" cm="1">
        <f t="array" ref="BJ140">IF(BJ139="","",$B$2&amp;BJ$31&amp;$B$2&amp;$B$1&amp;ROUND(BJ$29/100*_xlfn.XLOOKUP($E140,$E$32:$E$281,_xlfn.XLOOKUP(BJ$31,$S$28:$AB$28,$S$32:$AB$281))*IFERROR(_xlfn.XLOOKUP(BM$30,$S$8:$S$10,_xlfn.XLOOKUP(BJ$31,$U$4:$Z$4,$U$8:$Z$10),1),1),4))</f>
        <v>"Atk":50327.6459</v>
      </c>
      <c r="BK140" s="2" t="str" cm="1">
        <f t="array" ref="BK140">IF(BK139="","",$B$2&amp;BK$31&amp;$B$2&amp;$B$1&amp;ROUND(BK$29/100*_xlfn.XLOOKUP($E140,$E$32:$E$281,_xlfn.XLOOKUP(BK$31,$S$28:$AB$28,$S$32:$AB$281))*IFERROR(_xlfn.XLOOKUP(BN$30,$S$8:$S$10,_xlfn.XLOOKUP(BK$31,$U$4:$Z$4,$U$8:$Z$10),1),1),4))</f>
        <v>"Cri":0.7574</v>
      </c>
      <c r="BL140" s="2" t="str" cm="1">
        <f t="array" ref="BL140">IF(BL139="","",$B$2&amp;BL$31&amp;$B$2&amp;$B$1&amp;ROUND(BL$29/100*_xlfn.XLOOKUP($E140,$E$32:$E$281,_xlfn.XLOOKUP(BL$31,$S$28:$AB$28,$S$32:$AB$281))*IFERROR(_xlfn.XLOOKUP(BM$30,$S$8:$S$10,_xlfn.XLOOKUP(BL$31,$U$4:$Z$4,$U$8:$Z$10),1),1),4))</f>
        <v/>
      </c>
      <c r="BM140" s="2" t="str">
        <f t="shared" si="21"/>
        <v>{"Atk":50327.6459,"Cri":0.7574}</v>
      </c>
      <c r="BN140" s="2" t="str" cm="1">
        <f t="array" ref="BN140">IF(BN139="","",$B$2&amp;BN$31&amp;$B$2&amp;$B$1&amp;ROUND(BN$29/100*_xlfn.XLOOKUP($E140,$E$32:$E$281,_xlfn.XLOOKUP(BN$31,$S$28:$AB$28,$S$32:$AB$281))*IFERROR(_xlfn.XLOOKUP(BQ$30,$S$8:$S$10,_xlfn.XLOOKUP(BN$31,$U$4:$Z$4,$U$8:$Z$10),1),1),4))</f>
        <v>"Hp":480400.2559</v>
      </c>
      <c r="BO140" s="2" t="str" cm="1">
        <f t="array" ref="BO140">IF(BO139="","",$B$2&amp;BO$31&amp;$B$2&amp;$B$1&amp;ROUND(BO$29/100*_xlfn.XLOOKUP($E140,$E$32:$E$281,_xlfn.XLOOKUP(BO$31,$S$28:$AB$28,$S$32:$AB$281))*IFERROR(_xlfn.XLOOKUP(BR$30,$S$8:$S$10,_xlfn.XLOOKUP(BO$31,$U$4:$Z$4,$U$8:$Z$10),1),1),4))</f>
        <v>"AntiCri":0.7574</v>
      </c>
      <c r="BP140" s="2" t="str" cm="1">
        <f t="array" ref="BP140">IF(BP139="","",$B$2&amp;BP$31&amp;$B$2&amp;$B$1&amp;ROUND(BP$29/100*_xlfn.XLOOKUP($E140,$E$32:$E$281,_xlfn.XLOOKUP(BP$31,$S$28:$AB$28,$S$32:$AB$281))*IFERROR(_xlfn.XLOOKUP(BQ$30,$S$8:$S$10,_xlfn.XLOOKUP(BP$31,$U$4:$Z$4,$U$8:$Z$10),1),1),4))</f>
        <v/>
      </c>
      <c r="BQ140" s="2" t="str">
        <f t="shared" si="22"/>
        <v>{"Hp":480400.2559,"AntiCri":0.7574}</v>
      </c>
      <c r="BR140" s="2" t="str" cm="1">
        <f t="array" ref="BR140">IF(BR139="","",$B$2&amp;BR$31&amp;$B$2&amp;$B$1&amp;ROUND(BR$29/100*_xlfn.XLOOKUP($E140,$E$32:$E$281,_xlfn.XLOOKUP(BR$31,$S$28:$AB$28,$S$32:$AB$281))*IFERROR(_xlfn.XLOOKUP(BU$30,$S$8:$S$10,_xlfn.XLOOKUP(BR$31,$U$4:$Z$4,$U$8:$Z$10),1),1),4))</f>
        <v>"PhysDef":17751.9333</v>
      </c>
      <c r="BS140" s="2" t="str" cm="1">
        <f t="array" ref="BS140">IF(BS139="","",$B$2&amp;BS$31&amp;$B$2&amp;$B$1&amp;ROUND(BS$29/100*_xlfn.XLOOKUP($E140,$E$32:$E$281,_xlfn.XLOOKUP(BS$31,$S$28:$AB$28,$S$32:$AB$281))*IFERROR(_xlfn.XLOOKUP(BV$30,$S$8:$S$10,_xlfn.XLOOKUP(BS$31,$U$4:$Z$4,$U$8:$Z$10),1),1),4))</f>
        <v>"HealInc":0.1564</v>
      </c>
      <c r="BT140" s="2" t="str" cm="1">
        <f t="array" ref="BT140">IF(BT139="","",$B$2&amp;BT$31&amp;$B$2&amp;$B$1&amp;ROUND(BT$29/100*_xlfn.XLOOKUP($E140,$E$32:$E$281,_xlfn.XLOOKUP(BT$31,$S$28:$AB$28,$S$32:$AB$281))*IFERROR(_xlfn.XLOOKUP(BU$30,$S$8:$S$10,_xlfn.XLOOKUP(BT$31,$U$4:$Z$4,$U$8:$Z$10),1),1),4))</f>
        <v/>
      </c>
      <c r="BU140" s="2" t="str">
        <f t="shared" si="23"/>
        <v>{"PhysDef":17751.9333,"HealInc":0.1564}</v>
      </c>
      <c r="BV140" s="2" t="str" cm="1">
        <f t="array" ref="BV140">IF(BV139="","",$B$2&amp;BV$31&amp;$B$2&amp;$B$1&amp;ROUND(BV$29/100*_xlfn.XLOOKUP($E140,$E$32:$E$281,_xlfn.XLOOKUP(BV$31,$S$28:$AB$28,$S$32:$AB$281))*IFERROR(_xlfn.XLOOKUP(BY$30,$S$8:$S$10,_xlfn.XLOOKUP(BV$31,$U$4:$Z$4,$U$8:$Z$10),1),1),4))</f>
        <v>"MagicDef":18117.9525</v>
      </c>
      <c r="BW140" s="2" t="str" cm="1">
        <f t="array" ref="BW140">IF(BW139="","",$B$2&amp;BW$31&amp;$B$2&amp;$B$1&amp;ROUND(BW$29/100*_xlfn.XLOOKUP($E140,$E$32:$E$281,_xlfn.XLOOKUP(BW$31,$S$28:$AB$28,$S$32:$AB$281))*IFERROR(_xlfn.XLOOKUP(BZ$30,$S$8:$S$10,_xlfn.XLOOKUP(BW$31,$U$4:$Z$4,$U$8:$Z$10),1),1),4))</f>
        <v>"AtkSpeed":0.2133</v>
      </c>
      <c r="BX140" s="2" t="str" cm="1">
        <f t="array" ref="BX140">IF(BX139="","",$B$2&amp;BX$31&amp;$B$2&amp;$B$1&amp;ROUND(BX$29/100*_xlfn.XLOOKUP($E140,$E$32:$E$281,_xlfn.XLOOKUP(BX$31,$S$28:$AB$28,$S$32:$AB$281))*IFERROR(_xlfn.XLOOKUP(BY$30,$S$8:$S$10,_xlfn.XLOOKUP(BX$31,$U$4:$Z$4,$U$8:$Z$10),1),1),4))</f>
        <v>"HealInc":0.1564</v>
      </c>
      <c r="BY140" s="2" t="str">
        <f t="shared" si="24"/>
        <v>{"MagicDef":18117.9525,"AtkSpeed":0.2133,"HealInc":0.1564}</v>
      </c>
    </row>
    <row r="141" spans="4:77" ht="16.5" x14ac:dyDescent="0.15">
      <c r="D141" s="38">
        <v>229</v>
      </c>
      <c r="E141" s="43">
        <v>110</v>
      </c>
      <c r="F141" s="38">
        <v>7185.5641999759946</v>
      </c>
      <c r="G141" s="38">
        <v>40</v>
      </c>
      <c r="H141" s="38">
        <v>40</v>
      </c>
      <c r="I141" s="48">
        <v>7185.5641999759946</v>
      </c>
      <c r="J141" s="48">
        <v>718.55641999759951</v>
      </c>
      <c r="K141" s="48">
        <v>287.42256799903981</v>
      </c>
      <c r="L141" s="48">
        <v>287.42256799903981</v>
      </c>
      <c r="M141" s="48">
        <v>56</v>
      </c>
      <c r="N141" s="48">
        <v>56</v>
      </c>
      <c r="O141" s="48">
        <v>18</v>
      </c>
      <c r="P141" s="48">
        <v>14</v>
      </c>
      <c r="Q141" s="48">
        <v>13.200000000000001</v>
      </c>
      <c r="R141" s="48">
        <v>13.200000000000001</v>
      </c>
      <c r="S141" s="48">
        <f>SUM(I$32:I141)</f>
        <v>464709.61746019428</v>
      </c>
      <c r="T141" s="48">
        <f>SUM(J$32:J141)</f>
        <v>46470.96174601942</v>
      </c>
      <c r="U141" s="48">
        <f>SUM(K$32:K141)</f>
        <v>18588.384698407772</v>
      </c>
      <c r="V141" s="48">
        <f>SUM(L$32:L141)</f>
        <v>18588.384698407772</v>
      </c>
      <c r="W141" s="62">
        <f>SUM(M$32:M141)/10000</f>
        <v>0.76300000000000001</v>
      </c>
      <c r="X141" s="62">
        <f>SUM(N$32:N141)/10000</f>
        <v>0.76300000000000001</v>
      </c>
      <c r="Y141" s="62">
        <f>SUM(O$32:O141)/10000</f>
        <v>0.21510000000000001</v>
      </c>
      <c r="Z141" s="62">
        <f>SUM(P$32:P141)/10000</f>
        <v>0.1673</v>
      </c>
      <c r="AA141" s="62">
        <f>SUM(Q$32:Q141)/10000</f>
        <v>0.15774000000000002</v>
      </c>
      <c r="AB141" s="62">
        <f>SUM(R$32:R141)/10000</f>
        <v>0.15774000000000002</v>
      </c>
      <c r="AD141" s="2" t="str" cm="1">
        <f t="array" ref="AD141">IF(AD140="","",$B$2&amp;AD$31&amp;$B$2&amp;$B$1&amp;ROUND(AD$29/100*_xlfn.XLOOKUP($E141,$E$32:$E$281,_xlfn.XLOOKUP(AD$31,$S$28:$AB$28,$S$32:$AB$281))*_xlfn.XLOOKUP(AG$30,$S$8:$S$10,_xlfn.XLOOKUP(AD$31,$U$4:$Z$4,$U$8:$Z$10),1),4))</f>
        <v>"Atk":56694.5733</v>
      </c>
      <c r="AE141" s="2" t="str" cm="1">
        <f t="array" ref="AE141">IF(AE140="","",$B$2&amp;AE$31&amp;$B$2&amp;$B$1&amp;ROUND(AE$29/100*_xlfn.XLOOKUP($E141,$E$32:$E$281,_xlfn.XLOOKUP(AE$31,$S$28:$AB$28,$S$32:$AB$281))*_xlfn.XLOOKUP(AG$30,$S$8:$S$10,_xlfn.XLOOKUP(AE$31,$U$4:$Z$4,$U$8:$Z$10),1),4))</f>
        <v>"Cri":1.1064</v>
      </c>
      <c r="AF141" s="2" t="str" cm="1">
        <f t="array" ref="AF141">IF(AF140="","",$B$2&amp;AF$31&amp;$B$2&amp;$B$1&amp;ROUND(AF$29/100*_xlfn.XLOOKUP($E141,$E$32:$E$281,_xlfn.XLOOKUP(AF$31,$S$28:$AB$28,$S$32:$AB$281))*_xlfn.XLOOKUP(AI$30,$S$8:$S$10,_xlfn.XLOOKUP(AF$31,$U$4:$Z$4,$U$8:$Z$10),1),4))</f>
        <v/>
      </c>
      <c r="AG141" s="2" t="str">
        <f t="shared" si="13"/>
        <v>{"Atk":56694.5733,"Cri":1.1064}</v>
      </c>
      <c r="AH141" s="2" t="str" cm="1">
        <f t="array" ref="AH141">IF(AH140="","",$B$2&amp;AH$31&amp;$B$2&amp;$B$1&amp;ROUND(AH$29/100*_xlfn.XLOOKUP($E141,$E$32:$E$281,_xlfn.XLOOKUP(AH$31,$S$28:$AB$28,$S$32:$AB$281))*_xlfn.XLOOKUP(AK$30,$S$8:$S$10,_xlfn.XLOOKUP(AH$31,$U$4:$Z$4,$U$8:$Z$10),1),4))</f>
        <v>"Hp":408944.4634</v>
      </c>
      <c r="AI141" s="2" t="str" cm="1">
        <f t="array" ref="AI141">IF(AI140="","",$B$2&amp;AI$31&amp;$B$2&amp;$B$1&amp;ROUND(AI$29/100*_xlfn.XLOOKUP($E141,$E$32:$E$281,_xlfn.XLOOKUP(AI$31,$S$28:$AB$28,$S$32:$AB$281))*_xlfn.XLOOKUP(AK$30,$S$8:$S$10,_xlfn.XLOOKUP(AI$31,$U$4:$Z$4,$U$8:$Z$10),1),4))</f>
        <v>"AntiCri":0.6104</v>
      </c>
      <c r="AJ141" s="2" t="str" cm="1">
        <f t="array" ref="AJ141">IF(AJ140="","",$B$2&amp;AJ$31&amp;$B$2&amp;$B$1&amp;ROUND(AJ$29/100*_xlfn.XLOOKUP($E141,$E$32:$E$281,_xlfn.XLOOKUP(AJ$31,$S$28:$AB$28,$S$32:$AB$281))*_xlfn.XLOOKUP(AK$30,$S$8:$S$10,_xlfn.XLOOKUP(AJ$31,$U$4:$Z$4,$U$8:$Z$10),1),4))</f>
        <v/>
      </c>
      <c r="AK141" s="2" t="str">
        <f t="shared" si="14"/>
        <v>{"Hp":408944.4634,"AntiCri":0.6104}</v>
      </c>
      <c r="AL141" s="2" t="str" cm="1">
        <f t="array" ref="AL141">IF(AL140="","",$B$2&amp;AL$31&amp;$B$2&amp;$B$1&amp;ROUND(AL$29/100*_xlfn.XLOOKUP($E141,$E$32:$E$281,_xlfn.XLOOKUP(AL$31,$S$28:$AB$28,$S$32:$AB$281))*IFERROR(_xlfn.XLOOKUP(AO$30,$S$8:$S$10,_xlfn.XLOOKUP(AL$31,$U$4:$Z$4,$U$8:$Z$10),1),1),4))</f>
        <v>"PhysDef":17658.9655</v>
      </c>
      <c r="AM141" s="2" t="str" cm="1">
        <f t="array" ref="AM141">IF(AM140="","",$B$2&amp;AM$31&amp;$B$2&amp;$B$1&amp;ROUND(AM$29/100*_xlfn.XLOOKUP($E141,$E$32:$E$281,_xlfn.XLOOKUP(AM$31,$S$28:$AB$28,$S$32:$AB$281))*IFERROR(_xlfn.XLOOKUP(AP$30,$S$8:$S$10,_xlfn.XLOOKUP(AM$31,$U$4:$Z$4,$U$8:$Z$10),1),1),4))</f>
        <v>"SkillSpeed":0.1673</v>
      </c>
      <c r="AN141" s="2" t="str" cm="1">
        <f t="array" ref="AN141">IF(AN140="","",$B$2&amp;AN$31&amp;$B$2&amp;$B$1&amp;ROUND(AN$29/100*_xlfn.XLOOKUP($E141,$E$32:$E$281,_xlfn.XLOOKUP(AN$31,$S$28:$AB$28,$S$32:$AB$281))*IFERROR(_xlfn.XLOOKUP(AO$30,$S$8:$S$10,_xlfn.XLOOKUP(AN$31,$U$4:$Z$4,$U$8:$Z$10),1),1),4))</f>
        <v/>
      </c>
      <c r="AO141" s="2" t="str">
        <f t="shared" si="15"/>
        <v>{"PhysDef":17658.9655,"SkillSpeed":0.1673}</v>
      </c>
      <c r="AP141" s="2" t="str" cm="1">
        <f t="array" ref="AP141">IF(AP140="","",$B$2&amp;AP$31&amp;$B$2&amp;$B$1&amp;ROUND(AP$29/100*_xlfn.XLOOKUP($E141,$E$32:$E$281,_xlfn.XLOOKUP(AP$31,$S$28:$AB$28,$S$32:$AB$281))*IFERROR(_xlfn.XLOOKUP(AS$30,$S$8:$S$10,_xlfn.XLOOKUP(AP$31,$U$4:$Z$4,$U$8:$Z$10),1),1),4))</f>
        <v>"MagicDef":17658.9655</v>
      </c>
      <c r="AQ141" s="2" t="str" cm="1">
        <f t="array" ref="AQ141">IF(AQ140="","",$B$2&amp;AQ$31&amp;$B$2&amp;$B$1&amp;ROUND(AQ$29/100*_xlfn.XLOOKUP($E141,$E$32:$E$281,_xlfn.XLOOKUP(AQ$31,$S$28:$AB$28,$S$32:$AB$281))*IFERROR(_xlfn.XLOOKUP(AT$30,$S$8:$S$10,_xlfn.XLOOKUP(AQ$31,$U$4:$Z$4,$U$8:$Z$10),1),1),4))</f>
        <v>"AtkSpeed":0.2151</v>
      </c>
      <c r="AR141" s="2" t="str" cm="1">
        <f t="array" ref="AR141">IF(AR140="","",$B$2&amp;AR$31&amp;$B$2&amp;$B$1&amp;ROUND(AR$29/100*_xlfn.XLOOKUP($E141,$E$32:$E$281,_xlfn.XLOOKUP(AR$31,$S$28:$AB$28,$S$32:$AB$281))*IFERROR(_xlfn.XLOOKUP(AS$30,$S$8:$S$10,_xlfn.XLOOKUP(AR$31,$U$4:$Z$4,$U$8:$Z$10),1),1),4))</f>
        <v>"SkillSpeed":0.1673</v>
      </c>
      <c r="AS141" s="2" t="str">
        <f t="shared" si="16"/>
        <v>{"MagicDef":17658.9655,"AtkSpeed":0.2151,"SkillSpeed":0.1673}</v>
      </c>
      <c r="AT141" s="2" t="str" cm="1">
        <f t="array" ref="AT141">IF(AT140="","",$B$2&amp;AT$31&amp;$B$2&amp;$B$1&amp;ROUND(AT$29/100*_xlfn.XLOOKUP($E141,$E$32:$E$281,_xlfn.XLOOKUP(AT$31,$S$28:$AB$28,$S$32:$AB$281))*IFERROR(_xlfn.XLOOKUP(AW$30,$S$8:$S$10,_xlfn.XLOOKUP(AT$31,$U$4:$Z$4,$U$8:$Z$10),1),1),4))</f>
        <v>"Atk":39965.0271</v>
      </c>
      <c r="AU141" s="2" t="str" cm="1">
        <f t="array" ref="AU141">IF(AU140="","",$B$2&amp;AU$31&amp;$B$2&amp;$B$1&amp;ROUND(AU$29/100*_xlfn.XLOOKUP($E141,$E$32:$E$281,_xlfn.XLOOKUP(AU$31,$S$28:$AB$28,$S$32:$AB$281))*IFERROR(_xlfn.XLOOKUP(AX$30,$S$8:$S$10,_xlfn.XLOOKUP(AU$31,$U$4:$Z$4,$U$8:$Z$10),1),1),4))</f>
        <v>"Cri":0.763</v>
      </c>
      <c r="AV141" s="2" t="str" cm="1">
        <f t="array" ref="AV141">IF(AV140="","",$B$2&amp;AV$31&amp;$B$2&amp;$B$1&amp;ROUND(AV$29/100*_xlfn.XLOOKUP($E141,$E$32:$E$281,_xlfn.XLOOKUP(AV$31,$S$28:$AB$28,$S$32:$AB$281))*IFERROR(_xlfn.XLOOKUP(AW$30,$S$8:$S$10,_xlfn.XLOOKUP(AV$31,$U$4:$Z$4,$U$8:$Z$10),1),1),4))</f>
        <v/>
      </c>
      <c r="AW141" s="2" t="str">
        <f t="shared" si="17"/>
        <v>{"Atk":39965.0271,"Cri":0.763}</v>
      </c>
      <c r="AX141" s="2" t="str" cm="1">
        <f t="array" ref="AX141">IF(AX140="","",$B$2&amp;AX$31&amp;$B$2&amp;$B$1&amp;ROUND(AX$29/100*_xlfn.XLOOKUP($E141,$E$32:$E$281,_xlfn.XLOOKUP(AX$31,$S$28:$AB$28,$S$32:$AB$281))*IFERROR(_xlfn.XLOOKUP(BA$30,$S$8:$S$10,_xlfn.XLOOKUP(AX$31,$U$4:$Z$4,$U$8:$Z$10),1),1),4))</f>
        <v>"Hp":580887.0218</v>
      </c>
      <c r="AY141" s="2" t="str" cm="1">
        <f t="array" ref="AY141">IF(AY140="","",$B$2&amp;AY$31&amp;$B$2&amp;$B$1&amp;ROUND(AY$29/100*_xlfn.XLOOKUP($E141,$E$32:$E$281,_xlfn.XLOOKUP(AY$31,$S$28:$AB$28,$S$32:$AB$281))*IFERROR(_xlfn.XLOOKUP(BB$30,$S$8:$S$10,_xlfn.XLOOKUP(AY$31,$U$4:$Z$4,$U$8:$Z$10),1),1),4))</f>
        <v>"AntiCri":0.763</v>
      </c>
      <c r="AZ141" s="2" t="str" cm="1">
        <f t="array" ref="AZ141">IF(AZ140="","",$B$2&amp;AZ$31&amp;$B$2&amp;$B$1&amp;ROUND(AZ$29/100*_xlfn.XLOOKUP($E141,$E$32:$E$281,_xlfn.XLOOKUP(AZ$31,$S$28:$AB$28,$S$32:$AB$281))*IFERROR(_xlfn.XLOOKUP(BA$30,$S$8:$S$10,_xlfn.XLOOKUP(AZ$31,$U$4:$Z$4,$U$8:$Z$10),1),1),4))</f>
        <v/>
      </c>
      <c r="BA141" s="2" t="str">
        <f t="shared" si="18"/>
        <v>{"Hp":580887.0218,"AntiCri":0.763}</v>
      </c>
      <c r="BB141" s="2" t="str" cm="1">
        <f t="array" ref="BB141">IF(BB140="","",$B$2&amp;BB$31&amp;$B$2&amp;$B$1&amp;ROUND(BB$29/100*_xlfn.XLOOKUP($E141,$E$32:$E$281,_xlfn.XLOOKUP(BB$31,$S$28:$AB$28,$S$32:$AB$281))*IFERROR(_xlfn.XLOOKUP(BE$30,$S$8:$S$10,_xlfn.XLOOKUP(BB$31,$U$4:$Z$4,$U$8:$Z$10),1),1),4))</f>
        <v>"PhysDef":20447.2232</v>
      </c>
      <c r="BC141" s="2" t="str" cm="1">
        <f t="array" ref="BC141">IF(BC140="","",$B$2&amp;BC$31&amp;$B$2&amp;$B$1&amp;ROUND(BC$29/100*_xlfn.XLOOKUP($E141,$E$32:$E$281,_xlfn.XLOOKUP(BC$31,$S$28:$AB$28,$S$32:$AB$281))*IFERROR(_xlfn.XLOOKUP(BF$30,$S$8:$S$10,_xlfn.XLOOKUP(BC$31,$U$4:$Z$4,$U$8:$Z$10),1),1),4))</f>
        <v>"OnHealInc":0.1577</v>
      </c>
      <c r="BD141" s="2" t="str" cm="1">
        <f t="array" ref="BD141">IF(BD140="","",$B$2&amp;BD$31&amp;$B$2&amp;$B$1&amp;ROUND(BD$29/100*_xlfn.XLOOKUP($E141,$E$32:$E$281,_xlfn.XLOOKUP(BD$31,$S$28:$AB$28,$S$32:$AB$281))*IFERROR(_xlfn.XLOOKUP(BE$30,$S$8:$S$10,_xlfn.XLOOKUP(BD$31,$U$4:$Z$4,$U$8:$Z$10),1),1),4))</f>
        <v/>
      </c>
      <c r="BE141" s="2" t="str">
        <f t="shared" si="19"/>
        <v>{"PhysDef":20447.2232,"OnHealInc":0.1577}</v>
      </c>
      <c r="BF141" s="2" t="str" cm="1">
        <f t="array" ref="BF141">IF(BF140="","",$B$2&amp;BF$31&amp;$B$2&amp;$B$1&amp;ROUND(BF$29/100*_xlfn.XLOOKUP($E141,$E$32:$E$281,_xlfn.XLOOKUP(BF$31,$S$28:$AB$28,$S$32:$AB$281))*IFERROR(_xlfn.XLOOKUP(BI$30,$S$8:$S$10,_xlfn.XLOOKUP(BF$31,$U$4:$Z$4,$U$8:$Z$10),1),1),4))</f>
        <v>"MagicDef":20447.2232</v>
      </c>
      <c r="BG141" s="2" t="str" cm="1">
        <f t="array" ref="BG141">IF(BG140="","",$B$2&amp;BG$31&amp;$B$2&amp;$B$1&amp;ROUND(BG$29/100*_xlfn.XLOOKUP($E141,$E$32:$E$281,_xlfn.XLOOKUP(BG$31,$S$28:$AB$28,$S$32:$AB$281))*IFERROR(_xlfn.XLOOKUP(BJ$30,$S$8:$S$10,_xlfn.XLOOKUP(BG$31,$U$4:$Z$4,$U$8:$Z$10),1),1),4))</f>
        <v>"AtkSpeed":0.2151</v>
      </c>
      <c r="BH141" s="2" t="str" cm="1">
        <f t="array" ref="BH141">IF(BH140="","",$B$2&amp;BH$31&amp;$B$2&amp;$B$1&amp;ROUND(BH$29/100*_xlfn.XLOOKUP($E141,$E$32:$E$281,_xlfn.XLOOKUP(BH$31,$S$28:$AB$28,$S$32:$AB$281))*IFERROR(_xlfn.XLOOKUP(BI$30,$S$8:$S$10,_xlfn.XLOOKUP(BH$31,$U$4:$Z$4,$U$8:$Z$10),1),1),4))</f>
        <v>"OnHealInc":0.1577</v>
      </c>
      <c r="BI141" s="2" t="str">
        <f t="shared" si="20"/>
        <v>{"MagicDef":20447.2232,"AtkSpeed":0.2151,"OnHealInc":0.1577}</v>
      </c>
      <c r="BJ141" s="2" t="str" cm="1">
        <f t="array" ref="BJ141">IF(BJ140="","",$B$2&amp;BJ$31&amp;$B$2&amp;$B$1&amp;ROUND(BJ$29/100*_xlfn.XLOOKUP($E141,$E$32:$E$281,_xlfn.XLOOKUP(BJ$31,$S$28:$AB$28,$S$32:$AB$281))*IFERROR(_xlfn.XLOOKUP(BM$30,$S$8:$S$10,_xlfn.XLOOKUP(BJ$31,$U$4:$Z$4,$U$8:$Z$10),1),1),4))</f>
        <v>"Atk":51118.0579</v>
      </c>
      <c r="BK141" s="2" t="str" cm="1">
        <f t="array" ref="BK141">IF(BK140="","",$B$2&amp;BK$31&amp;$B$2&amp;$B$1&amp;ROUND(BK$29/100*_xlfn.XLOOKUP($E141,$E$32:$E$281,_xlfn.XLOOKUP(BK$31,$S$28:$AB$28,$S$32:$AB$281))*IFERROR(_xlfn.XLOOKUP(BN$30,$S$8:$S$10,_xlfn.XLOOKUP(BK$31,$U$4:$Z$4,$U$8:$Z$10),1),1),4))</f>
        <v>"Cri":0.763</v>
      </c>
      <c r="BL141" s="2" t="str" cm="1">
        <f t="array" ref="BL141">IF(BL140="","",$B$2&amp;BL$31&amp;$B$2&amp;$B$1&amp;ROUND(BL$29/100*_xlfn.XLOOKUP($E141,$E$32:$E$281,_xlfn.XLOOKUP(BL$31,$S$28:$AB$28,$S$32:$AB$281))*IFERROR(_xlfn.XLOOKUP(BM$30,$S$8:$S$10,_xlfn.XLOOKUP(BL$31,$U$4:$Z$4,$U$8:$Z$10),1),1),4))</f>
        <v/>
      </c>
      <c r="BM141" s="2" t="str">
        <f t="shared" si="21"/>
        <v>{"Atk":51118.0579,"Cri":0.763}</v>
      </c>
      <c r="BN141" s="2" t="str" cm="1">
        <f t="array" ref="BN141">IF(BN140="","",$B$2&amp;BN$31&amp;$B$2&amp;$B$1&amp;ROUND(BN$29/100*_xlfn.XLOOKUP($E141,$E$32:$E$281,_xlfn.XLOOKUP(BN$31,$S$28:$AB$28,$S$32:$AB$281))*IFERROR(_xlfn.XLOOKUP(BQ$30,$S$8:$S$10,_xlfn.XLOOKUP(BN$31,$U$4:$Z$4,$U$8:$Z$10),1),1),4))</f>
        <v>"Hp":487945.0983</v>
      </c>
      <c r="BO141" s="2" t="str" cm="1">
        <f t="array" ref="BO141">IF(BO140="","",$B$2&amp;BO$31&amp;$B$2&amp;$B$1&amp;ROUND(BO$29/100*_xlfn.XLOOKUP($E141,$E$32:$E$281,_xlfn.XLOOKUP(BO$31,$S$28:$AB$28,$S$32:$AB$281))*IFERROR(_xlfn.XLOOKUP(BR$30,$S$8:$S$10,_xlfn.XLOOKUP(BO$31,$U$4:$Z$4,$U$8:$Z$10),1),1),4))</f>
        <v>"AntiCri":0.763</v>
      </c>
      <c r="BP141" s="2" t="str" cm="1">
        <f t="array" ref="BP141">IF(BP140="","",$B$2&amp;BP$31&amp;$B$2&amp;$B$1&amp;ROUND(BP$29/100*_xlfn.XLOOKUP($E141,$E$32:$E$281,_xlfn.XLOOKUP(BP$31,$S$28:$AB$28,$S$32:$AB$281))*IFERROR(_xlfn.XLOOKUP(BQ$30,$S$8:$S$10,_xlfn.XLOOKUP(BP$31,$U$4:$Z$4,$U$8:$Z$10),1),1),4))</f>
        <v/>
      </c>
      <c r="BQ141" s="2" t="str">
        <f t="shared" si="22"/>
        <v>{"Hp":487945.0983,"AntiCri":0.763}</v>
      </c>
      <c r="BR141" s="2" t="str" cm="1">
        <f t="array" ref="BR141">IF(BR140="","",$B$2&amp;BR$31&amp;$B$2&amp;$B$1&amp;ROUND(BR$29/100*_xlfn.XLOOKUP($E141,$E$32:$E$281,_xlfn.XLOOKUP(BR$31,$S$28:$AB$28,$S$32:$AB$281))*IFERROR(_xlfn.XLOOKUP(BU$30,$S$8:$S$10,_xlfn.XLOOKUP(BR$31,$U$4:$Z$4,$U$8:$Z$10),1),1),4))</f>
        <v>"PhysDef":18030.7332</v>
      </c>
      <c r="BS141" s="2" t="str" cm="1">
        <f t="array" ref="BS141">IF(BS140="","",$B$2&amp;BS$31&amp;$B$2&amp;$B$1&amp;ROUND(BS$29/100*_xlfn.XLOOKUP($E141,$E$32:$E$281,_xlfn.XLOOKUP(BS$31,$S$28:$AB$28,$S$32:$AB$281))*IFERROR(_xlfn.XLOOKUP(BV$30,$S$8:$S$10,_xlfn.XLOOKUP(BS$31,$U$4:$Z$4,$U$8:$Z$10),1),1),4))</f>
        <v>"HealInc":0.1577</v>
      </c>
      <c r="BT141" s="2" t="str" cm="1">
        <f t="array" ref="BT141">IF(BT140="","",$B$2&amp;BT$31&amp;$B$2&amp;$B$1&amp;ROUND(BT$29/100*_xlfn.XLOOKUP($E141,$E$32:$E$281,_xlfn.XLOOKUP(BT$31,$S$28:$AB$28,$S$32:$AB$281))*IFERROR(_xlfn.XLOOKUP(BU$30,$S$8:$S$10,_xlfn.XLOOKUP(BT$31,$U$4:$Z$4,$U$8:$Z$10),1),1),4))</f>
        <v/>
      </c>
      <c r="BU141" s="2" t="str">
        <f t="shared" si="23"/>
        <v>{"PhysDef":18030.7332,"HealInc":0.1577}</v>
      </c>
      <c r="BV141" s="2" t="str" cm="1">
        <f t="array" ref="BV141">IF(BV140="","",$B$2&amp;BV$31&amp;$B$2&amp;$B$1&amp;ROUND(BV$29/100*_xlfn.XLOOKUP($E141,$E$32:$E$281,_xlfn.XLOOKUP(BV$31,$S$28:$AB$28,$S$32:$AB$281))*IFERROR(_xlfn.XLOOKUP(BY$30,$S$8:$S$10,_xlfn.XLOOKUP(BV$31,$U$4:$Z$4,$U$8:$Z$10),1),1),4))</f>
        <v>"MagicDef":18402.5009</v>
      </c>
      <c r="BW141" s="2" t="str" cm="1">
        <f t="array" ref="BW141">IF(BW140="","",$B$2&amp;BW$31&amp;$B$2&amp;$B$1&amp;ROUND(BW$29/100*_xlfn.XLOOKUP($E141,$E$32:$E$281,_xlfn.XLOOKUP(BW$31,$S$28:$AB$28,$S$32:$AB$281))*IFERROR(_xlfn.XLOOKUP(BZ$30,$S$8:$S$10,_xlfn.XLOOKUP(BW$31,$U$4:$Z$4,$U$8:$Z$10),1),1),4))</f>
        <v>"AtkSpeed":0.2151</v>
      </c>
      <c r="BX141" s="2" t="str" cm="1">
        <f t="array" ref="BX141">IF(BX140="","",$B$2&amp;BX$31&amp;$B$2&amp;$B$1&amp;ROUND(BX$29/100*_xlfn.XLOOKUP($E141,$E$32:$E$281,_xlfn.XLOOKUP(BX$31,$S$28:$AB$28,$S$32:$AB$281))*IFERROR(_xlfn.XLOOKUP(BY$30,$S$8:$S$10,_xlfn.XLOOKUP(BX$31,$U$4:$Z$4,$U$8:$Z$10),1),1),4))</f>
        <v>"HealInc":0.1577</v>
      </c>
      <c r="BY141" s="2" t="str">
        <f t="shared" si="24"/>
        <v>{"MagicDef":18402.5009,"AtkSpeed":0.2151,"HealInc":0.1577}</v>
      </c>
    </row>
    <row r="142" spans="4:77" ht="16.5" x14ac:dyDescent="0.15">
      <c r="D142" s="38">
        <v>231</v>
      </c>
      <c r="E142" s="42">
        <v>111</v>
      </c>
      <c r="F142" s="38">
        <v>29272.393603261768</v>
      </c>
      <c r="G142" s="38">
        <v>30</v>
      </c>
      <c r="H142" s="38">
        <v>30</v>
      </c>
      <c r="I142" s="48">
        <v>29272.393603261768</v>
      </c>
      <c r="J142" s="48">
        <v>2927.2393603261771</v>
      </c>
      <c r="K142" s="48">
        <v>1170.8957441304708</v>
      </c>
      <c r="L142" s="48">
        <v>1170.8957441304708</v>
      </c>
      <c r="M142" s="48">
        <v>42</v>
      </c>
      <c r="N142" s="48">
        <v>42</v>
      </c>
      <c r="O142" s="48">
        <v>13.5</v>
      </c>
      <c r="P142" s="48">
        <v>10.5</v>
      </c>
      <c r="Q142" s="48">
        <v>9.9</v>
      </c>
      <c r="R142" s="48">
        <v>9.9</v>
      </c>
      <c r="S142" s="48">
        <f>SUM(I$32:I142)</f>
        <v>493982.01106345607</v>
      </c>
      <c r="T142" s="48">
        <f>SUM(J$32:J142)</f>
        <v>49398.201106345601</v>
      </c>
      <c r="U142" s="48">
        <f>SUM(K$32:K142)</f>
        <v>19759.280442538242</v>
      </c>
      <c r="V142" s="48">
        <f>SUM(L$32:L142)</f>
        <v>19759.280442538242</v>
      </c>
      <c r="W142" s="62">
        <f>SUM(M$32:M142)/10000</f>
        <v>0.76719999999999999</v>
      </c>
      <c r="X142" s="62">
        <f>SUM(N$32:N142)/10000</f>
        <v>0.76719999999999999</v>
      </c>
      <c r="Y142" s="62">
        <f>SUM(O$32:O142)/10000</f>
        <v>0.21645</v>
      </c>
      <c r="Z142" s="62">
        <f>SUM(P$32:P142)/10000</f>
        <v>0.16835</v>
      </c>
      <c r="AA142" s="62">
        <f>SUM(Q$32:Q142)/10000</f>
        <v>0.15873000000000001</v>
      </c>
      <c r="AB142" s="62">
        <f>SUM(R$32:R142)/10000</f>
        <v>0.15873000000000001</v>
      </c>
      <c r="AD142" s="2" t="str" cm="1">
        <f t="array" ref="AD142">IF(AD141="","",$B$2&amp;AD$31&amp;$B$2&amp;$B$1&amp;ROUND(AD$29/100*_xlfn.XLOOKUP($E142,$E$32:$E$281,_xlfn.XLOOKUP(AD$31,$S$28:$AB$28,$S$32:$AB$281))*_xlfn.XLOOKUP(AG$30,$S$8:$S$10,_xlfn.XLOOKUP(AD$31,$U$4:$Z$4,$U$8:$Z$10),1),4))</f>
        <v>"Atk":60265.8053</v>
      </c>
      <c r="AE142" s="2" t="str" cm="1">
        <f t="array" ref="AE142">IF(AE141="","",$B$2&amp;AE$31&amp;$B$2&amp;$B$1&amp;ROUND(AE$29/100*_xlfn.XLOOKUP($E142,$E$32:$E$281,_xlfn.XLOOKUP(AE$31,$S$28:$AB$28,$S$32:$AB$281))*_xlfn.XLOOKUP(AG$30,$S$8:$S$10,_xlfn.XLOOKUP(AE$31,$U$4:$Z$4,$U$8:$Z$10),1),4))</f>
        <v>"Cri":1.1124</v>
      </c>
      <c r="AF142" s="2" t="str" cm="1">
        <f t="array" ref="AF142">IF(AF141="","",$B$2&amp;AF$31&amp;$B$2&amp;$B$1&amp;ROUND(AF$29/100*_xlfn.XLOOKUP($E142,$E$32:$E$281,_xlfn.XLOOKUP(AF$31,$S$28:$AB$28,$S$32:$AB$281))*_xlfn.XLOOKUP(AI$30,$S$8:$S$10,_xlfn.XLOOKUP(AF$31,$U$4:$Z$4,$U$8:$Z$10),1),4))</f>
        <v/>
      </c>
      <c r="AG142" s="2" t="str">
        <f t="shared" si="13"/>
        <v>{"Atk":60265.8053,"Cri":1.1124}</v>
      </c>
      <c r="AH142" s="2" t="str" cm="1">
        <f t="array" ref="AH142">IF(AH141="","",$B$2&amp;AH$31&amp;$B$2&amp;$B$1&amp;ROUND(AH$29/100*_xlfn.XLOOKUP($E142,$E$32:$E$281,_xlfn.XLOOKUP(AH$31,$S$28:$AB$28,$S$32:$AB$281))*_xlfn.XLOOKUP(AK$30,$S$8:$S$10,_xlfn.XLOOKUP(AH$31,$U$4:$Z$4,$U$8:$Z$10),1),4))</f>
        <v>"Hp":434704.1697</v>
      </c>
      <c r="AI142" s="2" t="str" cm="1">
        <f t="array" ref="AI142">IF(AI141="","",$B$2&amp;AI$31&amp;$B$2&amp;$B$1&amp;ROUND(AI$29/100*_xlfn.XLOOKUP($E142,$E$32:$E$281,_xlfn.XLOOKUP(AI$31,$S$28:$AB$28,$S$32:$AB$281))*_xlfn.XLOOKUP(AK$30,$S$8:$S$10,_xlfn.XLOOKUP(AI$31,$U$4:$Z$4,$U$8:$Z$10),1),4))</f>
        <v>"AntiCri":0.6138</v>
      </c>
      <c r="AJ142" s="2" t="str" cm="1">
        <f t="array" ref="AJ142">IF(AJ141="","",$B$2&amp;AJ$31&amp;$B$2&amp;$B$1&amp;ROUND(AJ$29/100*_xlfn.XLOOKUP($E142,$E$32:$E$281,_xlfn.XLOOKUP(AJ$31,$S$28:$AB$28,$S$32:$AB$281))*_xlfn.XLOOKUP(AK$30,$S$8:$S$10,_xlfn.XLOOKUP(AJ$31,$U$4:$Z$4,$U$8:$Z$10),1),4))</f>
        <v/>
      </c>
      <c r="AK142" s="2" t="str">
        <f t="shared" si="14"/>
        <v>{"Hp":434704.1697,"AntiCri":0.6138}</v>
      </c>
      <c r="AL142" s="2" t="str" cm="1">
        <f t="array" ref="AL142">IF(AL141="","",$B$2&amp;AL$31&amp;$B$2&amp;$B$1&amp;ROUND(AL$29/100*_xlfn.XLOOKUP($E142,$E$32:$E$281,_xlfn.XLOOKUP(AL$31,$S$28:$AB$28,$S$32:$AB$281))*IFERROR(_xlfn.XLOOKUP(AO$30,$S$8:$S$10,_xlfn.XLOOKUP(AL$31,$U$4:$Z$4,$U$8:$Z$10),1),1),4))</f>
        <v>"PhysDef":18771.3164</v>
      </c>
      <c r="AM142" s="2" t="str" cm="1">
        <f t="array" ref="AM142">IF(AM141="","",$B$2&amp;AM$31&amp;$B$2&amp;$B$1&amp;ROUND(AM$29/100*_xlfn.XLOOKUP($E142,$E$32:$E$281,_xlfn.XLOOKUP(AM$31,$S$28:$AB$28,$S$32:$AB$281))*IFERROR(_xlfn.XLOOKUP(AP$30,$S$8:$S$10,_xlfn.XLOOKUP(AM$31,$U$4:$Z$4,$U$8:$Z$10),1),1),4))</f>
        <v>"SkillSpeed":0.1684</v>
      </c>
      <c r="AN142" s="2" t="str" cm="1">
        <f t="array" ref="AN142">IF(AN141="","",$B$2&amp;AN$31&amp;$B$2&amp;$B$1&amp;ROUND(AN$29/100*_xlfn.XLOOKUP($E142,$E$32:$E$281,_xlfn.XLOOKUP(AN$31,$S$28:$AB$28,$S$32:$AB$281))*IFERROR(_xlfn.XLOOKUP(AO$30,$S$8:$S$10,_xlfn.XLOOKUP(AN$31,$U$4:$Z$4,$U$8:$Z$10),1),1),4))</f>
        <v/>
      </c>
      <c r="AO142" s="2" t="str">
        <f t="shared" si="15"/>
        <v>{"PhysDef":18771.3164,"SkillSpeed":0.1684}</v>
      </c>
      <c r="AP142" s="2" t="str" cm="1">
        <f t="array" ref="AP142">IF(AP141="","",$B$2&amp;AP$31&amp;$B$2&amp;$B$1&amp;ROUND(AP$29/100*_xlfn.XLOOKUP($E142,$E$32:$E$281,_xlfn.XLOOKUP(AP$31,$S$28:$AB$28,$S$32:$AB$281))*IFERROR(_xlfn.XLOOKUP(AS$30,$S$8:$S$10,_xlfn.XLOOKUP(AP$31,$U$4:$Z$4,$U$8:$Z$10),1),1),4))</f>
        <v>"MagicDef":18771.3164</v>
      </c>
      <c r="AQ142" s="2" t="str" cm="1">
        <f t="array" ref="AQ142">IF(AQ141="","",$B$2&amp;AQ$31&amp;$B$2&amp;$B$1&amp;ROUND(AQ$29/100*_xlfn.XLOOKUP($E142,$E$32:$E$281,_xlfn.XLOOKUP(AQ$31,$S$28:$AB$28,$S$32:$AB$281))*IFERROR(_xlfn.XLOOKUP(AT$30,$S$8:$S$10,_xlfn.XLOOKUP(AQ$31,$U$4:$Z$4,$U$8:$Z$10),1),1),4))</f>
        <v>"AtkSpeed":0.2165</v>
      </c>
      <c r="AR142" s="2" t="str" cm="1">
        <f t="array" ref="AR142">IF(AR141="","",$B$2&amp;AR$31&amp;$B$2&amp;$B$1&amp;ROUND(AR$29/100*_xlfn.XLOOKUP($E142,$E$32:$E$281,_xlfn.XLOOKUP(AR$31,$S$28:$AB$28,$S$32:$AB$281))*IFERROR(_xlfn.XLOOKUP(AS$30,$S$8:$S$10,_xlfn.XLOOKUP(AR$31,$U$4:$Z$4,$U$8:$Z$10),1),1),4))</f>
        <v>"SkillSpeed":0.1684</v>
      </c>
      <c r="AS142" s="2" t="str">
        <f t="shared" si="16"/>
        <v>{"MagicDef":18771.3164,"AtkSpeed":0.2165,"SkillSpeed":0.1684}</v>
      </c>
      <c r="AT142" s="2" t="str" cm="1">
        <f t="array" ref="AT142">IF(AT141="","",$B$2&amp;AT$31&amp;$B$2&amp;$B$1&amp;ROUND(AT$29/100*_xlfn.XLOOKUP($E142,$E$32:$E$281,_xlfn.XLOOKUP(AT$31,$S$28:$AB$28,$S$32:$AB$281))*IFERROR(_xlfn.XLOOKUP(AW$30,$S$8:$S$10,_xlfn.XLOOKUP(AT$31,$U$4:$Z$4,$U$8:$Z$10),1),1),4))</f>
        <v>"Atk":42482.453</v>
      </c>
      <c r="AU142" s="2" t="str" cm="1">
        <f t="array" ref="AU142">IF(AU141="","",$B$2&amp;AU$31&amp;$B$2&amp;$B$1&amp;ROUND(AU$29/100*_xlfn.XLOOKUP($E142,$E$32:$E$281,_xlfn.XLOOKUP(AU$31,$S$28:$AB$28,$S$32:$AB$281))*IFERROR(_xlfn.XLOOKUP(AX$30,$S$8:$S$10,_xlfn.XLOOKUP(AU$31,$U$4:$Z$4,$U$8:$Z$10),1),1),4))</f>
        <v>"Cri":0.7672</v>
      </c>
      <c r="AV142" s="2" t="str" cm="1">
        <f t="array" ref="AV142">IF(AV141="","",$B$2&amp;AV$31&amp;$B$2&amp;$B$1&amp;ROUND(AV$29/100*_xlfn.XLOOKUP($E142,$E$32:$E$281,_xlfn.XLOOKUP(AV$31,$S$28:$AB$28,$S$32:$AB$281))*IFERROR(_xlfn.XLOOKUP(AW$30,$S$8:$S$10,_xlfn.XLOOKUP(AV$31,$U$4:$Z$4,$U$8:$Z$10),1),1),4))</f>
        <v/>
      </c>
      <c r="AW142" s="2" t="str">
        <f t="shared" si="17"/>
        <v>{"Atk":42482.453,"Cri":0.7672}</v>
      </c>
      <c r="AX142" s="2" t="str" cm="1">
        <f t="array" ref="AX142">IF(AX141="","",$B$2&amp;AX$31&amp;$B$2&amp;$B$1&amp;ROUND(AX$29/100*_xlfn.XLOOKUP($E142,$E$32:$E$281,_xlfn.XLOOKUP(AX$31,$S$28:$AB$28,$S$32:$AB$281))*IFERROR(_xlfn.XLOOKUP(BA$30,$S$8:$S$10,_xlfn.XLOOKUP(AX$31,$U$4:$Z$4,$U$8:$Z$10),1),1),4))</f>
        <v>"Hp":617477.5138</v>
      </c>
      <c r="AY142" s="2" t="str" cm="1">
        <f t="array" ref="AY142">IF(AY141="","",$B$2&amp;AY$31&amp;$B$2&amp;$B$1&amp;ROUND(AY$29/100*_xlfn.XLOOKUP($E142,$E$32:$E$281,_xlfn.XLOOKUP(AY$31,$S$28:$AB$28,$S$32:$AB$281))*IFERROR(_xlfn.XLOOKUP(BB$30,$S$8:$S$10,_xlfn.XLOOKUP(AY$31,$U$4:$Z$4,$U$8:$Z$10),1),1),4))</f>
        <v>"AntiCri":0.7672</v>
      </c>
      <c r="AZ142" s="2" t="str" cm="1">
        <f t="array" ref="AZ142">IF(AZ141="","",$B$2&amp;AZ$31&amp;$B$2&amp;$B$1&amp;ROUND(AZ$29/100*_xlfn.XLOOKUP($E142,$E$32:$E$281,_xlfn.XLOOKUP(AZ$31,$S$28:$AB$28,$S$32:$AB$281))*IFERROR(_xlfn.XLOOKUP(BA$30,$S$8:$S$10,_xlfn.XLOOKUP(AZ$31,$U$4:$Z$4,$U$8:$Z$10),1),1),4))</f>
        <v/>
      </c>
      <c r="BA142" s="2" t="str">
        <f t="shared" si="18"/>
        <v>{"Hp":617477.5138,"AntiCri":0.7672}</v>
      </c>
      <c r="BB142" s="2" t="str" cm="1">
        <f t="array" ref="BB142">IF(BB141="","",$B$2&amp;BB$31&amp;$B$2&amp;$B$1&amp;ROUND(BB$29/100*_xlfn.XLOOKUP($E142,$E$32:$E$281,_xlfn.XLOOKUP(BB$31,$S$28:$AB$28,$S$32:$AB$281))*IFERROR(_xlfn.XLOOKUP(BE$30,$S$8:$S$10,_xlfn.XLOOKUP(BB$31,$U$4:$Z$4,$U$8:$Z$10),1),1),4))</f>
        <v>"PhysDef":21735.2085</v>
      </c>
      <c r="BC142" s="2" t="str" cm="1">
        <f t="array" ref="BC142">IF(BC141="","",$B$2&amp;BC$31&amp;$B$2&amp;$B$1&amp;ROUND(BC$29/100*_xlfn.XLOOKUP($E142,$E$32:$E$281,_xlfn.XLOOKUP(BC$31,$S$28:$AB$28,$S$32:$AB$281))*IFERROR(_xlfn.XLOOKUP(BF$30,$S$8:$S$10,_xlfn.XLOOKUP(BC$31,$U$4:$Z$4,$U$8:$Z$10),1),1),4))</f>
        <v>"OnHealInc":0.1587</v>
      </c>
      <c r="BD142" s="2" t="str" cm="1">
        <f t="array" ref="BD142">IF(BD141="","",$B$2&amp;BD$31&amp;$B$2&amp;$B$1&amp;ROUND(BD$29/100*_xlfn.XLOOKUP($E142,$E$32:$E$281,_xlfn.XLOOKUP(BD$31,$S$28:$AB$28,$S$32:$AB$281))*IFERROR(_xlfn.XLOOKUP(BE$30,$S$8:$S$10,_xlfn.XLOOKUP(BD$31,$U$4:$Z$4,$U$8:$Z$10),1),1),4))</f>
        <v/>
      </c>
      <c r="BE142" s="2" t="str">
        <f t="shared" si="19"/>
        <v>{"PhysDef":21735.2085,"OnHealInc":0.1587}</v>
      </c>
      <c r="BF142" s="2" t="str" cm="1">
        <f t="array" ref="BF142">IF(BF141="","",$B$2&amp;BF$31&amp;$B$2&amp;$B$1&amp;ROUND(BF$29/100*_xlfn.XLOOKUP($E142,$E$32:$E$281,_xlfn.XLOOKUP(BF$31,$S$28:$AB$28,$S$32:$AB$281))*IFERROR(_xlfn.XLOOKUP(BI$30,$S$8:$S$10,_xlfn.XLOOKUP(BF$31,$U$4:$Z$4,$U$8:$Z$10),1),1),4))</f>
        <v>"MagicDef":21735.2085</v>
      </c>
      <c r="BG142" s="2" t="str" cm="1">
        <f t="array" ref="BG142">IF(BG141="","",$B$2&amp;BG$31&amp;$B$2&amp;$B$1&amp;ROUND(BG$29/100*_xlfn.XLOOKUP($E142,$E$32:$E$281,_xlfn.XLOOKUP(BG$31,$S$28:$AB$28,$S$32:$AB$281))*IFERROR(_xlfn.XLOOKUP(BJ$30,$S$8:$S$10,_xlfn.XLOOKUP(BG$31,$U$4:$Z$4,$U$8:$Z$10),1),1),4))</f>
        <v>"AtkSpeed":0.2165</v>
      </c>
      <c r="BH142" s="2" t="str" cm="1">
        <f t="array" ref="BH142">IF(BH141="","",$B$2&amp;BH$31&amp;$B$2&amp;$B$1&amp;ROUND(BH$29/100*_xlfn.XLOOKUP($E142,$E$32:$E$281,_xlfn.XLOOKUP(BH$31,$S$28:$AB$28,$S$32:$AB$281))*IFERROR(_xlfn.XLOOKUP(BI$30,$S$8:$S$10,_xlfn.XLOOKUP(BH$31,$U$4:$Z$4,$U$8:$Z$10),1),1),4))</f>
        <v>"OnHealInc":0.1587</v>
      </c>
      <c r="BI142" s="2" t="str">
        <f t="shared" si="20"/>
        <v>{"MagicDef":21735.2085,"AtkSpeed":0.2165,"OnHealInc":0.1587}</v>
      </c>
      <c r="BJ142" s="2" t="str" cm="1">
        <f t="array" ref="BJ142">IF(BJ141="","",$B$2&amp;BJ$31&amp;$B$2&amp;$B$1&amp;ROUND(BJ$29/100*_xlfn.XLOOKUP($E142,$E$32:$E$281,_xlfn.XLOOKUP(BJ$31,$S$28:$AB$28,$S$32:$AB$281))*IFERROR(_xlfn.XLOOKUP(BM$30,$S$8:$S$10,_xlfn.XLOOKUP(BJ$31,$U$4:$Z$4,$U$8:$Z$10),1),1),4))</f>
        <v>"Atk":54338.0212</v>
      </c>
      <c r="BK142" s="2" t="str" cm="1">
        <f t="array" ref="BK142">IF(BK141="","",$B$2&amp;BK$31&amp;$B$2&amp;$B$1&amp;ROUND(BK$29/100*_xlfn.XLOOKUP($E142,$E$32:$E$281,_xlfn.XLOOKUP(BK$31,$S$28:$AB$28,$S$32:$AB$281))*IFERROR(_xlfn.XLOOKUP(BN$30,$S$8:$S$10,_xlfn.XLOOKUP(BK$31,$U$4:$Z$4,$U$8:$Z$10),1),1),4))</f>
        <v>"Cri":0.7672</v>
      </c>
      <c r="BL142" s="2" t="str" cm="1">
        <f t="array" ref="BL142">IF(BL141="","",$B$2&amp;BL$31&amp;$B$2&amp;$B$1&amp;ROUND(BL$29/100*_xlfn.XLOOKUP($E142,$E$32:$E$281,_xlfn.XLOOKUP(BL$31,$S$28:$AB$28,$S$32:$AB$281))*IFERROR(_xlfn.XLOOKUP(BM$30,$S$8:$S$10,_xlfn.XLOOKUP(BL$31,$U$4:$Z$4,$U$8:$Z$10),1),1),4))</f>
        <v/>
      </c>
      <c r="BM142" s="2" t="str">
        <f t="shared" si="21"/>
        <v>{"Atk":54338.0212,"Cri":0.7672}</v>
      </c>
      <c r="BN142" s="2" t="str" cm="1">
        <f t="array" ref="BN142">IF(BN141="","",$B$2&amp;BN$31&amp;$B$2&amp;$B$1&amp;ROUND(BN$29/100*_xlfn.XLOOKUP($E142,$E$32:$E$281,_xlfn.XLOOKUP(BN$31,$S$28:$AB$28,$S$32:$AB$281))*IFERROR(_xlfn.XLOOKUP(BQ$30,$S$8:$S$10,_xlfn.XLOOKUP(BN$31,$U$4:$Z$4,$U$8:$Z$10),1),1),4))</f>
        <v>"Hp":518681.1116</v>
      </c>
      <c r="BO142" s="2" t="str" cm="1">
        <f t="array" ref="BO142">IF(BO141="","",$B$2&amp;BO$31&amp;$B$2&amp;$B$1&amp;ROUND(BO$29/100*_xlfn.XLOOKUP($E142,$E$32:$E$281,_xlfn.XLOOKUP(BO$31,$S$28:$AB$28,$S$32:$AB$281))*IFERROR(_xlfn.XLOOKUP(BR$30,$S$8:$S$10,_xlfn.XLOOKUP(BO$31,$U$4:$Z$4,$U$8:$Z$10),1),1),4))</f>
        <v>"AntiCri":0.7672</v>
      </c>
      <c r="BP142" s="2" t="str" cm="1">
        <f t="array" ref="BP142">IF(BP141="","",$B$2&amp;BP$31&amp;$B$2&amp;$B$1&amp;ROUND(BP$29/100*_xlfn.XLOOKUP($E142,$E$32:$E$281,_xlfn.XLOOKUP(BP$31,$S$28:$AB$28,$S$32:$AB$281))*IFERROR(_xlfn.XLOOKUP(BQ$30,$S$8:$S$10,_xlfn.XLOOKUP(BP$31,$U$4:$Z$4,$U$8:$Z$10),1),1),4))</f>
        <v/>
      </c>
      <c r="BQ142" s="2" t="str">
        <f t="shared" si="22"/>
        <v>{"Hp":518681.1116,"AntiCri":0.7672}</v>
      </c>
      <c r="BR142" s="2" t="str" cm="1">
        <f t="array" ref="BR142">IF(BR141="","",$B$2&amp;BR$31&amp;$B$2&amp;$B$1&amp;ROUND(BR$29/100*_xlfn.XLOOKUP($E142,$E$32:$E$281,_xlfn.XLOOKUP(BR$31,$S$28:$AB$28,$S$32:$AB$281))*IFERROR(_xlfn.XLOOKUP(BU$30,$S$8:$S$10,_xlfn.XLOOKUP(BR$31,$U$4:$Z$4,$U$8:$Z$10),1),1),4))</f>
        <v>"PhysDef":19166.502</v>
      </c>
      <c r="BS142" s="2" t="str" cm="1">
        <f t="array" ref="BS142">IF(BS141="","",$B$2&amp;BS$31&amp;$B$2&amp;$B$1&amp;ROUND(BS$29/100*_xlfn.XLOOKUP($E142,$E$32:$E$281,_xlfn.XLOOKUP(BS$31,$S$28:$AB$28,$S$32:$AB$281))*IFERROR(_xlfn.XLOOKUP(BV$30,$S$8:$S$10,_xlfn.XLOOKUP(BS$31,$U$4:$Z$4,$U$8:$Z$10),1),1),4))</f>
        <v>"HealInc":0.1587</v>
      </c>
      <c r="BT142" s="2" t="str" cm="1">
        <f t="array" ref="BT142">IF(BT141="","",$B$2&amp;BT$31&amp;$B$2&amp;$B$1&amp;ROUND(BT$29/100*_xlfn.XLOOKUP($E142,$E$32:$E$281,_xlfn.XLOOKUP(BT$31,$S$28:$AB$28,$S$32:$AB$281))*IFERROR(_xlfn.XLOOKUP(BU$30,$S$8:$S$10,_xlfn.XLOOKUP(BT$31,$U$4:$Z$4,$U$8:$Z$10),1),1),4))</f>
        <v/>
      </c>
      <c r="BU142" s="2" t="str">
        <f t="shared" si="23"/>
        <v>{"PhysDef":19166.502,"HealInc":0.1587}</v>
      </c>
      <c r="BV142" s="2" t="str" cm="1">
        <f t="array" ref="BV142">IF(BV141="","",$B$2&amp;BV$31&amp;$B$2&amp;$B$1&amp;ROUND(BV$29/100*_xlfn.XLOOKUP($E142,$E$32:$E$281,_xlfn.XLOOKUP(BV$31,$S$28:$AB$28,$S$32:$AB$281))*IFERROR(_xlfn.XLOOKUP(BY$30,$S$8:$S$10,_xlfn.XLOOKUP(BV$31,$U$4:$Z$4,$U$8:$Z$10),1),1),4))</f>
        <v>"MagicDef":19561.6876</v>
      </c>
      <c r="BW142" s="2" t="str" cm="1">
        <f t="array" ref="BW142">IF(BW141="","",$B$2&amp;BW$31&amp;$B$2&amp;$B$1&amp;ROUND(BW$29/100*_xlfn.XLOOKUP($E142,$E$32:$E$281,_xlfn.XLOOKUP(BW$31,$S$28:$AB$28,$S$32:$AB$281))*IFERROR(_xlfn.XLOOKUP(BZ$30,$S$8:$S$10,_xlfn.XLOOKUP(BW$31,$U$4:$Z$4,$U$8:$Z$10),1),1),4))</f>
        <v>"AtkSpeed":0.2165</v>
      </c>
      <c r="BX142" s="2" t="str" cm="1">
        <f t="array" ref="BX142">IF(BX141="","",$B$2&amp;BX$31&amp;$B$2&amp;$B$1&amp;ROUND(BX$29/100*_xlfn.XLOOKUP($E142,$E$32:$E$281,_xlfn.XLOOKUP(BX$31,$S$28:$AB$28,$S$32:$AB$281))*IFERROR(_xlfn.XLOOKUP(BY$30,$S$8:$S$10,_xlfn.XLOOKUP(BX$31,$U$4:$Z$4,$U$8:$Z$10),1),1),4))</f>
        <v>"HealInc":0.1587</v>
      </c>
      <c r="BY142" s="2" t="str">
        <f t="shared" si="24"/>
        <v>{"MagicDef":19561.6876,"AtkSpeed":0.2165,"HealInc":0.1587}</v>
      </c>
    </row>
    <row r="143" spans="4:77" ht="16.5" x14ac:dyDescent="0.15">
      <c r="D143" s="38">
        <v>233</v>
      </c>
      <c r="E143" s="43">
        <v>112</v>
      </c>
      <c r="F143" s="38">
        <v>7409.432436082061</v>
      </c>
      <c r="G143" s="38">
        <v>30</v>
      </c>
      <c r="H143" s="38">
        <v>30</v>
      </c>
      <c r="I143" s="48">
        <v>7409.432436082061</v>
      </c>
      <c r="J143" s="48">
        <v>740.9432436082061</v>
      </c>
      <c r="K143" s="48">
        <v>296.37729744328243</v>
      </c>
      <c r="L143" s="48">
        <v>296.37729744328243</v>
      </c>
      <c r="M143" s="48">
        <v>42</v>
      </c>
      <c r="N143" s="48">
        <v>42</v>
      </c>
      <c r="O143" s="48">
        <v>13.5</v>
      </c>
      <c r="P143" s="48">
        <v>10.5</v>
      </c>
      <c r="Q143" s="48">
        <v>9.9</v>
      </c>
      <c r="R143" s="48">
        <v>9.9</v>
      </c>
      <c r="S143" s="48">
        <f>SUM(I$32:I143)</f>
        <v>501391.44349953812</v>
      </c>
      <c r="T143" s="48">
        <f>SUM(J$32:J143)</f>
        <v>50139.144349953807</v>
      </c>
      <c r="U143" s="48">
        <f>SUM(K$32:K143)</f>
        <v>20055.657739981525</v>
      </c>
      <c r="V143" s="48">
        <f>SUM(L$32:L143)</f>
        <v>20055.657739981525</v>
      </c>
      <c r="W143" s="62">
        <f>SUM(M$32:M143)/10000</f>
        <v>0.77139999999999997</v>
      </c>
      <c r="X143" s="62">
        <f>SUM(N$32:N143)/10000</f>
        <v>0.77139999999999997</v>
      </c>
      <c r="Y143" s="62">
        <f>SUM(O$32:O143)/10000</f>
        <v>0.21779999999999999</v>
      </c>
      <c r="Z143" s="62">
        <f>SUM(P$32:P143)/10000</f>
        <v>0.1694</v>
      </c>
      <c r="AA143" s="62">
        <f>SUM(Q$32:Q143)/10000</f>
        <v>0.15972000000000003</v>
      </c>
      <c r="AB143" s="62">
        <f>SUM(R$32:R143)/10000</f>
        <v>0.15972000000000003</v>
      </c>
      <c r="AD143" s="2" t="str" cm="1">
        <f t="array" ref="AD143">IF(AD142="","",$B$2&amp;AD$31&amp;$B$2&amp;$B$1&amp;ROUND(AD$29/100*_xlfn.XLOOKUP($E143,$E$32:$E$281,_xlfn.XLOOKUP(AD$31,$S$28:$AB$28,$S$32:$AB$281))*_xlfn.XLOOKUP(AG$30,$S$8:$S$10,_xlfn.XLOOKUP(AD$31,$U$4:$Z$4,$U$8:$Z$10),1),4))</f>
        <v>"Atk":61169.7561</v>
      </c>
      <c r="AE143" s="2" t="str" cm="1">
        <f t="array" ref="AE143">IF(AE142="","",$B$2&amp;AE$31&amp;$B$2&amp;$B$1&amp;ROUND(AE$29/100*_xlfn.XLOOKUP($E143,$E$32:$E$281,_xlfn.XLOOKUP(AE$31,$S$28:$AB$28,$S$32:$AB$281))*_xlfn.XLOOKUP(AG$30,$S$8:$S$10,_xlfn.XLOOKUP(AE$31,$U$4:$Z$4,$U$8:$Z$10),1),4))</f>
        <v>"Cri":1.1185</v>
      </c>
      <c r="AF143" s="2" t="str" cm="1">
        <f t="array" ref="AF143">IF(AF142="","",$B$2&amp;AF$31&amp;$B$2&amp;$B$1&amp;ROUND(AF$29/100*_xlfn.XLOOKUP($E143,$E$32:$E$281,_xlfn.XLOOKUP(AF$31,$S$28:$AB$28,$S$32:$AB$281))*_xlfn.XLOOKUP(AI$30,$S$8:$S$10,_xlfn.XLOOKUP(AF$31,$U$4:$Z$4,$U$8:$Z$10),1),4))</f>
        <v/>
      </c>
      <c r="AG143" s="2" t="str">
        <f t="shared" si="13"/>
        <v>{"Atk":61169.7561,"Cri":1.1185}</v>
      </c>
      <c r="AH143" s="2" t="str" cm="1">
        <f t="array" ref="AH143">IF(AH142="","",$B$2&amp;AH$31&amp;$B$2&amp;$B$1&amp;ROUND(AH$29/100*_xlfn.XLOOKUP($E143,$E$32:$E$281,_xlfn.XLOOKUP(AH$31,$S$28:$AB$28,$S$32:$AB$281))*_xlfn.XLOOKUP(AK$30,$S$8:$S$10,_xlfn.XLOOKUP(AH$31,$U$4:$Z$4,$U$8:$Z$10),1),4))</f>
        <v>"Hp":441224.4703</v>
      </c>
      <c r="AI143" s="2" t="str" cm="1">
        <f t="array" ref="AI143">IF(AI142="","",$B$2&amp;AI$31&amp;$B$2&amp;$B$1&amp;ROUND(AI$29/100*_xlfn.XLOOKUP($E143,$E$32:$E$281,_xlfn.XLOOKUP(AI$31,$S$28:$AB$28,$S$32:$AB$281))*_xlfn.XLOOKUP(AK$30,$S$8:$S$10,_xlfn.XLOOKUP(AI$31,$U$4:$Z$4,$U$8:$Z$10),1),4))</f>
        <v>"AntiCri":0.6171</v>
      </c>
      <c r="AJ143" s="2" t="str" cm="1">
        <f t="array" ref="AJ143">IF(AJ142="","",$B$2&amp;AJ$31&amp;$B$2&amp;$B$1&amp;ROUND(AJ$29/100*_xlfn.XLOOKUP($E143,$E$32:$E$281,_xlfn.XLOOKUP(AJ$31,$S$28:$AB$28,$S$32:$AB$281))*_xlfn.XLOOKUP(AK$30,$S$8:$S$10,_xlfn.XLOOKUP(AJ$31,$U$4:$Z$4,$U$8:$Z$10),1),4))</f>
        <v/>
      </c>
      <c r="AK143" s="2" t="str">
        <f t="shared" si="14"/>
        <v>{"Hp":441224.4703,"AntiCri":0.6171}</v>
      </c>
      <c r="AL143" s="2" t="str" cm="1">
        <f t="array" ref="AL143">IF(AL142="","",$B$2&amp;AL$31&amp;$B$2&amp;$B$1&amp;ROUND(AL$29/100*_xlfn.XLOOKUP($E143,$E$32:$E$281,_xlfn.XLOOKUP(AL$31,$S$28:$AB$28,$S$32:$AB$281))*IFERROR(_xlfn.XLOOKUP(AO$30,$S$8:$S$10,_xlfn.XLOOKUP(AL$31,$U$4:$Z$4,$U$8:$Z$10),1),1),4))</f>
        <v>"PhysDef":19052.8749</v>
      </c>
      <c r="AM143" s="2" t="str" cm="1">
        <f t="array" ref="AM143">IF(AM142="","",$B$2&amp;AM$31&amp;$B$2&amp;$B$1&amp;ROUND(AM$29/100*_xlfn.XLOOKUP($E143,$E$32:$E$281,_xlfn.XLOOKUP(AM$31,$S$28:$AB$28,$S$32:$AB$281))*IFERROR(_xlfn.XLOOKUP(AP$30,$S$8:$S$10,_xlfn.XLOOKUP(AM$31,$U$4:$Z$4,$U$8:$Z$10),1),1),4))</f>
        <v>"SkillSpeed":0.1694</v>
      </c>
      <c r="AN143" s="2" t="str" cm="1">
        <f t="array" ref="AN143">IF(AN142="","",$B$2&amp;AN$31&amp;$B$2&amp;$B$1&amp;ROUND(AN$29/100*_xlfn.XLOOKUP($E143,$E$32:$E$281,_xlfn.XLOOKUP(AN$31,$S$28:$AB$28,$S$32:$AB$281))*IFERROR(_xlfn.XLOOKUP(AO$30,$S$8:$S$10,_xlfn.XLOOKUP(AN$31,$U$4:$Z$4,$U$8:$Z$10),1),1),4))</f>
        <v/>
      </c>
      <c r="AO143" s="2" t="str">
        <f t="shared" si="15"/>
        <v>{"PhysDef":19052.8749,"SkillSpeed":0.1694}</v>
      </c>
      <c r="AP143" s="2" t="str" cm="1">
        <f t="array" ref="AP143">IF(AP142="","",$B$2&amp;AP$31&amp;$B$2&amp;$B$1&amp;ROUND(AP$29/100*_xlfn.XLOOKUP($E143,$E$32:$E$281,_xlfn.XLOOKUP(AP$31,$S$28:$AB$28,$S$32:$AB$281))*IFERROR(_xlfn.XLOOKUP(AS$30,$S$8:$S$10,_xlfn.XLOOKUP(AP$31,$U$4:$Z$4,$U$8:$Z$10),1),1),4))</f>
        <v>"MagicDef":19052.8749</v>
      </c>
      <c r="AQ143" s="2" t="str" cm="1">
        <f t="array" ref="AQ143">IF(AQ142="","",$B$2&amp;AQ$31&amp;$B$2&amp;$B$1&amp;ROUND(AQ$29/100*_xlfn.XLOOKUP($E143,$E$32:$E$281,_xlfn.XLOOKUP(AQ$31,$S$28:$AB$28,$S$32:$AB$281))*IFERROR(_xlfn.XLOOKUP(AT$30,$S$8:$S$10,_xlfn.XLOOKUP(AQ$31,$U$4:$Z$4,$U$8:$Z$10),1),1),4))</f>
        <v>"AtkSpeed":0.2178</v>
      </c>
      <c r="AR143" s="2" t="str" cm="1">
        <f t="array" ref="AR143">IF(AR142="","",$B$2&amp;AR$31&amp;$B$2&amp;$B$1&amp;ROUND(AR$29/100*_xlfn.XLOOKUP($E143,$E$32:$E$281,_xlfn.XLOOKUP(AR$31,$S$28:$AB$28,$S$32:$AB$281))*IFERROR(_xlfn.XLOOKUP(AS$30,$S$8:$S$10,_xlfn.XLOOKUP(AR$31,$U$4:$Z$4,$U$8:$Z$10),1),1),4))</f>
        <v>"SkillSpeed":0.1694</v>
      </c>
      <c r="AS143" s="2" t="str">
        <f t="shared" si="16"/>
        <v>{"MagicDef":19052.8749,"AtkSpeed":0.2178,"SkillSpeed":0.1694}</v>
      </c>
      <c r="AT143" s="2" t="str" cm="1">
        <f t="array" ref="AT143">IF(AT142="","",$B$2&amp;AT$31&amp;$B$2&amp;$B$1&amp;ROUND(AT$29/100*_xlfn.XLOOKUP($E143,$E$32:$E$281,_xlfn.XLOOKUP(AT$31,$S$28:$AB$28,$S$32:$AB$281))*IFERROR(_xlfn.XLOOKUP(AW$30,$S$8:$S$10,_xlfn.XLOOKUP(AT$31,$U$4:$Z$4,$U$8:$Z$10),1),1),4))</f>
        <v>"Atk":43119.6641</v>
      </c>
      <c r="AU143" s="2" t="str" cm="1">
        <f t="array" ref="AU143">IF(AU142="","",$B$2&amp;AU$31&amp;$B$2&amp;$B$1&amp;ROUND(AU$29/100*_xlfn.XLOOKUP($E143,$E$32:$E$281,_xlfn.XLOOKUP(AU$31,$S$28:$AB$28,$S$32:$AB$281))*IFERROR(_xlfn.XLOOKUP(AX$30,$S$8:$S$10,_xlfn.XLOOKUP(AU$31,$U$4:$Z$4,$U$8:$Z$10),1),1),4))</f>
        <v>"Cri":0.7714</v>
      </c>
      <c r="AV143" s="2" t="str" cm="1">
        <f t="array" ref="AV143">IF(AV142="","",$B$2&amp;AV$31&amp;$B$2&amp;$B$1&amp;ROUND(AV$29/100*_xlfn.XLOOKUP($E143,$E$32:$E$281,_xlfn.XLOOKUP(AV$31,$S$28:$AB$28,$S$32:$AB$281))*IFERROR(_xlfn.XLOOKUP(AW$30,$S$8:$S$10,_xlfn.XLOOKUP(AV$31,$U$4:$Z$4,$U$8:$Z$10),1),1),4))</f>
        <v/>
      </c>
      <c r="AW143" s="2" t="str">
        <f t="shared" si="17"/>
        <v>{"Atk":43119.6641,"Cri":0.7714}</v>
      </c>
      <c r="AX143" s="2" t="str" cm="1">
        <f t="array" ref="AX143">IF(AX142="","",$B$2&amp;AX$31&amp;$B$2&amp;$B$1&amp;ROUND(AX$29/100*_xlfn.XLOOKUP($E143,$E$32:$E$281,_xlfn.XLOOKUP(AX$31,$S$28:$AB$28,$S$32:$AB$281))*IFERROR(_xlfn.XLOOKUP(BA$30,$S$8:$S$10,_xlfn.XLOOKUP(AX$31,$U$4:$Z$4,$U$8:$Z$10),1),1),4))</f>
        <v>"Hp":626739.3044</v>
      </c>
      <c r="AY143" s="2" t="str" cm="1">
        <f t="array" ref="AY143">IF(AY142="","",$B$2&amp;AY$31&amp;$B$2&amp;$B$1&amp;ROUND(AY$29/100*_xlfn.XLOOKUP($E143,$E$32:$E$281,_xlfn.XLOOKUP(AY$31,$S$28:$AB$28,$S$32:$AB$281))*IFERROR(_xlfn.XLOOKUP(BB$30,$S$8:$S$10,_xlfn.XLOOKUP(AY$31,$U$4:$Z$4,$U$8:$Z$10),1),1),4))</f>
        <v>"AntiCri":0.7714</v>
      </c>
      <c r="AZ143" s="2" t="str" cm="1">
        <f t="array" ref="AZ143">IF(AZ142="","",$B$2&amp;AZ$31&amp;$B$2&amp;$B$1&amp;ROUND(AZ$29/100*_xlfn.XLOOKUP($E143,$E$32:$E$281,_xlfn.XLOOKUP(AZ$31,$S$28:$AB$28,$S$32:$AB$281))*IFERROR(_xlfn.XLOOKUP(BA$30,$S$8:$S$10,_xlfn.XLOOKUP(AZ$31,$U$4:$Z$4,$U$8:$Z$10),1),1),4))</f>
        <v/>
      </c>
      <c r="BA143" s="2" t="str">
        <f t="shared" si="18"/>
        <v>{"Hp":626739.3044,"AntiCri":0.7714}</v>
      </c>
      <c r="BB143" s="2" t="str" cm="1">
        <f t="array" ref="BB143">IF(BB142="","",$B$2&amp;BB$31&amp;$B$2&amp;$B$1&amp;ROUND(BB$29/100*_xlfn.XLOOKUP($E143,$E$32:$E$281,_xlfn.XLOOKUP(BB$31,$S$28:$AB$28,$S$32:$AB$281))*IFERROR(_xlfn.XLOOKUP(BE$30,$S$8:$S$10,_xlfn.XLOOKUP(BB$31,$U$4:$Z$4,$U$8:$Z$10),1),1),4))</f>
        <v>"PhysDef":22061.2235</v>
      </c>
      <c r="BC143" s="2" t="str" cm="1">
        <f t="array" ref="BC143">IF(BC142="","",$B$2&amp;BC$31&amp;$B$2&amp;$B$1&amp;ROUND(BC$29/100*_xlfn.XLOOKUP($E143,$E$32:$E$281,_xlfn.XLOOKUP(BC$31,$S$28:$AB$28,$S$32:$AB$281))*IFERROR(_xlfn.XLOOKUP(BF$30,$S$8:$S$10,_xlfn.XLOOKUP(BC$31,$U$4:$Z$4,$U$8:$Z$10),1),1),4))</f>
        <v>"OnHealInc":0.1597</v>
      </c>
      <c r="BD143" s="2" t="str" cm="1">
        <f t="array" ref="BD143">IF(BD142="","",$B$2&amp;BD$31&amp;$B$2&amp;$B$1&amp;ROUND(BD$29/100*_xlfn.XLOOKUP($E143,$E$32:$E$281,_xlfn.XLOOKUP(BD$31,$S$28:$AB$28,$S$32:$AB$281))*IFERROR(_xlfn.XLOOKUP(BE$30,$S$8:$S$10,_xlfn.XLOOKUP(BD$31,$U$4:$Z$4,$U$8:$Z$10),1),1),4))</f>
        <v/>
      </c>
      <c r="BE143" s="2" t="str">
        <f t="shared" si="19"/>
        <v>{"PhysDef":22061.2235,"OnHealInc":0.1597}</v>
      </c>
      <c r="BF143" s="2" t="str" cm="1">
        <f t="array" ref="BF143">IF(BF142="","",$B$2&amp;BF$31&amp;$B$2&amp;$B$1&amp;ROUND(BF$29/100*_xlfn.XLOOKUP($E143,$E$32:$E$281,_xlfn.XLOOKUP(BF$31,$S$28:$AB$28,$S$32:$AB$281))*IFERROR(_xlfn.XLOOKUP(BI$30,$S$8:$S$10,_xlfn.XLOOKUP(BF$31,$U$4:$Z$4,$U$8:$Z$10),1),1),4))</f>
        <v>"MagicDef":22061.2235</v>
      </c>
      <c r="BG143" s="2" t="str" cm="1">
        <f t="array" ref="BG143">IF(BG142="","",$B$2&amp;BG$31&amp;$B$2&amp;$B$1&amp;ROUND(BG$29/100*_xlfn.XLOOKUP($E143,$E$32:$E$281,_xlfn.XLOOKUP(BG$31,$S$28:$AB$28,$S$32:$AB$281))*IFERROR(_xlfn.XLOOKUP(BJ$30,$S$8:$S$10,_xlfn.XLOOKUP(BG$31,$U$4:$Z$4,$U$8:$Z$10),1),1),4))</f>
        <v>"AtkSpeed":0.2178</v>
      </c>
      <c r="BH143" s="2" t="str" cm="1">
        <f t="array" ref="BH143">IF(BH142="","",$B$2&amp;BH$31&amp;$B$2&amp;$B$1&amp;ROUND(BH$29/100*_xlfn.XLOOKUP($E143,$E$32:$E$281,_xlfn.XLOOKUP(BH$31,$S$28:$AB$28,$S$32:$AB$281))*IFERROR(_xlfn.XLOOKUP(BI$30,$S$8:$S$10,_xlfn.XLOOKUP(BH$31,$U$4:$Z$4,$U$8:$Z$10),1),1),4))</f>
        <v>"OnHealInc":0.1597</v>
      </c>
      <c r="BI143" s="2" t="str">
        <f t="shared" si="20"/>
        <v>{"MagicDef":22061.2235,"AtkSpeed":0.2178,"OnHealInc":0.1597}</v>
      </c>
      <c r="BJ143" s="2" t="str" cm="1">
        <f t="array" ref="BJ143">IF(BJ142="","",$B$2&amp;BJ$31&amp;$B$2&amp;$B$1&amp;ROUND(BJ$29/100*_xlfn.XLOOKUP($E143,$E$32:$E$281,_xlfn.XLOOKUP(BJ$31,$S$28:$AB$28,$S$32:$AB$281))*IFERROR(_xlfn.XLOOKUP(BM$30,$S$8:$S$10,_xlfn.XLOOKUP(BJ$31,$U$4:$Z$4,$U$8:$Z$10),1),1),4))</f>
        <v>"Atk":55153.0587999999</v>
      </c>
      <c r="BK143" s="2" t="str" cm="1">
        <f t="array" ref="BK143">IF(BK142="","",$B$2&amp;BK$31&amp;$B$2&amp;$B$1&amp;ROUND(BK$29/100*_xlfn.XLOOKUP($E143,$E$32:$E$281,_xlfn.XLOOKUP(BK$31,$S$28:$AB$28,$S$32:$AB$281))*IFERROR(_xlfn.XLOOKUP(BN$30,$S$8:$S$10,_xlfn.XLOOKUP(BK$31,$U$4:$Z$4,$U$8:$Z$10),1),1),4))</f>
        <v>"Cri":0.7714</v>
      </c>
      <c r="BL143" s="2" t="str" cm="1">
        <f t="array" ref="BL143">IF(BL142="","",$B$2&amp;BL$31&amp;$B$2&amp;$B$1&amp;ROUND(BL$29/100*_xlfn.XLOOKUP($E143,$E$32:$E$281,_xlfn.XLOOKUP(BL$31,$S$28:$AB$28,$S$32:$AB$281))*IFERROR(_xlfn.XLOOKUP(BM$30,$S$8:$S$10,_xlfn.XLOOKUP(BL$31,$U$4:$Z$4,$U$8:$Z$10),1),1),4))</f>
        <v/>
      </c>
      <c r="BM143" s="2" t="str">
        <f t="shared" si="21"/>
        <v>{"Atk":55153.0587999999,"Cri":0.7714}</v>
      </c>
      <c r="BN143" s="2" t="str" cm="1">
        <f t="array" ref="BN143">IF(BN142="","",$B$2&amp;BN$31&amp;$B$2&amp;$B$1&amp;ROUND(BN$29/100*_xlfn.XLOOKUP($E143,$E$32:$E$281,_xlfn.XLOOKUP(BN$31,$S$28:$AB$28,$S$32:$AB$281))*IFERROR(_xlfn.XLOOKUP(BQ$30,$S$8:$S$10,_xlfn.XLOOKUP(BN$31,$U$4:$Z$4,$U$8:$Z$10),1),1),4))</f>
        <v>"Hp":526461.0157</v>
      </c>
      <c r="BO143" s="2" t="str" cm="1">
        <f t="array" ref="BO143">IF(BO142="","",$B$2&amp;BO$31&amp;$B$2&amp;$B$1&amp;ROUND(BO$29/100*_xlfn.XLOOKUP($E143,$E$32:$E$281,_xlfn.XLOOKUP(BO$31,$S$28:$AB$28,$S$32:$AB$281))*IFERROR(_xlfn.XLOOKUP(BR$30,$S$8:$S$10,_xlfn.XLOOKUP(BO$31,$U$4:$Z$4,$U$8:$Z$10),1),1),4))</f>
        <v>"AntiCri":0.7714</v>
      </c>
      <c r="BP143" s="2" t="str" cm="1">
        <f t="array" ref="BP143">IF(BP142="","",$B$2&amp;BP$31&amp;$B$2&amp;$B$1&amp;ROUND(BP$29/100*_xlfn.XLOOKUP($E143,$E$32:$E$281,_xlfn.XLOOKUP(BP$31,$S$28:$AB$28,$S$32:$AB$281))*IFERROR(_xlfn.XLOOKUP(BQ$30,$S$8:$S$10,_xlfn.XLOOKUP(BP$31,$U$4:$Z$4,$U$8:$Z$10),1),1),4))</f>
        <v/>
      </c>
      <c r="BQ143" s="2" t="str">
        <f t="shared" si="22"/>
        <v>{"Hp":526461.0157,"AntiCri":0.7714}</v>
      </c>
      <c r="BR143" s="2" t="str" cm="1">
        <f t="array" ref="BR143">IF(BR142="","",$B$2&amp;BR$31&amp;$B$2&amp;$B$1&amp;ROUND(BR$29/100*_xlfn.XLOOKUP($E143,$E$32:$E$281,_xlfn.XLOOKUP(BR$31,$S$28:$AB$28,$S$32:$AB$281))*IFERROR(_xlfn.XLOOKUP(BU$30,$S$8:$S$10,_xlfn.XLOOKUP(BR$31,$U$4:$Z$4,$U$8:$Z$10),1),1),4))</f>
        <v>"PhysDef":19453.988</v>
      </c>
      <c r="BS143" s="2" t="str" cm="1">
        <f t="array" ref="BS143">IF(BS142="","",$B$2&amp;BS$31&amp;$B$2&amp;$B$1&amp;ROUND(BS$29/100*_xlfn.XLOOKUP($E143,$E$32:$E$281,_xlfn.XLOOKUP(BS$31,$S$28:$AB$28,$S$32:$AB$281))*IFERROR(_xlfn.XLOOKUP(BV$30,$S$8:$S$10,_xlfn.XLOOKUP(BS$31,$U$4:$Z$4,$U$8:$Z$10),1),1),4))</f>
        <v>"HealInc":0.1597</v>
      </c>
      <c r="BT143" s="2" t="str" cm="1">
        <f t="array" ref="BT143">IF(BT142="","",$B$2&amp;BT$31&amp;$B$2&amp;$B$1&amp;ROUND(BT$29/100*_xlfn.XLOOKUP($E143,$E$32:$E$281,_xlfn.XLOOKUP(BT$31,$S$28:$AB$28,$S$32:$AB$281))*IFERROR(_xlfn.XLOOKUP(BU$30,$S$8:$S$10,_xlfn.XLOOKUP(BT$31,$U$4:$Z$4,$U$8:$Z$10),1),1),4))</f>
        <v/>
      </c>
      <c r="BU143" s="2" t="str">
        <f t="shared" si="23"/>
        <v>{"PhysDef":19453.988,"HealInc":0.1597}</v>
      </c>
      <c r="BV143" s="2" t="str" cm="1">
        <f t="array" ref="BV143">IF(BV142="","",$B$2&amp;BV$31&amp;$B$2&amp;$B$1&amp;ROUND(BV$29/100*_xlfn.XLOOKUP($E143,$E$32:$E$281,_xlfn.XLOOKUP(BV$31,$S$28:$AB$28,$S$32:$AB$281))*IFERROR(_xlfn.XLOOKUP(BY$30,$S$8:$S$10,_xlfn.XLOOKUP(BV$31,$U$4:$Z$4,$U$8:$Z$10),1),1),4))</f>
        <v>"MagicDef":19855.1012</v>
      </c>
      <c r="BW143" s="2" t="str" cm="1">
        <f t="array" ref="BW143">IF(BW142="","",$B$2&amp;BW$31&amp;$B$2&amp;$B$1&amp;ROUND(BW$29/100*_xlfn.XLOOKUP($E143,$E$32:$E$281,_xlfn.XLOOKUP(BW$31,$S$28:$AB$28,$S$32:$AB$281))*IFERROR(_xlfn.XLOOKUP(BZ$30,$S$8:$S$10,_xlfn.XLOOKUP(BW$31,$U$4:$Z$4,$U$8:$Z$10),1),1),4))</f>
        <v>"AtkSpeed":0.2178</v>
      </c>
      <c r="BX143" s="2" t="str" cm="1">
        <f t="array" ref="BX143">IF(BX142="","",$B$2&amp;BX$31&amp;$B$2&amp;$B$1&amp;ROUND(BX$29/100*_xlfn.XLOOKUP($E143,$E$32:$E$281,_xlfn.XLOOKUP(BX$31,$S$28:$AB$28,$S$32:$AB$281))*IFERROR(_xlfn.XLOOKUP(BY$30,$S$8:$S$10,_xlfn.XLOOKUP(BX$31,$U$4:$Z$4,$U$8:$Z$10),1),1),4))</f>
        <v>"HealInc":0.1597</v>
      </c>
      <c r="BY143" s="2" t="str">
        <f t="shared" si="24"/>
        <v>{"MagicDef":19855.1012,"AtkSpeed":0.2178,"HealInc":0.1597}</v>
      </c>
    </row>
    <row r="144" spans="4:77" ht="16.5" x14ac:dyDescent="0.15">
      <c r="D144" s="38">
        <v>235</v>
      </c>
      <c r="E144" s="43">
        <v>113</v>
      </c>
      <c r="F144" s="38">
        <v>7522.528062853331</v>
      </c>
      <c r="G144" s="38">
        <v>30</v>
      </c>
      <c r="H144" s="38">
        <v>30</v>
      </c>
      <c r="I144" s="48">
        <v>7522.528062853331</v>
      </c>
      <c r="J144" s="48">
        <v>752.25280628533312</v>
      </c>
      <c r="K144" s="48">
        <v>300.90112251413325</v>
      </c>
      <c r="L144" s="48">
        <v>300.90112251413325</v>
      </c>
      <c r="M144" s="48">
        <v>42</v>
      </c>
      <c r="N144" s="48">
        <v>42</v>
      </c>
      <c r="O144" s="48">
        <v>13.5</v>
      </c>
      <c r="P144" s="48">
        <v>10.5</v>
      </c>
      <c r="Q144" s="48">
        <v>9.9</v>
      </c>
      <c r="R144" s="48">
        <v>9.9</v>
      </c>
      <c r="S144" s="48">
        <f>SUM(I$32:I144)</f>
        <v>508913.97156239144</v>
      </c>
      <c r="T144" s="48">
        <f>SUM(J$32:J144)</f>
        <v>50891.397156239138</v>
      </c>
      <c r="U144" s="48">
        <f>SUM(K$32:K144)</f>
        <v>20356.558862495658</v>
      </c>
      <c r="V144" s="48">
        <f>SUM(L$32:L144)</f>
        <v>20356.558862495658</v>
      </c>
      <c r="W144" s="62">
        <f>SUM(M$32:M144)/10000</f>
        <v>0.77559999999999996</v>
      </c>
      <c r="X144" s="62">
        <f>SUM(N$32:N144)/10000</f>
        <v>0.77559999999999996</v>
      </c>
      <c r="Y144" s="62">
        <f>SUM(O$32:O144)/10000</f>
        <v>0.21915000000000001</v>
      </c>
      <c r="Z144" s="62">
        <f>SUM(P$32:P144)/10000</f>
        <v>0.17044999999999999</v>
      </c>
      <c r="AA144" s="62">
        <f>SUM(Q$32:Q144)/10000</f>
        <v>0.16071000000000005</v>
      </c>
      <c r="AB144" s="62">
        <f>SUM(R$32:R144)/10000</f>
        <v>0.16071000000000005</v>
      </c>
      <c r="AD144" s="2" t="str" cm="1">
        <f t="array" ref="AD144">IF(AD143="","",$B$2&amp;AD$31&amp;$B$2&amp;$B$1&amp;ROUND(AD$29/100*_xlfn.XLOOKUP($E144,$E$32:$E$281,_xlfn.XLOOKUP(AD$31,$S$28:$AB$28,$S$32:$AB$281))*_xlfn.XLOOKUP(AG$30,$S$8:$S$10,_xlfn.XLOOKUP(AD$31,$U$4:$Z$4,$U$8:$Z$10),1),4))</f>
        <v>"Atk":62087.5045</v>
      </c>
      <c r="AE144" s="2" t="str" cm="1">
        <f t="array" ref="AE144">IF(AE143="","",$B$2&amp;AE$31&amp;$B$2&amp;$B$1&amp;ROUND(AE$29/100*_xlfn.XLOOKUP($E144,$E$32:$E$281,_xlfn.XLOOKUP(AE$31,$S$28:$AB$28,$S$32:$AB$281))*_xlfn.XLOOKUP(AG$30,$S$8:$S$10,_xlfn.XLOOKUP(AE$31,$U$4:$Z$4,$U$8:$Z$10),1),4))</f>
        <v>"Cri":1.1246</v>
      </c>
      <c r="AF144" s="2" t="str" cm="1">
        <f t="array" ref="AF144">IF(AF143="","",$B$2&amp;AF$31&amp;$B$2&amp;$B$1&amp;ROUND(AF$29/100*_xlfn.XLOOKUP($E144,$E$32:$E$281,_xlfn.XLOOKUP(AF$31,$S$28:$AB$28,$S$32:$AB$281))*_xlfn.XLOOKUP(AI$30,$S$8:$S$10,_xlfn.XLOOKUP(AF$31,$U$4:$Z$4,$U$8:$Z$10),1),4))</f>
        <v/>
      </c>
      <c r="AG144" s="2" t="str">
        <f t="shared" si="13"/>
        <v>{"Atk":62087.5045,"Cri":1.1246}</v>
      </c>
      <c r="AH144" s="2" t="str" cm="1">
        <f t="array" ref="AH144">IF(AH143="","",$B$2&amp;AH$31&amp;$B$2&amp;$B$1&amp;ROUND(AH$29/100*_xlfn.XLOOKUP($E144,$E$32:$E$281,_xlfn.XLOOKUP(AH$31,$S$28:$AB$28,$S$32:$AB$281))*_xlfn.XLOOKUP(AK$30,$S$8:$S$10,_xlfn.XLOOKUP(AH$31,$U$4:$Z$4,$U$8:$Z$10),1),4))</f>
        <v>"Hp":447844.295</v>
      </c>
      <c r="AI144" s="2" t="str" cm="1">
        <f t="array" ref="AI144">IF(AI143="","",$B$2&amp;AI$31&amp;$B$2&amp;$B$1&amp;ROUND(AI$29/100*_xlfn.XLOOKUP($E144,$E$32:$E$281,_xlfn.XLOOKUP(AI$31,$S$28:$AB$28,$S$32:$AB$281))*_xlfn.XLOOKUP(AK$30,$S$8:$S$10,_xlfn.XLOOKUP(AI$31,$U$4:$Z$4,$U$8:$Z$10),1),4))</f>
        <v>"AntiCri":0.6205</v>
      </c>
      <c r="AJ144" s="2" t="str" cm="1">
        <f t="array" ref="AJ144">IF(AJ143="","",$B$2&amp;AJ$31&amp;$B$2&amp;$B$1&amp;ROUND(AJ$29/100*_xlfn.XLOOKUP($E144,$E$32:$E$281,_xlfn.XLOOKUP(AJ$31,$S$28:$AB$28,$S$32:$AB$281))*_xlfn.XLOOKUP(AK$30,$S$8:$S$10,_xlfn.XLOOKUP(AJ$31,$U$4:$Z$4,$U$8:$Z$10),1),4))</f>
        <v/>
      </c>
      <c r="AK144" s="2" t="str">
        <f t="shared" si="14"/>
        <v>{"Hp":447844.295,"AntiCri":0.6205}</v>
      </c>
      <c r="AL144" s="2" t="str" cm="1">
        <f t="array" ref="AL144">IF(AL143="","",$B$2&amp;AL$31&amp;$B$2&amp;$B$1&amp;ROUND(AL$29/100*_xlfn.XLOOKUP($E144,$E$32:$E$281,_xlfn.XLOOKUP(AL$31,$S$28:$AB$28,$S$32:$AB$281))*IFERROR(_xlfn.XLOOKUP(AO$30,$S$8:$S$10,_xlfn.XLOOKUP(AL$31,$U$4:$Z$4,$U$8:$Z$10),1),1),4))</f>
        <v>"PhysDef":19338.7309</v>
      </c>
      <c r="AM144" s="2" t="str" cm="1">
        <f t="array" ref="AM144">IF(AM143="","",$B$2&amp;AM$31&amp;$B$2&amp;$B$1&amp;ROUND(AM$29/100*_xlfn.XLOOKUP($E144,$E$32:$E$281,_xlfn.XLOOKUP(AM$31,$S$28:$AB$28,$S$32:$AB$281))*IFERROR(_xlfn.XLOOKUP(AP$30,$S$8:$S$10,_xlfn.XLOOKUP(AM$31,$U$4:$Z$4,$U$8:$Z$10),1),1),4))</f>
        <v>"SkillSpeed":0.1705</v>
      </c>
      <c r="AN144" s="2" t="str" cm="1">
        <f t="array" ref="AN144">IF(AN143="","",$B$2&amp;AN$31&amp;$B$2&amp;$B$1&amp;ROUND(AN$29/100*_xlfn.XLOOKUP($E144,$E$32:$E$281,_xlfn.XLOOKUP(AN$31,$S$28:$AB$28,$S$32:$AB$281))*IFERROR(_xlfn.XLOOKUP(AO$30,$S$8:$S$10,_xlfn.XLOOKUP(AN$31,$U$4:$Z$4,$U$8:$Z$10),1),1),4))</f>
        <v/>
      </c>
      <c r="AO144" s="2" t="str">
        <f t="shared" si="15"/>
        <v>{"PhysDef":19338.7309,"SkillSpeed":0.1705}</v>
      </c>
      <c r="AP144" s="2" t="str" cm="1">
        <f t="array" ref="AP144">IF(AP143="","",$B$2&amp;AP$31&amp;$B$2&amp;$B$1&amp;ROUND(AP$29/100*_xlfn.XLOOKUP($E144,$E$32:$E$281,_xlfn.XLOOKUP(AP$31,$S$28:$AB$28,$S$32:$AB$281))*IFERROR(_xlfn.XLOOKUP(AS$30,$S$8:$S$10,_xlfn.XLOOKUP(AP$31,$U$4:$Z$4,$U$8:$Z$10),1),1),4))</f>
        <v>"MagicDef":19338.7309</v>
      </c>
      <c r="AQ144" s="2" t="str" cm="1">
        <f t="array" ref="AQ144">IF(AQ143="","",$B$2&amp;AQ$31&amp;$B$2&amp;$B$1&amp;ROUND(AQ$29/100*_xlfn.XLOOKUP($E144,$E$32:$E$281,_xlfn.XLOOKUP(AQ$31,$S$28:$AB$28,$S$32:$AB$281))*IFERROR(_xlfn.XLOOKUP(AT$30,$S$8:$S$10,_xlfn.XLOOKUP(AQ$31,$U$4:$Z$4,$U$8:$Z$10),1),1),4))</f>
        <v>"AtkSpeed":0.2192</v>
      </c>
      <c r="AR144" s="2" t="str" cm="1">
        <f t="array" ref="AR144">IF(AR143="","",$B$2&amp;AR$31&amp;$B$2&amp;$B$1&amp;ROUND(AR$29/100*_xlfn.XLOOKUP($E144,$E$32:$E$281,_xlfn.XLOOKUP(AR$31,$S$28:$AB$28,$S$32:$AB$281))*IFERROR(_xlfn.XLOOKUP(AS$30,$S$8:$S$10,_xlfn.XLOOKUP(AR$31,$U$4:$Z$4,$U$8:$Z$10),1),1),4))</f>
        <v>"SkillSpeed":0.1705</v>
      </c>
      <c r="AS144" s="2" t="str">
        <f t="shared" si="16"/>
        <v>{"MagicDef":19338.7309,"AtkSpeed":0.2192,"SkillSpeed":0.1705}</v>
      </c>
      <c r="AT144" s="2" t="str" cm="1">
        <f t="array" ref="AT144">IF(AT143="","",$B$2&amp;AT$31&amp;$B$2&amp;$B$1&amp;ROUND(AT$29/100*_xlfn.XLOOKUP($E144,$E$32:$E$281,_xlfn.XLOOKUP(AT$31,$S$28:$AB$28,$S$32:$AB$281))*IFERROR(_xlfn.XLOOKUP(AW$30,$S$8:$S$10,_xlfn.XLOOKUP(AT$31,$U$4:$Z$4,$U$8:$Z$10),1),1),4))</f>
        <v>"Atk":43766.6016</v>
      </c>
      <c r="AU144" s="2" t="str" cm="1">
        <f t="array" ref="AU144">IF(AU143="","",$B$2&amp;AU$31&amp;$B$2&amp;$B$1&amp;ROUND(AU$29/100*_xlfn.XLOOKUP($E144,$E$32:$E$281,_xlfn.XLOOKUP(AU$31,$S$28:$AB$28,$S$32:$AB$281))*IFERROR(_xlfn.XLOOKUP(AX$30,$S$8:$S$10,_xlfn.XLOOKUP(AU$31,$U$4:$Z$4,$U$8:$Z$10),1),1),4))</f>
        <v>"Cri":0.7756</v>
      </c>
      <c r="AV144" s="2" t="str" cm="1">
        <f t="array" ref="AV144">IF(AV143="","",$B$2&amp;AV$31&amp;$B$2&amp;$B$1&amp;ROUND(AV$29/100*_xlfn.XLOOKUP($E144,$E$32:$E$281,_xlfn.XLOOKUP(AV$31,$S$28:$AB$28,$S$32:$AB$281))*IFERROR(_xlfn.XLOOKUP(AW$30,$S$8:$S$10,_xlfn.XLOOKUP(AV$31,$U$4:$Z$4,$U$8:$Z$10),1),1),4))</f>
        <v/>
      </c>
      <c r="AW144" s="2" t="str">
        <f t="shared" si="17"/>
        <v>{"Atk":43766.6016,"Cri":0.7756}</v>
      </c>
      <c r="AX144" s="2" t="str" cm="1">
        <f t="array" ref="AX144">IF(AX143="","",$B$2&amp;AX$31&amp;$B$2&amp;$B$1&amp;ROUND(AX$29/100*_xlfn.XLOOKUP($E144,$E$32:$E$281,_xlfn.XLOOKUP(AX$31,$S$28:$AB$28,$S$32:$AB$281))*IFERROR(_xlfn.XLOOKUP(BA$30,$S$8:$S$10,_xlfn.XLOOKUP(AX$31,$U$4:$Z$4,$U$8:$Z$10),1),1),4))</f>
        <v>"Hp":636142.4645</v>
      </c>
      <c r="AY144" s="2" t="str" cm="1">
        <f t="array" ref="AY144">IF(AY143="","",$B$2&amp;AY$31&amp;$B$2&amp;$B$1&amp;ROUND(AY$29/100*_xlfn.XLOOKUP($E144,$E$32:$E$281,_xlfn.XLOOKUP(AY$31,$S$28:$AB$28,$S$32:$AB$281))*IFERROR(_xlfn.XLOOKUP(BB$30,$S$8:$S$10,_xlfn.XLOOKUP(AY$31,$U$4:$Z$4,$U$8:$Z$10),1),1),4))</f>
        <v>"AntiCri":0.7756</v>
      </c>
      <c r="AZ144" s="2" t="str" cm="1">
        <f t="array" ref="AZ144">IF(AZ143="","",$B$2&amp;AZ$31&amp;$B$2&amp;$B$1&amp;ROUND(AZ$29/100*_xlfn.XLOOKUP($E144,$E$32:$E$281,_xlfn.XLOOKUP(AZ$31,$S$28:$AB$28,$S$32:$AB$281))*IFERROR(_xlfn.XLOOKUP(BA$30,$S$8:$S$10,_xlfn.XLOOKUP(AZ$31,$U$4:$Z$4,$U$8:$Z$10),1),1),4))</f>
        <v/>
      </c>
      <c r="BA144" s="2" t="str">
        <f t="shared" si="18"/>
        <v>{"Hp":636142.4645,"AntiCri":0.7756}</v>
      </c>
      <c r="BB144" s="2" t="str" cm="1">
        <f t="array" ref="BB144">IF(BB143="","",$B$2&amp;BB$31&amp;$B$2&amp;$B$1&amp;ROUND(BB$29/100*_xlfn.XLOOKUP($E144,$E$32:$E$281,_xlfn.XLOOKUP(BB$31,$S$28:$AB$28,$S$32:$AB$281))*IFERROR(_xlfn.XLOOKUP(BE$30,$S$8:$S$10,_xlfn.XLOOKUP(BB$31,$U$4:$Z$4,$U$8:$Z$10),1),1),4))</f>
        <v>"PhysDef":22392.2147</v>
      </c>
      <c r="BC144" s="2" t="str" cm="1">
        <f t="array" ref="BC144">IF(BC143="","",$B$2&amp;BC$31&amp;$B$2&amp;$B$1&amp;ROUND(BC$29/100*_xlfn.XLOOKUP($E144,$E$32:$E$281,_xlfn.XLOOKUP(BC$31,$S$28:$AB$28,$S$32:$AB$281))*IFERROR(_xlfn.XLOOKUP(BF$30,$S$8:$S$10,_xlfn.XLOOKUP(BC$31,$U$4:$Z$4,$U$8:$Z$10),1),1),4))</f>
        <v>"OnHealInc":0.1607</v>
      </c>
      <c r="BD144" s="2" t="str" cm="1">
        <f t="array" ref="BD144">IF(BD143="","",$B$2&amp;BD$31&amp;$B$2&amp;$B$1&amp;ROUND(BD$29/100*_xlfn.XLOOKUP($E144,$E$32:$E$281,_xlfn.XLOOKUP(BD$31,$S$28:$AB$28,$S$32:$AB$281))*IFERROR(_xlfn.XLOOKUP(BE$30,$S$8:$S$10,_xlfn.XLOOKUP(BD$31,$U$4:$Z$4,$U$8:$Z$10),1),1),4))</f>
        <v/>
      </c>
      <c r="BE144" s="2" t="str">
        <f t="shared" si="19"/>
        <v>{"PhysDef":22392.2147,"OnHealInc":0.1607}</v>
      </c>
      <c r="BF144" s="2" t="str" cm="1">
        <f t="array" ref="BF144">IF(BF143="","",$B$2&amp;BF$31&amp;$B$2&amp;$B$1&amp;ROUND(BF$29/100*_xlfn.XLOOKUP($E144,$E$32:$E$281,_xlfn.XLOOKUP(BF$31,$S$28:$AB$28,$S$32:$AB$281))*IFERROR(_xlfn.XLOOKUP(BI$30,$S$8:$S$10,_xlfn.XLOOKUP(BF$31,$U$4:$Z$4,$U$8:$Z$10),1),1),4))</f>
        <v>"MagicDef":22392.2147</v>
      </c>
      <c r="BG144" s="2" t="str" cm="1">
        <f t="array" ref="BG144">IF(BG143="","",$B$2&amp;BG$31&amp;$B$2&amp;$B$1&amp;ROUND(BG$29/100*_xlfn.XLOOKUP($E144,$E$32:$E$281,_xlfn.XLOOKUP(BG$31,$S$28:$AB$28,$S$32:$AB$281))*IFERROR(_xlfn.XLOOKUP(BJ$30,$S$8:$S$10,_xlfn.XLOOKUP(BG$31,$U$4:$Z$4,$U$8:$Z$10),1),1),4))</f>
        <v>"AtkSpeed":0.2192</v>
      </c>
      <c r="BH144" s="2" t="str" cm="1">
        <f t="array" ref="BH144">IF(BH143="","",$B$2&amp;BH$31&amp;$B$2&amp;$B$1&amp;ROUND(BH$29/100*_xlfn.XLOOKUP($E144,$E$32:$E$281,_xlfn.XLOOKUP(BH$31,$S$28:$AB$28,$S$32:$AB$281))*IFERROR(_xlfn.XLOOKUP(BI$30,$S$8:$S$10,_xlfn.XLOOKUP(BH$31,$U$4:$Z$4,$U$8:$Z$10),1),1),4))</f>
        <v>"OnHealInc":0.1607</v>
      </c>
      <c r="BI144" s="2" t="str">
        <f t="shared" si="20"/>
        <v>{"MagicDef":22392.2147,"AtkSpeed":0.2192,"OnHealInc":0.1607}</v>
      </c>
      <c r="BJ144" s="2" t="str" cm="1">
        <f t="array" ref="BJ144">IF(BJ143="","",$B$2&amp;BJ$31&amp;$B$2&amp;$B$1&amp;ROUND(BJ$29/100*_xlfn.XLOOKUP($E144,$E$32:$E$281,_xlfn.XLOOKUP(BJ$31,$S$28:$AB$28,$S$32:$AB$281))*IFERROR(_xlfn.XLOOKUP(BM$30,$S$8:$S$10,_xlfn.XLOOKUP(BJ$31,$U$4:$Z$4,$U$8:$Z$10),1),1),4))</f>
        <v>"Atk":55980.5369</v>
      </c>
      <c r="BK144" s="2" t="str" cm="1">
        <f t="array" ref="BK144">IF(BK143="","",$B$2&amp;BK$31&amp;$B$2&amp;$B$1&amp;ROUND(BK$29/100*_xlfn.XLOOKUP($E144,$E$32:$E$281,_xlfn.XLOOKUP(BK$31,$S$28:$AB$28,$S$32:$AB$281))*IFERROR(_xlfn.XLOOKUP(BN$30,$S$8:$S$10,_xlfn.XLOOKUP(BK$31,$U$4:$Z$4,$U$8:$Z$10),1),1),4))</f>
        <v>"Cri":0.7756</v>
      </c>
      <c r="BL144" s="2" t="str" cm="1">
        <f t="array" ref="BL144">IF(BL143="","",$B$2&amp;BL$31&amp;$B$2&amp;$B$1&amp;ROUND(BL$29/100*_xlfn.XLOOKUP($E144,$E$32:$E$281,_xlfn.XLOOKUP(BL$31,$S$28:$AB$28,$S$32:$AB$281))*IFERROR(_xlfn.XLOOKUP(BM$30,$S$8:$S$10,_xlfn.XLOOKUP(BL$31,$U$4:$Z$4,$U$8:$Z$10),1),1),4))</f>
        <v/>
      </c>
      <c r="BM144" s="2" t="str">
        <f t="shared" si="21"/>
        <v>{"Atk":55980.5369,"Cri":0.7756}</v>
      </c>
      <c r="BN144" s="2" t="str" cm="1">
        <f t="array" ref="BN144">IF(BN143="","",$B$2&amp;BN$31&amp;$B$2&amp;$B$1&amp;ROUND(BN$29/100*_xlfn.XLOOKUP($E144,$E$32:$E$281,_xlfn.XLOOKUP(BN$31,$S$28:$AB$28,$S$32:$AB$281))*IFERROR(_xlfn.XLOOKUP(BQ$30,$S$8:$S$10,_xlfn.XLOOKUP(BN$31,$U$4:$Z$4,$U$8:$Z$10),1),1),4))</f>
        <v>"Hp":534359.6701</v>
      </c>
      <c r="BO144" s="2" t="str" cm="1">
        <f t="array" ref="BO144">IF(BO143="","",$B$2&amp;BO$31&amp;$B$2&amp;$B$1&amp;ROUND(BO$29/100*_xlfn.XLOOKUP($E144,$E$32:$E$281,_xlfn.XLOOKUP(BO$31,$S$28:$AB$28,$S$32:$AB$281))*IFERROR(_xlfn.XLOOKUP(BR$30,$S$8:$S$10,_xlfn.XLOOKUP(BO$31,$U$4:$Z$4,$U$8:$Z$10),1),1),4))</f>
        <v>"AntiCri":0.7756</v>
      </c>
      <c r="BP144" s="2" t="str" cm="1">
        <f t="array" ref="BP144">IF(BP143="","",$B$2&amp;BP$31&amp;$B$2&amp;$B$1&amp;ROUND(BP$29/100*_xlfn.XLOOKUP($E144,$E$32:$E$281,_xlfn.XLOOKUP(BP$31,$S$28:$AB$28,$S$32:$AB$281))*IFERROR(_xlfn.XLOOKUP(BQ$30,$S$8:$S$10,_xlfn.XLOOKUP(BP$31,$U$4:$Z$4,$U$8:$Z$10),1),1),4))</f>
        <v/>
      </c>
      <c r="BQ144" s="2" t="str">
        <f t="shared" si="22"/>
        <v>{"Hp":534359.6701,"AntiCri":0.7756}</v>
      </c>
      <c r="BR144" s="2" t="str" cm="1">
        <f t="array" ref="BR144">IF(BR143="","",$B$2&amp;BR$31&amp;$B$2&amp;$B$1&amp;ROUND(BR$29/100*_xlfn.XLOOKUP($E144,$E$32:$E$281,_xlfn.XLOOKUP(BR$31,$S$28:$AB$28,$S$32:$AB$281))*IFERROR(_xlfn.XLOOKUP(BU$30,$S$8:$S$10,_xlfn.XLOOKUP(BR$31,$U$4:$Z$4,$U$8:$Z$10),1),1),4))</f>
        <v>"PhysDef":19745.8621</v>
      </c>
      <c r="BS144" s="2" t="str" cm="1">
        <f t="array" ref="BS144">IF(BS143="","",$B$2&amp;BS$31&amp;$B$2&amp;$B$1&amp;ROUND(BS$29/100*_xlfn.XLOOKUP($E144,$E$32:$E$281,_xlfn.XLOOKUP(BS$31,$S$28:$AB$28,$S$32:$AB$281))*IFERROR(_xlfn.XLOOKUP(BV$30,$S$8:$S$10,_xlfn.XLOOKUP(BS$31,$U$4:$Z$4,$U$8:$Z$10),1),1),4))</f>
        <v>"HealInc":0.1607</v>
      </c>
      <c r="BT144" s="2" t="str" cm="1">
        <f t="array" ref="BT144">IF(BT143="","",$B$2&amp;BT$31&amp;$B$2&amp;$B$1&amp;ROUND(BT$29/100*_xlfn.XLOOKUP($E144,$E$32:$E$281,_xlfn.XLOOKUP(BT$31,$S$28:$AB$28,$S$32:$AB$281))*IFERROR(_xlfn.XLOOKUP(BU$30,$S$8:$S$10,_xlfn.XLOOKUP(BT$31,$U$4:$Z$4,$U$8:$Z$10),1),1),4))</f>
        <v/>
      </c>
      <c r="BU144" s="2" t="str">
        <f t="shared" si="23"/>
        <v>{"PhysDef":19745.8621,"HealInc":0.1607}</v>
      </c>
      <c r="BV144" s="2" t="str" cm="1">
        <f t="array" ref="BV144">IF(BV143="","",$B$2&amp;BV$31&amp;$B$2&amp;$B$1&amp;ROUND(BV$29/100*_xlfn.XLOOKUP($E144,$E$32:$E$281,_xlfn.XLOOKUP(BV$31,$S$28:$AB$28,$S$32:$AB$281))*IFERROR(_xlfn.XLOOKUP(BY$30,$S$8:$S$10,_xlfn.XLOOKUP(BV$31,$U$4:$Z$4,$U$8:$Z$10),1),1),4))</f>
        <v>"MagicDef":20152.9933</v>
      </c>
      <c r="BW144" s="2" t="str" cm="1">
        <f t="array" ref="BW144">IF(BW143="","",$B$2&amp;BW$31&amp;$B$2&amp;$B$1&amp;ROUND(BW$29/100*_xlfn.XLOOKUP($E144,$E$32:$E$281,_xlfn.XLOOKUP(BW$31,$S$28:$AB$28,$S$32:$AB$281))*IFERROR(_xlfn.XLOOKUP(BZ$30,$S$8:$S$10,_xlfn.XLOOKUP(BW$31,$U$4:$Z$4,$U$8:$Z$10),1),1),4))</f>
        <v>"AtkSpeed":0.2192</v>
      </c>
      <c r="BX144" s="2" t="str" cm="1">
        <f t="array" ref="BX144">IF(BX143="","",$B$2&amp;BX$31&amp;$B$2&amp;$B$1&amp;ROUND(BX$29/100*_xlfn.XLOOKUP($E144,$E$32:$E$281,_xlfn.XLOOKUP(BX$31,$S$28:$AB$28,$S$32:$AB$281))*IFERROR(_xlfn.XLOOKUP(BY$30,$S$8:$S$10,_xlfn.XLOOKUP(BX$31,$U$4:$Z$4,$U$8:$Z$10),1),1),4))</f>
        <v>"HealInc":0.1607</v>
      </c>
      <c r="BY144" s="2" t="str">
        <f t="shared" si="24"/>
        <v>{"MagicDef":20152.9933,"AtkSpeed":0.2192,"HealInc":0.1607}</v>
      </c>
    </row>
    <row r="145" spans="4:77" ht="16.5" x14ac:dyDescent="0.15">
      <c r="D145" s="38">
        <v>237</v>
      </c>
      <c r="E145" s="43">
        <v>114</v>
      </c>
      <c r="F145" s="38">
        <v>7636.3962758076905</v>
      </c>
      <c r="G145" s="38">
        <v>30</v>
      </c>
      <c r="H145" s="38">
        <v>30</v>
      </c>
      <c r="I145" s="48">
        <v>7636.3962758076905</v>
      </c>
      <c r="J145" s="48">
        <v>763.63962758076912</v>
      </c>
      <c r="K145" s="48">
        <v>305.45585103230763</v>
      </c>
      <c r="L145" s="48">
        <v>305.45585103230763</v>
      </c>
      <c r="M145" s="48">
        <v>42</v>
      </c>
      <c r="N145" s="48">
        <v>42</v>
      </c>
      <c r="O145" s="48">
        <v>13.5</v>
      </c>
      <c r="P145" s="48">
        <v>10.5</v>
      </c>
      <c r="Q145" s="48">
        <v>9.9</v>
      </c>
      <c r="R145" s="48">
        <v>9.9</v>
      </c>
      <c r="S145" s="48">
        <f>SUM(I$32:I145)</f>
        <v>516550.36783819913</v>
      </c>
      <c r="T145" s="48">
        <f>SUM(J$32:J145)</f>
        <v>51655.036783819909</v>
      </c>
      <c r="U145" s="48">
        <f>SUM(K$32:K145)</f>
        <v>20662.014713527966</v>
      </c>
      <c r="V145" s="48">
        <f>SUM(L$32:L145)</f>
        <v>20662.014713527966</v>
      </c>
      <c r="W145" s="62">
        <f>SUM(M$32:M145)/10000</f>
        <v>0.77980000000000005</v>
      </c>
      <c r="X145" s="62">
        <f>SUM(N$32:N145)/10000</f>
        <v>0.77980000000000005</v>
      </c>
      <c r="Y145" s="62">
        <f>SUM(O$32:O145)/10000</f>
        <v>0.2205</v>
      </c>
      <c r="Z145" s="62">
        <f>SUM(P$32:P145)/10000</f>
        <v>0.17150000000000001</v>
      </c>
      <c r="AA145" s="62">
        <f>SUM(Q$32:Q145)/10000</f>
        <v>0.16170000000000004</v>
      </c>
      <c r="AB145" s="62">
        <f>SUM(R$32:R145)/10000</f>
        <v>0.16170000000000004</v>
      </c>
      <c r="AD145" s="2" t="str" cm="1">
        <f t="array" ref="AD145">IF(AD144="","",$B$2&amp;AD$31&amp;$B$2&amp;$B$1&amp;ROUND(AD$29/100*_xlfn.XLOOKUP($E145,$E$32:$E$281,_xlfn.XLOOKUP(AD$31,$S$28:$AB$28,$S$32:$AB$281))*_xlfn.XLOOKUP(AG$30,$S$8:$S$10,_xlfn.XLOOKUP(AD$31,$U$4:$Z$4,$U$8:$Z$10),1),4))</f>
        <v>"Atk":63019.1449</v>
      </c>
      <c r="AE145" s="2" t="str" cm="1">
        <f t="array" ref="AE145">IF(AE144="","",$B$2&amp;AE$31&amp;$B$2&amp;$B$1&amp;ROUND(AE$29/100*_xlfn.XLOOKUP($E145,$E$32:$E$281,_xlfn.XLOOKUP(AE$31,$S$28:$AB$28,$S$32:$AB$281))*_xlfn.XLOOKUP(AG$30,$S$8:$S$10,_xlfn.XLOOKUP(AE$31,$U$4:$Z$4,$U$8:$Z$10),1),4))</f>
        <v>"Cri":1.1307</v>
      </c>
      <c r="AF145" s="2" t="str" cm="1">
        <f t="array" ref="AF145">IF(AF144="","",$B$2&amp;AF$31&amp;$B$2&amp;$B$1&amp;ROUND(AF$29/100*_xlfn.XLOOKUP($E145,$E$32:$E$281,_xlfn.XLOOKUP(AF$31,$S$28:$AB$28,$S$32:$AB$281))*_xlfn.XLOOKUP(AI$30,$S$8:$S$10,_xlfn.XLOOKUP(AF$31,$U$4:$Z$4,$U$8:$Z$10),1),4))</f>
        <v/>
      </c>
      <c r="AG145" s="2" t="str">
        <f t="shared" si="13"/>
        <v>{"Atk":63019.1449,"Cri":1.1307}</v>
      </c>
      <c r="AH145" s="2" t="str" cm="1">
        <f t="array" ref="AH145">IF(AH144="","",$B$2&amp;AH$31&amp;$B$2&amp;$B$1&amp;ROUND(AH$29/100*_xlfn.XLOOKUP($E145,$E$32:$E$281,_xlfn.XLOOKUP(AH$31,$S$28:$AB$28,$S$32:$AB$281))*_xlfn.XLOOKUP(AK$30,$S$8:$S$10,_xlfn.XLOOKUP(AH$31,$U$4:$Z$4,$U$8:$Z$10),1),4))</f>
        <v>"Hp":454564.3237</v>
      </c>
      <c r="AI145" s="2" t="str" cm="1">
        <f t="array" ref="AI145">IF(AI144="","",$B$2&amp;AI$31&amp;$B$2&amp;$B$1&amp;ROUND(AI$29/100*_xlfn.XLOOKUP($E145,$E$32:$E$281,_xlfn.XLOOKUP(AI$31,$S$28:$AB$28,$S$32:$AB$281))*_xlfn.XLOOKUP(AK$30,$S$8:$S$10,_xlfn.XLOOKUP(AI$31,$U$4:$Z$4,$U$8:$Z$10),1),4))</f>
        <v>"AntiCri":0.6238</v>
      </c>
      <c r="AJ145" s="2" t="str" cm="1">
        <f t="array" ref="AJ145">IF(AJ144="","",$B$2&amp;AJ$31&amp;$B$2&amp;$B$1&amp;ROUND(AJ$29/100*_xlfn.XLOOKUP($E145,$E$32:$E$281,_xlfn.XLOOKUP(AJ$31,$S$28:$AB$28,$S$32:$AB$281))*_xlfn.XLOOKUP(AK$30,$S$8:$S$10,_xlfn.XLOOKUP(AJ$31,$U$4:$Z$4,$U$8:$Z$10),1),4))</f>
        <v/>
      </c>
      <c r="AK145" s="2" t="str">
        <f t="shared" si="14"/>
        <v>{"Hp":454564.3237,"AntiCri":0.6238}</v>
      </c>
      <c r="AL145" s="2" t="str" cm="1">
        <f t="array" ref="AL145">IF(AL144="","",$B$2&amp;AL$31&amp;$B$2&amp;$B$1&amp;ROUND(AL$29/100*_xlfn.XLOOKUP($E145,$E$32:$E$281,_xlfn.XLOOKUP(AL$31,$S$28:$AB$28,$S$32:$AB$281))*IFERROR(_xlfn.XLOOKUP(AO$30,$S$8:$S$10,_xlfn.XLOOKUP(AL$31,$U$4:$Z$4,$U$8:$Z$10),1),1),4))</f>
        <v>"PhysDef":19628.914</v>
      </c>
      <c r="AM145" s="2" t="str" cm="1">
        <f t="array" ref="AM145">IF(AM144="","",$B$2&amp;AM$31&amp;$B$2&amp;$B$1&amp;ROUND(AM$29/100*_xlfn.XLOOKUP($E145,$E$32:$E$281,_xlfn.XLOOKUP(AM$31,$S$28:$AB$28,$S$32:$AB$281))*IFERROR(_xlfn.XLOOKUP(AP$30,$S$8:$S$10,_xlfn.XLOOKUP(AM$31,$U$4:$Z$4,$U$8:$Z$10),1),1),4))</f>
        <v>"SkillSpeed":0.1715</v>
      </c>
      <c r="AN145" s="2" t="str" cm="1">
        <f t="array" ref="AN145">IF(AN144="","",$B$2&amp;AN$31&amp;$B$2&amp;$B$1&amp;ROUND(AN$29/100*_xlfn.XLOOKUP($E145,$E$32:$E$281,_xlfn.XLOOKUP(AN$31,$S$28:$AB$28,$S$32:$AB$281))*IFERROR(_xlfn.XLOOKUP(AO$30,$S$8:$S$10,_xlfn.XLOOKUP(AN$31,$U$4:$Z$4,$U$8:$Z$10),1),1),4))</f>
        <v/>
      </c>
      <c r="AO145" s="2" t="str">
        <f t="shared" si="15"/>
        <v>{"PhysDef":19628.914,"SkillSpeed":0.1715}</v>
      </c>
      <c r="AP145" s="2" t="str" cm="1">
        <f t="array" ref="AP145">IF(AP144="","",$B$2&amp;AP$31&amp;$B$2&amp;$B$1&amp;ROUND(AP$29/100*_xlfn.XLOOKUP($E145,$E$32:$E$281,_xlfn.XLOOKUP(AP$31,$S$28:$AB$28,$S$32:$AB$281))*IFERROR(_xlfn.XLOOKUP(AS$30,$S$8:$S$10,_xlfn.XLOOKUP(AP$31,$U$4:$Z$4,$U$8:$Z$10),1),1),4))</f>
        <v>"MagicDef":19628.914</v>
      </c>
      <c r="AQ145" s="2" t="str" cm="1">
        <f t="array" ref="AQ145">IF(AQ144="","",$B$2&amp;AQ$31&amp;$B$2&amp;$B$1&amp;ROUND(AQ$29/100*_xlfn.XLOOKUP($E145,$E$32:$E$281,_xlfn.XLOOKUP(AQ$31,$S$28:$AB$28,$S$32:$AB$281))*IFERROR(_xlfn.XLOOKUP(AT$30,$S$8:$S$10,_xlfn.XLOOKUP(AQ$31,$U$4:$Z$4,$U$8:$Z$10),1),1),4))</f>
        <v>"AtkSpeed":0.2205</v>
      </c>
      <c r="AR145" s="2" t="str" cm="1">
        <f t="array" ref="AR145">IF(AR144="","",$B$2&amp;AR$31&amp;$B$2&amp;$B$1&amp;ROUND(AR$29/100*_xlfn.XLOOKUP($E145,$E$32:$E$281,_xlfn.XLOOKUP(AR$31,$S$28:$AB$28,$S$32:$AB$281))*IFERROR(_xlfn.XLOOKUP(AS$30,$S$8:$S$10,_xlfn.XLOOKUP(AR$31,$U$4:$Z$4,$U$8:$Z$10),1),1),4))</f>
        <v>"SkillSpeed":0.1715</v>
      </c>
      <c r="AS145" s="2" t="str">
        <f t="shared" si="16"/>
        <v>{"MagicDef":19628.914,"AtkSpeed":0.2205,"SkillSpeed":0.1715}</v>
      </c>
      <c r="AT145" s="2" t="str" cm="1">
        <f t="array" ref="AT145">IF(AT144="","",$B$2&amp;AT$31&amp;$B$2&amp;$B$1&amp;ROUND(AT$29/100*_xlfn.XLOOKUP($E145,$E$32:$E$281,_xlfn.XLOOKUP(AT$31,$S$28:$AB$28,$S$32:$AB$281))*IFERROR(_xlfn.XLOOKUP(AW$30,$S$8:$S$10,_xlfn.XLOOKUP(AT$31,$U$4:$Z$4,$U$8:$Z$10),1),1),4))</f>
        <v>"Atk":44423.3316</v>
      </c>
      <c r="AU145" s="2" t="str" cm="1">
        <f t="array" ref="AU145">IF(AU144="","",$B$2&amp;AU$31&amp;$B$2&amp;$B$1&amp;ROUND(AU$29/100*_xlfn.XLOOKUP($E145,$E$32:$E$281,_xlfn.XLOOKUP(AU$31,$S$28:$AB$28,$S$32:$AB$281))*IFERROR(_xlfn.XLOOKUP(AX$30,$S$8:$S$10,_xlfn.XLOOKUP(AU$31,$U$4:$Z$4,$U$8:$Z$10),1),1),4))</f>
        <v>"Cri":0.7798</v>
      </c>
      <c r="AV145" s="2" t="str" cm="1">
        <f t="array" ref="AV145">IF(AV144="","",$B$2&amp;AV$31&amp;$B$2&amp;$B$1&amp;ROUND(AV$29/100*_xlfn.XLOOKUP($E145,$E$32:$E$281,_xlfn.XLOOKUP(AV$31,$S$28:$AB$28,$S$32:$AB$281))*IFERROR(_xlfn.XLOOKUP(AW$30,$S$8:$S$10,_xlfn.XLOOKUP(AV$31,$U$4:$Z$4,$U$8:$Z$10),1),1),4))</f>
        <v/>
      </c>
      <c r="AW145" s="2" t="str">
        <f t="shared" si="17"/>
        <v>{"Atk":44423.3316,"Cri":0.7798}</v>
      </c>
      <c r="AX145" s="2" t="str" cm="1">
        <f t="array" ref="AX145">IF(AX144="","",$B$2&amp;AX$31&amp;$B$2&amp;$B$1&amp;ROUND(AX$29/100*_xlfn.XLOOKUP($E145,$E$32:$E$281,_xlfn.XLOOKUP(AX$31,$S$28:$AB$28,$S$32:$AB$281))*IFERROR(_xlfn.XLOOKUP(BA$30,$S$8:$S$10,_xlfn.XLOOKUP(AX$31,$U$4:$Z$4,$U$8:$Z$10),1),1),4))</f>
        <v>"Hp":645687.9598</v>
      </c>
      <c r="AY145" s="2" t="str" cm="1">
        <f t="array" ref="AY145">IF(AY144="","",$B$2&amp;AY$31&amp;$B$2&amp;$B$1&amp;ROUND(AY$29/100*_xlfn.XLOOKUP($E145,$E$32:$E$281,_xlfn.XLOOKUP(AY$31,$S$28:$AB$28,$S$32:$AB$281))*IFERROR(_xlfn.XLOOKUP(BB$30,$S$8:$S$10,_xlfn.XLOOKUP(AY$31,$U$4:$Z$4,$U$8:$Z$10),1),1),4))</f>
        <v>"AntiCri":0.7798</v>
      </c>
      <c r="AZ145" s="2" t="str" cm="1">
        <f t="array" ref="AZ145">IF(AZ144="","",$B$2&amp;AZ$31&amp;$B$2&amp;$B$1&amp;ROUND(AZ$29/100*_xlfn.XLOOKUP($E145,$E$32:$E$281,_xlfn.XLOOKUP(AZ$31,$S$28:$AB$28,$S$32:$AB$281))*IFERROR(_xlfn.XLOOKUP(BA$30,$S$8:$S$10,_xlfn.XLOOKUP(AZ$31,$U$4:$Z$4,$U$8:$Z$10),1),1),4))</f>
        <v/>
      </c>
      <c r="BA145" s="2" t="str">
        <f t="shared" si="18"/>
        <v>{"Hp":645687.9598,"AntiCri":0.7798}</v>
      </c>
      <c r="BB145" s="2" t="str" cm="1">
        <f t="array" ref="BB145">IF(BB144="","",$B$2&amp;BB$31&amp;$B$2&amp;$B$1&amp;ROUND(BB$29/100*_xlfn.XLOOKUP($E145,$E$32:$E$281,_xlfn.XLOOKUP(BB$31,$S$28:$AB$28,$S$32:$AB$281))*IFERROR(_xlfn.XLOOKUP(BE$30,$S$8:$S$10,_xlfn.XLOOKUP(BB$31,$U$4:$Z$4,$U$8:$Z$10),1),1),4))</f>
        <v>"PhysDef":22728.2162</v>
      </c>
      <c r="BC145" s="2" t="str" cm="1">
        <f t="array" ref="BC145">IF(BC144="","",$B$2&amp;BC$31&amp;$B$2&amp;$B$1&amp;ROUND(BC$29/100*_xlfn.XLOOKUP($E145,$E$32:$E$281,_xlfn.XLOOKUP(BC$31,$S$28:$AB$28,$S$32:$AB$281))*IFERROR(_xlfn.XLOOKUP(BF$30,$S$8:$S$10,_xlfn.XLOOKUP(BC$31,$U$4:$Z$4,$U$8:$Z$10),1),1),4))</f>
        <v>"OnHealInc":0.1617</v>
      </c>
      <c r="BD145" s="2" t="str" cm="1">
        <f t="array" ref="BD145">IF(BD144="","",$B$2&amp;BD$31&amp;$B$2&amp;$B$1&amp;ROUND(BD$29/100*_xlfn.XLOOKUP($E145,$E$32:$E$281,_xlfn.XLOOKUP(BD$31,$S$28:$AB$28,$S$32:$AB$281))*IFERROR(_xlfn.XLOOKUP(BE$30,$S$8:$S$10,_xlfn.XLOOKUP(BD$31,$U$4:$Z$4,$U$8:$Z$10),1),1),4))</f>
        <v/>
      </c>
      <c r="BE145" s="2" t="str">
        <f t="shared" si="19"/>
        <v>{"PhysDef":22728.2162,"OnHealInc":0.1617}</v>
      </c>
      <c r="BF145" s="2" t="str" cm="1">
        <f t="array" ref="BF145">IF(BF144="","",$B$2&amp;BF$31&amp;$B$2&amp;$B$1&amp;ROUND(BF$29/100*_xlfn.XLOOKUP($E145,$E$32:$E$281,_xlfn.XLOOKUP(BF$31,$S$28:$AB$28,$S$32:$AB$281))*IFERROR(_xlfn.XLOOKUP(BI$30,$S$8:$S$10,_xlfn.XLOOKUP(BF$31,$U$4:$Z$4,$U$8:$Z$10),1),1),4))</f>
        <v>"MagicDef":22728.2162</v>
      </c>
      <c r="BG145" s="2" t="str" cm="1">
        <f t="array" ref="BG145">IF(BG144="","",$B$2&amp;BG$31&amp;$B$2&amp;$B$1&amp;ROUND(BG$29/100*_xlfn.XLOOKUP($E145,$E$32:$E$281,_xlfn.XLOOKUP(BG$31,$S$28:$AB$28,$S$32:$AB$281))*IFERROR(_xlfn.XLOOKUP(BJ$30,$S$8:$S$10,_xlfn.XLOOKUP(BG$31,$U$4:$Z$4,$U$8:$Z$10),1),1),4))</f>
        <v>"AtkSpeed":0.2205</v>
      </c>
      <c r="BH145" s="2" t="str" cm="1">
        <f t="array" ref="BH145">IF(BH144="","",$B$2&amp;BH$31&amp;$B$2&amp;$B$1&amp;ROUND(BH$29/100*_xlfn.XLOOKUP($E145,$E$32:$E$281,_xlfn.XLOOKUP(BH$31,$S$28:$AB$28,$S$32:$AB$281))*IFERROR(_xlfn.XLOOKUP(BI$30,$S$8:$S$10,_xlfn.XLOOKUP(BH$31,$U$4:$Z$4,$U$8:$Z$10),1),1),4))</f>
        <v>"OnHealInc":0.1617</v>
      </c>
      <c r="BI145" s="2" t="str">
        <f t="shared" si="20"/>
        <v>{"MagicDef":22728.2162,"AtkSpeed":0.2205,"OnHealInc":0.1617}</v>
      </c>
      <c r="BJ145" s="2" t="str" cm="1">
        <f t="array" ref="BJ145">IF(BJ144="","",$B$2&amp;BJ$31&amp;$B$2&amp;$B$1&amp;ROUND(BJ$29/100*_xlfn.XLOOKUP($E145,$E$32:$E$281,_xlfn.XLOOKUP(BJ$31,$S$28:$AB$28,$S$32:$AB$281))*IFERROR(_xlfn.XLOOKUP(BM$30,$S$8:$S$10,_xlfn.XLOOKUP(BJ$31,$U$4:$Z$4,$U$8:$Z$10),1),1),4))</f>
        <v>"Atk":56820.5405</v>
      </c>
      <c r="BK145" s="2" t="str" cm="1">
        <f t="array" ref="BK145">IF(BK144="","",$B$2&amp;BK$31&amp;$B$2&amp;$B$1&amp;ROUND(BK$29/100*_xlfn.XLOOKUP($E145,$E$32:$E$281,_xlfn.XLOOKUP(BK$31,$S$28:$AB$28,$S$32:$AB$281))*IFERROR(_xlfn.XLOOKUP(BN$30,$S$8:$S$10,_xlfn.XLOOKUP(BK$31,$U$4:$Z$4,$U$8:$Z$10),1),1),4))</f>
        <v>"Cri":0.7798</v>
      </c>
      <c r="BL145" s="2" t="str" cm="1">
        <f t="array" ref="BL145">IF(BL144="","",$B$2&amp;BL$31&amp;$B$2&amp;$B$1&amp;ROUND(BL$29/100*_xlfn.XLOOKUP($E145,$E$32:$E$281,_xlfn.XLOOKUP(BL$31,$S$28:$AB$28,$S$32:$AB$281))*IFERROR(_xlfn.XLOOKUP(BM$30,$S$8:$S$10,_xlfn.XLOOKUP(BL$31,$U$4:$Z$4,$U$8:$Z$10),1),1),4))</f>
        <v/>
      </c>
      <c r="BM145" s="2" t="str">
        <f t="shared" si="21"/>
        <v>{"Atk":56820.5405,"Cri":0.7798}</v>
      </c>
      <c r="BN145" s="2" t="str" cm="1">
        <f t="array" ref="BN145">IF(BN144="","",$B$2&amp;BN$31&amp;$B$2&amp;$B$1&amp;ROUND(BN$29/100*_xlfn.XLOOKUP($E145,$E$32:$E$281,_xlfn.XLOOKUP(BN$31,$S$28:$AB$28,$S$32:$AB$281))*IFERROR(_xlfn.XLOOKUP(BQ$30,$S$8:$S$10,_xlfn.XLOOKUP(BN$31,$U$4:$Z$4,$U$8:$Z$10),1),1),4))</f>
        <v>"Hp":542377.8862</v>
      </c>
      <c r="BO145" s="2" t="str" cm="1">
        <f t="array" ref="BO145">IF(BO144="","",$B$2&amp;BO$31&amp;$B$2&amp;$B$1&amp;ROUND(BO$29/100*_xlfn.XLOOKUP($E145,$E$32:$E$281,_xlfn.XLOOKUP(BO$31,$S$28:$AB$28,$S$32:$AB$281))*IFERROR(_xlfn.XLOOKUP(BR$30,$S$8:$S$10,_xlfn.XLOOKUP(BO$31,$U$4:$Z$4,$U$8:$Z$10),1),1),4))</f>
        <v>"AntiCri":0.7798</v>
      </c>
      <c r="BP145" s="2" t="str" cm="1">
        <f t="array" ref="BP145">IF(BP144="","",$B$2&amp;BP$31&amp;$B$2&amp;$B$1&amp;ROUND(BP$29/100*_xlfn.XLOOKUP($E145,$E$32:$E$281,_xlfn.XLOOKUP(BP$31,$S$28:$AB$28,$S$32:$AB$281))*IFERROR(_xlfn.XLOOKUP(BQ$30,$S$8:$S$10,_xlfn.XLOOKUP(BP$31,$U$4:$Z$4,$U$8:$Z$10),1),1),4))</f>
        <v/>
      </c>
      <c r="BQ145" s="2" t="str">
        <f t="shared" si="22"/>
        <v>{"Hp":542377.8862,"AntiCri":0.7798}</v>
      </c>
      <c r="BR145" s="2" t="str" cm="1">
        <f t="array" ref="BR145">IF(BR144="","",$B$2&amp;BR$31&amp;$B$2&amp;$B$1&amp;ROUND(BR$29/100*_xlfn.XLOOKUP($E145,$E$32:$E$281,_xlfn.XLOOKUP(BR$31,$S$28:$AB$28,$S$32:$AB$281))*IFERROR(_xlfn.XLOOKUP(BU$30,$S$8:$S$10,_xlfn.XLOOKUP(BR$31,$U$4:$Z$4,$U$8:$Z$10),1),1),4))</f>
        <v>"PhysDef":20042.1543</v>
      </c>
      <c r="BS145" s="2" t="str" cm="1">
        <f t="array" ref="BS145">IF(BS144="","",$B$2&amp;BS$31&amp;$B$2&amp;$B$1&amp;ROUND(BS$29/100*_xlfn.XLOOKUP($E145,$E$32:$E$281,_xlfn.XLOOKUP(BS$31,$S$28:$AB$28,$S$32:$AB$281))*IFERROR(_xlfn.XLOOKUP(BV$30,$S$8:$S$10,_xlfn.XLOOKUP(BS$31,$U$4:$Z$4,$U$8:$Z$10),1),1),4))</f>
        <v>"HealInc":0.1617</v>
      </c>
      <c r="BT145" s="2" t="str" cm="1">
        <f t="array" ref="BT145">IF(BT144="","",$B$2&amp;BT$31&amp;$B$2&amp;$B$1&amp;ROUND(BT$29/100*_xlfn.XLOOKUP($E145,$E$32:$E$281,_xlfn.XLOOKUP(BT$31,$S$28:$AB$28,$S$32:$AB$281))*IFERROR(_xlfn.XLOOKUP(BU$30,$S$8:$S$10,_xlfn.XLOOKUP(BT$31,$U$4:$Z$4,$U$8:$Z$10),1),1),4))</f>
        <v/>
      </c>
      <c r="BU145" s="2" t="str">
        <f t="shared" si="23"/>
        <v>{"PhysDef":20042.1543,"HealInc":0.1617}</v>
      </c>
      <c r="BV145" s="2" t="str" cm="1">
        <f t="array" ref="BV145">IF(BV144="","",$B$2&amp;BV$31&amp;$B$2&amp;$B$1&amp;ROUND(BV$29/100*_xlfn.XLOOKUP($E145,$E$32:$E$281,_xlfn.XLOOKUP(BV$31,$S$28:$AB$28,$S$32:$AB$281))*IFERROR(_xlfn.XLOOKUP(BY$30,$S$8:$S$10,_xlfn.XLOOKUP(BV$31,$U$4:$Z$4,$U$8:$Z$10),1),1),4))</f>
        <v>"MagicDef":20455.3945999999</v>
      </c>
      <c r="BW145" s="2" t="str" cm="1">
        <f t="array" ref="BW145">IF(BW144="","",$B$2&amp;BW$31&amp;$B$2&amp;$B$1&amp;ROUND(BW$29/100*_xlfn.XLOOKUP($E145,$E$32:$E$281,_xlfn.XLOOKUP(BW$31,$S$28:$AB$28,$S$32:$AB$281))*IFERROR(_xlfn.XLOOKUP(BZ$30,$S$8:$S$10,_xlfn.XLOOKUP(BW$31,$U$4:$Z$4,$U$8:$Z$10),1),1),4))</f>
        <v>"AtkSpeed":0.2205</v>
      </c>
      <c r="BX145" s="2" t="str" cm="1">
        <f t="array" ref="BX145">IF(BX144="","",$B$2&amp;BX$31&amp;$B$2&amp;$B$1&amp;ROUND(BX$29/100*_xlfn.XLOOKUP($E145,$E$32:$E$281,_xlfn.XLOOKUP(BX$31,$S$28:$AB$28,$S$32:$AB$281))*IFERROR(_xlfn.XLOOKUP(BY$30,$S$8:$S$10,_xlfn.XLOOKUP(BX$31,$U$4:$Z$4,$U$8:$Z$10),1),1),4))</f>
        <v>"HealInc":0.1617</v>
      </c>
      <c r="BY145" s="2" t="str">
        <f t="shared" si="24"/>
        <v>{"MagicDef":20455.3945999999,"AtkSpeed":0.2205,"HealInc":0.1617}</v>
      </c>
    </row>
    <row r="146" spans="4:77" ht="16.5" x14ac:dyDescent="0.15">
      <c r="D146" s="38">
        <v>239</v>
      </c>
      <c r="E146" s="43">
        <v>115</v>
      </c>
      <c r="F146" s="38">
        <v>7751.0357767123396</v>
      </c>
      <c r="G146" s="38">
        <v>30</v>
      </c>
      <c r="H146" s="38">
        <v>30</v>
      </c>
      <c r="I146" s="48">
        <v>7751.0357767123396</v>
      </c>
      <c r="J146" s="48">
        <v>775.10357767123401</v>
      </c>
      <c r="K146" s="48">
        <v>310.04143106849364</v>
      </c>
      <c r="L146" s="48">
        <v>310.04143106849364</v>
      </c>
      <c r="M146" s="48">
        <v>42</v>
      </c>
      <c r="N146" s="48">
        <v>42</v>
      </c>
      <c r="O146" s="48">
        <v>13.5</v>
      </c>
      <c r="P146" s="48">
        <v>10.5</v>
      </c>
      <c r="Q146" s="48">
        <v>9.9</v>
      </c>
      <c r="R146" s="48">
        <v>9.9</v>
      </c>
      <c r="S146" s="48">
        <f>SUM(I$32:I146)</f>
        <v>524301.40361491148</v>
      </c>
      <c r="T146" s="48">
        <f>SUM(J$32:J146)</f>
        <v>52430.14036149114</v>
      </c>
      <c r="U146" s="48">
        <f>SUM(K$32:K146)</f>
        <v>20972.056144596459</v>
      </c>
      <c r="V146" s="48">
        <f>SUM(L$32:L146)</f>
        <v>20972.056144596459</v>
      </c>
      <c r="W146" s="62">
        <f>SUM(M$32:M146)/10000</f>
        <v>0.78400000000000003</v>
      </c>
      <c r="X146" s="62">
        <f>SUM(N$32:N146)/10000</f>
        <v>0.78400000000000003</v>
      </c>
      <c r="Y146" s="62">
        <f>SUM(O$32:O146)/10000</f>
        <v>0.22184999999999999</v>
      </c>
      <c r="Z146" s="62">
        <f>SUM(P$32:P146)/10000</f>
        <v>0.17255000000000001</v>
      </c>
      <c r="AA146" s="62">
        <f>SUM(Q$32:Q146)/10000</f>
        <v>0.16269000000000006</v>
      </c>
      <c r="AB146" s="62">
        <f>SUM(R$32:R146)/10000</f>
        <v>0.16269000000000006</v>
      </c>
      <c r="AD146" s="2" t="str" cm="1">
        <f t="array" ref="AD146">IF(AD145="","",$B$2&amp;AD$31&amp;$B$2&amp;$B$1&amp;ROUND(AD$29/100*_xlfn.XLOOKUP($E146,$E$32:$E$281,_xlfn.XLOOKUP(AD$31,$S$28:$AB$28,$S$32:$AB$281))*_xlfn.XLOOKUP(AG$30,$S$8:$S$10,_xlfn.XLOOKUP(AD$31,$U$4:$Z$4,$U$8:$Z$10),1),4))</f>
        <v>"Atk":63964.7712</v>
      </c>
      <c r="AE146" s="2" t="str" cm="1">
        <f t="array" ref="AE146">IF(AE145="","",$B$2&amp;AE$31&amp;$B$2&amp;$B$1&amp;ROUND(AE$29/100*_xlfn.XLOOKUP($E146,$E$32:$E$281,_xlfn.XLOOKUP(AE$31,$S$28:$AB$28,$S$32:$AB$281))*_xlfn.XLOOKUP(AG$30,$S$8:$S$10,_xlfn.XLOOKUP(AE$31,$U$4:$Z$4,$U$8:$Z$10),1),4))</f>
        <v>"Cri":1.1368</v>
      </c>
      <c r="AF146" s="2" t="str" cm="1">
        <f t="array" ref="AF146">IF(AF145="","",$B$2&amp;AF$31&amp;$B$2&amp;$B$1&amp;ROUND(AF$29/100*_xlfn.XLOOKUP($E146,$E$32:$E$281,_xlfn.XLOOKUP(AF$31,$S$28:$AB$28,$S$32:$AB$281))*_xlfn.XLOOKUP(AI$30,$S$8:$S$10,_xlfn.XLOOKUP(AF$31,$U$4:$Z$4,$U$8:$Z$10),1),4))</f>
        <v/>
      </c>
      <c r="AG146" s="2" t="str">
        <f t="shared" si="13"/>
        <v>{"Atk":63964.7712,"Cri":1.1368}</v>
      </c>
      <c r="AH146" s="2" t="str" cm="1">
        <f t="array" ref="AH146">IF(AH145="","",$B$2&amp;AH$31&amp;$B$2&amp;$B$1&amp;ROUND(AH$29/100*_xlfn.XLOOKUP($E146,$E$32:$E$281,_xlfn.XLOOKUP(AH$31,$S$28:$AB$28,$S$32:$AB$281))*_xlfn.XLOOKUP(AK$30,$S$8:$S$10,_xlfn.XLOOKUP(AH$31,$U$4:$Z$4,$U$8:$Z$10),1),4))</f>
        <v>"Hp":461385.2352</v>
      </c>
      <c r="AI146" s="2" t="str" cm="1">
        <f t="array" ref="AI146">IF(AI145="","",$B$2&amp;AI$31&amp;$B$2&amp;$B$1&amp;ROUND(AI$29/100*_xlfn.XLOOKUP($E146,$E$32:$E$281,_xlfn.XLOOKUP(AI$31,$S$28:$AB$28,$S$32:$AB$281))*_xlfn.XLOOKUP(AK$30,$S$8:$S$10,_xlfn.XLOOKUP(AI$31,$U$4:$Z$4,$U$8:$Z$10),1),4))</f>
        <v>"AntiCri":0.6272</v>
      </c>
      <c r="AJ146" s="2" t="str" cm="1">
        <f t="array" ref="AJ146">IF(AJ145="","",$B$2&amp;AJ$31&amp;$B$2&amp;$B$1&amp;ROUND(AJ$29/100*_xlfn.XLOOKUP($E146,$E$32:$E$281,_xlfn.XLOOKUP(AJ$31,$S$28:$AB$28,$S$32:$AB$281))*_xlfn.XLOOKUP(AK$30,$S$8:$S$10,_xlfn.XLOOKUP(AJ$31,$U$4:$Z$4,$U$8:$Z$10),1),4))</f>
        <v/>
      </c>
      <c r="AK146" s="2" t="str">
        <f t="shared" si="14"/>
        <v>{"Hp":461385.2352,"AntiCri":0.6272}</v>
      </c>
      <c r="AL146" s="2" t="str" cm="1">
        <f t="array" ref="AL146">IF(AL145="","",$B$2&amp;AL$31&amp;$B$2&amp;$B$1&amp;ROUND(AL$29/100*_xlfn.XLOOKUP($E146,$E$32:$E$281,_xlfn.XLOOKUP(AL$31,$S$28:$AB$28,$S$32:$AB$281))*IFERROR(_xlfn.XLOOKUP(AO$30,$S$8:$S$10,_xlfn.XLOOKUP(AL$31,$U$4:$Z$4,$U$8:$Z$10),1),1),4))</f>
        <v>"PhysDef":19923.4533</v>
      </c>
      <c r="AM146" s="2" t="str" cm="1">
        <f t="array" ref="AM146">IF(AM145="","",$B$2&amp;AM$31&amp;$B$2&amp;$B$1&amp;ROUND(AM$29/100*_xlfn.XLOOKUP($E146,$E$32:$E$281,_xlfn.XLOOKUP(AM$31,$S$28:$AB$28,$S$32:$AB$281))*IFERROR(_xlfn.XLOOKUP(AP$30,$S$8:$S$10,_xlfn.XLOOKUP(AM$31,$U$4:$Z$4,$U$8:$Z$10),1),1),4))</f>
        <v>"SkillSpeed":0.1726</v>
      </c>
      <c r="AN146" s="2" t="str" cm="1">
        <f t="array" ref="AN146">IF(AN145="","",$B$2&amp;AN$31&amp;$B$2&amp;$B$1&amp;ROUND(AN$29/100*_xlfn.XLOOKUP($E146,$E$32:$E$281,_xlfn.XLOOKUP(AN$31,$S$28:$AB$28,$S$32:$AB$281))*IFERROR(_xlfn.XLOOKUP(AO$30,$S$8:$S$10,_xlfn.XLOOKUP(AN$31,$U$4:$Z$4,$U$8:$Z$10),1),1),4))</f>
        <v/>
      </c>
      <c r="AO146" s="2" t="str">
        <f t="shared" si="15"/>
        <v>{"PhysDef":19923.4533,"SkillSpeed":0.1726}</v>
      </c>
      <c r="AP146" s="2" t="str" cm="1">
        <f t="array" ref="AP146">IF(AP145="","",$B$2&amp;AP$31&amp;$B$2&amp;$B$1&amp;ROUND(AP$29/100*_xlfn.XLOOKUP($E146,$E$32:$E$281,_xlfn.XLOOKUP(AP$31,$S$28:$AB$28,$S$32:$AB$281))*IFERROR(_xlfn.XLOOKUP(AS$30,$S$8:$S$10,_xlfn.XLOOKUP(AP$31,$U$4:$Z$4,$U$8:$Z$10),1),1),4))</f>
        <v>"MagicDef":19923.4533</v>
      </c>
      <c r="AQ146" s="2" t="str" cm="1">
        <f t="array" ref="AQ146">IF(AQ145="","",$B$2&amp;AQ$31&amp;$B$2&amp;$B$1&amp;ROUND(AQ$29/100*_xlfn.XLOOKUP($E146,$E$32:$E$281,_xlfn.XLOOKUP(AQ$31,$S$28:$AB$28,$S$32:$AB$281))*IFERROR(_xlfn.XLOOKUP(AT$30,$S$8:$S$10,_xlfn.XLOOKUP(AQ$31,$U$4:$Z$4,$U$8:$Z$10),1),1),4))</f>
        <v>"AtkSpeed":0.2219</v>
      </c>
      <c r="AR146" s="2" t="str" cm="1">
        <f t="array" ref="AR146">IF(AR145="","",$B$2&amp;AR$31&amp;$B$2&amp;$B$1&amp;ROUND(AR$29/100*_xlfn.XLOOKUP($E146,$E$32:$E$281,_xlfn.XLOOKUP(AR$31,$S$28:$AB$28,$S$32:$AB$281))*IFERROR(_xlfn.XLOOKUP(AS$30,$S$8:$S$10,_xlfn.XLOOKUP(AR$31,$U$4:$Z$4,$U$8:$Z$10),1),1),4))</f>
        <v>"SkillSpeed":0.1726</v>
      </c>
      <c r="AS146" s="2" t="str">
        <f t="shared" si="16"/>
        <v>{"MagicDef":19923.4533,"AtkSpeed":0.2219,"SkillSpeed":0.1726}</v>
      </c>
      <c r="AT146" s="2" t="str" cm="1">
        <f t="array" ref="AT146">IF(AT145="","",$B$2&amp;AT$31&amp;$B$2&amp;$B$1&amp;ROUND(AT$29/100*_xlfn.XLOOKUP($E146,$E$32:$E$281,_xlfn.XLOOKUP(AT$31,$S$28:$AB$28,$S$32:$AB$281))*IFERROR(_xlfn.XLOOKUP(AW$30,$S$8:$S$10,_xlfn.XLOOKUP(AT$31,$U$4:$Z$4,$U$8:$Z$10),1),1),4))</f>
        <v>"Atk":45089.9207</v>
      </c>
      <c r="AU146" s="2" t="str" cm="1">
        <f t="array" ref="AU146">IF(AU145="","",$B$2&amp;AU$31&amp;$B$2&amp;$B$1&amp;ROUND(AU$29/100*_xlfn.XLOOKUP($E146,$E$32:$E$281,_xlfn.XLOOKUP(AU$31,$S$28:$AB$28,$S$32:$AB$281))*IFERROR(_xlfn.XLOOKUP(AX$30,$S$8:$S$10,_xlfn.XLOOKUP(AU$31,$U$4:$Z$4,$U$8:$Z$10),1),1),4))</f>
        <v>"Cri":0.784</v>
      </c>
      <c r="AV146" s="2" t="str" cm="1">
        <f t="array" ref="AV146">IF(AV145="","",$B$2&amp;AV$31&amp;$B$2&amp;$B$1&amp;ROUND(AV$29/100*_xlfn.XLOOKUP($E146,$E$32:$E$281,_xlfn.XLOOKUP(AV$31,$S$28:$AB$28,$S$32:$AB$281))*IFERROR(_xlfn.XLOOKUP(AW$30,$S$8:$S$10,_xlfn.XLOOKUP(AV$31,$U$4:$Z$4,$U$8:$Z$10),1),1),4))</f>
        <v/>
      </c>
      <c r="AW146" s="2" t="str">
        <f t="shared" si="17"/>
        <v>{"Atk":45089.9207,"Cri":0.784}</v>
      </c>
      <c r="AX146" s="2" t="str" cm="1">
        <f t="array" ref="AX146">IF(AX145="","",$B$2&amp;AX$31&amp;$B$2&amp;$B$1&amp;ROUND(AX$29/100*_xlfn.XLOOKUP($E146,$E$32:$E$281,_xlfn.XLOOKUP(AX$31,$S$28:$AB$28,$S$32:$AB$281))*IFERROR(_xlfn.XLOOKUP(BA$30,$S$8:$S$10,_xlfn.XLOOKUP(AX$31,$U$4:$Z$4,$U$8:$Z$10),1),1),4))</f>
        <v>"Hp":655376.7545</v>
      </c>
      <c r="AY146" s="2" t="str" cm="1">
        <f t="array" ref="AY146">IF(AY145="","",$B$2&amp;AY$31&amp;$B$2&amp;$B$1&amp;ROUND(AY$29/100*_xlfn.XLOOKUP($E146,$E$32:$E$281,_xlfn.XLOOKUP(AY$31,$S$28:$AB$28,$S$32:$AB$281))*IFERROR(_xlfn.XLOOKUP(BB$30,$S$8:$S$10,_xlfn.XLOOKUP(AY$31,$U$4:$Z$4,$U$8:$Z$10),1),1),4))</f>
        <v>"AntiCri":0.784</v>
      </c>
      <c r="AZ146" s="2" t="str" cm="1">
        <f t="array" ref="AZ146">IF(AZ145="","",$B$2&amp;AZ$31&amp;$B$2&amp;$B$1&amp;ROUND(AZ$29/100*_xlfn.XLOOKUP($E146,$E$32:$E$281,_xlfn.XLOOKUP(AZ$31,$S$28:$AB$28,$S$32:$AB$281))*IFERROR(_xlfn.XLOOKUP(BA$30,$S$8:$S$10,_xlfn.XLOOKUP(AZ$31,$U$4:$Z$4,$U$8:$Z$10),1),1),4))</f>
        <v/>
      </c>
      <c r="BA146" s="2" t="str">
        <f t="shared" si="18"/>
        <v>{"Hp":655376.7545,"AntiCri":0.784}</v>
      </c>
      <c r="BB146" s="2" t="str" cm="1">
        <f t="array" ref="BB146">IF(BB145="","",$B$2&amp;BB$31&amp;$B$2&amp;$B$1&amp;ROUND(BB$29/100*_xlfn.XLOOKUP($E146,$E$32:$E$281,_xlfn.XLOOKUP(BB$31,$S$28:$AB$28,$S$32:$AB$281))*IFERROR(_xlfn.XLOOKUP(BE$30,$S$8:$S$10,_xlfn.XLOOKUP(BB$31,$U$4:$Z$4,$U$8:$Z$10),1),1),4))</f>
        <v>"PhysDef":23069.2618</v>
      </c>
      <c r="BC146" s="2" t="str" cm="1">
        <f t="array" ref="BC146">IF(BC145="","",$B$2&amp;BC$31&amp;$B$2&amp;$B$1&amp;ROUND(BC$29/100*_xlfn.XLOOKUP($E146,$E$32:$E$281,_xlfn.XLOOKUP(BC$31,$S$28:$AB$28,$S$32:$AB$281))*IFERROR(_xlfn.XLOOKUP(BF$30,$S$8:$S$10,_xlfn.XLOOKUP(BC$31,$U$4:$Z$4,$U$8:$Z$10),1),1),4))</f>
        <v>"OnHealInc":0.1627</v>
      </c>
      <c r="BD146" s="2" t="str" cm="1">
        <f t="array" ref="BD146">IF(BD145="","",$B$2&amp;BD$31&amp;$B$2&amp;$B$1&amp;ROUND(BD$29/100*_xlfn.XLOOKUP($E146,$E$32:$E$281,_xlfn.XLOOKUP(BD$31,$S$28:$AB$28,$S$32:$AB$281))*IFERROR(_xlfn.XLOOKUP(BE$30,$S$8:$S$10,_xlfn.XLOOKUP(BD$31,$U$4:$Z$4,$U$8:$Z$10),1),1),4))</f>
        <v/>
      </c>
      <c r="BE146" s="2" t="str">
        <f t="shared" si="19"/>
        <v>{"PhysDef":23069.2618,"OnHealInc":0.1627}</v>
      </c>
      <c r="BF146" s="2" t="str" cm="1">
        <f t="array" ref="BF146">IF(BF145="","",$B$2&amp;BF$31&amp;$B$2&amp;$B$1&amp;ROUND(BF$29/100*_xlfn.XLOOKUP($E146,$E$32:$E$281,_xlfn.XLOOKUP(BF$31,$S$28:$AB$28,$S$32:$AB$281))*IFERROR(_xlfn.XLOOKUP(BI$30,$S$8:$S$10,_xlfn.XLOOKUP(BF$31,$U$4:$Z$4,$U$8:$Z$10),1),1),4))</f>
        <v>"MagicDef":23069.2618</v>
      </c>
      <c r="BG146" s="2" t="str" cm="1">
        <f t="array" ref="BG146">IF(BG145="","",$B$2&amp;BG$31&amp;$B$2&amp;$B$1&amp;ROUND(BG$29/100*_xlfn.XLOOKUP($E146,$E$32:$E$281,_xlfn.XLOOKUP(BG$31,$S$28:$AB$28,$S$32:$AB$281))*IFERROR(_xlfn.XLOOKUP(BJ$30,$S$8:$S$10,_xlfn.XLOOKUP(BG$31,$U$4:$Z$4,$U$8:$Z$10),1),1),4))</f>
        <v>"AtkSpeed":0.2219</v>
      </c>
      <c r="BH146" s="2" t="str" cm="1">
        <f t="array" ref="BH146">IF(BH145="","",$B$2&amp;BH$31&amp;$B$2&amp;$B$1&amp;ROUND(BH$29/100*_xlfn.XLOOKUP($E146,$E$32:$E$281,_xlfn.XLOOKUP(BH$31,$S$28:$AB$28,$S$32:$AB$281))*IFERROR(_xlfn.XLOOKUP(BI$30,$S$8:$S$10,_xlfn.XLOOKUP(BH$31,$U$4:$Z$4,$U$8:$Z$10),1),1),4))</f>
        <v>"OnHealInc":0.1627</v>
      </c>
      <c r="BI146" s="2" t="str">
        <f t="shared" si="20"/>
        <v>{"MagicDef":23069.2618,"AtkSpeed":0.2219,"OnHealInc":0.1627}</v>
      </c>
      <c r="BJ146" s="2" t="str" cm="1">
        <f t="array" ref="BJ146">IF(BJ145="","",$B$2&amp;BJ$31&amp;$B$2&amp;$B$1&amp;ROUND(BJ$29/100*_xlfn.XLOOKUP($E146,$E$32:$E$281,_xlfn.XLOOKUP(BJ$31,$S$28:$AB$28,$S$32:$AB$281))*IFERROR(_xlfn.XLOOKUP(BM$30,$S$8:$S$10,_xlfn.XLOOKUP(BJ$31,$U$4:$Z$4,$U$8:$Z$10),1),1),4))</f>
        <v>"Atk":57673.1544</v>
      </c>
      <c r="BK146" s="2" t="str" cm="1">
        <f t="array" ref="BK146">IF(BK145="","",$B$2&amp;BK$31&amp;$B$2&amp;$B$1&amp;ROUND(BK$29/100*_xlfn.XLOOKUP($E146,$E$32:$E$281,_xlfn.XLOOKUP(BK$31,$S$28:$AB$28,$S$32:$AB$281))*IFERROR(_xlfn.XLOOKUP(BN$30,$S$8:$S$10,_xlfn.XLOOKUP(BK$31,$U$4:$Z$4,$U$8:$Z$10),1),1),4))</f>
        <v>"Cri":0.784</v>
      </c>
      <c r="BL146" s="2" t="str" cm="1">
        <f t="array" ref="BL146">IF(BL145="","",$B$2&amp;BL$31&amp;$B$2&amp;$B$1&amp;ROUND(BL$29/100*_xlfn.XLOOKUP($E146,$E$32:$E$281,_xlfn.XLOOKUP(BL$31,$S$28:$AB$28,$S$32:$AB$281))*IFERROR(_xlfn.XLOOKUP(BM$30,$S$8:$S$10,_xlfn.XLOOKUP(BL$31,$U$4:$Z$4,$U$8:$Z$10),1),1),4))</f>
        <v/>
      </c>
      <c r="BM146" s="2" t="str">
        <f t="shared" si="21"/>
        <v>{"Atk":57673.1544,"Cri":0.784}</v>
      </c>
      <c r="BN146" s="2" t="str" cm="1">
        <f t="array" ref="BN146">IF(BN145="","",$B$2&amp;BN$31&amp;$B$2&amp;$B$1&amp;ROUND(BN$29/100*_xlfn.XLOOKUP($E146,$E$32:$E$281,_xlfn.XLOOKUP(BN$31,$S$28:$AB$28,$S$32:$AB$281))*IFERROR(_xlfn.XLOOKUP(BQ$30,$S$8:$S$10,_xlfn.XLOOKUP(BN$31,$U$4:$Z$4,$U$8:$Z$10),1),1),4))</f>
        <v>"Hp":550516.4738</v>
      </c>
      <c r="BO146" s="2" t="str" cm="1">
        <f t="array" ref="BO146">IF(BO145="","",$B$2&amp;BO$31&amp;$B$2&amp;$B$1&amp;ROUND(BO$29/100*_xlfn.XLOOKUP($E146,$E$32:$E$281,_xlfn.XLOOKUP(BO$31,$S$28:$AB$28,$S$32:$AB$281))*IFERROR(_xlfn.XLOOKUP(BR$30,$S$8:$S$10,_xlfn.XLOOKUP(BO$31,$U$4:$Z$4,$U$8:$Z$10),1),1),4))</f>
        <v>"AntiCri":0.784</v>
      </c>
      <c r="BP146" s="2" t="str" cm="1">
        <f t="array" ref="BP146">IF(BP145="","",$B$2&amp;BP$31&amp;$B$2&amp;$B$1&amp;ROUND(BP$29/100*_xlfn.XLOOKUP($E146,$E$32:$E$281,_xlfn.XLOOKUP(BP$31,$S$28:$AB$28,$S$32:$AB$281))*IFERROR(_xlfn.XLOOKUP(BQ$30,$S$8:$S$10,_xlfn.XLOOKUP(BP$31,$U$4:$Z$4,$U$8:$Z$10),1),1),4))</f>
        <v/>
      </c>
      <c r="BQ146" s="2" t="str">
        <f t="shared" si="22"/>
        <v>{"Hp":550516.4738,"AntiCri":0.784}</v>
      </c>
      <c r="BR146" s="2" t="str" cm="1">
        <f t="array" ref="BR146">IF(BR145="","",$B$2&amp;BR$31&amp;$B$2&amp;$B$1&amp;ROUND(BR$29/100*_xlfn.XLOOKUP($E146,$E$32:$E$281,_xlfn.XLOOKUP(BR$31,$S$28:$AB$28,$S$32:$AB$281))*IFERROR(_xlfn.XLOOKUP(BU$30,$S$8:$S$10,_xlfn.XLOOKUP(BR$31,$U$4:$Z$4,$U$8:$Z$10),1),1),4))</f>
        <v>"PhysDef":20342.8945</v>
      </c>
      <c r="BS146" s="2" t="str" cm="1">
        <f t="array" ref="BS146">IF(BS145="","",$B$2&amp;BS$31&amp;$B$2&amp;$B$1&amp;ROUND(BS$29/100*_xlfn.XLOOKUP($E146,$E$32:$E$281,_xlfn.XLOOKUP(BS$31,$S$28:$AB$28,$S$32:$AB$281))*IFERROR(_xlfn.XLOOKUP(BV$30,$S$8:$S$10,_xlfn.XLOOKUP(BS$31,$U$4:$Z$4,$U$8:$Z$10),1),1),4))</f>
        <v>"HealInc":0.1627</v>
      </c>
      <c r="BT146" s="2" t="str" cm="1">
        <f t="array" ref="BT146">IF(BT145="","",$B$2&amp;BT$31&amp;$B$2&amp;$B$1&amp;ROUND(BT$29/100*_xlfn.XLOOKUP($E146,$E$32:$E$281,_xlfn.XLOOKUP(BT$31,$S$28:$AB$28,$S$32:$AB$281))*IFERROR(_xlfn.XLOOKUP(BU$30,$S$8:$S$10,_xlfn.XLOOKUP(BT$31,$U$4:$Z$4,$U$8:$Z$10),1),1),4))</f>
        <v/>
      </c>
      <c r="BU146" s="2" t="str">
        <f t="shared" si="23"/>
        <v>{"PhysDef":20342.8945,"HealInc":0.1627}</v>
      </c>
      <c r="BV146" s="2" t="str" cm="1">
        <f t="array" ref="BV146">IF(BV145="","",$B$2&amp;BV$31&amp;$B$2&amp;$B$1&amp;ROUND(BV$29/100*_xlfn.XLOOKUP($E146,$E$32:$E$281,_xlfn.XLOOKUP(BV$31,$S$28:$AB$28,$S$32:$AB$281))*IFERROR(_xlfn.XLOOKUP(BY$30,$S$8:$S$10,_xlfn.XLOOKUP(BV$31,$U$4:$Z$4,$U$8:$Z$10),1),1),4))</f>
        <v>"MagicDef":20762.3356</v>
      </c>
      <c r="BW146" s="2" t="str" cm="1">
        <f t="array" ref="BW146">IF(BW145="","",$B$2&amp;BW$31&amp;$B$2&amp;$B$1&amp;ROUND(BW$29/100*_xlfn.XLOOKUP($E146,$E$32:$E$281,_xlfn.XLOOKUP(BW$31,$S$28:$AB$28,$S$32:$AB$281))*IFERROR(_xlfn.XLOOKUP(BZ$30,$S$8:$S$10,_xlfn.XLOOKUP(BW$31,$U$4:$Z$4,$U$8:$Z$10),1),1),4))</f>
        <v>"AtkSpeed":0.2219</v>
      </c>
      <c r="BX146" s="2" t="str" cm="1">
        <f t="array" ref="BX146">IF(BX145="","",$B$2&amp;BX$31&amp;$B$2&amp;$B$1&amp;ROUND(BX$29/100*_xlfn.XLOOKUP($E146,$E$32:$E$281,_xlfn.XLOOKUP(BX$31,$S$28:$AB$28,$S$32:$AB$281))*IFERROR(_xlfn.XLOOKUP(BY$30,$S$8:$S$10,_xlfn.XLOOKUP(BX$31,$U$4:$Z$4,$U$8:$Z$10),1),1),4))</f>
        <v>"HealInc":0.1627</v>
      </c>
      <c r="BY146" s="2" t="str">
        <f t="shared" si="24"/>
        <v>{"MagicDef":20762.3356,"AtkSpeed":0.2219,"HealInc":0.1627}</v>
      </c>
    </row>
    <row r="147" spans="4:77" ht="16.5" x14ac:dyDescent="0.15">
      <c r="D147" s="38">
        <v>241</v>
      </c>
      <c r="E147" s="42">
        <v>116</v>
      </c>
      <c r="F147" s="38">
        <v>31552.626700421406</v>
      </c>
      <c r="G147" s="38">
        <v>30</v>
      </c>
      <c r="H147" s="38">
        <v>30</v>
      </c>
      <c r="I147" s="48">
        <v>31552.626700421406</v>
      </c>
      <c r="J147" s="48">
        <v>3155.2626700421406</v>
      </c>
      <c r="K147" s="48">
        <v>1262.1050680168564</v>
      </c>
      <c r="L147" s="48">
        <v>1262.1050680168564</v>
      </c>
      <c r="M147" s="48">
        <v>42</v>
      </c>
      <c r="N147" s="48">
        <v>42</v>
      </c>
      <c r="O147" s="48">
        <v>13.5</v>
      </c>
      <c r="P147" s="48">
        <v>10.5</v>
      </c>
      <c r="Q147" s="48">
        <v>9.9</v>
      </c>
      <c r="R147" s="48">
        <v>9.9</v>
      </c>
      <c r="S147" s="48">
        <f>SUM(I$32:I147)</f>
        <v>555854.03031533293</v>
      </c>
      <c r="T147" s="48">
        <f>SUM(J$32:J147)</f>
        <v>55585.403031533278</v>
      </c>
      <c r="U147" s="48">
        <f>SUM(K$32:K147)</f>
        <v>22234.161212613315</v>
      </c>
      <c r="V147" s="48">
        <f>SUM(L$32:L147)</f>
        <v>22234.161212613315</v>
      </c>
      <c r="W147" s="62">
        <f>SUM(M$32:M147)/10000</f>
        <v>0.78820000000000001</v>
      </c>
      <c r="X147" s="62">
        <f>SUM(N$32:N147)/10000</f>
        <v>0.78820000000000001</v>
      </c>
      <c r="Y147" s="62">
        <f>SUM(O$32:O147)/10000</f>
        <v>0.22320000000000001</v>
      </c>
      <c r="Z147" s="62">
        <f>SUM(P$32:P147)/10000</f>
        <v>0.1736</v>
      </c>
      <c r="AA147" s="62">
        <f>SUM(Q$32:Q147)/10000</f>
        <v>0.16368000000000008</v>
      </c>
      <c r="AB147" s="62">
        <f>SUM(R$32:R147)/10000</f>
        <v>0.16368000000000008</v>
      </c>
      <c r="AD147" s="2" t="str" cm="1">
        <f t="array" ref="AD147">IF(AD146="","",$B$2&amp;AD$31&amp;$B$2&amp;$B$1&amp;ROUND(AD$29/100*_xlfn.XLOOKUP($E147,$E$32:$E$281,_xlfn.XLOOKUP(AD$31,$S$28:$AB$28,$S$32:$AB$281))*_xlfn.XLOOKUP(AG$30,$S$8:$S$10,_xlfn.XLOOKUP(AD$31,$U$4:$Z$4,$U$8:$Z$10),1),4))</f>
        <v>"Atk":67814.1917</v>
      </c>
      <c r="AE147" s="2" t="str" cm="1">
        <f t="array" ref="AE147">IF(AE146="","",$B$2&amp;AE$31&amp;$B$2&amp;$B$1&amp;ROUND(AE$29/100*_xlfn.XLOOKUP($E147,$E$32:$E$281,_xlfn.XLOOKUP(AE$31,$S$28:$AB$28,$S$32:$AB$281))*_xlfn.XLOOKUP(AG$30,$S$8:$S$10,_xlfn.XLOOKUP(AE$31,$U$4:$Z$4,$U$8:$Z$10),1),4))</f>
        <v>"Cri":1.1429</v>
      </c>
      <c r="AF147" s="2" t="str" cm="1">
        <f t="array" ref="AF147">IF(AF146="","",$B$2&amp;AF$31&amp;$B$2&amp;$B$1&amp;ROUND(AF$29/100*_xlfn.XLOOKUP($E147,$E$32:$E$281,_xlfn.XLOOKUP(AF$31,$S$28:$AB$28,$S$32:$AB$281))*_xlfn.XLOOKUP(AI$30,$S$8:$S$10,_xlfn.XLOOKUP(AF$31,$U$4:$Z$4,$U$8:$Z$10),1),4))</f>
        <v/>
      </c>
      <c r="AG147" s="2" t="str">
        <f t="shared" si="13"/>
        <v>{"Atk":67814.1917,"Cri":1.1429}</v>
      </c>
      <c r="AH147" s="2" t="str" cm="1">
        <f t="array" ref="AH147">IF(AH146="","",$B$2&amp;AH$31&amp;$B$2&amp;$B$1&amp;ROUND(AH$29/100*_xlfn.XLOOKUP($E147,$E$32:$E$281,_xlfn.XLOOKUP(AH$31,$S$28:$AB$28,$S$32:$AB$281))*_xlfn.XLOOKUP(AK$30,$S$8:$S$10,_xlfn.XLOOKUP(AH$31,$U$4:$Z$4,$U$8:$Z$10),1),4))</f>
        <v>"Hp":489151.5467</v>
      </c>
      <c r="AI147" s="2" t="str" cm="1">
        <f t="array" ref="AI147">IF(AI146="","",$B$2&amp;AI$31&amp;$B$2&amp;$B$1&amp;ROUND(AI$29/100*_xlfn.XLOOKUP($E147,$E$32:$E$281,_xlfn.XLOOKUP(AI$31,$S$28:$AB$28,$S$32:$AB$281))*_xlfn.XLOOKUP(AK$30,$S$8:$S$10,_xlfn.XLOOKUP(AI$31,$U$4:$Z$4,$U$8:$Z$10),1),4))</f>
        <v>"AntiCri":0.6306</v>
      </c>
      <c r="AJ147" s="2" t="str" cm="1">
        <f t="array" ref="AJ147">IF(AJ146="","",$B$2&amp;AJ$31&amp;$B$2&amp;$B$1&amp;ROUND(AJ$29/100*_xlfn.XLOOKUP($E147,$E$32:$E$281,_xlfn.XLOOKUP(AJ$31,$S$28:$AB$28,$S$32:$AB$281))*_xlfn.XLOOKUP(AK$30,$S$8:$S$10,_xlfn.XLOOKUP(AJ$31,$U$4:$Z$4,$U$8:$Z$10),1),4))</f>
        <v/>
      </c>
      <c r="AK147" s="2" t="str">
        <f t="shared" si="14"/>
        <v>{"Hp":489151.5467,"AntiCri":0.6306}</v>
      </c>
      <c r="AL147" s="2" t="str" cm="1">
        <f t="array" ref="AL147">IF(AL146="","",$B$2&amp;AL$31&amp;$B$2&amp;$B$1&amp;ROUND(AL$29/100*_xlfn.XLOOKUP($E147,$E$32:$E$281,_xlfn.XLOOKUP(AL$31,$S$28:$AB$28,$S$32:$AB$281))*IFERROR(_xlfn.XLOOKUP(AO$30,$S$8:$S$10,_xlfn.XLOOKUP(AL$31,$U$4:$Z$4,$U$8:$Z$10),1),1),4))</f>
        <v>"PhysDef":21122.4532</v>
      </c>
      <c r="AM147" s="2" t="str" cm="1">
        <f t="array" ref="AM147">IF(AM146="","",$B$2&amp;AM$31&amp;$B$2&amp;$B$1&amp;ROUND(AM$29/100*_xlfn.XLOOKUP($E147,$E$32:$E$281,_xlfn.XLOOKUP(AM$31,$S$28:$AB$28,$S$32:$AB$281))*IFERROR(_xlfn.XLOOKUP(AP$30,$S$8:$S$10,_xlfn.XLOOKUP(AM$31,$U$4:$Z$4,$U$8:$Z$10),1),1),4))</f>
        <v>"SkillSpeed":0.1736</v>
      </c>
      <c r="AN147" s="2" t="str" cm="1">
        <f t="array" ref="AN147">IF(AN146="","",$B$2&amp;AN$31&amp;$B$2&amp;$B$1&amp;ROUND(AN$29/100*_xlfn.XLOOKUP($E147,$E$32:$E$281,_xlfn.XLOOKUP(AN$31,$S$28:$AB$28,$S$32:$AB$281))*IFERROR(_xlfn.XLOOKUP(AO$30,$S$8:$S$10,_xlfn.XLOOKUP(AN$31,$U$4:$Z$4,$U$8:$Z$10),1),1),4))</f>
        <v/>
      </c>
      <c r="AO147" s="2" t="str">
        <f t="shared" si="15"/>
        <v>{"PhysDef":21122.4532,"SkillSpeed":0.1736}</v>
      </c>
      <c r="AP147" s="2" t="str" cm="1">
        <f t="array" ref="AP147">IF(AP146="","",$B$2&amp;AP$31&amp;$B$2&amp;$B$1&amp;ROUND(AP$29/100*_xlfn.XLOOKUP($E147,$E$32:$E$281,_xlfn.XLOOKUP(AP$31,$S$28:$AB$28,$S$32:$AB$281))*IFERROR(_xlfn.XLOOKUP(AS$30,$S$8:$S$10,_xlfn.XLOOKUP(AP$31,$U$4:$Z$4,$U$8:$Z$10),1),1),4))</f>
        <v>"MagicDef":21122.4532</v>
      </c>
      <c r="AQ147" s="2" t="str" cm="1">
        <f t="array" ref="AQ147">IF(AQ146="","",$B$2&amp;AQ$31&amp;$B$2&amp;$B$1&amp;ROUND(AQ$29/100*_xlfn.XLOOKUP($E147,$E$32:$E$281,_xlfn.XLOOKUP(AQ$31,$S$28:$AB$28,$S$32:$AB$281))*IFERROR(_xlfn.XLOOKUP(AT$30,$S$8:$S$10,_xlfn.XLOOKUP(AQ$31,$U$4:$Z$4,$U$8:$Z$10),1),1),4))</f>
        <v>"AtkSpeed":0.2232</v>
      </c>
      <c r="AR147" s="2" t="str" cm="1">
        <f t="array" ref="AR147">IF(AR146="","",$B$2&amp;AR$31&amp;$B$2&amp;$B$1&amp;ROUND(AR$29/100*_xlfn.XLOOKUP($E147,$E$32:$E$281,_xlfn.XLOOKUP(AR$31,$S$28:$AB$28,$S$32:$AB$281))*IFERROR(_xlfn.XLOOKUP(AS$30,$S$8:$S$10,_xlfn.XLOOKUP(AR$31,$U$4:$Z$4,$U$8:$Z$10),1),1),4))</f>
        <v>"SkillSpeed":0.1736</v>
      </c>
      <c r="AS147" s="2" t="str">
        <f t="shared" si="16"/>
        <v>{"MagicDef":21122.4532,"AtkSpeed":0.2232,"SkillSpeed":0.1736}</v>
      </c>
      <c r="AT147" s="2" t="str" cm="1">
        <f t="array" ref="AT147">IF(AT146="","",$B$2&amp;AT$31&amp;$B$2&amp;$B$1&amp;ROUND(AT$29/100*_xlfn.XLOOKUP($E147,$E$32:$E$281,_xlfn.XLOOKUP(AT$31,$S$28:$AB$28,$S$32:$AB$281))*IFERROR(_xlfn.XLOOKUP(AW$30,$S$8:$S$10,_xlfn.XLOOKUP(AT$31,$U$4:$Z$4,$U$8:$Z$10),1),1),4))</f>
        <v>"Atk":47803.4466</v>
      </c>
      <c r="AU147" s="2" t="str" cm="1">
        <f t="array" ref="AU147">IF(AU146="","",$B$2&amp;AU$31&amp;$B$2&amp;$B$1&amp;ROUND(AU$29/100*_xlfn.XLOOKUP($E147,$E$32:$E$281,_xlfn.XLOOKUP(AU$31,$S$28:$AB$28,$S$32:$AB$281))*IFERROR(_xlfn.XLOOKUP(AX$30,$S$8:$S$10,_xlfn.XLOOKUP(AU$31,$U$4:$Z$4,$U$8:$Z$10),1),1),4))</f>
        <v>"Cri":0.7882</v>
      </c>
      <c r="AV147" s="2" t="str" cm="1">
        <f t="array" ref="AV147">IF(AV146="","",$B$2&amp;AV$31&amp;$B$2&amp;$B$1&amp;ROUND(AV$29/100*_xlfn.XLOOKUP($E147,$E$32:$E$281,_xlfn.XLOOKUP(AV$31,$S$28:$AB$28,$S$32:$AB$281))*IFERROR(_xlfn.XLOOKUP(AW$30,$S$8:$S$10,_xlfn.XLOOKUP(AV$31,$U$4:$Z$4,$U$8:$Z$10),1),1),4))</f>
        <v/>
      </c>
      <c r="AW147" s="2" t="str">
        <f t="shared" si="17"/>
        <v>{"Atk":47803.4466,"Cri":0.7882}</v>
      </c>
      <c r="AX147" s="2" t="str" cm="1">
        <f t="array" ref="AX147">IF(AX146="","",$B$2&amp;AX$31&amp;$B$2&amp;$B$1&amp;ROUND(AX$29/100*_xlfn.XLOOKUP($E147,$E$32:$E$281,_xlfn.XLOOKUP(AX$31,$S$28:$AB$28,$S$32:$AB$281))*IFERROR(_xlfn.XLOOKUP(BA$30,$S$8:$S$10,_xlfn.XLOOKUP(AX$31,$U$4:$Z$4,$U$8:$Z$10),1),1),4))</f>
        <v>"Hp":694817.5379</v>
      </c>
      <c r="AY147" s="2" t="str" cm="1">
        <f t="array" ref="AY147">IF(AY146="","",$B$2&amp;AY$31&amp;$B$2&amp;$B$1&amp;ROUND(AY$29/100*_xlfn.XLOOKUP($E147,$E$32:$E$281,_xlfn.XLOOKUP(AY$31,$S$28:$AB$28,$S$32:$AB$281))*IFERROR(_xlfn.XLOOKUP(BB$30,$S$8:$S$10,_xlfn.XLOOKUP(AY$31,$U$4:$Z$4,$U$8:$Z$10),1),1),4))</f>
        <v>"AntiCri":0.7882</v>
      </c>
      <c r="AZ147" s="2" t="str" cm="1">
        <f t="array" ref="AZ147">IF(AZ146="","",$B$2&amp;AZ$31&amp;$B$2&amp;$B$1&amp;ROUND(AZ$29/100*_xlfn.XLOOKUP($E147,$E$32:$E$281,_xlfn.XLOOKUP(AZ$31,$S$28:$AB$28,$S$32:$AB$281))*IFERROR(_xlfn.XLOOKUP(BA$30,$S$8:$S$10,_xlfn.XLOOKUP(AZ$31,$U$4:$Z$4,$U$8:$Z$10),1),1),4))</f>
        <v/>
      </c>
      <c r="BA147" s="2" t="str">
        <f t="shared" si="18"/>
        <v>{"Hp":694817.5379,"AntiCri":0.7882}</v>
      </c>
      <c r="BB147" s="2" t="str" cm="1">
        <f t="array" ref="BB147">IF(BB146="","",$B$2&amp;BB$31&amp;$B$2&amp;$B$1&amp;ROUND(BB$29/100*_xlfn.XLOOKUP($E147,$E$32:$E$281,_xlfn.XLOOKUP(BB$31,$S$28:$AB$28,$S$32:$AB$281))*IFERROR(_xlfn.XLOOKUP(BE$30,$S$8:$S$10,_xlfn.XLOOKUP(BB$31,$U$4:$Z$4,$U$8:$Z$10),1),1),4))</f>
        <v>"PhysDef":24457.5773</v>
      </c>
      <c r="BC147" s="2" t="str" cm="1">
        <f t="array" ref="BC147">IF(BC146="","",$B$2&amp;BC$31&amp;$B$2&amp;$B$1&amp;ROUND(BC$29/100*_xlfn.XLOOKUP($E147,$E$32:$E$281,_xlfn.XLOOKUP(BC$31,$S$28:$AB$28,$S$32:$AB$281))*IFERROR(_xlfn.XLOOKUP(BF$30,$S$8:$S$10,_xlfn.XLOOKUP(BC$31,$U$4:$Z$4,$U$8:$Z$10),1),1),4))</f>
        <v>"OnHealInc":0.1637</v>
      </c>
      <c r="BD147" s="2" t="str" cm="1">
        <f t="array" ref="BD147">IF(BD146="","",$B$2&amp;BD$31&amp;$B$2&amp;$B$1&amp;ROUND(BD$29/100*_xlfn.XLOOKUP($E147,$E$32:$E$281,_xlfn.XLOOKUP(BD$31,$S$28:$AB$28,$S$32:$AB$281))*IFERROR(_xlfn.XLOOKUP(BE$30,$S$8:$S$10,_xlfn.XLOOKUP(BD$31,$U$4:$Z$4,$U$8:$Z$10),1),1),4))</f>
        <v/>
      </c>
      <c r="BE147" s="2" t="str">
        <f t="shared" si="19"/>
        <v>{"PhysDef":24457.5773,"OnHealInc":0.1637}</v>
      </c>
      <c r="BF147" s="2" t="str" cm="1">
        <f t="array" ref="BF147">IF(BF146="","",$B$2&amp;BF$31&amp;$B$2&amp;$B$1&amp;ROUND(BF$29/100*_xlfn.XLOOKUP($E147,$E$32:$E$281,_xlfn.XLOOKUP(BF$31,$S$28:$AB$28,$S$32:$AB$281))*IFERROR(_xlfn.XLOOKUP(BI$30,$S$8:$S$10,_xlfn.XLOOKUP(BF$31,$U$4:$Z$4,$U$8:$Z$10),1),1),4))</f>
        <v>"MagicDef":24457.5773</v>
      </c>
      <c r="BG147" s="2" t="str" cm="1">
        <f t="array" ref="BG147">IF(BG146="","",$B$2&amp;BG$31&amp;$B$2&amp;$B$1&amp;ROUND(BG$29/100*_xlfn.XLOOKUP($E147,$E$32:$E$281,_xlfn.XLOOKUP(BG$31,$S$28:$AB$28,$S$32:$AB$281))*IFERROR(_xlfn.XLOOKUP(BJ$30,$S$8:$S$10,_xlfn.XLOOKUP(BG$31,$U$4:$Z$4,$U$8:$Z$10),1),1),4))</f>
        <v>"AtkSpeed":0.2232</v>
      </c>
      <c r="BH147" s="2" t="str" cm="1">
        <f t="array" ref="BH147">IF(BH146="","",$B$2&amp;BH$31&amp;$B$2&amp;$B$1&amp;ROUND(BH$29/100*_xlfn.XLOOKUP($E147,$E$32:$E$281,_xlfn.XLOOKUP(BH$31,$S$28:$AB$28,$S$32:$AB$281))*IFERROR(_xlfn.XLOOKUP(BI$30,$S$8:$S$10,_xlfn.XLOOKUP(BH$31,$U$4:$Z$4,$U$8:$Z$10),1),1),4))</f>
        <v>"OnHealInc":0.1637</v>
      </c>
      <c r="BI147" s="2" t="str">
        <f t="shared" si="20"/>
        <v>{"MagicDef":24457.5773,"AtkSpeed":0.2232,"OnHealInc":0.1637}</v>
      </c>
      <c r="BJ147" s="2" t="str" cm="1">
        <f t="array" ref="BJ147">IF(BJ146="","",$B$2&amp;BJ$31&amp;$B$2&amp;$B$1&amp;ROUND(BJ$29/100*_xlfn.XLOOKUP($E147,$E$32:$E$281,_xlfn.XLOOKUP(BJ$31,$S$28:$AB$28,$S$32:$AB$281))*IFERROR(_xlfn.XLOOKUP(BM$30,$S$8:$S$10,_xlfn.XLOOKUP(BJ$31,$U$4:$Z$4,$U$8:$Z$10),1),1),4))</f>
        <v>"Atk":61143.9433</v>
      </c>
      <c r="BK147" s="2" t="str" cm="1">
        <f t="array" ref="BK147">IF(BK146="","",$B$2&amp;BK$31&amp;$B$2&amp;$B$1&amp;ROUND(BK$29/100*_xlfn.XLOOKUP($E147,$E$32:$E$281,_xlfn.XLOOKUP(BK$31,$S$28:$AB$28,$S$32:$AB$281))*IFERROR(_xlfn.XLOOKUP(BN$30,$S$8:$S$10,_xlfn.XLOOKUP(BK$31,$U$4:$Z$4,$U$8:$Z$10),1),1),4))</f>
        <v>"Cri":0.7882</v>
      </c>
      <c r="BL147" s="2" t="str" cm="1">
        <f t="array" ref="BL147">IF(BL146="","",$B$2&amp;BL$31&amp;$B$2&amp;$B$1&amp;ROUND(BL$29/100*_xlfn.XLOOKUP($E147,$E$32:$E$281,_xlfn.XLOOKUP(BL$31,$S$28:$AB$28,$S$32:$AB$281))*IFERROR(_xlfn.XLOOKUP(BM$30,$S$8:$S$10,_xlfn.XLOOKUP(BL$31,$U$4:$Z$4,$U$8:$Z$10),1),1),4))</f>
        <v/>
      </c>
      <c r="BM147" s="2" t="str">
        <f t="shared" si="21"/>
        <v>{"Atk":61143.9433,"Cri":0.7882}</v>
      </c>
      <c r="BN147" s="2" t="str" cm="1">
        <f t="array" ref="BN147">IF(BN146="","",$B$2&amp;BN$31&amp;$B$2&amp;$B$1&amp;ROUND(BN$29/100*_xlfn.XLOOKUP($E147,$E$32:$E$281,_xlfn.XLOOKUP(BN$31,$S$28:$AB$28,$S$32:$AB$281))*IFERROR(_xlfn.XLOOKUP(BQ$30,$S$8:$S$10,_xlfn.XLOOKUP(BN$31,$U$4:$Z$4,$U$8:$Z$10),1),1),4))</f>
        <v>"Hp":583646.7318</v>
      </c>
      <c r="BO147" s="2" t="str" cm="1">
        <f t="array" ref="BO147">IF(BO146="","",$B$2&amp;BO$31&amp;$B$2&amp;$B$1&amp;ROUND(BO$29/100*_xlfn.XLOOKUP($E147,$E$32:$E$281,_xlfn.XLOOKUP(BO$31,$S$28:$AB$28,$S$32:$AB$281))*IFERROR(_xlfn.XLOOKUP(BR$30,$S$8:$S$10,_xlfn.XLOOKUP(BO$31,$U$4:$Z$4,$U$8:$Z$10),1),1),4))</f>
        <v>"AntiCri":0.7882</v>
      </c>
      <c r="BP147" s="2" t="str" cm="1">
        <f t="array" ref="BP147">IF(BP146="","",$B$2&amp;BP$31&amp;$B$2&amp;$B$1&amp;ROUND(BP$29/100*_xlfn.XLOOKUP($E147,$E$32:$E$281,_xlfn.XLOOKUP(BP$31,$S$28:$AB$28,$S$32:$AB$281))*IFERROR(_xlfn.XLOOKUP(BQ$30,$S$8:$S$10,_xlfn.XLOOKUP(BP$31,$U$4:$Z$4,$U$8:$Z$10),1),1),4))</f>
        <v/>
      </c>
      <c r="BQ147" s="2" t="str">
        <f t="shared" si="22"/>
        <v>{"Hp":583646.7318,"AntiCri":0.7882}</v>
      </c>
      <c r="BR147" s="2" t="str" cm="1">
        <f t="array" ref="BR147">IF(BR146="","",$B$2&amp;BR$31&amp;$B$2&amp;$B$1&amp;ROUND(BR$29/100*_xlfn.XLOOKUP($E147,$E$32:$E$281,_xlfn.XLOOKUP(BR$31,$S$28:$AB$28,$S$32:$AB$281))*IFERROR(_xlfn.XLOOKUP(BU$30,$S$8:$S$10,_xlfn.XLOOKUP(BR$31,$U$4:$Z$4,$U$8:$Z$10),1),1),4))</f>
        <v>"PhysDef":21567.1364</v>
      </c>
      <c r="BS147" s="2" t="str" cm="1">
        <f t="array" ref="BS147">IF(BS146="","",$B$2&amp;BS$31&amp;$B$2&amp;$B$1&amp;ROUND(BS$29/100*_xlfn.XLOOKUP($E147,$E$32:$E$281,_xlfn.XLOOKUP(BS$31,$S$28:$AB$28,$S$32:$AB$281))*IFERROR(_xlfn.XLOOKUP(BV$30,$S$8:$S$10,_xlfn.XLOOKUP(BS$31,$U$4:$Z$4,$U$8:$Z$10),1),1),4))</f>
        <v>"HealInc":0.1637</v>
      </c>
      <c r="BT147" s="2" t="str" cm="1">
        <f t="array" ref="BT147">IF(BT146="","",$B$2&amp;BT$31&amp;$B$2&amp;$B$1&amp;ROUND(BT$29/100*_xlfn.XLOOKUP($E147,$E$32:$E$281,_xlfn.XLOOKUP(BT$31,$S$28:$AB$28,$S$32:$AB$281))*IFERROR(_xlfn.XLOOKUP(BU$30,$S$8:$S$10,_xlfn.XLOOKUP(BT$31,$U$4:$Z$4,$U$8:$Z$10),1),1),4))</f>
        <v/>
      </c>
      <c r="BU147" s="2" t="str">
        <f t="shared" si="23"/>
        <v>{"PhysDef":21567.1364,"HealInc":0.1637}</v>
      </c>
      <c r="BV147" s="2" t="str" cm="1">
        <f t="array" ref="BV147">IF(BV146="","",$B$2&amp;BV$31&amp;$B$2&amp;$B$1&amp;ROUND(BV$29/100*_xlfn.XLOOKUP($E147,$E$32:$E$281,_xlfn.XLOOKUP(BV$31,$S$28:$AB$28,$S$32:$AB$281))*IFERROR(_xlfn.XLOOKUP(BY$30,$S$8:$S$10,_xlfn.XLOOKUP(BV$31,$U$4:$Z$4,$U$8:$Z$10),1),1),4))</f>
        <v>"MagicDef":22011.8196</v>
      </c>
      <c r="BW147" s="2" t="str" cm="1">
        <f t="array" ref="BW147">IF(BW146="","",$B$2&amp;BW$31&amp;$B$2&amp;$B$1&amp;ROUND(BW$29/100*_xlfn.XLOOKUP($E147,$E$32:$E$281,_xlfn.XLOOKUP(BW$31,$S$28:$AB$28,$S$32:$AB$281))*IFERROR(_xlfn.XLOOKUP(BZ$30,$S$8:$S$10,_xlfn.XLOOKUP(BW$31,$U$4:$Z$4,$U$8:$Z$10),1),1),4))</f>
        <v>"AtkSpeed":0.2232</v>
      </c>
      <c r="BX147" s="2" t="str" cm="1">
        <f t="array" ref="BX147">IF(BX146="","",$B$2&amp;BX$31&amp;$B$2&amp;$B$1&amp;ROUND(BX$29/100*_xlfn.XLOOKUP($E147,$E$32:$E$281,_xlfn.XLOOKUP(BX$31,$S$28:$AB$28,$S$32:$AB$281))*IFERROR(_xlfn.XLOOKUP(BY$30,$S$8:$S$10,_xlfn.XLOOKUP(BX$31,$U$4:$Z$4,$U$8:$Z$10),1),1),4))</f>
        <v>"HealInc":0.1637</v>
      </c>
      <c r="BY147" s="2" t="str">
        <f t="shared" si="24"/>
        <v>{"MagicDef":22011.8196,"AtkSpeed":0.2232,"HealInc":0.1637}</v>
      </c>
    </row>
    <row r="148" spans="4:77" ht="16.5" x14ac:dyDescent="0.15">
      <c r="D148" s="38">
        <v>243</v>
      </c>
      <c r="E148" s="43">
        <v>117</v>
      </c>
      <c r="F148" s="38">
        <v>7982.623513729719</v>
      </c>
      <c r="G148" s="38">
        <v>30</v>
      </c>
      <c r="H148" s="38">
        <v>30</v>
      </c>
      <c r="I148" s="48">
        <v>7982.623513729719</v>
      </c>
      <c r="J148" s="48">
        <v>798.26235137297192</v>
      </c>
      <c r="K148" s="48">
        <v>319.30494054918881</v>
      </c>
      <c r="L148" s="48">
        <v>319.30494054918881</v>
      </c>
      <c r="M148" s="48">
        <v>42</v>
      </c>
      <c r="N148" s="48">
        <v>42</v>
      </c>
      <c r="O148" s="48">
        <v>13.5</v>
      </c>
      <c r="P148" s="48">
        <v>10.5</v>
      </c>
      <c r="Q148" s="48">
        <v>9.9</v>
      </c>
      <c r="R148" s="48">
        <v>9.9</v>
      </c>
      <c r="S148" s="48">
        <f>SUM(I$32:I148)</f>
        <v>563836.65382906259</v>
      </c>
      <c r="T148" s="48">
        <f>SUM(J$32:J148)</f>
        <v>56383.665382906249</v>
      </c>
      <c r="U148" s="48">
        <f>SUM(K$32:K148)</f>
        <v>22553.466153162502</v>
      </c>
      <c r="V148" s="48">
        <f>SUM(L$32:L148)</f>
        <v>22553.466153162502</v>
      </c>
      <c r="W148" s="62">
        <f>SUM(M$32:M148)/10000</f>
        <v>0.79239999999999999</v>
      </c>
      <c r="X148" s="62">
        <f>SUM(N$32:N148)/10000</f>
        <v>0.79239999999999999</v>
      </c>
      <c r="Y148" s="62">
        <f>SUM(O$32:O148)/10000</f>
        <v>0.22455</v>
      </c>
      <c r="Z148" s="62">
        <f>SUM(P$32:P148)/10000</f>
        <v>0.17465</v>
      </c>
      <c r="AA148" s="62">
        <f>SUM(Q$32:Q148)/10000</f>
        <v>0.16467000000000007</v>
      </c>
      <c r="AB148" s="62">
        <f>SUM(R$32:R148)/10000</f>
        <v>0.16467000000000007</v>
      </c>
      <c r="AD148" s="2" t="str" cm="1">
        <f t="array" ref="AD148">IF(AD147="","",$B$2&amp;AD$31&amp;$B$2&amp;$B$1&amp;ROUND(AD$29/100*_xlfn.XLOOKUP($E148,$E$32:$E$281,_xlfn.XLOOKUP(AD$31,$S$28:$AB$28,$S$32:$AB$281))*_xlfn.XLOOKUP(AG$30,$S$8:$S$10,_xlfn.XLOOKUP(AD$31,$U$4:$Z$4,$U$8:$Z$10),1),4))</f>
        <v>"Atk":68788.0718</v>
      </c>
      <c r="AE148" s="2" t="str" cm="1">
        <f t="array" ref="AE148">IF(AE147="","",$B$2&amp;AE$31&amp;$B$2&amp;$B$1&amp;ROUND(AE$29/100*_xlfn.XLOOKUP($E148,$E$32:$E$281,_xlfn.XLOOKUP(AE$31,$S$28:$AB$28,$S$32:$AB$281))*_xlfn.XLOOKUP(AG$30,$S$8:$S$10,_xlfn.XLOOKUP(AE$31,$U$4:$Z$4,$U$8:$Z$10),1),4))</f>
        <v>"Cri":1.149</v>
      </c>
      <c r="AF148" s="2" t="str" cm="1">
        <f t="array" ref="AF148">IF(AF147="","",$B$2&amp;AF$31&amp;$B$2&amp;$B$1&amp;ROUND(AF$29/100*_xlfn.XLOOKUP($E148,$E$32:$E$281,_xlfn.XLOOKUP(AF$31,$S$28:$AB$28,$S$32:$AB$281))*_xlfn.XLOOKUP(AI$30,$S$8:$S$10,_xlfn.XLOOKUP(AF$31,$U$4:$Z$4,$U$8:$Z$10),1),4))</f>
        <v/>
      </c>
      <c r="AG148" s="2" t="str">
        <f t="shared" si="13"/>
        <v>{"Atk":68788.0718,"Cri":1.149}</v>
      </c>
      <c r="AH148" s="2" t="str" cm="1">
        <f t="array" ref="AH148">IF(AH147="","",$B$2&amp;AH$31&amp;$B$2&amp;$B$1&amp;ROUND(AH$29/100*_xlfn.XLOOKUP($E148,$E$32:$E$281,_xlfn.XLOOKUP(AH$31,$S$28:$AB$28,$S$32:$AB$281))*_xlfn.XLOOKUP(AK$30,$S$8:$S$10,_xlfn.XLOOKUP(AH$31,$U$4:$Z$4,$U$8:$Z$10),1),4))</f>
        <v>"Hp":496176.2554</v>
      </c>
      <c r="AI148" s="2" t="str" cm="1">
        <f t="array" ref="AI148">IF(AI147="","",$B$2&amp;AI$31&amp;$B$2&amp;$B$1&amp;ROUND(AI$29/100*_xlfn.XLOOKUP($E148,$E$32:$E$281,_xlfn.XLOOKUP(AI$31,$S$28:$AB$28,$S$32:$AB$281))*_xlfn.XLOOKUP(AK$30,$S$8:$S$10,_xlfn.XLOOKUP(AI$31,$U$4:$Z$4,$U$8:$Z$10),1),4))</f>
        <v>"AntiCri":0.6339</v>
      </c>
      <c r="AJ148" s="2" t="str" cm="1">
        <f t="array" ref="AJ148">IF(AJ147="","",$B$2&amp;AJ$31&amp;$B$2&amp;$B$1&amp;ROUND(AJ$29/100*_xlfn.XLOOKUP($E148,$E$32:$E$281,_xlfn.XLOOKUP(AJ$31,$S$28:$AB$28,$S$32:$AB$281))*_xlfn.XLOOKUP(AK$30,$S$8:$S$10,_xlfn.XLOOKUP(AJ$31,$U$4:$Z$4,$U$8:$Z$10),1),4))</f>
        <v/>
      </c>
      <c r="AK148" s="2" t="str">
        <f t="shared" si="14"/>
        <v>{"Hp":496176.2554,"AntiCri":0.6339}</v>
      </c>
      <c r="AL148" s="2" t="str" cm="1">
        <f t="array" ref="AL148">IF(AL147="","",$B$2&amp;AL$31&amp;$B$2&amp;$B$1&amp;ROUND(AL$29/100*_xlfn.XLOOKUP($E148,$E$32:$E$281,_xlfn.XLOOKUP(AL$31,$S$28:$AB$28,$S$32:$AB$281))*IFERROR(_xlfn.XLOOKUP(AO$30,$S$8:$S$10,_xlfn.XLOOKUP(AL$31,$U$4:$Z$4,$U$8:$Z$10),1),1),4))</f>
        <v>"PhysDef":21425.7928</v>
      </c>
      <c r="AM148" s="2" t="str" cm="1">
        <f t="array" ref="AM148">IF(AM147="","",$B$2&amp;AM$31&amp;$B$2&amp;$B$1&amp;ROUND(AM$29/100*_xlfn.XLOOKUP($E148,$E$32:$E$281,_xlfn.XLOOKUP(AM$31,$S$28:$AB$28,$S$32:$AB$281))*IFERROR(_xlfn.XLOOKUP(AP$30,$S$8:$S$10,_xlfn.XLOOKUP(AM$31,$U$4:$Z$4,$U$8:$Z$10),1),1),4))</f>
        <v>"SkillSpeed":0.1747</v>
      </c>
      <c r="AN148" s="2" t="str" cm="1">
        <f t="array" ref="AN148">IF(AN147="","",$B$2&amp;AN$31&amp;$B$2&amp;$B$1&amp;ROUND(AN$29/100*_xlfn.XLOOKUP($E148,$E$32:$E$281,_xlfn.XLOOKUP(AN$31,$S$28:$AB$28,$S$32:$AB$281))*IFERROR(_xlfn.XLOOKUP(AO$30,$S$8:$S$10,_xlfn.XLOOKUP(AN$31,$U$4:$Z$4,$U$8:$Z$10),1),1),4))</f>
        <v/>
      </c>
      <c r="AO148" s="2" t="str">
        <f t="shared" si="15"/>
        <v>{"PhysDef":21425.7928,"SkillSpeed":0.1747}</v>
      </c>
      <c r="AP148" s="2" t="str" cm="1">
        <f t="array" ref="AP148">IF(AP147="","",$B$2&amp;AP$31&amp;$B$2&amp;$B$1&amp;ROUND(AP$29/100*_xlfn.XLOOKUP($E148,$E$32:$E$281,_xlfn.XLOOKUP(AP$31,$S$28:$AB$28,$S$32:$AB$281))*IFERROR(_xlfn.XLOOKUP(AS$30,$S$8:$S$10,_xlfn.XLOOKUP(AP$31,$U$4:$Z$4,$U$8:$Z$10),1),1),4))</f>
        <v>"MagicDef":21425.7928</v>
      </c>
      <c r="AQ148" s="2" t="str" cm="1">
        <f t="array" ref="AQ148">IF(AQ147="","",$B$2&amp;AQ$31&amp;$B$2&amp;$B$1&amp;ROUND(AQ$29/100*_xlfn.XLOOKUP($E148,$E$32:$E$281,_xlfn.XLOOKUP(AQ$31,$S$28:$AB$28,$S$32:$AB$281))*IFERROR(_xlfn.XLOOKUP(AT$30,$S$8:$S$10,_xlfn.XLOOKUP(AQ$31,$U$4:$Z$4,$U$8:$Z$10),1),1),4))</f>
        <v>"AtkSpeed":0.2246</v>
      </c>
      <c r="AR148" s="2" t="str" cm="1">
        <f t="array" ref="AR148">IF(AR147="","",$B$2&amp;AR$31&amp;$B$2&amp;$B$1&amp;ROUND(AR$29/100*_xlfn.XLOOKUP($E148,$E$32:$E$281,_xlfn.XLOOKUP(AR$31,$S$28:$AB$28,$S$32:$AB$281))*IFERROR(_xlfn.XLOOKUP(AS$30,$S$8:$S$10,_xlfn.XLOOKUP(AR$31,$U$4:$Z$4,$U$8:$Z$10),1),1),4))</f>
        <v>"SkillSpeed":0.1747</v>
      </c>
      <c r="AS148" s="2" t="str">
        <f t="shared" si="16"/>
        <v>{"MagicDef":21425.7928,"AtkSpeed":0.2246,"SkillSpeed":0.1747}</v>
      </c>
      <c r="AT148" s="2" t="str" cm="1">
        <f t="array" ref="AT148">IF(AT147="","",$B$2&amp;AT$31&amp;$B$2&amp;$B$1&amp;ROUND(AT$29/100*_xlfn.XLOOKUP($E148,$E$32:$E$281,_xlfn.XLOOKUP(AT$31,$S$28:$AB$28,$S$32:$AB$281))*IFERROR(_xlfn.XLOOKUP(AW$30,$S$8:$S$10,_xlfn.XLOOKUP(AT$31,$U$4:$Z$4,$U$8:$Z$10),1),1),4))</f>
        <v>"Atk":48489.9522</v>
      </c>
      <c r="AU148" s="2" t="str" cm="1">
        <f t="array" ref="AU148">IF(AU147="","",$B$2&amp;AU$31&amp;$B$2&amp;$B$1&amp;ROUND(AU$29/100*_xlfn.XLOOKUP($E148,$E$32:$E$281,_xlfn.XLOOKUP(AU$31,$S$28:$AB$28,$S$32:$AB$281))*IFERROR(_xlfn.XLOOKUP(AX$30,$S$8:$S$10,_xlfn.XLOOKUP(AU$31,$U$4:$Z$4,$U$8:$Z$10),1),1),4))</f>
        <v>"Cri":0.7924</v>
      </c>
      <c r="AV148" s="2" t="str" cm="1">
        <f t="array" ref="AV148">IF(AV147="","",$B$2&amp;AV$31&amp;$B$2&amp;$B$1&amp;ROUND(AV$29/100*_xlfn.XLOOKUP($E148,$E$32:$E$281,_xlfn.XLOOKUP(AV$31,$S$28:$AB$28,$S$32:$AB$281))*IFERROR(_xlfn.XLOOKUP(AW$30,$S$8:$S$10,_xlfn.XLOOKUP(AV$31,$U$4:$Z$4,$U$8:$Z$10),1),1),4))</f>
        <v/>
      </c>
      <c r="AW148" s="2" t="str">
        <f t="shared" si="17"/>
        <v>{"Atk":48489.9522,"Cri":0.7924}</v>
      </c>
      <c r="AX148" s="2" t="str" cm="1">
        <f t="array" ref="AX148">IF(AX147="","",$B$2&amp;AX$31&amp;$B$2&amp;$B$1&amp;ROUND(AX$29/100*_xlfn.XLOOKUP($E148,$E$32:$E$281,_xlfn.XLOOKUP(AX$31,$S$28:$AB$28,$S$32:$AB$281))*IFERROR(_xlfn.XLOOKUP(BA$30,$S$8:$S$10,_xlfn.XLOOKUP(AX$31,$U$4:$Z$4,$U$8:$Z$10),1),1),4))</f>
        <v>"Hp":704795.8173</v>
      </c>
      <c r="AY148" s="2" t="str" cm="1">
        <f t="array" ref="AY148">IF(AY147="","",$B$2&amp;AY$31&amp;$B$2&amp;$B$1&amp;ROUND(AY$29/100*_xlfn.XLOOKUP($E148,$E$32:$E$281,_xlfn.XLOOKUP(AY$31,$S$28:$AB$28,$S$32:$AB$281))*IFERROR(_xlfn.XLOOKUP(BB$30,$S$8:$S$10,_xlfn.XLOOKUP(AY$31,$U$4:$Z$4,$U$8:$Z$10),1),1),4))</f>
        <v>"AntiCri":0.7924</v>
      </c>
      <c r="AZ148" s="2" t="str" cm="1">
        <f t="array" ref="AZ148">IF(AZ147="","",$B$2&amp;AZ$31&amp;$B$2&amp;$B$1&amp;ROUND(AZ$29/100*_xlfn.XLOOKUP($E148,$E$32:$E$281,_xlfn.XLOOKUP(AZ$31,$S$28:$AB$28,$S$32:$AB$281))*IFERROR(_xlfn.XLOOKUP(BA$30,$S$8:$S$10,_xlfn.XLOOKUP(AZ$31,$U$4:$Z$4,$U$8:$Z$10),1),1),4))</f>
        <v/>
      </c>
      <c r="BA148" s="2" t="str">
        <f t="shared" si="18"/>
        <v>{"Hp":704795.8173,"AntiCri":0.7924}</v>
      </c>
      <c r="BB148" s="2" t="str" cm="1">
        <f t="array" ref="BB148">IF(BB147="","",$B$2&amp;BB$31&amp;$B$2&amp;$B$1&amp;ROUND(BB$29/100*_xlfn.XLOOKUP($E148,$E$32:$E$281,_xlfn.XLOOKUP(BB$31,$S$28:$AB$28,$S$32:$AB$281))*IFERROR(_xlfn.XLOOKUP(BE$30,$S$8:$S$10,_xlfn.XLOOKUP(BB$31,$U$4:$Z$4,$U$8:$Z$10),1),1),4))</f>
        <v>"PhysDef":24808.8128</v>
      </c>
      <c r="BC148" s="2" t="str" cm="1">
        <f t="array" ref="BC148">IF(BC147="","",$B$2&amp;BC$31&amp;$B$2&amp;$B$1&amp;ROUND(BC$29/100*_xlfn.XLOOKUP($E148,$E$32:$E$281,_xlfn.XLOOKUP(BC$31,$S$28:$AB$28,$S$32:$AB$281))*IFERROR(_xlfn.XLOOKUP(BF$30,$S$8:$S$10,_xlfn.XLOOKUP(BC$31,$U$4:$Z$4,$U$8:$Z$10),1),1),4))</f>
        <v>"OnHealInc":0.1647</v>
      </c>
      <c r="BD148" s="2" t="str" cm="1">
        <f t="array" ref="BD148">IF(BD147="","",$B$2&amp;BD$31&amp;$B$2&amp;$B$1&amp;ROUND(BD$29/100*_xlfn.XLOOKUP($E148,$E$32:$E$281,_xlfn.XLOOKUP(BD$31,$S$28:$AB$28,$S$32:$AB$281))*IFERROR(_xlfn.XLOOKUP(BE$30,$S$8:$S$10,_xlfn.XLOOKUP(BD$31,$U$4:$Z$4,$U$8:$Z$10),1),1),4))</f>
        <v/>
      </c>
      <c r="BE148" s="2" t="str">
        <f t="shared" si="19"/>
        <v>{"PhysDef":24808.8128,"OnHealInc":0.1647}</v>
      </c>
      <c r="BF148" s="2" t="str" cm="1">
        <f t="array" ref="BF148">IF(BF147="","",$B$2&amp;BF$31&amp;$B$2&amp;$B$1&amp;ROUND(BF$29/100*_xlfn.XLOOKUP($E148,$E$32:$E$281,_xlfn.XLOOKUP(BF$31,$S$28:$AB$28,$S$32:$AB$281))*IFERROR(_xlfn.XLOOKUP(BI$30,$S$8:$S$10,_xlfn.XLOOKUP(BF$31,$U$4:$Z$4,$U$8:$Z$10),1),1),4))</f>
        <v>"MagicDef":24808.8128</v>
      </c>
      <c r="BG148" s="2" t="str" cm="1">
        <f t="array" ref="BG148">IF(BG147="","",$B$2&amp;BG$31&amp;$B$2&amp;$B$1&amp;ROUND(BG$29/100*_xlfn.XLOOKUP($E148,$E$32:$E$281,_xlfn.XLOOKUP(BG$31,$S$28:$AB$28,$S$32:$AB$281))*IFERROR(_xlfn.XLOOKUP(BJ$30,$S$8:$S$10,_xlfn.XLOOKUP(BG$31,$U$4:$Z$4,$U$8:$Z$10),1),1),4))</f>
        <v>"AtkSpeed":0.2246</v>
      </c>
      <c r="BH148" s="2" t="str" cm="1">
        <f t="array" ref="BH148">IF(BH147="","",$B$2&amp;BH$31&amp;$B$2&amp;$B$1&amp;ROUND(BH$29/100*_xlfn.XLOOKUP($E148,$E$32:$E$281,_xlfn.XLOOKUP(BH$31,$S$28:$AB$28,$S$32:$AB$281))*IFERROR(_xlfn.XLOOKUP(BI$30,$S$8:$S$10,_xlfn.XLOOKUP(BH$31,$U$4:$Z$4,$U$8:$Z$10),1),1),4))</f>
        <v>"OnHealInc":0.1647</v>
      </c>
      <c r="BI148" s="2" t="str">
        <f t="shared" si="20"/>
        <v>{"MagicDef":24808.8128,"AtkSpeed":0.2246,"OnHealInc":0.1647}</v>
      </c>
      <c r="BJ148" s="2" t="str" cm="1">
        <f t="array" ref="BJ148">IF(BJ147="","",$B$2&amp;BJ$31&amp;$B$2&amp;$B$1&amp;ROUND(BJ$29/100*_xlfn.XLOOKUP($E148,$E$32:$E$281,_xlfn.XLOOKUP(BJ$31,$S$28:$AB$28,$S$32:$AB$281))*IFERROR(_xlfn.XLOOKUP(BM$30,$S$8:$S$10,_xlfn.XLOOKUP(BJ$31,$U$4:$Z$4,$U$8:$Z$10),1),1),4))</f>
        <v>"Atk":62022.0319</v>
      </c>
      <c r="BK148" s="2" t="str" cm="1">
        <f t="array" ref="BK148">IF(BK147="","",$B$2&amp;BK$31&amp;$B$2&amp;$B$1&amp;ROUND(BK$29/100*_xlfn.XLOOKUP($E148,$E$32:$E$281,_xlfn.XLOOKUP(BK$31,$S$28:$AB$28,$S$32:$AB$281))*IFERROR(_xlfn.XLOOKUP(BN$30,$S$8:$S$10,_xlfn.XLOOKUP(BK$31,$U$4:$Z$4,$U$8:$Z$10),1),1),4))</f>
        <v>"Cri":0.7924</v>
      </c>
      <c r="BL148" s="2" t="str" cm="1">
        <f t="array" ref="BL148">IF(BL147="","",$B$2&amp;BL$31&amp;$B$2&amp;$B$1&amp;ROUND(BL$29/100*_xlfn.XLOOKUP($E148,$E$32:$E$281,_xlfn.XLOOKUP(BL$31,$S$28:$AB$28,$S$32:$AB$281))*IFERROR(_xlfn.XLOOKUP(BM$30,$S$8:$S$10,_xlfn.XLOOKUP(BL$31,$U$4:$Z$4,$U$8:$Z$10),1),1),4))</f>
        <v/>
      </c>
      <c r="BM148" s="2" t="str">
        <f t="shared" si="21"/>
        <v>{"Atk":62022.0319,"Cri":0.7924}</v>
      </c>
      <c r="BN148" s="2" t="str" cm="1">
        <f t="array" ref="BN148">IF(BN147="","",$B$2&amp;BN$31&amp;$B$2&amp;$B$1&amp;ROUND(BN$29/100*_xlfn.XLOOKUP($E148,$E$32:$E$281,_xlfn.XLOOKUP(BN$31,$S$28:$AB$28,$S$32:$AB$281))*IFERROR(_xlfn.XLOOKUP(BQ$30,$S$8:$S$10,_xlfn.XLOOKUP(BN$31,$U$4:$Z$4,$U$8:$Z$10),1),1),4))</f>
        <v>"Hp":592028.4865</v>
      </c>
      <c r="BO148" s="2" t="str" cm="1">
        <f t="array" ref="BO148">IF(BO147="","",$B$2&amp;BO$31&amp;$B$2&amp;$B$1&amp;ROUND(BO$29/100*_xlfn.XLOOKUP($E148,$E$32:$E$281,_xlfn.XLOOKUP(BO$31,$S$28:$AB$28,$S$32:$AB$281))*IFERROR(_xlfn.XLOOKUP(BR$30,$S$8:$S$10,_xlfn.XLOOKUP(BO$31,$U$4:$Z$4,$U$8:$Z$10),1),1),4))</f>
        <v>"AntiCri":0.7924</v>
      </c>
      <c r="BP148" s="2" t="str" cm="1">
        <f t="array" ref="BP148">IF(BP147="","",$B$2&amp;BP$31&amp;$B$2&amp;$B$1&amp;ROUND(BP$29/100*_xlfn.XLOOKUP($E148,$E$32:$E$281,_xlfn.XLOOKUP(BP$31,$S$28:$AB$28,$S$32:$AB$281))*IFERROR(_xlfn.XLOOKUP(BQ$30,$S$8:$S$10,_xlfn.XLOOKUP(BP$31,$U$4:$Z$4,$U$8:$Z$10),1),1),4))</f>
        <v/>
      </c>
      <c r="BQ148" s="2" t="str">
        <f t="shared" si="22"/>
        <v>{"Hp":592028.4865,"AntiCri":0.7924}</v>
      </c>
      <c r="BR148" s="2" t="str" cm="1">
        <f t="array" ref="BR148">IF(BR147="","",$B$2&amp;BR$31&amp;$B$2&amp;$B$1&amp;ROUND(BR$29/100*_xlfn.XLOOKUP($E148,$E$32:$E$281,_xlfn.XLOOKUP(BR$31,$S$28:$AB$28,$S$32:$AB$281))*IFERROR(_xlfn.XLOOKUP(BU$30,$S$8:$S$10,_xlfn.XLOOKUP(BR$31,$U$4:$Z$4,$U$8:$Z$10),1),1),4))</f>
        <v>"PhysDef":21876.8622</v>
      </c>
      <c r="BS148" s="2" t="str" cm="1">
        <f t="array" ref="BS148">IF(BS147="","",$B$2&amp;BS$31&amp;$B$2&amp;$B$1&amp;ROUND(BS$29/100*_xlfn.XLOOKUP($E148,$E$32:$E$281,_xlfn.XLOOKUP(BS$31,$S$28:$AB$28,$S$32:$AB$281))*IFERROR(_xlfn.XLOOKUP(BV$30,$S$8:$S$10,_xlfn.XLOOKUP(BS$31,$U$4:$Z$4,$U$8:$Z$10),1),1),4))</f>
        <v>"HealInc":0.1647</v>
      </c>
      <c r="BT148" s="2" t="str" cm="1">
        <f t="array" ref="BT148">IF(BT147="","",$B$2&amp;BT$31&amp;$B$2&amp;$B$1&amp;ROUND(BT$29/100*_xlfn.XLOOKUP($E148,$E$32:$E$281,_xlfn.XLOOKUP(BT$31,$S$28:$AB$28,$S$32:$AB$281))*IFERROR(_xlfn.XLOOKUP(BU$30,$S$8:$S$10,_xlfn.XLOOKUP(BT$31,$U$4:$Z$4,$U$8:$Z$10),1),1),4))</f>
        <v/>
      </c>
      <c r="BU148" s="2" t="str">
        <f t="shared" si="23"/>
        <v>{"PhysDef":21876.8622,"HealInc":0.1647}</v>
      </c>
      <c r="BV148" s="2" t="str" cm="1">
        <f t="array" ref="BV148">IF(BV147="","",$B$2&amp;BV$31&amp;$B$2&amp;$B$1&amp;ROUND(BV$29/100*_xlfn.XLOOKUP($E148,$E$32:$E$281,_xlfn.XLOOKUP(BV$31,$S$28:$AB$28,$S$32:$AB$281))*IFERROR(_xlfn.XLOOKUP(BY$30,$S$8:$S$10,_xlfn.XLOOKUP(BV$31,$U$4:$Z$4,$U$8:$Z$10),1),1),4))</f>
        <v>"MagicDef":22327.9315</v>
      </c>
      <c r="BW148" s="2" t="str" cm="1">
        <f t="array" ref="BW148">IF(BW147="","",$B$2&amp;BW$31&amp;$B$2&amp;$B$1&amp;ROUND(BW$29/100*_xlfn.XLOOKUP($E148,$E$32:$E$281,_xlfn.XLOOKUP(BW$31,$S$28:$AB$28,$S$32:$AB$281))*IFERROR(_xlfn.XLOOKUP(BZ$30,$S$8:$S$10,_xlfn.XLOOKUP(BW$31,$U$4:$Z$4,$U$8:$Z$10),1),1),4))</f>
        <v>"AtkSpeed":0.2246</v>
      </c>
      <c r="BX148" s="2" t="str" cm="1">
        <f t="array" ref="BX148">IF(BX147="","",$B$2&amp;BX$31&amp;$B$2&amp;$B$1&amp;ROUND(BX$29/100*_xlfn.XLOOKUP($E148,$E$32:$E$281,_xlfn.XLOOKUP(BX$31,$S$28:$AB$28,$S$32:$AB$281))*IFERROR(_xlfn.XLOOKUP(BY$30,$S$8:$S$10,_xlfn.XLOOKUP(BX$31,$U$4:$Z$4,$U$8:$Z$10),1),1),4))</f>
        <v>"HealInc":0.1647</v>
      </c>
      <c r="BY148" s="2" t="str">
        <f t="shared" si="24"/>
        <v>{"MagicDef":22327.9315,"AtkSpeed":0.2246,"HealInc":0.1647}</v>
      </c>
    </row>
    <row r="149" spans="4:77" ht="16.5" x14ac:dyDescent="0.15">
      <c r="D149" s="38">
        <v>245</v>
      </c>
      <c r="E149" s="43">
        <v>118</v>
      </c>
      <c r="F149" s="38">
        <v>8099.5692169752729</v>
      </c>
      <c r="G149" s="38">
        <v>30</v>
      </c>
      <c r="H149" s="38">
        <v>30</v>
      </c>
      <c r="I149" s="48">
        <v>8099.5692169752729</v>
      </c>
      <c r="J149" s="48">
        <v>809.95692169752738</v>
      </c>
      <c r="K149" s="48">
        <v>323.98276867901097</v>
      </c>
      <c r="L149" s="48">
        <v>323.98276867901097</v>
      </c>
      <c r="M149" s="48">
        <v>42</v>
      </c>
      <c r="N149" s="48">
        <v>42</v>
      </c>
      <c r="O149" s="48">
        <v>13.5</v>
      </c>
      <c r="P149" s="48">
        <v>10.5</v>
      </c>
      <c r="Q149" s="48">
        <v>9.9</v>
      </c>
      <c r="R149" s="48">
        <v>9.9</v>
      </c>
      <c r="S149" s="48">
        <f>SUM(I$32:I149)</f>
        <v>571936.22304603783</v>
      </c>
      <c r="T149" s="48">
        <f>SUM(J$32:J149)</f>
        <v>57193.622304603778</v>
      </c>
      <c r="U149" s="48">
        <f>SUM(K$32:K149)</f>
        <v>22877.448921841515</v>
      </c>
      <c r="V149" s="48">
        <f>SUM(L$32:L149)</f>
        <v>22877.448921841515</v>
      </c>
      <c r="W149" s="62">
        <f>SUM(M$32:M149)/10000</f>
        <v>0.79659999999999997</v>
      </c>
      <c r="X149" s="62">
        <f>SUM(N$32:N149)/10000</f>
        <v>0.79659999999999997</v>
      </c>
      <c r="Y149" s="62">
        <f>SUM(O$32:O149)/10000</f>
        <v>0.22589999999999999</v>
      </c>
      <c r="Z149" s="62">
        <f>SUM(P$32:P149)/10000</f>
        <v>0.1757</v>
      </c>
      <c r="AA149" s="62">
        <f>SUM(Q$32:Q149)/10000</f>
        <v>0.16566000000000008</v>
      </c>
      <c r="AB149" s="62">
        <f>SUM(R$32:R149)/10000</f>
        <v>0.16566000000000008</v>
      </c>
      <c r="AD149" s="2" t="str" cm="1">
        <f t="array" ref="AD149">IF(AD148="","",$B$2&amp;AD$31&amp;$B$2&amp;$B$1&amp;ROUND(AD$29/100*_xlfn.XLOOKUP($E149,$E$32:$E$281,_xlfn.XLOOKUP(AD$31,$S$28:$AB$28,$S$32:$AB$281))*_xlfn.XLOOKUP(AG$30,$S$8:$S$10,_xlfn.XLOOKUP(AD$31,$U$4:$Z$4,$U$8:$Z$10),1),4))</f>
        <v>"Atk":69776.2192</v>
      </c>
      <c r="AE149" s="2" t="str" cm="1">
        <f t="array" ref="AE149">IF(AE148="","",$B$2&amp;AE$31&amp;$B$2&amp;$B$1&amp;ROUND(AE$29/100*_xlfn.XLOOKUP($E149,$E$32:$E$281,_xlfn.XLOOKUP(AE$31,$S$28:$AB$28,$S$32:$AB$281))*_xlfn.XLOOKUP(AG$30,$S$8:$S$10,_xlfn.XLOOKUP(AE$31,$U$4:$Z$4,$U$8:$Z$10),1),4))</f>
        <v>"Cri":1.1551</v>
      </c>
      <c r="AF149" s="2" t="str" cm="1">
        <f t="array" ref="AF149">IF(AF148="","",$B$2&amp;AF$31&amp;$B$2&amp;$B$1&amp;ROUND(AF$29/100*_xlfn.XLOOKUP($E149,$E$32:$E$281,_xlfn.XLOOKUP(AF$31,$S$28:$AB$28,$S$32:$AB$281))*_xlfn.XLOOKUP(AI$30,$S$8:$S$10,_xlfn.XLOOKUP(AF$31,$U$4:$Z$4,$U$8:$Z$10),1),4))</f>
        <v/>
      </c>
      <c r="AG149" s="2" t="str">
        <f t="shared" si="13"/>
        <v>{"Atk":69776.2192,"Cri":1.1551}</v>
      </c>
      <c r="AH149" s="2" t="str" cm="1">
        <f t="array" ref="AH149">IF(AH148="","",$B$2&amp;AH$31&amp;$B$2&amp;$B$1&amp;ROUND(AH$29/100*_xlfn.XLOOKUP($E149,$E$32:$E$281,_xlfn.XLOOKUP(AH$31,$S$28:$AB$28,$S$32:$AB$281))*_xlfn.XLOOKUP(AK$30,$S$8:$S$10,_xlfn.XLOOKUP(AH$31,$U$4:$Z$4,$U$8:$Z$10),1),4))</f>
        <v>"Hp":503303.8763</v>
      </c>
      <c r="AI149" s="2" t="str" cm="1">
        <f t="array" ref="AI149">IF(AI148="","",$B$2&amp;AI$31&amp;$B$2&amp;$B$1&amp;ROUND(AI$29/100*_xlfn.XLOOKUP($E149,$E$32:$E$281,_xlfn.XLOOKUP(AI$31,$S$28:$AB$28,$S$32:$AB$281))*_xlfn.XLOOKUP(AK$30,$S$8:$S$10,_xlfn.XLOOKUP(AI$31,$U$4:$Z$4,$U$8:$Z$10),1),4))</f>
        <v>"AntiCri":0.6373</v>
      </c>
      <c r="AJ149" s="2" t="str" cm="1">
        <f t="array" ref="AJ149">IF(AJ148="","",$B$2&amp;AJ$31&amp;$B$2&amp;$B$1&amp;ROUND(AJ$29/100*_xlfn.XLOOKUP($E149,$E$32:$E$281,_xlfn.XLOOKUP(AJ$31,$S$28:$AB$28,$S$32:$AB$281))*_xlfn.XLOOKUP(AK$30,$S$8:$S$10,_xlfn.XLOOKUP(AJ$31,$U$4:$Z$4,$U$8:$Z$10),1),4))</f>
        <v/>
      </c>
      <c r="AK149" s="2" t="str">
        <f t="shared" si="14"/>
        <v>{"Hp":503303.8763,"AntiCri":0.6373}</v>
      </c>
      <c r="AL149" s="2" t="str" cm="1">
        <f t="array" ref="AL149">IF(AL148="","",$B$2&amp;AL$31&amp;$B$2&amp;$B$1&amp;ROUND(AL$29/100*_xlfn.XLOOKUP($E149,$E$32:$E$281,_xlfn.XLOOKUP(AL$31,$S$28:$AB$28,$S$32:$AB$281))*IFERROR(_xlfn.XLOOKUP(AO$30,$S$8:$S$10,_xlfn.XLOOKUP(AL$31,$U$4:$Z$4,$U$8:$Z$10),1),1),4))</f>
        <v>"PhysDef":21733.5765</v>
      </c>
      <c r="AM149" s="2" t="str" cm="1">
        <f t="array" ref="AM149">IF(AM148="","",$B$2&amp;AM$31&amp;$B$2&amp;$B$1&amp;ROUND(AM$29/100*_xlfn.XLOOKUP($E149,$E$32:$E$281,_xlfn.XLOOKUP(AM$31,$S$28:$AB$28,$S$32:$AB$281))*IFERROR(_xlfn.XLOOKUP(AP$30,$S$8:$S$10,_xlfn.XLOOKUP(AM$31,$U$4:$Z$4,$U$8:$Z$10),1),1),4))</f>
        <v>"SkillSpeed":0.1757</v>
      </c>
      <c r="AN149" s="2" t="str" cm="1">
        <f t="array" ref="AN149">IF(AN148="","",$B$2&amp;AN$31&amp;$B$2&amp;$B$1&amp;ROUND(AN$29/100*_xlfn.XLOOKUP($E149,$E$32:$E$281,_xlfn.XLOOKUP(AN$31,$S$28:$AB$28,$S$32:$AB$281))*IFERROR(_xlfn.XLOOKUP(AO$30,$S$8:$S$10,_xlfn.XLOOKUP(AN$31,$U$4:$Z$4,$U$8:$Z$10),1),1),4))</f>
        <v/>
      </c>
      <c r="AO149" s="2" t="str">
        <f t="shared" si="15"/>
        <v>{"PhysDef":21733.5765,"SkillSpeed":0.1757}</v>
      </c>
      <c r="AP149" s="2" t="str" cm="1">
        <f t="array" ref="AP149">IF(AP148="","",$B$2&amp;AP$31&amp;$B$2&amp;$B$1&amp;ROUND(AP$29/100*_xlfn.XLOOKUP($E149,$E$32:$E$281,_xlfn.XLOOKUP(AP$31,$S$28:$AB$28,$S$32:$AB$281))*IFERROR(_xlfn.XLOOKUP(AS$30,$S$8:$S$10,_xlfn.XLOOKUP(AP$31,$U$4:$Z$4,$U$8:$Z$10),1),1),4))</f>
        <v>"MagicDef":21733.5765</v>
      </c>
      <c r="AQ149" s="2" t="str" cm="1">
        <f t="array" ref="AQ149">IF(AQ148="","",$B$2&amp;AQ$31&amp;$B$2&amp;$B$1&amp;ROUND(AQ$29/100*_xlfn.XLOOKUP($E149,$E$32:$E$281,_xlfn.XLOOKUP(AQ$31,$S$28:$AB$28,$S$32:$AB$281))*IFERROR(_xlfn.XLOOKUP(AT$30,$S$8:$S$10,_xlfn.XLOOKUP(AQ$31,$U$4:$Z$4,$U$8:$Z$10),1),1),4))</f>
        <v>"AtkSpeed":0.2259</v>
      </c>
      <c r="AR149" s="2" t="str" cm="1">
        <f t="array" ref="AR149">IF(AR148="","",$B$2&amp;AR$31&amp;$B$2&amp;$B$1&amp;ROUND(AR$29/100*_xlfn.XLOOKUP($E149,$E$32:$E$281,_xlfn.XLOOKUP(AR$31,$S$28:$AB$28,$S$32:$AB$281))*IFERROR(_xlfn.XLOOKUP(AS$30,$S$8:$S$10,_xlfn.XLOOKUP(AR$31,$U$4:$Z$4,$U$8:$Z$10),1),1),4))</f>
        <v>"SkillSpeed":0.1757</v>
      </c>
      <c r="AS149" s="2" t="str">
        <f t="shared" si="16"/>
        <v>{"MagicDef":21733.5765,"AtkSpeed":0.2259,"SkillSpeed":0.1757}</v>
      </c>
      <c r="AT149" s="2" t="str" cm="1">
        <f t="array" ref="AT149">IF(AT148="","",$B$2&amp;AT$31&amp;$B$2&amp;$B$1&amp;ROUND(AT$29/100*_xlfn.XLOOKUP($E149,$E$32:$E$281,_xlfn.XLOOKUP(AT$31,$S$28:$AB$28,$S$32:$AB$281))*IFERROR(_xlfn.XLOOKUP(AW$30,$S$8:$S$10,_xlfn.XLOOKUP(AT$31,$U$4:$Z$4,$U$8:$Z$10),1),1),4))</f>
        <v>"Atk":49186.5152</v>
      </c>
      <c r="AU149" s="2" t="str" cm="1">
        <f t="array" ref="AU149">IF(AU148="","",$B$2&amp;AU$31&amp;$B$2&amp;$B$1&amp;ROUND(AU$29/100*_xlfn.XLOOKUP($E149,$E$32:$E$281,_xlfn.XLOOKUP(AU$31,$S$28:$AB$28,$S$32:$AB$281))*IFERROR(_xlfn.XLOOKUP(AX$30,$S$8:$S$10,_xlfn.XLOOKUP(AU$31,$U$4:$Z$4,$U$8:$Z$10),1),1),4))</f>
        <v>"Cri":0.7966</v>
      </c>
      <c r="AV149" s="2" t="str" cm="1">
        <f t="array" ref="AV149">IF(AV148="","",$B$2&amp;AV$31&amp;$B$2&amp;$B$1&amp;ROUND(AV$29/100*_xlfn.XLOOKUP($E149,$E$32:$E$281,_xlfn.XLOOKUP(AV$31,$S$28:$AB$28,$S$32:$AB$281))*IFERROR(_xlfn.XLOOKUP(AW$30,$S$8:$S$10,_xlfn.XLOOKUP(AV$31,$U$4:$Z$4,$U$8:$Z$10),1),1),4))</f>
        <v/>
      </c>
      <c r="AW149" s="2" t="str">
        <f t="shared" si="17"/>
        <v>{"Atk":49186.5152,"Cri":0.7966}</v>
      </c>
      <c r="AX149" s="2" t="str" cm="1">
        <f t="array" ref="AX149">IF(AX148="","",$B$2&amp;AX$31&amp;$B$2&amp;$B$1&amp;ROUND(AX$29/100*_xlfn.XLOOKUP($E149,$E$32:$E$281,_xlfn.XLOOKUP(AX$31,$S$28:$AB$28,$S$32:$AB$281))*IFERROR(_xlfn.XLOOKUP(BA$30,$S$8:$S$10,_xlfn.XLOOKUP(AX$31,$U$4:$Z$4,$U$8:$Z$10),1),1),4))</f>
        <v>"Hp":714920.2788</v>
      </c>
      <c r="AY149" s="2" t="str" cm="1">
        <f t="array" ref="AY149">IF(AY148="","",$B$2&amp;AY$31&amp;$B$2&amp;$B$1&amp;ROUND(AY$29/100*_xlfn.XLOOKUP($E149,$E$32:$E$281,_xlfn.XLOOKUP(AY$31,$S$28:$AB$28,$S$32:$AB$281))*IFERROR(_xlfn.XLOOKUP(BB$30,$S$8:$S$10,_xlfn.XLOOKUP(AY$31,$U$4:$Z$4,$U$8:$Z$10),1),1),4))</f>
        <v>"AntiCri":0.7966</v>
      </c>
      <c r="AZ149" s="2" t="str" cm="1">
        <f t="array" ref="AZ149">IF(AZ148="","",$B$2&amp;AZ$31&amp;$B$2&amp;$B$1&amp;ROUND(AZ$29/100*_xlfn.XLOOKUP($E149,$E$32:$E$281,_xlfn.XLOOKUP(AZ$31,$S$28:$AB$28,$S$32:$AB$281))*IFERROR(_xlfn.XLOOKUP(BA$30,$S$8:$S$10,_xlfn.XLOOKUP(AZ$31,$U$4:$Z$4,$U$8:$Z$10),1),1),4))</f>
        <v/>
      </c>
      <c r="BA149" s="2" t="str">
        <f t="shared" si="18"/>
        <v>{"Hp":714920.2788,"AntiCri":0.7966}</v>
      </c>
      <c r="BB149" s="2" t="str" cm="1">
        <f t="array" ref="BB149">IF(BB148="","",$B$2&amp;BB$31&amp;$B$2&amp;$B$1&amp;ROUND(BB$29/100*_xlfn.XLOOKUP($E149,$E$32:$E$281,_xlfn.XLOOKUP(BB$31,$S$28:$AB$28,$S$32:$AB$281))*IFERROR(_xlfn.XLOOKUP(BE$30,$S$8:$S$10,_xlfn.XLOOKUP(BB$31,$U$4:$Z$4,$U$8:$Z$10),1),1),4))</f>
        <v>"PhysDef":25165.1938</v>
      </c>
      <c r="BC149" s="2" t="str" cm="1">
        <f t="array" ref="BC149">IF(BC148="","",$B$2&amp;BC$31&amp;$B$2&amp;$B$1&amp;ROUND(BC$29/100*_xlfn.XLOOKUP($E149,$E$32:$E$281,_xlfn.XLOOKUP(BC$31,$S$28:$AB$28,$S$32:$AB$281))*IFERROR(_xlfn.XLOOKUP(BF$30,$S$8:$S$10,_xlfn.XLOOKUP(BC$31,$U$4:$Z$4,$U$8:$Z$10),1),1),4))</f>
        <v>"OnHealInc":0.1657</v>
      </c>
      <c r="BD149" s="2" t="str" cm="1">
        <f t="array" ref="BD149">IF(BD148="","",$B$2&amp;BD$31&amp;$B$2&amp;$B$1&amp;ROUND(BD$29/100*_xlfn.XLOOKUP($E149,$E$32:$E$281,_xlfn.XLOOKUP(BD$31,$S$28:$AB$28,$S$32:$AB$281))*IFERROR(_xlfn.XLOOKUP(BE$30,$S$8:$S$10,_xlfn.XLOOKUP(BD$31,$U$4:$Z$4,$U$8:$Z$10),1),1),4))</f>
        <v/>
      </c>
      <c r="BE149" s="2" t="str">
        <f t="shared" si="19"/>
        <v>{"PhysDef":25165.1938,"OnHealInc":0.1657}</v>
      </c>
      <c r="BF149" s="2" t="str" cm="1">
        <f t="array" ref="BF149">IF(BF148="","",$B$2&amp;BF$31&amp;$B$2&amp;$B$1&amp;ROUND(BF$29/100*_xlfn.XLOOKUP($E149,$E$32:$E$281,_xlfn.XLOOKUP(BF$31,$S$28:$AB$28,$S$32:$AB$281))*IFERROR(_xlfn.XLOOKUP(BI$30,$S$8:$S$10,_xlfn.XLOOKUP(BF$31,$U$4:$Z$4,$U$8:$Z$10),1),1),4))</f>
        <v>"MagicDef":25165.1938</v>
      </c>
      <c r="BG149" s="2" t="str" cm="1">
        <f t="array" ref="BG149">IF(BG148="","",$B$2&amp;BG$31&amp;$B$2&amp;$B$1&amp;ROUND(BG$29/100*_xlfn.XLOOKUP($E149,$E$32:$E$281,_xlfn.XLOOKUP(BG$31,$S$28:$AB$28,$S$32:$AB$281))*IFERROR(_xlfn.XLOOKUP(BJ$30,$S$8:$S$10,_xlfn.XLOOKUP(BG$31,$U$4:$Z$4,$U$8:$Z$10),1),1),4))</f>
        <v>"AtkSpeed":0.2259</v>
      </c>
      <c r="BH149" s="2" t="str" cm="1">
        <f t="array" ref="BH149">IF(BH148="","",$B$2&amp;BH$31&amp;$B$2&amp;$B$1&amp;ROUND(BH$29/100*_xlfn.XLOOKUP($E149,$E$32:$E$281,_xlfn.XLOOKUP(BH$31,$S$28:$AB$28,$S$32:$AB$281))*IFERROR(_xlfn.XLOOKUP(BI$30,$S$8:$S$10,_xlfn.XLOOKUP(BH$31,$U$4:$Z$4,$U$8:$Z$10),1),1),4))</f>
        <v>"OnHealInc":0.1657</v>
      </c>
      <c r="BI149" s="2" t="str">
        <f t="shared" si="20"/>
        <v>{"MagicDef":25165.1938,"AtkSpeed":0.2259,"OnHealInc":0.1657}</v>
      </c>
      <c r="BJ149" s="2" t="str" cm="1">
        <f t="array" ref="BJ149">IF(BJ148="","",$B$2&amp;BJ$31&amp;$B$2&amp;$B$1&amp;ROUND(BJ$29/100*_xlfn.XLOOKUP($E149,$E$32:$E$281,_xlfn.XLOOKUP(BJ$31,$S$28:$AB$28,$S$32:$AB$281))*IFERROR(_xlfn.XLOOKUP(BM$30,$S$8:$S$10,_xlfn.XLOOKUP(BJ$31,$U$4:$Z$4,$U$8:$Z$10),1),1),4))</f>
        <v>"Atk":62912.9845</v>
      </c>
      <c r="BK149" s="2" t="str" cm="1">
        <f t="array" ref="BK149">IF(BK148="","",$B$2&amp;BK$31&amp;$B$2&amp;$B$1&amp;ROUND(BK$29/100*_xlfn.XLOOKUP($E149,$E$32:$E$281,_xlfn.XLOOKUP(BK$31,$S$28:$AB$28,$S$32:$AB$281))*IFERROR(_xlfn.XLOOKUP(BN$30,$S$8:$S$10,_xlfn.XLOOKUP(BK$31,$U$4:$Z$4,$U$8:$Z$10),1),1),4))</f>
        <v>"Cri":0.7966</v>
      </c>
      <c r="BL149" s="2" t="str" cm="1">
        <f t="array" ref="BL149">IF(BL148="","",$B$2&amp;BL$31&amp;$B$2&amp;$B$1&amp;ROUND(BL$29/100*_xlfn.XLOOKUP($E149,$E$32:$E$281,_xlfn.XLOOKUP(BL$31,$S$28:$AB$28,$S$32:$AB$281))*IFERROR(_xlfn.XLOOKUP(BM$30,$S$8:$S$10,_xlfn.XLOOKUP(BL$31,$U$4:$Z$4,$U$8:$Z$10),1),1),4))</f>
        <v/>
      </c>
      <c r="BM149" s="2" t="str">
        <f t="shared" si="21"/>
        <v>{"Atk":62912.9845,"Cri":0.7966}</v>
      </c>
      <c r="BN149" s="2" t="str" cm="1">
        <f t="array" ref="BN149">IF(BN148="","",$B$2&amp;BN$31&amp;$B$2&amp;$B$1&amp;ROUND(BN$29/100*_xlfn.XLOOKUP($E149,$E$32:$E$281,_xlfn.XLOOKUP(BN$31,$S$28:$AB$28,$S$32:$AB$281))*IFERROR(_xlfn.XLOOKUP(BQ$30,$S$8:$S$10,_xlfn.XLOOKUP(BN$31,$U$4:$Z$4,$U$8:$Z$10),1),1),4))</f>
        <v>"Hp":600533.0342</v>
      </c>
      <c r="BO149" s="2" t="str" cm="1">
        <f t="array" ref="BO149">IF(BO148="","",$B$2&amp;BO$31&amp;$B$2&amp;$B$1&amp;ROUND(BO$29/100*_xlfn.XLOOKUP($E149,$E$32:$E$281,_xlfn.XLOOKUP(BO$31,$S$28:$AB$28,$S$32:$AB$281))*IFERROR(_xlfn.XLOOKUP(BR$30,$S$8:$S$10,_xlfn.XLOOKUP(BO$31,$U$4:$Z$4,$U$8:$Z$10),1),1),4))</f>
        <v>"AntiCri":0.7966</v>
      </c>
      <c r="BP149" s="2" t="str" cm="1">
        <f t="array" ref="BP149">IF(BP148="","",$B$2&amp;BP$31&amp;$B$2&amp;$B$1&amp;ROUND(BP$29/100*_xlfn.XLOOKUP($E149,$E$32:$E$281,_xlfn.XLOOKUP(BP$31,$S$28:$AB$28,$S$32:$AB$281))*IFERROR(_xlfn.XLOOKUP(BQ$30,$S$8:$S$10,_xlfn.XLOOKUP(BP$31,$U$4:$Z$4,$U$8:$Z$10),1),1),4))</f>
        <v/>
      </c>
      <c r="BQ149" s="2" t="str">
        <f t="shared" si="22"/>
        <v>{"Hp":600533.0342,"AntiCri":0.7966}</v>
      </c>
      <c r="BR149" s="2" t="str" cm="1">
        <f t="array" ref="BR149">IF(BR148="","",$B$2&amp;BR$31&amp;$B$2&amp;$B$1&amp;ROUND(BR$29/100*_xlfn.XLOOKUP($E149,$E$32:$E$281,_xlfn.XLOOKUP(BR$31,$S$28:$AB$28,$S$32:$AB$281))*IFERROR(_xlfn.XLOOKUP(BU$30,$S$8:$S$10,_xlfn.XLOOKUP(BR$31,$U$4:$Z$4,$U$8:$Z$10),1),1),4))</f>
        <v>"PhysDef":22191.1255</v>
      </c>
      <c r="BS149" s="2" t="str" cm="1">
        <f t="array" ref="BS149">IF(BS148="","",$B$2&amp;BS$31&amp;$B$2&amp;$B$1&amp;ROUND(BS$29/100*_xlfn.XLOOKUP($E149,$E$32:$E$281,_xlfn.XLOOKUP(BS$31,$S$28:$AB$28,$S$32:$AB$281))*IFERROR(_xlfn.XLOOKUP(BV$30,$S$8:$S$10,_xlfn.XLOOKUP(BS$31,$U$4:$Z$4,$U$8:$Z$10),1),1),4))</f>
        <v>"HealInc":0.1657</v>
      </c>
      <c r="BT149" s="2" t="str" cm="1">
        <f t="array" ref="BT149">IF(BT148="","",$B$2&amp;BT$31&amp;$B$2&amp;$B$1&amp;ROUND(BT$29/100*_xlfn.XLOOKUP($E149,$E$32:$E$281,_xlfn.XLOOKUP(BT$31,$S$28:$AB$28,$S$32:$AB$281))*IFERROR(_xlfn.XLOOKUP(BU$30,$S$8:$S$10,_xlfn.XLOOKUP(BT$31,$U$4:$Z$4,$U$8:$Z$10),1),1),4))</f>
        <v/>
      </c>
      <c r="BU149" s="2" t="str">
        <f t="shared" si="23"/>
        <v>{"PhysDef":22191.1255,"HealInc":0.1657}</v>
      </c>
      <c r="BV149" s="2" t="str" cm="1">
        <f t="array" ref="BV149">IF(BV148="","",$B$2&amp;BV$31&amp;$B$2&amp;$B$1&amp;ROUND(BV$29/100*_xlfn.XLOOKUP($E149,$E$32:$E$281,_xlfn.XLOOKUP(BV$31,$S$28:$AB$28,$S$32:$AB$281))*IFERROR(_xlfn.XLOOKUP(BY$30,$S$8:$S$10,_xlfn.XLOOKUP(BV$31,$U$4:$Z$4,$U$8:$Z$10),1),1),4))</f>
        <v>"MagicDef":22648.6744</v>
      </c>
      <c r="BW149" s="2" t="str" cm="1">
        <f t="array" ref="BW149">IF(BW148="","",$B$2&amp;BW$31&amp;$B$2&amp;$B$1&amp;ROUND(BW$29/100*_xlfn.XLOOKUP($E149,$E$32:$E$281,_xlfn.XLOOKUP(BW$31,$S$28:$AB$28,$S$32:$AB$281))*IFERROR(_xlfn.XLOOKUP(BZ$30,$S$8:$S$10,_xlfn.XLOOKUP(BW$31,$U$4:$Z$4,$U$8:$Z$10),1),1),4))</f>
        <v>"AtkSpeed":0.2259</v>
      </c>
      <c r="BX149" s="2" t="str" cm="1">
        <f t="array" ref="BX149">IF(BX148="","",$B$2&amp;BX$31&amp;$B$2&amp;$B$1&amp;ROUND(BX$29/100*_xlfn.XLOOKUP($E149,$E$32:$E$281,_xlfn.XLOOKUP(BX$31,$S$28:$AB$28,$S$32:$AB$281))*IFERROR(_xlfn.XLOOKUP(BY$30,$S$8:$S$10,_xlfn.XLOOKUP(BX$31,$U$4:$Z$4,$U$8:$Z$10),1),1),4))</f>
        <v>"HealInc":0.1657</v>
      </c>
      <c r="BY149" s="2" t="str">
        <f t="shared" si="24"/>
        <v>{"MagicDef":22648.6744,"AtkSpeed":0.2259,"HealInc":0.1657}</v>
      </c>
    </row>
    <row r="150" spans="4:77" ht="16.5" x14ac:dyDescent="0.15">
      <c r="D150" s="38">
        <v>247</v>
      </c>
      <c r="E150" s="43">
        <v>119</v>
      </c>
      <c r="F150" s="38">
        <v>8217.2811419905192</v>
      </c>
      <c r="G150" s="38">
        <v>30</v>
      </c>
      <c r="H150" s="38">
        <v>30</v>
      </c>
      <c r="I150" s="48">
        <v>8217.2811419905192</v>
      </c>
      <c r="J150" s="48">
        <v>821.72811419905202</v>
      </c>
      <c r="K150" s="48">
        <v>328.69124567962081</v>
      </c>
      <c r="L150" s="48">
        <v>328.69124567962081</v>
      </c>
      <c r="M150" s="48">
        <v>42</v>
      </c>
      <c r="N150" s="48">
        <v>42</v>
      </c>
      <c r="O150" s="48">
        <v>13.5</v>
      </c>
      <c r="P150" s="48">
        <v>10.5</v>
      </c>
      <c r="Q150" s="48">
        <v>9.9</v>
      </c>
      <c r="R150" s="48">
        <v>9.9</v>
      </c>
      <c r="S150" s="48">
        <f>SUM(I$32:I150)</f>
        <v>580153.5041880284</v>
      </c>
      <c r="T150" s="48">
        <f>SUM(J$32:J150)</f>
        <v>58015.350418802831</v>
      </c>
      <c r="U150" s="48">
        <f>SUM(K$32:K150)</f>
        <v>23206.140167521135</v>
      </c>
      <c r="V150" s="48">
        <f>SUM(L$32:L150)</f>
        <v>23206.140167521135</v>
      </c>
      <c r="W150" s="62">
        <f>SUM(M$32:M150)/10000</f>
        <v>0.80079999999999996</v>
      </c>
      <c r="X150" s="62">
        <f>SUM(N$32:N150)/10000</f>
        <v>0.80079999999999996</v>
      </c>
      <c r="Y150" s="62">
        <f>SUM(O$32:O150)/10000</f>
        <v>0.22725000000000001</v>
      </c>
      <c r="Z150" s="62">
        <f>SUM(P$32:P150)/10000</f>
        <v>0.17674999999999999</v>
      </c>
      <c r="AA150" s="62">
        <f>SUM(Q$32:Q150)/10000</f>
        <v>0.1666500000000001</v>
      </c>
      <c r="AB150" s="62">
        <f>SUM(R$32:R150)/10000</f>
        <v>0.1666500000000001</v>
      </c>
      <c r="AD150" s="2" t="str" cm="1">
        <f t="array" ref="AD150">IF(AD149="","",$B$2&amp;AD$31&amp;$B$2&amp;$B$1&amp;ROUND(AD$29/100*_xlfn.XLOOKUP($E150,$E$32:$E$281,_xlfn.XLOOKUP(AD$31,$S$28:$AB$28,$S$32:$AB$281))*_xlfn.XLOOKUP(AG$30,$S$8:$S$10,_xlfn.XLOOKUP(AD$31,$U$4:$Z$4,$U$8:$Z$10),1),4))</f>
        <v>"Atk":70778.7275</v>
      </c>
      <c r="AE150" s="2" t="str" cm="1">
        <f t="array" ref="AE150">IF(AE149="","",$B$2&amp;AE$31&amp;$B$2&amp;$B$1&amp;ROUND(AE$29/100*_xlfn.XLOOKUP($E150,$E$32:$E$281,_xlfn.XLOOKUP(AE$31,$S$28:$AB$28,$S$32:$AB$281))*_xlfn.XLOOKUP(AG$30,$S$8:$S$10,_xlfn.XLOOKUP(AE$31,$U$4:$Z$4,$U$8:$Z$10),1),4))</f>
        <v>"Cri":1.1612</v>
      </c>
      <c r="AF150" s="2" t="str" cm="1">
        <f t="array" ref="AF150">IF(AF149="","",$B$2&amp;AF$31&amp;$B$2&amp;$B$1&amp;ROUND(AF$29/100*_xlfn.XLOOKUP($E150,$E$32:$E$281,_xlfn.XLOOKUP(AF$31,$S$28:$AB$28,$S$32:$AB$281))*_xlfn.XLOOKUP(AI$30,$S$8:$S$10,_xlfn.XLOOKUP(AF$31,$U$4:$Z$4,$U$8:$Z$10),1),4))</f>
        <v/>
      </c>
      <c r="AG150" s="2" t="str">
        <f t="shared" si="13"/>
        <v>{"Atk":70778.7275,"Cri":1.1612}</v>
      </c>
      <c r="AH150" s="2" t="str" cm="1">
        <f t="array" ref="AH150">IF(AH149="","",$B$2&amp;AH$31&amp;$B$2&amp;$B$1&amp;ROUND(AH$29/100*_xlfn.XLOOKUP($E150,$E$32:$E$281,_xlfn.XLOOKUP(AH$31,$S$28:$AB$28,$S$32:$AB$281))*_xlfn.XLOOKUP(AK$30,$S$8:$S$10,_xlfn.XLOOKUP(AH$31,$U$4:$Z$4,$U$8:$Z$10),1),4))</f>
        <v>"Hp":510535.0837</v>
      </c>
      <c r="AI150" s="2" t="str" cm="1">
        <f t="array" ref="AI150">IF(AI149="","",$B$2&amp;AI$31&amp;$B$2&amp;$B$1&amp;ROUND(AI$29/100*_xlfn.XLOOKUP($E150,$E$32:$E$281,_xlfn.XLOOKUP(AI$31,$S$28:$AB$28,$S$32:$AB$281))*_xlfn.XLOOKUP(AK$30,$S$8:$S$10,_xlfn.XLOOKUP(AI$31,$U$4:$Z$4,$U$8:$Z$10),1),4))</f>
        <v>"AntiCri":0.6406</v>
      </c>
      <c r="AJ150" s="2" t="str" cm="1">
        <f t="array" ref="AJ150">IF(AJ149="","",$B$2&amp;AJ$31&amp;$B$2&amp;$B$1&amp;ROUND(AJ$29/100*_xlfn.XLOOKUP($E150,$E$32:$E$281,_xlfn.XLOOKUP(AJ$31,$S$28:$AB$28,$S$32:$AB$281))*_xlfn.XLOOKUP(AK$30,$S$8:$S$10,_xlfn.XLOOKUP(AJ$31,$U$4:$Z$4,$U$8:$Z$10),1),4))</f>
        <v/>
      </c>
      <c r="AK150" s="2" t="str">
        <f t="shared" si="14"/>
        <v>{"Hp":510535.0837,"AntiCri":0.6406}</v>
      </c>
      <c r="AL150" s="2" t="str" cm="1">
        <f t="array" ref="AL150">IF(AL149="","",$B$2&amp;AL$31&amp;$B$2&amp;$B$1&amp;ROUND(AL$29/100*_xlfn.XLOOKUP($E150,$E$32:$E$281,_xlfn.XLOOKUP(AL$31,$S$28:$AB$28,$S$32:$AB$281))*IFERROR(_xlfn.XLOOKUP(AO$30,$S$8:$S$10,_xlfn.XLOOKUP(AL$31,$U$4:$Z$4,$U$8:$Z$10),1),1),4))</f>
        <v>"PhysDef":22045.8332</v>
      </c>
      <c r="AM150" s="2" t="str" cm="1">
        <f t="array" ref="AM150">IF(AM149="","",$B$2&amp;AM$31&amp;$B$2&amp;$B$1&amp;ROUND(AM$29/100*_xlfn.XLOOKUP($E150,$E$32:$E$281,_xlfn.XLOOKUP(AM$31,$S$28:$AB$28,$S$32:$AB$281))*IFERROR(_xlfn.XLOOKUP(AP$30,$S$8:$S$10,_xlfn.XLOOKUP(AM$31,$U$4:$Z$4,$U$8:$Z$10),1),1),4))</f>
        <v>"SkillSpeed":0.1768</v>
      </c>
      <c r="AN150" s="2" t="str" cm="1">
        <f t="array" ref="AN150">IF(AN149="","",$B$2&amp;AN$31&amp;$B$2&amp;$B$1&amp;ROUND(AN$29/100*_xlfn.XLOOKUP($E150,$E$32:$E$281,_xlfn.XLOOKUP(AN$31,$S$28:$AB$28,$S$32:$AB$281))*IFERROR(_xlfn.XLOOKUP(AO$30,$S$8:$S$10,_xlfn.XLOOKUP(AN$31,$U$4:$Z$4,$U$8:$Z$10),1),1),4))</f>
        <v/>
      </c>
      <c r="AO150" s="2" t="str">
        <f t="shared" si="15"/>
        <v>{"PhysDef":22045.8332,"SkillSpeed":0.1768}</v>
      </c>
      <c r="AP150" s="2" t="str" cm="1">
        <f t="array" ref="AP150">IF(AP149="","",$B$2&amp;AP$31&amp;$B$2&amp;$B$1&amp;ROUND(AP$29/100*_xlfn.XLOOKUP($E150,$E$32:$E$281,_xlfn.XLOOKUP(AP$31,$S$28:$AB$28,$S$32:$AB$281))*IFERROR(_xlfn.XLOOKUP(AS$30,$S$8:$S$10,_xlfn.XLOOKUP(AP$31,$U$4:$Z$4,$U$8:$Z$10),1),1),4))</f>
        <v>"MagicDef":22045.8332</v>
      </c>
      <c r="AQ150" s="2" t="str" cm="1">
        <f t="array" ref="AQ150">IF(AQ149="","",$B$2&amp;AQ$31&amp;$B$2&amp;$B$1&amp;ROUND(AQ$29/100*_xlfn.XLOOKUP($E150,$E$32:$E$281,_xlfn.XLOOKUP(AQ$31,$S$28:$AB$28,$S$32:$AB$281))*IFERROR(_xlfn.XLOOKUP(AT$30,$S$8:$S$10,_xlfn.XLOOKUP(AQ$31,$U$4:$Z$4,$U$8:$Z$10),1),1),4))</f>
        <v>"AtkSpeed":0.2273</v>
      </c>
      <c r="AR150" s="2" t="str" cm="1">
        <f t="array" ref="AR150">IF(AR149="","",$B$2&amp;AR$31&amp;$B$2&amp;$B$1&amp;ROUND(AR$29/100*_xlfn.XLOOKUP($E150,$E$32:$E$281,_xlfn.XLOOKUP(AR$31,$S$28:$AB$28,$S$32:$AB$281))*IFERROR(_xlfn.XLOOKUP(AS$30,$S$8:$S$10,_xlfn.XLOOKUP(AR$31,$U$4:$Z$4,$U$8:$Z$10),1),1),4))</f>
        <v>"SkillSpeed":0.1768</v>
      </c>
      <c r="AS150" s="2" t="str">
        <f t="shared" si="16"/>
        <v>{"MagicDef":22045.8332,"AtkSpeed":0.2273,"SkillSpeed":0.1768}</v>
      </c>
      <c r="AT150" s="2" t="str" cm="1">
        <f t="array" ref="AT150">IF(AT149="","",$B$2&amp;AT$31&amp;$B$2&amp;$B$1&amp;ROUND(AT$29/100*_xlfn.XLOOKUP($E150,$E$32:$E$281,_xlfn.XLOOKUP(AT$31,$S$28:$AB$28,$S$32:$AB$281))*IFERROR(_xlfn.XLOOKUP(AW$30,$S$8:$S$10,_xlfn.XLOOKUP(AT$31,$U$4:$Z$4,$U$8:$Z$10),1),1),4))</f>
        <v>"Atk":49893.2014</v>
      </c>
      <c r="AU150" s="2" t="str" cm="1">
        <f t="array" ref="AU150">IF(AU149="","",$B$2&amp;AU$31&amp;$B$2&amp;$B$1&amp;ROUND(AU$29/100*_xlfn.XLOOKUP($E150,$E$32:$E$281,_xlfn.XLOOKUP(AU$31,$S$28:$AB$28,$S$32:$AB$281))*IFERROR(_xlfn.XLOOKUP(AX$30,$S$8:$S$10,_xlfn.XLOOKUP(AU$31,$U$4:$Z$4,$U$8:$Z$10),1),1),4))</f>
        <v>"Cri":0.8008</v>
      </c>
      <c r="AV150" s="2" t="str" cm="1">
        <f t="array" ref="AV150">IF(AV149="","",$B$2&amp;AV$31&amp;$B$2&amp;$B$1&amp;ROUND(AV$29/100*_xlfn.XLOOKUP($E150,$E$32:$E$281,_xlfn.XLOOKUP(AV$31,$S$28:$AB$28,$S$32:$AB$281))*IFERROR(_xlfn.XLOOKUP(AW$30,$S$8:$S$10,_xlfn.XLOOKUP(AV$31,$U$4:$Z$4,$U$8:$Z$10),1),1),4))</f>
        <v/>
      </c>
      <c r="AW150" s="2" t="str">
        <f t="shared" si="17"/>
        <v>{"Atk":49893.2014,"Cri":0.8008}</v>
      </c>
      <c r="AX150" s="2" t="str" cm="1">
        <f t="array" ref="AX150">IF(AX149="","",$B$2&amp;AX$31&amp;$B$2&amp;$B$1&amp;ROUND(AX$29/100*_xlfn.XLOOKUP($E150,$E$32:$E$281,_xlfn.XLOOKUP(AX$31,$S$28:$AB$28,$S$32:$AB$281))*IFERROR(_xlfn.XLOOKUP(BA$30,$S$8:$S$10,_xlfn.XLOOKUP(AX$31,$U$4:$Z$4,$U$8:$Z$10),1),1),4))</f>
        <v>"Hp":725191.8802</v>
      </c>
      <c r="AY150" s="2" t="str" cm="1">
        <f t="array" ref="AY150">IF(AY149="","",$B$2&amp;AY$31&amp;$B$2&amp;$B$1&amp;ROUND(AY$29/100*_xlfn.XLOOKUP($E150,$E$32:$E$281,_xlfn.XLOOKUP(AY$31,$S$28:$AB$28,$S$32:$AB$281))*IFERROR(_xlfn.XLOOKUP(BB$30,$S$8:$S$10,_xlfn.XLOOKUP(AY$31,$U$4:$Z$4,$U$8:$Z$10),1),1),4))</f>
        <v>"AntiCri":0.8008</v>
      </c>
      <c r="AZ150" s="2" t="str" cm="1">
        <f t="array" ref="AZ150">IF(AZ149="","",$B$2&amp;AZ$31&amp;$B$2&amp;$B$1&amp;ROUND(AZ$29/100*_xlfn.XLOOKUP($E150,$E$32:$E$281,_xlfn.XLOOKUP(AZ$31,$S$28:$AB$28,$S$32:$AB$281))*IFERROR(_xlfn.XLOOKUP(BA$30,$S$8:$S$10,_xlfn.XLOOKUP(AZ$31,$U$4:$Z$4,$U$8:$Z$10),1),1),4))</f>
        <v/>
      </c>
      <c r="BA150" s="2" t="str">
        <f t="shared" si="18"/>
        <v>{"Hp":725191.8802,"AntiCri":0.8008}</v>
      </c>
      <c r="BB150" s="2" t="str" cm="1">
        <f t="array" ref="BB150">IF(BB149="","",$B$2&amp;BB$31&amp;$B$2&amp;$B$1&amp;ROUND(BB$29/100*_xlfn.XLOOKUP($E150,$E$32:$E$281,_xlfn.XLOOKUP(BB$31,$S$28:$AB$28,$S$32:$AB$281))*IFERROR(_xlfn.XLOOKUP(BE$30,$S$8:$S$10,_xlfn.XLOOKUP(BB$31,$U$4:$Z$4,$U$8:$Z$10),1),1),4))</f>
        <v>"PhysDef":25526.7542</v>
      </c>
      <c r="BC150" s="2" t="str" cm="1">
        <f t="array" ref="BC150">IF(BC149="","",$B$2&amp;BC$31&amp;$B$2&amp;$B$1&amp;ROUND(BC$29/100*_xlfn.XLOOKUP($E150,$E$32:$E$281,_xlfn.XLOOKUP(BC$31,$S$28:$AB$28,$S$32:$AB$281))*IFERROR(_xlfn.XLOOKUP(BF$30,$S$8:$S$10,_xlfn.XLOOKUP(BC$31,$U$4:$Z$4,$U$8:$Z$10),1),1),4))</f>
        <v>"OnHealInc":0.1667</v>
      </c>
      <c r="BD150" s="2" t="str" cm="1">
        <f t="array" ref="BD150">IF(BD149="","",$B$2&amp;BD$31&amp;$B$2&amp;$B$1&amp;ROUND(BD$29/100*_xlfn.XLOOKUP($E150,$E$32:$E$281,_xlfn.XLOOKUP(BD$31,$S$28:$AB$28,$S$32:$AB$281))*IFERROR(_xlfn.XLOOKUP(BE$30,$S$8:$S$10,_xlfn.XLOOKUP(BD$31,$U$4:$Z$4,$U$8:$Z$10),1),1),4))</f>
        <v/>
      </c>
      <c r="BE150" s="2" t="str">
        <f t="shared" si="19"/>
        <v>{"PhysDef":25526.7542,"OnHealInc":0.1667}</v>
      </c>
      <c r="BF150" s="2" t="str" cm="1">
        <f t="array" ref="BF150">IF(BF149="","",$B$2&amp;BF$31&amp;$B$2&amp;$B$1&amp;ROUND(BF$29/100*_xlfn.XLOOKUP($E150,$E$32:$E$281,_xlfn.XLOOKUP(BF$31,$S$28:$AB$28,$S$32:$AB$281))*IFERROR(_xlfn.XLOOKUP(BI$30,$S$8:$S$10,_xlfn.XLOOKUP(BF$31,$U$4:$Z$4,$U$8:$Z$10),1),1),4))</f>
        <v>"MagicDef":25526.7542</v>
      </c>
      <c r="BG150" s="2" t="str" cm="1">
        <f t="array" ref="BG150">IF(BG149="","",$B$2&amp;BG$31&amp;$B$2&amp;$B$1&amp;ROUND(BG$29/100*_xlfn.XLOOKUP($E150,$E$32:$E$281,_xlfn.XLOOKUP(BG$31,$S$28:$AB$28,$S$32:$AB$281))*IFERROR(_xlfn.XLOOKUP(BJ$30,$S$8:$S$10,_xlfn.XLOOKUP(BG$31,$U$4:$Z$4,$U$8:$Z$10),1),1),4))</f>
        <v>"AtkSpeed":0.2273</v>
      </c>
      <c r="BH150" s="2" t="str" cm="1">
        <f t="array" ref="BH150">IF(BH149="","",$B$2&amp;BH$31&amp;$B$2&amp;$B$1&amp;ROUND(BH$29/100*_xlfn.XLOOKUP($E150,$E$32:$E$281,_xlfn.XLOOKUP(BH$31,$S$28:$AB$28,$S$32:$AB$281))*IFERROR(_xlfn.XLOOKUP(BI$30,$S$8:$S$10,_xlfn.XLOOKUP(BH$31,$U$4:$Z$4,$U$8:$Z$10),1),1),4))</f>
        <v>"OnHealInc":0.1667</v>
      </c>
      <c r="BI150" s="2" t="str">
        <f t="shared" si="20"/>
        <v>{"MagicDef":25526.7542,"AtkSpeed":0.2273,"OnHealInc":0.1667}</v>
      </c>
      <c r="BJ150" s="2" t="str" cm="1">
        <f t="array" ref="BJ150">IF(BJ149="","",$B$2&amp;BJ$31&amp;$B$2&amp;$B$1&amp;ROUND(BJ$29/100*_xlfn.XLOOKUP($E150,$E$32:$E$281,_xlfn.XLOOKUP(BJ$31,$S$28:$AB$28,$S$32:$AB$281))*IFERROR(_xlfn.XLOOKUP(BM$30,$S$8:$S$10,_xlfn.XLOOKUP(BJ$31,$U$4:$Z$4,$U$8:$Z$10),1),1),4))</f>
        <v>"Atk":63816.8855</v>
      </c>
      <c r="BK150" s="2" t="str" cm="1">
        <f t="array" ref="BK150">IF(BK149="","",$B$2&amp;BK$31&amp;$B$2&amp;$B$1&amp;ROUND(BK$29/100*_xlfn.XLOOKUP($E150,$E$32:$E$281,_xlfn.XLOOKUP(BK$31,$S$28:$AB$28,$S$32:$AB$281))*IFERROR(_xlfn.XLOOKUP(BN$30,$S$8:$S$10,_xlfn.XLOOKUP(BK$31,$U$4:$Z$4,$U$8:$Z$10),1),1),4))</f>
        <v>"Cri":0.8008</v>
      </c>
      <c r="BL150" s="2" t="str" cm="1">
        <f t="array" ref="BL150">IF(BL149="","",$B$2&amp;BL$31&amp;$B$2&amp;$B$1&amp;ROUND(BL$29/100*_xlfn.XLOOKUP($E150,$E$32:$E$281,_xlfn.XLOOKUP(BL$31,$S$28:$AB$28,$S$32:$AB$281))*IFERROR(_xlfn.XLOOKUP(BM$30,$S$8:$S$10,_xlfn.XLOOKUP(BL$31,$U$4:$Z$4,$U$8:$Z$10),1),1),4))</f>
        <v/>
      </c>
      <c r="BM150" s="2" t="str">
        <f t="shared" si="21"/>
        <v>{"Atk":63816.8855,"Cri":0.8008}</v>
      </c>
      <c r="BN150" s="2" t="str" cm="1">
        <f t="array" ref="BN150">IF(BN149="","",$B$2&amp;BN$31&amp;$B$2&amp;$B$1&amp;ROUND(BN$29/100*_xlfn.XLOOKUP($E150,$E$32:$E$281,_xlfn.XLOOKUP(BN$31,$S$28:$AB$28,$S$32:$AB$281))*IFERROR(_xlfn.XLOOKUP(BQ$30,$S$8:$S$10,_xlfn.XLOOKUP(BN$31,$U$4:$Z$4,$U$8:$Z$10),1),1),4))</f>
        <v>"Hp":609161.1794</v>
      </c>
      <c r="BO150" s="2" t="str" cm="1">
        <f t="array" ref="BO150">IF(BO149="","",$B$2&amp;BO$31&amp;$B$2&amp;$B$1&amp;ROUND(BO$29/100*_xlfn.XLOOKUP($E150,$E$32:$E$281,_xlfn.XLOOKUP(BO$31,$S$28:$AB$28,$S$32:$AB$281))*IFERROR(_xlfn.XLOOKUP(BR$30,$S$8:$S$10,_xlfn.XLOOKUP(BO$31,$U$4:$Z$4,$U$8:$Z$10),1),1),4))</f>
        <v>"AntiCri":0.8008</v>
      </c>
      <c r="BP150" s="2" t="str" cm="1">
        <f t="array" ref="BP150">IF(BP149="","",$B$2&amp;BP$31&amp;$B$2&amp;$B$1&amp;ROUND(BP$29/100*_xlfn.XLOOKUP($E150,$E$32:$E$281,_xlfn.XLOOKUP(BP$31,$S$28:$AB$28,$S$32:$AB$281))*IFERROR(_xlfn.XLOOKUP(BQ$30,$S$8:$S$10,_xlfn.XLOOKUP(BP$31,$U$4:$Z$4,$U$8:$Z$10),1),1),4))</f>
        <v/>
      </c>
      <c r="BQ150" s="2" t="str">
        <f t="shared" si="22"/>
        <v>{"Hp":609161.1794,"AntiCri":0.8008}</v>
      </c>
      <c r="BR150" s="2" t="str" cm="1">
        <f t="array" ref="BR150">IF(BR149="","",$B$2&amp;BR$31&amp;$B$2&amp;$B$1&amp;ROUND(BR$29/100*_xlfn.XLOOKUP($E150,$E$32:$E$281,_xlfn.XLOOKUP(BR$31,$S$28:$AB$28,$S$32:$AB$281))*IFERROR(_xlfn.XLOOKUP(BU$30,$S$8:$S$10,_xlfn.XLOOKUP(BR$31,$U$4:$Z$4,$U$8:$Z$10),1),1),4))</f>
        <v>"PhysDef":22509.956</v>
      </c>
      <c r="BS150" s="2" t="str" cm="1">
        <f t="array" ref="BS150">IF(BS149="","",$B$2&amp;BS$31&amp;$B$2&amp;$B$1&amp;ROUND(BS$29/100*_xlfn.XLOOKUP($E150,$E$32:$E$281,_xlfn.XLOOKUP(BS$31,$S$28:$AB$28,$S$32:$AB$281))*IFERROR(_xlfn.XLOOKUP(BV$30,$S$8:$S$10,_xlfn.XLOOKUP(BS$31,$U$4:$Z$4,$U$8:$Z$10),1),1),4))</f>
        <v>"HealInc":0.1667</v>
      </c>
      <c r="BT150" s="2" t="str" cm="1">
        <f t="array" ref="BT150">IF(BT149="","",$B$2&amp;BT$31&amp;$B$2&amp;$B$1&amp;ROUND(BT$29/100*_xlfn.XLOOKUP($E150,$E$32:$E$281,_xlfn.XLOOKUP(BT$31,$S$28:$AB$28,$S$32:$AB$281))*IFERROR(_xlfn.XLOOKUP(BU$30,$S$8:$S$10,_xlfn.XLOOKUP(BT$31,$U$4:$Z$4,$U$8:$Z$10),1),1),4))</f>
        <v/>
      </c>
      <c r="BU150" s="2" t="str">
        <f t="shared" si="23"/>
        <v>{"PhysDef":22509.956,"HealInc":0.1667}</v>
      </c>
      <c r="BV150" s="2" t="str" cm="1">
        <f t="array" ref="BV150">IF(BV149="","",$B$2&amp;BV$31&amp;$B$2&amp;$B$1&amp;ROUND(BV$29/100*_xlfn.XLOOKUP($E150,$E$32:$E$281,_xlfn.XLOOKUP(BV$31,$S$28:$AB$28,$S$32:$AB$281))*IFERROR(_xlfn.XLOOKUP(BY$30,$S$8:$S$10,_xlfn.XLOOKUP(BV$31,$U$4:$Z$4,$U$8:$Z$10),1),1),4))</f>
        <v>"MagicDef":22974.0788</v>
      </c>
      <c r="BW150" s="2" t="str" cm="1">
        <f t="array" ref="BW150">IF(BW149="","",$B$2&amp;BW$31&amp;$B$2&amp;$B$1&amp;ROUND(BW$29/100*_xlfn.XLOOKUP($E150,$E$32:$E$281,_xlfn.XLOOKUP(BW$31,$S$28:$AB$28,$S$32:$AB$281))*IFERROR(_xlfn.XLOOKUP(BZ$30,$S$8:$S$10,_xlfn.XLOOKUP(BW$31,$U$4:$Z$4,$U$8:$Z$10),1),1),4))</f>
        <v>"AtkSpeed":0.2273</v>
      </c>
      <c r="BX150" s="2" t="str" cm="1">
        <f t="array" ref="BX150">IF(BX149="","",$B$2&amp;BX$31&amp;$B$2&amp;$B$1&amp;ROUND(BX$29/100*_xlfn.XLOOKUP($E150,$E$32:$E$281,_xlfn.XLOOKUP(BX$31,$S$28:$AB$28,$S$32:$AB$281))*IFERROR(_xlfn.XLOOKUP(BY$30,$S$8:$S$10,_xlfn.XLOOKUP(BX$31,$U$4:$Z$4,$U$8:$Z$10),1),1),4))</f>
        <v>"HealInc":0.1667</v>
      </c>
      <c r="BY150" s="2" t="str">
        <f t="shared" si="24"/>
        <v>{"MagicDef":22974.0788,"AtkSpeed":0.2273,"HealInc":0.1667}</v>
      </c>
    </row>
    <row r="151" spans="4:77" ht="16.5" x14ac:dyDescent="0.15">
      <c r="D151" s="38">
        <v>249</v>
      </c>
      <c r="E151" s="43">
        <v>120</v>
      </c>
      <c r="F151" s="38">
        <v>8335.7580528020226</v>
      </c>
      <c r="G151" s="38">
        <v>30</v>
      </c>
      <c r="H151" s="38">
        <v>30</v>
      </c>
      <c r="I151" s="48">
        <v>8335.7580528020226</v>
      </c>
      <c r="J151" s="48">
        <v>833.5758052802023</v>
      </c>
      <c r="K151" s="48">
        <v>333.43032211208094</v>
      </c>
      <c r="L151" s="48">
        <v>333.43032211208094</v>
      </c>
      <c r="M151" s="48">
        <v>42</v>
      </c>
      <c r="N151" s="48">
        <v>42</v>
      </c>
      <c r="O151" s="48">
        <v>13.5</v>
      </c>
      <c r="P151" s="48">
        <v>10.5</v>
      </c>
      <c r="Q151" s="48">
        <v>9.9</v>
      </c>
      <c r="R151" s="48">
        <v>9.9</v>
      </c>
      <c r="S151" s="48">
        <f>SUM(I$32:I151)</f>
        <v>588489.26224083046</v>
      </c>
      <c r="T151" s="48">
        <f>SUM(J$32:J151)</f>
        <v>58848.926224083036</v>
      </c>
      <c r="U151" s="48">
        <f>SUM(K$32:K151)</f>
        <v>23539.570489633217</v>
      </c>
      <c r="V151" s="48">
        <f>SUM(L$32:L151)</f>
        <v>23539.570489633217</v>
      </c>
      <c r="W151" s="62">
        <f>SUM(M$32:M151)/10000</f>
        <v>0.80500000000000005</v>
      </c>
      <c r="X151" s="62">
        <f>SUM(N$32:N151)/10000</f>
        <v>0.80500000000000005</v>
      </c>
      <c r="Y151" s="62">
        <f>SUM(O$32:O151)/10000</f>
        <v>0.2286</v>
      </c>
      <c r="Z151" s="62">
        <f>SUM(P$32:P151)/10000</f>
        <v>0.17780000000000001</v>
      </c>
      <c r="AA151" s="62">
        <f>SUM(Q$32:Q151)/10000</f>
        <v>0.16764000000000009</v>
      </c>
      <c r="AB151" s="62">
        <f>SUM(R$32:R151)/10000</f>
        <v>0.16764000000000009</v>
      </c>
      <c r="AD151" s="2" t="str" cm="1">
        <f t="array" ref="AD151">IF(AD150="","",$B$2&amp;AD$31&amp;$B$2&amp;$B$1&amp;ROUND(AD$29/100*_xlfn.XLOOKUP($E151,$E$32:$E$281,_xlfn.XLOOKUP(AD$31,$S$28:$AB$28,$S$32:$AB$281))*_xlfn.XLOOKUP(AG$30,$S$8:$S$10,_xlfn.XLOOKUP(AD$31,$U$4:$Z$4,$U$8:$Z$10),1),4))</f>
        <v>"Atk":71795.69</v>
      </c>
      <c r="AE151" s="2" t="str" cm="1">
        <f t="array" ref="AE151">IF(AE150="","",$B$2&amp;AE$31&amp;$B$2&amp;$B$1&amp;ROUND(AE$29/100*_xlfn.XLOOKUP($E151,$E$32:$E$281,_xlfn.XLOOKUP(AE$31,$S$28:$AB$28,$S$32:$AB$281))*_xlfn.XLOOKUP(AG$30,$S$8:$S$10,_xlfn.XLOOKUP(AE$31,$U$4:$Z$4,$U$8:$Z$10),1),4))</f>
        <v>"Cri":1.1673</v>
      </c>
      <c r="AF151" s="2" t="str" cm="1">
        <f t="array" ref="AF151">IF(AF150="","",$B$2&amp;AF$31&amp;$B$2&amp;$B$1&amp;ROUND(AF$29/100*_xlfn.XLOOKUP($E151,$E$32:$E$281,_xlfn.XLOOKUP(AF$31,$S$28:$AB$28,$S$32:$AB$281))*_xlfn.XLOOKUP(AI$30,$S$8:$S$10,_xlfn.XLOOKUP(AF$31,$U$4:$Z$4,$U$8:$Z$10),1),4))</f>
        <v/>
      </c>
      <c r="AG151" s="2" t="str">
        <f t="shared" si="13"/>
        <v>{"Atk":71795.69,"Cri":1.1673}</v>
      </c>
      <c r="AH151" s="2" t="str" cm="1">
        <f t="array" ref="AH151">IF(AH150="","",$B$2&amp;AH$31&amp;$B$2&amp;$B$1&amp;ROUND(AH$29/100*_xlfn.XLOOKUP($E151,$E$32:$E$281,_xlfn.XLOOKUP(AH$31,$S$28:$AB$28,$S$32:$AB$281))*_xlfn.XLOOKUP(AK$30,$S$8:$S$10,_xlfn.XLOOKUP(AH$31,$U$4:$Z$4,$U$8:$Z$10),1),4))</f>
        <v>"Hp":517870.5508</v>
      </c>
      <c r="AI151" s="2" t="str" cm="1">
        <f t="array" ref="AI151">IF(AI150="","",$B$2&amp;AI$31&amp;$B$2&amp;$B$1&amp;ROUND(AI$29/100*_xlfn.XLOOKUP($E151,$E$32:$E$281,_xlfn.XLOOKUP(AI$31,$S$28:$AB$28,$S$32:$AB$281))*_xlfn.XLOOKUP(AK$30,$S$8:$S$10,_xlfn.XLOOKUP(AI$31,$U$4:$Z$4,$U$8:$Z$10),1),4))</f>
        <v>"AntiCri":0.644</v>
      </c>
      <c r="AJ151" s="2" t="str" cm="1">
        <f t="array" ref="AJ151">IF(AJ150="","",$B$2&amp;AJ$31&amp;$B$2&amp;$B$1&amp;ROUND(AJ$29/100*_xlfn.XLOOKUP($E151,$E$32:$E$281,_xlfn.XLOOKUP(AJ$31,$S$28:$AB$28,$S$32:$AB$281))*_xlfn.XLOOKUP(AK$30,$S$8:$S$10,_xlfn.XLOOKUP(AJ$31,$U$4:$Z$4,$U$8:$Z$10),1),4))</f>
        <v/>
      </c>
      <c r="AK151" s="2" t="str">
        <f t="shared" si="14"/>
        <v>{"Hp":517870.5508,"AntiCri":0.644}</v>
      </c>
      <c r="AL151" s="2" t="str" cm="1">
        <f t="array" ref="AL151">IF(AL150="","",$B$2&amp;AL$31&amp;$B$2&amp;$B$1&amp;ROUND(AL$29/100*_xlfn.XLOOKUP($E151,$E$32:$E$281,_xlfn.XLOOKUP(AL$31,$S$28:$AB$28,$S$32:$AB$281))*IFERROR(_xlfn.XLOOKUP(AO$30,$S$8:$S$10,_xlfn.XLOOKUP(AL$31,$U$4:$Z$4,$U$8:$Z$10),1),1),4))</f>
        <v>"PhysDef":22362.592</v>
      </c>
      <c r="AM151" s="2" t="str" cm="1">
        <f t="array" ref="AM151">IF(AM150="","",$B$2&amp;AM$31&amp;$B$2&amp;$B$1&amp;ROUND(AM$29/100*_xlfn.XLOOKUP($E151,$E$32:$E$281,_xlfn.XLOOKUP(AM$31,$S$28:$AB$28,$S$32:$AB$281))*IFERROR(_xlfn.XLOOKUP(AP$30,$S$8:$S$10,_xlfn.XLOOKUP(AM$31,$U$4:$Z$4,$U$8:$Z$10),1),1),4))</f>
        <v>"SkillSpeed":0.1778</v>
      </c>
      <c r="AN151" s="2" t="str" cm="1">
        <f t="array" ref="AN151">IF(AN150="","",$B$2&amp;AN$31&amp;$B$2&amp;$B$1&amp;ROUND(AN$29/100*_xlfn.XLOOKUP($E151,$E$32:$E$281,_xlfn.XLOOKUP(AN$31,$S$28:$AB$28,$S$32:$AB$281))*IFERROR(_xlfn.XLOOKUP(AO$30,$S$8:$S$10,_xlfn.XLOOKUP(AN$31,$U$4:$Z$4,$U$8:$Z$10),1),1),4))</f>
        <v/>
      </c>
      <c r="AO151" s="2" t="str">
        <f t="shared" si="15"/>
        <v>{"PhysDef":22362.592,"SkillSpeed":0.1778}</v>
      </c>
      <c r="AP151" s="2" t="str" cm="1">
        <f t="array" ref="AP151">IF(AP150="","",$B$2&amp;AP$31&amp;$B$2&amp;$B$1&amp;ROUND(AP$29/100*_xlfn.XLOOKUP($E151,$E$32:$E$281,_xlfn.XLOOKUP(AP$31,$S$28:$AB$28,$S$32:$AB$281))*IFERROR(_xlfn.XLOOKUP(AS$30,$S$8:$S$10,_xlfn.XLOOKUP(AP$31,$U$4:$Z$4,$U$8:$Z$10),1),1),4))</f>
        <v>"MagicDef":22362.592</v>
      </c>
      <c r="AQ151" s="2" t="str" cm="1">
        <f t="array" ref="AQ151">IF(AQ150="","",$B$2&amp;AQ$31&amp;$B$2&amp;$B$1&amp;ROUND(AQ$29/100*_xlfn.XLOOKUP($E151,$E$32:$E$281,_xlfn.XLOOKUP(AQ$31,$S$28:$AB$28,$S$32:$AB$281))*IFERROR(_xlfn.XLOOKUP(AT$30,$S$8:$S$10,_xlfn.XLOOKUP(AQ$31,$U$4:$Z$4,$U$8:$Z$10),1),1),4))</f>
        <v>"AtkSpeed":0.2286</v>
      </c>
      <c r="AR151" s="2" t="str" cm="1">
        <f t="array" ref="AR151">IF(AR150="","",$B$2&amp;AR$31&amp;$B$2&amp;$B$1&amp;ROUND(AR$29/100*_xlfn.XLOOKUP($E151,$E$32:$E$281,_xlfn.XLOOKUP(AR$31,$S$28:$AB$28,$S$32:$AB$281))*IFERROR(_xlfn.XLOOKUP(AS$30,$S$8:$S$10,_xlfn.XLOOKUP(AR$31,$U$4:$Z$4,$U$8:$Z$10),1),1),4))</f>
        <v>"SkillSpeed":0.1778</v>
      </c>
      <c r="AS151" s="2" t="str">
        <f t="shared" si="16"/>
        <v>{"MagicDef":22362.592,"AtkSpeed":0.2286,"SkillSpeed":0.1778}</v>
      </c>
      <c r="AT151" s="2" t="str" cm="1">
        <f t="array" ref="AT151">IF(AT150="","",$B$2&amp;AT$31&amp;$B$2&amp;$B$1&amp;ROUND(AT$29/100*_xlfn.XLOOKUP($E151,$E$32:$E$281,_xlfn.XLOOKUP(AT$31,$S$28:$AB$28,$S$32:$AB$281))*IFERROR(_xlfn.XLOOKUP(AW$30,$S$8:$S$10,_xlfn.XLOOKUP(AT$31,$U$4:$Z$4,$U$8:$Z$10),1),1),4))</f>
        <v>"Atk":50610.0766</v>
      </c>
      <c r="AU151" s="2" t="str" cm="1">
        <f t="array" ref="AU151">IF(AU150="","",$B$2&amp;AU$31&amp;$B$2&amp;$B$1&amp;ROUND(AU$29/100*_xlfn.XLOOKUP($E151,$E$32:$E$281,_xlfn.XLOOKUP(AU$31,$S$28:$AB$28,$S$32:$AB$281))*IFERROR(_xlfn.XLOOKUP(AX$30,$S$8:$S$10,_xlfn.XLOOKUP(AU$31,$U$4:$Z$4,$U$8:$Z$10),1),1),4))</f>
        <v>"Cri":0.805</v>
      </c>
      <c r="AV151" s="2" t="str" cm="1">
        <f t="array" ref="AV151">IF(AV150="","",$B$2&amp;AV$31&amp;$B$2&amp;$B$1&amp;ROUND(AV$29/100*_xlfn.XLOOKUP($E151,$E$32:$E$281,_xlfn.XLOOKUP(AV$31,$S$28:$AB$28,$S$32:$AB$281))*IFERROR(_xlfn.XLOOKUP(AW$30,$S$8:$S$10,_xlfn.XLOOKUP(AV$31,$U$4:$Z$4,$U$8:$Z$10),1),1),4))</f>
        <v/>
      </c>
      <c r="AW151" s="2" t="str">
        <f t="shared" si="17"/>
        <v>{"Atk":50610.0766,"Cri":0.805}</v>
      </c>
      <c r="AX151" s="2" t="str" cm="1">
        <f t="array" ref="AX151">IF(AX150="","",$B$2&amp;AX$31&amp;$B$2&amp;$B$1&amp;ROUND(AX$29/100*_xlfn.XLOOKUP($E151,$E$32:$E$281,_xlfn.XLOOKUP(AX$31,$S$28:$AB$28,$S$32:$AB$281))*IFERROR(_xlfn.XLOOKUP(BA$30,$S$8:$S$10,_xlfn.XLOOKUP(AX$31,$U$4:$Z$4,$U$8:$Z$10),1),1),4))</f>
        <v>"Hp":735611.5778</v>
      </c>
      <c r="AY151" s="2" t="str" cm="1">
        <f t="array" ref="AY151">IF(AY150="","",$B$2&amp;AY$31&amp;$B$2&amp;$B$1&amp;ROUND(AY$29/100*_xlfn.XLOOKUP($E151,$E$32:$E$281,_xlfn.XLOOKUP(AY$31,$S$28:$AB$28,$S$32:$AB$281))*IFERROR(_xlfn.XLOOKUP(BB$30,$S$8:$S$10,_xlfn.XLOOKUP(AY$31,$U$4:$Z$4,$U$8:$Z$10),1),1),4))</f>
        <v>"AntiCri":0.805</v>
      </c>
      <c r="AZ151" s="2" t="str" cm="1">
        <f t="array" ref="AZ151">IF(AZ150="","",$B$2&amp;AZ$31&amp;$B$2&amp;$B$1&amp;ROUND(AZ$29/100*_xlfn.XLOOKUP($E151,$E$32:$E$281,_xlfn.XLOOKUP(AZ$31,$S$28:$AB$28,$S$32:$AB$281))*IFERROR(_xlfn.XLOOKUP(BA$30,$S$8:$S$10,_xlfn.XLOOKUP(AZ$31,$U$4:$Z$4,$U$8:$Z$10),1),1),4))</f>
        <v/>
      </c>
      <c r="BA151" s="2" t="str">
        <f t="shared" si="18"/>
        <v>{"Hp":735611.5778,"AntiCri":0.805}</v>
      </c>
      <c r="BB151" s="2" t="str" cm="1">
        <f t="array" ref="BB151">IF(BB150="","",$B$2&amp;BB$31&amp;$B$2&amp;$B$1&amp;ROUND(BB$29/100*_xlfn.XLOOKUP($E151,$E$32:$E$281,_xlfn.XLOOKUP(BB$31,$S$28:$AB$28,$S$32:$AB$281))*IFERROR(_xlfn.XLOOKUP(BE$30,$S$8:$S$10,_xlfn.XLOOKUP(BB$31,$U$4:$Z$4,$U$8:$Z$10),1),1),4))</f>
        <v>"PhysDef":25893.5275</v>
      </c>
      <c r="BC151" s="2" t="str" cm="1">
        <f t="array" ref="BC151">IF(BC150="","",$B$2&amp;BC$31&amp;$B$2&amp;$B$1&amp;ROUND(BC$29/100*_xlfn.XLOOKUP($E151,$E$32:$E$281,_xlfn.XLOOKUP(BC$31,$S$28:$AB$28,$S$32:$AB$281))*IFERROR(_xlfn.XLOOKUP(BF$30,$S$8:$S$10,_xlfn.XLOOKUP(BC$31,$U$4:$Z$4,$U$8:$Z$10),1),1),4))</f>
        <v>"OnHealInc":0.1676</v>
      </c>
      <c r="BD151" s="2" t="str" cm="1">
        <f t="array" ref="BD151">IF(BD150="","",$B$2&amp;BD$31&amp;$B$2&amp;$B$1&amp;ROUND(BD$29/100*_xlfn.XLOOKUP($E151,$E$32:$E$281,_xlfn.XLOOKUP(BD$31,$S$28:$AB$28,$S$32:$AB$281))*IFERROR(_xlfn.XLOOKUP(BE$30,$S$8:$S$10,_xlfn.XLOOKUP(BD$31,$U$4:$Z$4,$U$8:$Z$10),1),1),4))</f>
        <v/>
      </c>
      <c r="BE151" s="2" t="str">
        <f t="shared" si="19"/>
        <v>{"PhysDef":25893.5275,"OnHealInc":0.1676}</v>
      </c>
      <c r="BF151" s="2" t="str" cm="1">
        <f t="array" ref="BF151">IF(BF150="","",$B$2&amp;BF$31&amp;$B$2&amp;$B$1&amp;ROUND(BF$29/100*_xlfn.XLOOKUP($E151,$E$32:$E$281,_xlfn.XLOOKUP(BF$31,$S$28:$AB$28,$S$32:$AB$281))*IFERROR(_xlfn.XLOOKUP(BI$30,$S$8:$S$10,_xlfn.XLOOKUP(BF$31,$U$4:$Z$4,$U$8:$Z$10),1),1),4))</f>
        <v>"MagicDef":25893.5275</v>
      </c>
      <c r="BG151" s="2" t="str" cm="1">
        <f t="array" ref="BG151">IF(BG150="","",$B$2&amp;BG$31&amp;$B$2&amp;$B$1&amp;ROUND(BG$29/100*_xlfn.XLOOKUP($E151,$E$32:$E$281,_xlfn.XLOOKUP(BG$31,$S$28:$AB$28,$S$32:$AB$281))*IFERROR(_xlfn.XLOOKUP(BJ$30,$S$8:$S$10,_xlfn.XLOOKUP(BG$31,$U$4:$Z$4,$U$8:$Z$10),1),1),4))</f>
        <v>"AtkSpeed":0.2286</v>
      </c>
      <c r="BH151" s="2" t="str" cm="1">
        <f t="array" ref="BH151">IF(BH150="","",$B$2&amp;BH$31&amp;$B$2&amp;$B$1&amp;ROUND(BH$29/100*_xlfn.XLOOKUP($E151,$E$32:$E$281,_xlfn.XLOOKUP(BH$31,$S$28:$AB$28,$S$32:$AB$281))*IFERROR(_xlfn.XLOOKUP(BI$30,$S$8:$S$10,_xlfn.XLOOKUP(BH$31,$U$4:$Z$4,$U$8:$Z$10),1),1),4))</f>
        <v>"OnHealInc":0.1676</v>
      </c>
      <c r="BI151" s="2" t="str">
        <f t="shared" si="20"/>
        <v>{"MagicDef":25893.5275,"AtkSpeed":0.2286,"OnHealInc":0.1676}</v>
      </c>
      <c r="BJ151" s="2" t="str" cm="1">
        <f t="array" ref="BJ151">IF(BJ150="","",$B$2&amp;BJ$31&amp;$B$2&amp;$B$1&amp;ROUND(BJ$29/100*_xlfn.XLOOKUP($E151,$E$32:$E$281,_xlfn.XLOOKUP(BJ$31,$S$28:$AB$28,$S$32:$AB$281))*IFERROR(_xlfn.XLOOKUP(BM$30,$S$8:$S$10,_xlfn.XLOOKUP(BJ$31,$U$4:$Z$4,$U$8:$Z$10),1),1),4))</f>
        <v>"Atk":64733.8188</v>
      </c>
      <c r="BK151" s="2" t="str" cm="1">
        <f t="array" ref="BK151">IF(BK150="","",$B$2&amp;BK$31&amp;$B$2&amp;$B$1&amp;ROUND(BK$29/100*_xlfn.XLOOKUP($E151,$E$32:$E$281,_xlfn.XLOOKUP(BK$31,$S$28:$AB$28,$S$32:$AB$281))*IFERROR(_xlfn.XLOOKUP(BN$30,$S$8:$S$10,_xlfn.XLOOKUP(BK$31,$U$4:$Z$4,$U$8:$Z$10),1),1),4))</f>
        <v>"Cri":0.805</v>
      </c>
      <c r="BL151" s="2" t="str" cm="1">
        <f t="array" ref="BL151">IF(BL150="","",$B$2&amp;BL$31&amp;$B$2&amp;$B$1&amp;ROUND(BL$29/100*_xlfn.XLOOKUP($E151,$E$32:$E$281,_xlfn.XLOOKUP(BL$31,$S$28:$AB$28,$S$32:$AB$281))*IFERROR(_xlfn.XLOOKUP(BM$30,$S$8:$S$10,_xlfn.XLOOKUP(BL$31,$U$4:$Z$4,$U$8:$Z$10),1),1),4))</f>
        <v/>
      </c>
      <c r="BM151" s="2" t="str">
        <f t="shared" si="21"/>
        <v>{"Atk":64733.8188,"Cri":0.805}</v>
      </c>
      <c r="BN151" s="2" t="str" cm="1">
        <f t="array" ref="BN151">IF(BN150="","",$B$2&amp;BN$31&amp;$B$2&amp;$B$1&amp;ROUND(BN$29/100*_xlfn.XLOOKUP($E151,$E$32:$E$281,_xlfn.XLOOKUP(BN$31,$S$28:$AB$28,$S$32:$AB$281))*IFERROR(_xlfn.XLOOKUP(BQ$30,$S$8:$S$10,_xlfn.XLOOKUP(BN$31,$U$4:$Z$4,$U$8:$Z$10),1),1),4))</f>
        <v>"Hp":617913.7254</v>
      </c>
      <c r="BO151" s="2" t="str" cm="1">
        <f t="array" ref="BO151">IF(BO150="","",$B$2&amp;BO$31&amp;$B$2&amp;$B$1&amp;ROUND(BO$29/100*_xlfn.XLOOKUP($E151,$E$32:$E$281,_xlfn.XLOOKUP(BO$31,$S$28:$AB$28,$S$32:$AB$281))*IFERROR(_xlfn.XLOOKUP(BR$30,$S$8:$S$10,_xlfn.XLOOKUP(BO$31,$U$4:$Z$4,$U$8:$Z$10),1),1),4))</f>
        <v>"AntiCri":0.805</v>
      </c>
      <c r="BP151" s="2" t="str" cm="1">
        <f t="array" ref="BP151">IF(BP150="","",$B$2&amp;BP$31&amp;$B$2&amp;$B$1&amp;ROUND(BP$29/100*_xlfn.XLOOKUP($E151,$E$32:$E$281,_xlfn.XLOOKUP(BP$31,$S$28:$AB$28,$S$32:$AB$281))*IFERROR(_xlfn.XLOOKUP(BQ$30,$S$8:$S$10,_xlfn.XLOOKUP(BP$31,$U$4:$Z$4,$U$8:$Z$10),1),1),4))</f>
        <v/>
      </c>
      <c r="BQ151" s="2" t="str">
        <f t="shared" si="22"/>
        <v>{"Hp":617913.7254,"AntiCri":0.805}</v>
      </c>
      <c r="BR151" s="2" t="str" cm="1">
        <f t="array" ref="BR151">IF(BR150="","",$B$2&amp;BR$31&amp;$B$2&amp;$B$1&amp;ROUND(BR$29/100*_xlfn.XLOOKUP($E151,$E$32:$E$281,_xlfn.XLOOKUP(BR$31,$S$28:$AB$28,$S$32:$AB$281))*IFERROR(_xlfn.XLOOKUP(BU$30,$S$8:$S$10,_xlfn.XLOOKUP(BR$31,$U$4:$Z$4,$U$8:$Z$10),1),1),4))</f>
        <v>"PhysDef":22833.3834</v>
      </c>
      <c r="BS151" s="2" t="str" cm="1">
        <f t="array" ref="BS151">IF(BS150="","",$B$2&amp;BS$31&amp;$B$2&amp;$B$1&amp;ROUND(BS$29/100*_xlfn.XLOOKUP($E151,$E$32:$E$281,_xlfn.XLOOKUP(BS$31,$S$28:$AB$28,$S$32:$AB$281))*IFERROR(_xlfn.XLOOKUP(BV$30,$S$8:$S$10,_xlfn.XLOOKUP(BS$31,$U$4:$Z$4,$U$8:$Z$10),1),1),4))</f>
        <v>"HealInc":0.1676</v>
      </c>
      <c r="BT151" s="2" t="str" cm="1">
        <f t="array" ref="BT151">IF(BT150="","",$B$2&amp;BT$31&amp;$B$2&amp;$B$1&amp;ROUND(BT$29/100*_xlfn.XLOOKUP($E151,$E$32:$E$281,_xlfn.XLOOKUP(BT$31,$S$28:$AB$28,$S$32:$AB$281))*IFERROR(_xlfn.XLOOKUP(BU$30,$S$8:$S$10,_xlfn.XLOOKUP(BT$31,$U$4:$Z$4,$U$8:$Z$10),1),1),4))</f>
        <v/>
      </c>
      <c r="BU151" s="2" t="str">
        <f t="shared" si="23"/>
        <v>{"PhysDef":22833.3834,"HealInc":0.1676}</v>
      </c>
      <c r="BV151" s="2" t="str" cm="1">
        <f t="array" ref="BV151">IF(BV150="","",$B$2&amp;BV$31&amp;$B$2&amp;$B$1&amp;ROUND(BV$29/100*_xlfn.XLOOKUP($E151,$E$32:$E$281,_xlfn.XLOOKUP(BV$31,$S$28:$AB$28,$S$32:$AB$281))*IFERROR(_xlfn.XLOOKUP(BY$30,$S$8:$S$10,_xlfn.XLOOKUP(BV$31,$U$4:$Z$4,$U$8:$Z$10),1),1),4))</f>
        <v>"MagicDef":23304.1748</v>
      </c>
      <c r="BW151" s="2" t="str" cm="1">
        <f t="array" ref="BW151">IF(BW150="","",$B$2&amp;BW$31&amp;$B$2&amp;$B$1&amp;ROUND(BW$29/100*_xlfn.XLOOKUP($E151,$E$32:$E$281,_xlfn.XLOOKUP(BW$31,$S$28:$AB$28,$S$32:$AB$281))*IFERROR(_xlfn.XLOOKUP(BZ$30,$S$8:$S$10,_xlfn.XLOOKUP(BW$31,$U$4:$Z$4,$U$8:$Z$10),1),1),4))</f>
        <v>"AtkSpeed":0.2286</v>
      </c>
      <c r="BX151" s="2" t="str" cm="1">
        <f t="array" ref="BX151">IF(BX150="","",$B$2&amp;BX$31&amp;$B$2&amp;$B$1&amp;ROUND(BX$29/100*_xlfn.XLOOKUP($E151,$E$32:$E$281,_xlfn.XLOOKUP(BX$31,$S$28:$AB$28,$S$32:$AB$281))*IFERROR(_xlfn.XLOOKUP(BY$30,$S$8:$S$10,_xlfn.XLOOKUP(BX$31,$U$4:$Z$4,$U$8:$Z$10),1),1),4))</f>
        <v>"HealInc":0.1676</v>
      </c>
      <c r="BY151" s="2" t="str">
        <f t="shared" si="24"/>
        <v>{"MagicDef":23304.1748,"AtkSpeed":0.2286,"HealInc":0.1676}</v>
      </c>
    </row>
    <row r="152" spans="4:77" ht="16.5" x14ac:dyDescent="0.15">
      <c r="D152" s="38">
        <v>251</v>
      </c>
      <c r="E152" s="42">
        <v>121</v>
      </c>
      <c r="F152" s="38">
        <v>4212.5465909637687</v>
      </c>
      <c r="G152" s="38">
        <v>30</v>
      </c>
      <c r="H152" s="38">
        <v>30</v>
      </c>
      <c r="I152" s="48">
        <v>4212.5465909637687</v>
      </c>
      <c r="J152" s="48">
        <v>421.25465909637688</v>
      </c>
      <c r="K152" s="48">
        <v>168.50186363855076</v>
      </c>
      <c r="L152" s="48">
        <v>168.50186363855076</v>
      </c>
      <c r="M152" s="48">
        <v>42</v>
      </c>
      <c r="N152" s="48">
        <v>42</v>
      </c>
      <c r="O152" s="48">
        <v>13.5</v>
      </c>
      <c r="P152" s="48">
        <v>10.5</v>
      </c>
      <c r="Q152" s="48">
        <v>9.9</v>
      </c>
      <c r="R152" s="48">
        <v>9.9</v>
      </c>
      <c r="S152" s="48">
        <f>SUM(I$32:I152)</f>
        <v>592701.80883179419</v>
      </c>
      <c r="T152" s="48">
        <f>SUM(J$32:J152)</f>
        <v>59270.180883179411</v>
      </c>
      <c r="U152" s="48">
        <f>SUM(K$32:K152)</f>
        <v>23708.072353271767</v>
      </c>
      <c r="V152" s="48">
        <f>SUM(L$32:L152)</f>
        <v>23708.072353271767</v>
      </c>
      <c r="W152" s="62">
        <f>SUM(M$32:M152)/10000</f>
        <v>0.80920000000000003</v>
      </c>
      <c r="X152" s="62">
        <f>SUM(N$32:N152)/10000</f>
        <v>0.80920000000000003</v>
      </c>
      <c r="Y152" s="62">
        <f>SUM(O$32:O152)/10000</f>
        <v>0.22994999999999999</v>
      </c>
      <c r="Z152" s="62">
        <f>SUM(P$32:P152)/10000</f>
        <v>0.17885000000000001</v>
      </c>
      <c r="AA152" s="62">
        <f>SUM(Q$32:Q152)/10000</f>
        <v>0.16863000000000011</v>
      </c>
      <c r="AB152" s="62">
        <f>SUM(R$32:R152)/10000</f>
        <v>0.16863000000000011</v>
      </c>
      <c r="AD152" s="2" t="str" cm="1">
        <f t="array" ref="AD152">IF(AD151="","",$B$2&amp;AD$31&amp;$B$2&amp;$B$1&amp;ROUND(AD$29/100*_xlfn.XLOOKUP($E152,$E$32:$E$281,_xlfn.XLOOKUP(AD$31,$S$28:$AB$28,$S$32:$AB$281))*_xlfn.XLOOKUP(AG$30,$S$8:$S$10,_xlfn.XLOOKUP(AD$31,$U$4:$Z$4,$U$8:$Z$10),1),4))</f>
        <v>"Atk":72309.6207</v>
      </c>
      <c r="AE152" s="2" t="str" cm="1">
        <f t="array" ref="AE152">IF(AE151="","",$B$2&amp;AE$31&amp;$B$2&amp;$B$1&amp;ROUND(AE$29/100*_xlfn.XLOOKUP($E152,$E$32:$E$281,_xlfn.XLOOKUP(AE$31,$S$28:$AB$28,$S$32:$AB$281))*_xlfn.XLOOKUP(AG$30,$S$8:$S$10,_xlfn.XLOOKUP(AE$31,$U$4:$Z$4,$U$8:$Z$10),1),4))</f>
        <v>"Cri":1.1733</v>
      </c>
      <c r="AF152" s="2" t="str" cm="1">
        <f t="array" ref="AF152">IF(AF151="","",$B$2&amp;AF$31&amp;$B$2&amp;$B$1&amp;ROUND(AF$29/100*_xlfn.XLOOKUP($E152,$E$32:$E$281,_xlfn.XLOOKUP(AF$31,$S$28:$AB$28,$S$32:$AB$281))*_xlfn.XLOOKUP(AI$30,$S$8:$S$10,_xlfn.XLOOKUP(AF$31,$U$4:$Z$4,$U$8:$Z$10),1),4))</f>
        <v/>
      </c>
      <c r="AG152" s="2" t="str">
        <f t="shared" si="13"/>
        <v>{"Atk":72309.6207,"Cri":1.1733}</v>
      </c>
      <c r="AH152" s="2" t="str" cm="1">
        <f t="array" ref="AH152">IF(AH151="","",$B$2&amp;AH$31&amp;$B$2&amp;$B$1&amp;ROUND(AH$29/100*_xlfn.XLOOKUP($E152,$E$32:$E$281,_xlfn.XLOOKUP(AH$31,$S$28:$AB$28,$S$32:$AB$281))*_xlfn.XLOOKUP(AK$30,$S$8:$S$10,_xlfn.XLOOKUP(AH$31,$U$4:$Z$4,$U$8:$Z$10),1),4))</f>
        <v>"Hp":521577.5918</v>
      </c>
      <c r="AI152" s="2" t="str" cm="1">
        <f t="array" ref="AI152">IF(AI151="","",$B$2&amp;AI$31&amp;$B$2&amp;$B$1&amp;ROUND(AI$29/100*_xlfn.XLOOKUP($E152,$E$32:$E$281,_xlfn.XLOOKUP(AI$31,$S$28:$AB$28,$S$32:$AB$281))*_xlfn.XLOOKUP(AK$30,$S$8:$S$10,_xlfn.XLOOKUP(AI$31,$U$4:$Z$4,$U$8:$Z$10),1),4))</f>
        <v>"AntiCri":0.6474</v>
      </c>
      <c r="AJ152" s="2" t="str" cm="1">
        <f t="array" ref="AJ152">IF(AJ151="","",$B$2&amp;AJ$31&amp;$B$2&amp;$B$1&amp;ROUND(AJ$29/100*_xlfn.XLOOKUP($E152,$E$32:$E$281,_xlfn.XLOOKUP(AJ$31,$S$28:$AB$28,$S$32:$AB$281))*_xlfn.XLOOKUP(AK$30,$S$8:$S$10,_xlfn.XLOOKUP(AJ$31,$U$4:$Z$4,$U$8:$Z$10),1),4))</f>
        <v/>
      </c>
      <c r="AK152" s="2" t="str">
        <f t="shared" si="14"/>
        <v>{"Hp":521577.5918,"AntiCri":0.6474}</v>
      </c>
      <c r="AL152" s="2" t="str" cm="1">
        <f t="array" ref="AL152">IF(AL151="","",$B$2&amp;AL$31&amp;$B$2&amp;$B$1&amp;ROUND(AL$29/100*_xlfn.XLOOKUP($E152,$E$32:$E$281,_xlfn.XLOOKUP(AL$31,$S$28:$AB$28,$S$32:$AB$281))*IFERROR(_xlfn.XLOOKUP(AO$30,$S$8:$S$10,_xlfn.XLOOKUP(AL$31,$U$4:$Z$4,$U$8:$Z$10),1),1),4))</f>
        <v>"PhysDef":22522.6687</v>
      </c>
      <c r="AM152" s="2" t="str" cm="1">
        <f t="array" ref="AM152">IF(AM151="","",$B$2&amp;AM$31&amp;$B$2&amp;$B$1&amp;ROUND(AM$29/100*_xlfn.XLOOKUP($E152,$E$32:$E$281,_xlfn.XLOOKUP(AM$31,$S$28:$AB$28,$S$32:$AB$281))*IFERROR(_xlfn.XLOOKUP(AP$30,$S$8:$S$10,_xlfn.XLOOKUP(AM$31,$U$4:$Z$4,$U$8:$Z$10),1),1),4))</f>
        <v>"SkillSpeed":0.1789</v>
      </c>
      <c r="AN152" s="2" t="str" cm="1">
        <f t="array" ref="AN152">IF(AN151="","",$B$2&amp;AN$31&amp;$B$2&amp;$B$1&amp;ROUND(AN$29/100*_xlfn.XLOOKUP($E152,$E$32:$E$281,_xlfn.XLOOKUP(AN$31,$S$28:$AB$28,$S$32:$AB$281))*IFERROR(_xlfn.XLOOKUP(AO$30,$S$8:$S$10,_xlfn.XLOOKUP(AN$31,$U$4:$Z$4,$U$8:$Z$10),1),1),4))</f>
        <v/>
      </c>
      <c r="AO152" s="2" t="str">
        <f t="shared" si="15"/>
        <v>{"PhysDef":22522.6687,"SkillSpeed":0.1789}</v>
      </c>
      <c r="AP152" s="2" t="str" cm="1">
        <f t="array" ref="AP152">IF(AP151="","",$B$2&amp;AP$31&amp;$B$2&amp;$B$1&amp;ROUND(AP$29/100*_xlfn.XLOOKUP($E152,$E$32:$E$281,_xlfn.XLOOKUP(AP$31,$S$28:$AB$28,$S$32:$AB$281))*IFERROR(_xlfn.XLOOKUP(AS$30,$S$8:$S$10,_xlfn.XLOOKUP(AP$31,$U$4:$Z$4,$U$8:$Z$10),1),1),4))</f>
        <v>"MagicDef":22522.6687</v>
      </c>
      <c r="AQ152" s="2" t="str" cm="1">
        <f t="array" ref="AQ152">IF(AQ151="","",$B$2&amp;AQ$31&amp;$B$2&amp;$B$1&amp;ROUND(AQ$29/100*_xlfn.XLOOKUP($E152,$E$32:$E$281,_xlfn.XLOOKUP(AQ$31,$S$28:$AB$28,$S$32:$AB$281))*IFERROR(_xlfn.XLOOKUP(AT$30,$S$8:$S$10,_xlfn.XLOOKUP(AQ$31,$U$4:$Z$4,$U$8:$Z$10),1),1),4))</f>
        <v>"AtkSpeed":0.23</v>
      </c>
      <c r="AR152" s="2" t="str" cm="1">
        <f t="array" ref="AR152">IF(AR151="","",$B$2&amp;AR$31&amp;$B$2&amp;$B$1&amp;ROUND(AR$29/100*_xlfn.XLOOKUP($E152,$E$32:$E$281,_xlfn.XLOOKUP(AR$31,$S$28:$AB$28,$S$32:$AB$281))*IFERROR(_xlfn.XLOOKUP(AS$30,$S$8:$S$10,_xlfn.XLOOKUP(AR$31,$U$4:$Z$4,$U$8:$Z$10),1),1),4))</f>
        <v>"SkillSpeed":0.1789</v>
      </c>
      <c r="AS152" s="2" t="str">
        <f t="shared" si="16"/>
        <v>{"MagicDef":22522.6687,"AtkSpeed":0.23,"SkillSpeed":0.1789}</v>
      </c>
      <c r="AT152" s="2" t="str" cm="1">
        <f t="array" ref="AT152">IF(AT151="","",$B$2&amp;AT$31&amp;$B$2&amp;$B$1&amp;ROUND(AT$29/100*_xlfn.XLOOKUP($E152,$E$32:$E$281,_xlfn.XLOOKUP(AT$31,$S$28:$AB$28,$S$32:$AB$281))*IFERROR(_xlfn.XLOOKUP(AW$30,$S$8:$S$10,_xlfn.XLOOKUP(AT$31,$U$4:$Z$4,$U$8:$Z$10),1),1),4))</f>
        <v>"Atk":50972.3556</v>
      </c>
      <c r="AU152" s="2" t="str" cm="1">
        <f t="array" ref="AU152">IF(AU151="","",$B$2&amp;AU$31&amp;$B$2&amp;$B$1&amp;ROUND(AU$29/100*_xlfn.XLOOKUP($E152,$E$32:$E$281,_xlfn.XLOOKUP(AU$31,$S$28:$AB$28,$S$32:$AB$281))*IFERROR(_xlfn.XLOOKUP(AX$30,$S$8:$S$10,_xlfn.XLOOKUP(AU$31,$U$4:$Z$4,$U$8:$Z$10),1),1),4))</f>
        <v>"Cri":0.8092</v>
      </c>
      <c r="AV152" s="2" t="str" cm="1">
        <f t="array" ref="AV152">IF(AV151="","",$B$2&amp;AV$31&amp;$B$2&amp;$B$1&amp;ROUND(AV$29/100*_xlfn.XLOOKUP($E152,$E$32:$E$281,_xlfn.XLOOKUP(AV$31,$S$28:$AB$28,$S$32:$AB$281))*IFERROR(_xlfn.XLOOKUP(AW$30,$S$8:$S$10,_xlfn.XLOOKUP(AV$31,$U$4:$Z$4,$U$8:$Z$10),1),1),4))</f>
        <v/>
      </c>
      <c r="AW152" s="2" t="str">
        <f t="shared" si="17"/>
        <v>{"Atk":50972.3556,"Cri":0.8092}</v>
      </c>
      <c r="AX152" s="2" t="str" cm="1">
        <f t="array" ref="AX152">IF(AX151="","",$B$2&amp;AX$31&amp;$B$2&amp;$B$1&amp;ROUND(AX$29/100*_xlfn.XLOOKUP($E152,$E$32:$E$281,_xlfn.XLOOKUP(AX$31,$S$28:$AB$28,$S$32:$AB$281))*IFERROR(_xlfn.XLOOKUP(BA$30,$S$8:$S$10,_xlfn.XLOOKUP(AX$31,$U$4:$Z$4,$U$8:$Z$10),1),1),4))</f>
        <v>"Hp":740877.261</v>
      </c>
      <c r="AY152" s="2" t="str" cm="1">
        <f t="array" ref="AY152">IF(AY151="","",$B$2&amp;AY$31&amp;$B$2&amp;$B$1&amp;ROUND(AY$29/100*_xlfn.XLOOKUP($E152,$E$32:$E$281,_xlfn.XLOOKUP(AY$31,$S$28:$AB$28,$S$32:$AB$281))*IFERROR(_xlfn.XLOOKUP(BB$30,$S$8:$S$10,_xlfn.XLOOKUP(AY$31,$U$4:$Z$4,$U$8:$Z$10),1),1),4))</f>
        <v>"AntiCri":0.8092</v>
      </c>
      <c r="AZ152" s="2" t="str" cm="1">
        <f t="array" ref="AZ152">IF(AZ151="","",$B$2&amp;AZ$31&amp;$B$2&amp;$B$1&amp;ROUND(AZ$29/100*_xlfn.XLOOKUP($E152,$E$32:$E$281,_xlfn.XLOOKUP(AZ$31,$S$28:$AB$28,$S$32:$AB$281))*IFERROR(_xlfn.XLOOKUP(BA$30,$S$8:$S$10,_xlfn.XLOOKUP(AZ$31,$U$4:$Z$4,$U$8:$Z$10),1),1),4))</f>
        <v/>
      </c>
      <c r="BA152" s="2" t="str">
        <f t="shared" si="18"/>
        <v>{"Hp":740877.261,"AntiCri":0.8092}</v>
      </c>
      <c r="BB152" s="2" t="str" cm="1">
        <f t="array" ref="BB152">IF(BB151="","",$B$2&amp;BB$31&amp;$B$2&amp;$B$1&amp;ROUND(BB$29/100*_xlfn.XLOOKUP($E152,$E$32:$E$281,_xlfn.XLOOKUP(BB$31,$S$28:$AB$28,$S$32:$AB$281))*IFERROR(_xlfn.XLOOKUP(BE$30,$S$8:$S$10,_xlfn.XLOOKUP(BB$31,$U$4:$Z$4,$U$8:$Z$10),1),1),4))</f>
        <v>"PhysDef":26078.8796</v>
      </c>
      <c r="BC152" s="2" t="str" cm="1">
        <f t="array" ref="BC152">IF(BC151="","",$B$2&amp;BC$31&amp;$B$2&amp;$B$1&amp;ROUND(BC$29/100*_xlfn.XLOOKUP($E152,$E$32:$E$281,_xlfn.XLOOKUP(BC$31,$S$28:$AB$28,$S$32:$AB$281))*IFERROR(_xlfn.XLOOKUP(BF$30,$S$8:$S$10,_xlfn.XLOOKUP(BC$31,$U$4:$Z$4,$U$8:$Z$10),1),1),4))</f>
        <v>"OnHealInc":0.1686</v>
      </c>
      <c r="BD152" s="2" t="str" cm="1">
        <f t="array" ref="BD152">IF(BD151="","",$B$2&amp;BD$31&amp;$B$2&amp;$B$1&amp;ROUND(BD$29/100*_xlfn.XLOOKUP($E152,$E$32:$E$281,_xlfn.XLOOKUP(BD$31,$S$28:$AB$28,$S$32:$AB$281))*IFERROR(_xlfn.XLOOKUP(BE$30,$S$8:$S$10,_xlfn.XLOOKUP(BD$31,$U$4:$Z$4,$U$8:$Z$10),1),1),4))</f>
        <v/>
      </c>
      <c r="BE152" s="2" t="str">
        <f t="shared" si="19"/>
        <v>{"PhysDef":26078.8796,"OnHealInc":0.1686}</v>
      </c>
      <c r="BF152" s="2" t="str" cm="1">
        <f t="array" ref="BF152">IF(BF151="","",$B$2&amp;BF$31&amp;$B$2&amp;$B$1&amp;ROUND(BF$29/100*_xlfn.XLOOKUP($E152,$E$32:$E$281,_xlfn.XLOOKUP(BF$31,$S$28:$AB$28,$S$32:$AB$281))*IFERROR(_xlfn.XLOOKUP(BI$30,$S$8:$S$10,_xlfn.XLOOKUP(BF$31,$U$4:$Z$4,$U$8:$Z$10),1),1),4))</f>
        <v>"MagicDef":26078.8796</v>
      </c>
      <c r="BG152" s="2" t="str" cm="1">
        <f t="array" ref="BG152">IF(BG151="","",$B$2&amp;BG$31&amp;$B$2&amp;$B$1&amp;ROUND(BG$29/100*_xlfn.XLOOKUP($E152,$E$32:$E$281,_xlfn.XLOOKUP(BG$31,$S$28:$AB$28,$S$32:$AB$281))*IFERROR(_xlfn.XLOOKUP(BJ$30,$S$8:$S$10,_xlfn.XLOOKUP(BG$31,$U$4:$Z$4,$U$8:$Z$10),1),1),4))</f>
        <v>"AtkSpeed":0.23</v>
      </c>
      <c r="BH152" s="2" t="str" cm="1">
        <f t="array" ref="BH152">IF(BH151="","",$B$2&amp;BH$31&amp;$B$2&amp;$B$1&amp;ROUND(BH$29/100*_xlfn.XLOOKUP($E152,$E$32:$E$281,_xlfn.XLOOKUP(BH$31,$S$28:$AB$28,$S$32:$AB$281))*IFERROR(_xlfn.XLOOKUP(BI$30,$S$8:$S$10,_xlfn.XLOOKUP(BH$31,$U$4:$Z$4,$U$8:$Z$10),1),1),4))</f>
        <v>"OnHealInc":0.1686</v>
      </c>
      <c r="BI152" s="2" t="str">
        <f t="shared" si="20"/>
        <v>{"MagicDef":26078.8796,"AtkSpeed":0.23,"OnHealInc":0.1686}</v>
      </c>
      <c r="BJ152" s="2" t="str" cm="1">
        <f t="array" ref="BJ152">IF(BJ151="","",$B$2&amp;BJ$31&amp;$B$2&amp;$B$1&amp;ROUND(BJ$29/100*_xlfn.XLOOKUP($E152,$E$32:$E$281,_xlfn.XLOOKUP(BJ$31,$S$28:$AB$28,$S$32:$AB$281))*IFERROR(_xlfn.XLOOKUP(BM$30,$S$8:$S$10,_xlfn.XLOOKUP(BJ$31,$U$4:$Z$4,$U$8:$Z$10),1),1),4))</f>
        <v>"Atk":65197.199</v>
      </c>
      <c r="BK152" s="2" t="str" cm="1">
        <f t="array" ref="BK152">IF(BK151="","",$B$2&amp;BK$31&amp;$B$2&amp;$B$1&amp;ROUND(BK$29/100*_xlfn.XLOOKUP($E152,$E$32:$E$281,_xlfn.XLOOKUP(BK$31,$S$28:$AB$28,$S$32:$AB$281))*IFERROR(_xlfn.XLOOKUP(BN$30,$S$8:$S$10,_xlfn.XLOOKUP(BK$31,$U$4:$Z$4,$U$8:$Z$10),1),1),4))</f>
        <v>"Cri":0.8092</v>
      </c>
      <c r="BL152" s="2" t="str" cm="1">
        <f t="array" ref="BL152">IF(BL151="","",$B$2&amp;BL$31&amp;$B$2&amp;$B$1&amp;ROUND(BL$29/100*_xlfn.XLOOKUP($E152,$E$32:$E$281,_xlfn.XLOOKUP(BL$31,$S$28:$AB$28,$S$32:$AB$281))*IFERROR(_xlfn.XLOOKUP(BM$30,$S$8:$S$10,_xlfn.XLOOKUP(BL$31,$U$4:$Z$4,$U$8:$Z$10),1),1),4))</f>
        <v/>
      </c>
      <c r="BM152" s="2" t="str">
        <f t="shared" si="21"/>
        <v>{"Atk":65197.199,"Cri":0.8092}</v>
      </c>
      <c r="BN152" s="2" t="str" cm="1">
        <f t="array" ref="BN152">IF(BN151="","",$B$2&amp;BN$31&amp;$B$2&amp;$B$1&amp;ROUND(BN$29/100*_xlfn.XLOOKUP($E152,$E$32:$E$281,_xlfn.XLOOKUP(BN$31,$S$28:$AB$28,$S$32:$AB$281))*IFERROR(_xlfn.XLOOKUP(BQ$30,$S$8:$S$10,_xlfn.XLOOKUP(BN$31,$U$4:$Z$4,$U$8:$Z$10),1),1),4))</f>
        <v>"Hp":622336.8993</v>
      </c>
      <c r="BO152" s="2" t="str" cm="1">
        <f t="array" ref="BO152">IF(BO151="","",$B$2&amp;BO$31&amp;$B$2&amp;$B$1&amp;ROUND(BO$29/100*_xlfn.XLOOKUP($E152,$E$32:$E$281,_xlfn.XLOOKUP(BO$31,$S$28:$AB$28,$S$32:$AB$281))*IFERROR(_xlfn.XLOOKUP(BR$30,$S$8:$S$10,_xlfn.XLOOKUP(BO$31,$U$4:$Z$4,$U$8:$Z$10),1),1),4))</f>
        <v>"AntiCri":0.8092</v>
      </c>
      <c r="BP152" s="2" t="str" cm="1">
        <f t="array" ref="BP152">IF(BP151="","",$B$2&amp;BP$31&amp;$B$2&amp;$B$1&amp;ROUND(BP$29/100*_xlfn.XLOOKUP($E152,$E$32:$E$281,_xlfn.XLOOKUP(BP$31,$S$28:$AB$28,$S$32:$AB$281))*IFERROR(_xlfn.XLOOKUP(BQ$30,$S$8:$S$10,_xlfn.XLOOKUP(BP$31,$U$4:$Z$4,$U$8:$Z$10),1),1),4))</f>
        <v/>
      </c>
      <c r="BQ152" s="2" t="str">
        <f t="shared" si="22"/>
        <v>{"Hp":622336.8993,"AntiCri":0.8092}</v>
      </c>
      <c r="BR152" s="2" t="str" cm="1">
        <f t="array" ref="BR152">IF(BR151="","",$B$2&amp;BR$31&amp;$B$2&amp;$B$1&amp;ROUND(BR$29/100*_xlfn.XLOOKUP($E152,$E$32:$E$281,_xlfn.XLOOKUP(BR$31,$S$28:$AB$28,$S$32:$AB$281))*IFERROR(_xlfn.XLOOKUP(BU$30,$S$8:$S$10,_xlfn.XLOOKUP(BR$31,$U$4:$Z$4,$U$8:$Z$10),1),1),4))</f>
        <v>"PhysDef":22996.8302</v>
      </c>
      <c r="BS152" s="2" t="str" cm="1">
        <f t="array" ref="BS152">IF(BS151="","",$B$2&amp;BS$31&amp;$B$2&amp;$B$1&amp;ROUND(BS$29/100*_xlfn.XLOOKUP($E152,$E$32:$E$281,_xlfn.XLOOKUP(BS$31,$S$28:$AB$28,$S$32:$AB$281))*IFERROR(_xlfn.XLOOKUP(BV$30,$S$8:$S$10,_xlfn.XLOOKUP(BS$31,$U$4:$Z$4,$U$8:$Z$10),1),1),4))</f>
        <v>"HealInc":0.1686</v>
      </c>
      <c r="BT152" s="2" t="str" cm="1">
        <f t="array" ref="BT152">IF(BT151="","",$B$2&amp;BT$31&amp;$B$2&amp;$B$1&amp;ROUND(BT$29/100*_xlfn.XLOOKUP($E152,$E$32:$E$281,_xlfn.XLOOKUP(BT$31,$S$28:$AB$28,$S$32:$AB$281))*IFERROR(_xlfn.XLOOKUP(BU$30,$S$8:$S$10,_xlfn.XLOOKUP(BT$31,$U$4:$Z$4,$U$8:$Z$10),1),1),4))</f>
        <v/>
      </c>
      <c r="BU152" s="2" t="str">
        <f t="shared" si="23"/>
        <v>{"PhysDef":22996.8302,"HealInc":0.1686}</v>
      </c>
      <c r="BV152" s="2" t="str" cm="1">
        <f t="array" ref="BV152">IF(BV151="","",$B$2&amp;BV$31&amp;$B$2&amp;$B$1&amp;ROUND(BV$29/100*_xlfn.XLOOKUP($E152,$E$32:$E$281,_xlfn.XLOOKUP(BV$31,$S$28:$AB$28,$S$32:$AB$281))*IFERROR(_xlfn.XLOOKUP(BY$30,$S$8:$S$10,_xlfn.XLOOKUP(BV$31,$U$4:$Z$4,$U$8:$Z$10),1),1),4))</f>
        <v>"MagicDef":23470.9916</v>
      </c>
      <c r="BW152" s="2" t="str" cm="1">
        <f t="array" ref="BW152">IF(BW151="","",$B$2&amp;BW$31&amp;$B$2&amp;$B$1&amp;ROUND(BW$29/100*_xlfn.XLOOKUP($E152,$E$32:$E$281,_xlfn.XLOOKUP(BW$31,$S$28:$AB$28,$S$32:$AB$281))*IFERROR(_xlfn.XLOOKUP(BZ$30,$S$8:$S$10,_xlfn.XLOOKUP(BW$31,$U$4:$Z$4,$U$8:$Z$10),1),1),4))</f>
        <v>"AtkSpeed":0.23</v>
      </c>
      <c r="BX152" s="2" t="str" cm="1">
        <f t="array" ref="BX152">IF(BX151="","",$B$2&amp;BX$31&amp;$B$2&amp;$B$1&amp;ROUND(BX$29/100*_xlfn.XLOOKUP($E152,$E$32:$E$281,_xlfn.XLOOKUP(BX$31,$S$28:$AB$28,$S$32:$AB$281))*IFERROR(_xlfn.XLOOKUP(BY$30,$S$8:$S$10,_xlfn.XLOOKUP(BX$31,$U$4:$Z$4,$U$8:$Z$10),1),1),4))</f>
        <v>"HealInc":0.1686</v>
      </c>
      <c r="BY152" s="2" t="str">
        <f t="shared" si="24"/>
        <v>{"MagicDef":23470.9916,"AtkSpeed":0.23,"HealInc":0.1686}</v>
      </c>
    </row>
    <row r="153" spans="4:77" ht="16.5" x14ac:dyDescent="0.15">
      <c r="D153" s="38">
        <v>253</v>
      </c>
      <c r="E153" s="43">
        <v>122</v>
      </c>
      <c r="F153" s="38">
        <v>0</v>
      </c>
      <c r="G153" s="38">
        <v>0</v>
      </c>
      <c r="H153" s="38">
        <v>0</v>
      </c>
      <c r="I153" s="48">
        <v>0</v>
      </c>
      <c r="J153" s="48">
        <v>0</v>
      </c>
      <c r="K153" s="48">
        <v>0</v>
      </c>
      <c r="L153" s="48">
        <v>0</v>
      </c>
      <c r="M153" s="48">
        <v>0</v>
      </c>
      <c r="N153" s="48">
        <v>0</v>
      </c>
      <c r="O153" s="48">
        <v>0</v>
      </c>
      <c r="P153" s="48">
        <v>0</v>
      </c>
      <c r="Q153" s="48">
        <v>0</v>
      </c>
      <c r="R153" s="48">
        <v>0</v>
      </c>
      <c r="S153" s="48">
        <f>SUM(I$32:I153)</f>
        <v>592701.80883179419</v>
      </c>
      <c r="T153" s="48">
        <f>SUM(J$32:J153)</f>
        <v>59270.180883179411</v>
      </c>
      <c r="U153" s="48">
        <f>SUM(K$32:K153)</f>
        <v>23708.072353271767</v>
      </c>
      <c r="V153" s="48">
        <f>SUM(L$32:L153)</f>
        <v>23708.072353271767</v>
      </c>
      <c r="W153" s="62">
        <f>SUM(M$32:M153)/10000</f>
        <v>0.80920000000000003</v>
      </c>
      <c r="X153" s="62">
        <f>SUM(N$32:N153)/10000</f>
        <v>0.80920000000000003</v>
      </c>
      <c r="Y153" s="62">
        <f>SUM(O$32:O153)/10000</f>
        <v>0.22994999999999999</v>
      </c>
      <c r="Z153" s="62">
        <f>SUM(P$32:P153)/10000</f>
        <v>0.17885000000000001</v>
      </c>
      <c r="AA153" s="62">
        <f>SUM(Q$32:Q153)/10000</f>
        <v>0.16863000000000011</v>
      </c>
      <c r="AB153" s="62">
        <f>SUM(R$32:R153)/10000</f>
        <v>0.16863000000000011</v>
      </c>
      <c r="AD153" s="2" t="str" cm="1">
        <f t="array" ref="AD153">IF(AD152="","",$B$2&amp;AD$31&amp;$B$2&amp;$B$1&amp;ROUND(AD$29/100*_xlfn.XLOOKUP($E153,$E$32:$E$281,_xlfn.XLOOKUP(AD$31,$S$28:$AB$28,$S$32:$AB$281))*_xlfn.XLOOKUP(AG$30,$S$8:$S$10,_xlfn.XLOOKUP(AD$31,$U$4:$Z$4,$U$8:$Z$10),1),4))</f>
        <v>"Atk":72309.6207</v>
      </c>
      <c r="AE153" s="2" t="str" cm="1">
        <f t="array" ref="AE153">IF(AE152="","",$B$2&amp;AE$31&amp;$B$2&amp;$B$1&amp;ROUND(AE$29/100*_xlfn.XLOOKUP($E153,$E$32:$E$281,_xlfn.XLOOKUP(AE$31,$S$28:$AB$28,$S$32:$AB$281))*_xlfn.XLOOKUP(AG$30,$S$8:$S$10,_xlfn.XLOOKUP(AE$31,$U$4:$Z$4,$U$8:$Z$10),1),4))</f>
        <v>"Cri":1.1733</v>
      </c>
      <c r="AF153" s="2" t="str" cm="1">
        <f t="array" ref="AF153">IF(AF152="","",$B$2&amp;AF$31&amp;$B$2&amp;$B$1&amp;ROUND(AF$29/100*_xlfn.XLOOKUP($E153,$E$32:$E$281,_xlfn.XLOOKUP(AF$31,$S$28:$AB$28,$S$32:$AB$281))*_xlfn.XLOOKUP(AI$30,$S$8:$S$10,_xlfn.XLOOKUP(AF$31,$U$4:$Z$4,$U$8:$Z$10),1),4))</f>
        <v/>
      </c>
      <c r="AG153" s="2" t="str">
        <f t="shared" si="13"/>
        <v>{"Atk":72309.6207,"Cri":1.1733}</v>
      </c>
      <c r="AH153" s="2" t="str" cm="1">
        <f t="array" ref="AH153">IF(AH152="","",$B$2&amp;AH$31&amp;$B$2&amp;$B$1&amp;ROUND(AH$29/100*_xlfn.XLOOKUP($E153,$E$32:$E$281,_xlfn.XLOOKUP(AH$31,$S$28:$AB$28,$S$32:$AB$281))*_xlfn.XLOOKUP(AK$30,$S$8:$S$10,_xlfn.XLOOKUP(AH$31,$U$4:$Z$4,$U$8:$Z$10),1),4))</f>
        <v>"Hp":521577.5918</v>
      </c>
      <c r="AI153" s="2" t="str" cm="1">
        <f t="array" ref="AI153">IF(AI152="","",$B$2&amp;AI$31&amp;$B$2&amp;$B$1&amp;ROUND(AI$29/100*_xlfn.XLOOKUP($E153,$E$32:$E$281,_xlfn.XLOOKUP(AI$31,$S$28:$AB$28,$S$32:$AB$281))*_xlfn.XLOOKUP(AK$30,$S$8:$S$10,_xlfn.XLOOKUP(AI$31,$U$4:$Z$4,$U$8:$Z$10),1),4))</f>
        <v>"AntiCri":0.6474</v>
      </c>
      <c r="AJ153" s="2" t="str" cm="1">
        <f t="array" ref="AJ153">IF(AJ152="","",$B$2&amp;AJ$31&amp;$B$2&amp;$B$1&amp;ROUND(AJ$29/100*_xlfn.XLOOKUP($E153,$E$32:$E$281,_xlfn.XLOOKUP(AJ$31,$S$28:$AB$28,$S$32:$AB$281))*_xlfn.XLOOKUP(AK$30,$S$8:$S$10,_xlfn.XLOOKUP(AJ$31,$U$4:$Z$4,$U$8:$Z$10),1),4))</f>
        <v/>
      </c>
      <c r="AK153" s="2" t="str">
        <f t="shared" si="14"/>
        <v>{"Hp":521577.5918,"AntiCri":0.6474}</v>
      </c>
      <c r="AL153" s="2" t="str" cm="1">
        <f t="array" ref="AL153">IF(AL152="","",$B$2&amp;AL$31&amp;$B$2&amp;$B$1&amp;ROUND(AL$29/100*_xlfn.XLOOKUP($E153,$E$32:$E$281,_xlfn.XLOOKUP(AL$31,$S$28:$AB$28,$S$32:$AB$281))*IFERROR(_xlfn.XLOOKUP(AO$30,$S$8:$S$10,_xlfn.XLOOKUP(AL$31,$U$4:$Z$4,$U$8:$Z$10),1),1),4))</f>
        <v>"PhysDef":22522.6687</v>
      </c>
      <c r="AM153" s="2" t="str" cm="1">
        <f t="array" ref="AM153">IF(AM152="","",$B$2&amp;AM$31&amp;$B$2&amp;$B$1&amp;ROUND(AM$29/100*_xlfn.XLOOKUP($E153,$E$32:$E$281,_xlfn.XLOOKUP(AM$31,$S$28:$AB$28,$S$32:$AB$281))*IFERROR(_xlfn.XLOOKUP(AP$30,$S$8:$S$10,_xlfn.XLOOKUP(AM$31,$U$4:$Z$4,$U$8:$Z$10),1),1),4))</f>
        <v>"SkillSpeed":0.1789</v>
      </c>
      <c r="AN153" s="2" t="str" cm="1">
        <f t="array" ref="AN153">IF(AN152="","",$B$2&amp;AN$31&amp;$B$2&amp;$B$1&amp;ROUND(AN$29/100*_xlfn.XLOOKUP($E153,$E$32:$E$281,_xlfn.XLOOKUP(AN$31,$S$28:$AB$28,$S$32:$AB$281))*IFERROR(_xlfn.XLOOKUP(AO$30,$S$8:$S$10,_xlfn.XLOOKUP(AN$31,$U$4:$Z$4,$U$8:$Z$10),1),1),4))</f>
        <v/>
      </c>
      <c r="AO153" s="2" t="str">
        <f t="shared" si="15"/>
        <v>{"PhysDef":22522.6687,"SkillSpeed":0.1789}</v>
      </c>
      <c r="AP153" s="2" t="str" cm="1">
        <f t="array" ref="AP153">IF(AP152="","",$B$2&amp;AP$31&amp;$B$2&amp;$B$1&amp;ROUND(AP$29/100*_xlfn.XLOOKUP($E153,$E$32:$E$281,_xlfn.XLOOKUP(AP$31,$S$28:$AB$28,$S$32:$AB$281))*IFERROR(_xlfn.XLOOKUP(AS$30,$S$8:$S$10,_xlfn.XLOOKUP(AP$31,$U$4:$Z$4,$U$8:$Z$10),1),1),4))</f>
        <v>"MagicDef":22522.6687</v>
      </c>
      <c r="AQ153" s="2" t="str" cm="1">
        <f t="array" ref="AQ153">IF(AQ152="","",$B$2&amp;AQ$31&amp;$B$2&amp;$B$1&amp;ROUND(AQ$29/100*_xlfn.XLOOKUP($E153,$E$32:$E$281,_xlfn.XLOOKUP(AQ$31,$S$28:$AB$28,$S$32:$AB$281))*IFERROR(_xlfn.XLOOKUP(AT$30,$S$8:$S$10,_xlfn.XLOOKUP(AQ$31,$U$4:$Z$4,$U$8:$Z$10),1),1),4))</f>
        <v>"AtkSpeed":0.23</v>
      </c>
      <c r="AR153" s="2" t="str" cm="1">
        <f t="array" ref="AR153">IF(AR152="","",$B$2&amp;AR$31&amp;$B$2&amp;$B$1&amp;ROUND(AR$29/100*_xlfn.XLOOKUP($E153,$E$32:$E$281,_xlfn.XLOOKUP(AR$31,$S$28:$AB$28,$S$32:$AB$281))*IFERROR(_xlfn.XLOOKUP(AS$30,$S$8:$S$10,_xlfn.XLOOKUP(AR$31,$U$4:$Z$4,$U$8:$Z$10),1),1),4))</f>
        <v>"SkillSpeed":0.1789</v>
      </c>
      <c r="AS153" s="2" t="str">
        <f t="shared" si="16"/>
        <v>{"MagicDef":22522.6687,"AtkSpeed":0.23,"SkillSpeed":0.1789}</v>
      </c>
      <c r="AT153" s="2" t="str" cm="1">
        <f t="array" ref="AT153">IF(AT152="","",$B$2&amp;AT$31&amp;$B$2&amp;$B$1&amp;ROUND(AT$29/100*_xlfn.XLOOKUP($E153,$E$32:$E$281,_xlfn.XLOOKUP(AT$31,$S$28:$AB$28,$S$32:$AB$281))*IFERROR(_xlfn.XLOOKUP(AW$30,$S$8:$S$10,_xlfn.XLOOKUP(AT$31,$U$4:$Z$4,$U$8:$Z$10),1),1),4))</f>
        <v>"Atk":50972.3556</v>
      </c>
      <c r="AU153" s="2" t="str" cm="1">
        <f t="array" ref="AU153">IF(AU152="","",$B$2&amp;AU$31&amp;$B$2&amp;$B$1&amp;ROUND(AU$29/100*_xlfn.XLOOKUP($E153,$E$32:$E$281,_xlfn.XLOOKUP(AU$31,$S$28:$AB$28,$S$32:$AB$281))*IFERROR(_xlfn.XLOOKUP(AX$30,$S$8:$S$10,_xlfn.XLOOKUP(AU$31,$U$4:$Z$4,$U$8:$Z$10),1),1),4))</f>
        <v>"Cri":0.8092</v>
      </c>
      <c r="AV153" s="2" t="str" cm="1">
        <f t="array" ref="AV153">IF(AV152="","",$B$2&amp;AV$31&amp;$B$2&amp;$B$1&amp;ROUND(AV$29/100*_xlfn.XLOOKUP($E153,$E$32:$E$281,_xlfn.XLOOKUP(AV$31,$S$28:$AB$28,$S$32:$AB$281))*IFERROR(_xlfn.XLOOKUP(AW$30,$S$8:$S$10,_xlfn.XLOOKUP(AV$31,$U$4:$Z$4,$U$8:$Z$10),1),1),4))</f>
        <v/>
      </c>
      <c r="AW153" s="2" t="str">
        <f t="shared" si="17"/>
        <v>{"Atk":50972.3556,"Cri":0.8092}</v>
      </c>
      <c r="AX153" s="2" t="str" cm="1">
        <f t="array" ref="AX153">IF(AX152="","",$B$2&amp;AX$31&amp;$B$2&amp;$B$1&amp;ROUND(AX$29/100*_xlfn.XLOOKUP($E153,$E$32:$E$281,_xlfn.XLOOKUP(AX$31,$S$28:$AB$28,$S$32:$AB$281))*IFERROR(_xlfn.XLOOKUP(BA$30,$S$8:$S$10,_xlfn.XLOOKUP(AX$31,$U$4:$Z$4,$U$8:$Z$10),1),1),4))</f>
        <v>"Hp":740877.261</v>
      </c>
      <c r="AY153" s="2" t="str" cm="1">
        <f t="array" ref="AY153">IF(AY152="","",$B$2&amp;AY$31&amp;$B$2&amp;$B$1&amp;ROUND(AY$29/100*_xlfn.XLOOKUP($E153,$E$32:$E$281,_xlfn.XLOOKUP(AY$31,$S$28:$AB$28,$S$32:$AB$281))*IFERROR(_xlfn.XLOOKUP(BB$30,$S$8:$S$10,_xlfn.XLOOKUP(AY$31,$U$4:$Z$4,$U$8:$Z$10),1),1),4))</f>
        <v>"AntiCri":0.8092</v>
      </c>
      <c r="AZ153" s="2" t="str" cm="1">
        <f t="array" ref="AZ153">IF(AZ152="","",$B$2&amp;AZ$31&amp;$B$2&amp;$B$1&amp;ROUND(AZ$29/100*_xlfn.XLOOKUP($E153,$E$32:$E$281,_xlfn.XLOOKUP(AZ$31,$S$28:$AB$28,$S$32:$AB$281))*IFERROR(_xlfn.XLOOKUP(BA$30,$S$8:$S$10,_xlfn.XLOOKUP(AZ$31,$U$4:$Z$4,$U$8:$Z$10),1),1),4))</f>
        <v/>
      </c>
      <c r="BA153" s="2" t="str">
        <f t="shared" si="18"/>
        <v>{"Hp":740877.261,"AntiCri":0.8092}</v>
      </c>
      <c r="BB153" s="2" t="str" cm="1">
        <f t="array" ref="BB153">IF(BB152="","",$B$2&amp;BB$31&amp;$B$2&amp;$B$1&amp;ROUND(BB$29/100*_xlfn.XLOOKUP($E153,$E$32:$E$281,_xlfn.XLOOKUP(BB$31,$S$28:$AB$28,$S$32:$AB$281))*IFERROR(_xlfn.XLOOKUP(BE$30,$S$8:$S$10,_xlfn.XLOOKUP(BB$31,$U$4:$Z$4,$U$8:$Z$10),1),1),4))</f>
        <v>"PhysDef":26078.8796</v>
      </c>
      <c r="BC153" s="2" t="str" cm="1">
        <f t="array" ref="BC153">IF(BC152="","",$B$2&amp;BC$31&amp;$B$2&amp;$B$1&amp;ROUND(BC$29/100*_xlfn.XLOOKUP($E153,$E$32:$E$281,_xlfn.XLOOKUP(BC$31,$S$28:$AB$28,$S$32:$AB$281))*IFERROR(_xlfn.XLOOKUP(BF$30,$S$8:$S$10,_xlfn.XLOOKUP(BC$31,$U$4:$Z$4,$U$8:$Z$10),1),1),4))</f>
        <v>"OnHealInc":0.1686</v>
      </c>
      <c r="BD153" s="2" t="str" cm="1">
        <f t="array" ref="BD153">IF(BD152="","",$B$2&amp;BD$31&amp;$B$2&amp;$B$1&amp;ROUND(BD$29/100*_xlfn.XLOOKUP($E153,$E$32:$E$281,_xlfn.XLOOKUP(BD$31,$S$28:$AB$28,$S$32:$AB$281))*IFERROR(_xlfn.XLOOKUP(BE$30,$S$8:$S$10,_xlfn.XLOOKUP(BD$31,$U$4:$Z$4,$U$8:$Z$10),1),1),4))</f>
        <v/>
      </c>
      <c r="BE153" s="2" t="str">
        <f t="shared" si="19"/>
        <v>{"PhysDef":26078.8796,"OnHealInc":0.1686}</v>
      </c>
      <c r="BF153" s="2" t="str" cm="1">
        <f t="array" ref="BF153">IF(BF152="","",$B$2&amp;BF$31&amp;$B$2&amp;$B$1&amp;ROUND(BF$29/100*_xlfn.XLOOKUP($E153,$E$32:$E$281,_xlfn.XLOOKUP(BF$31,$S$28:$AB$28,$S$32:$AB$281))*IFERROR(_xlfn.XLOOKUP(BI$30,$S$8:$S$10,_xlfn.XLOOKUP(BF$31,$U$4:$Z$4,$U$8:$Z$10),1),1),4))</f>
        <v>"MagicDef":26078.8796</v>
      </c>
      <c r="BG153" s="2" t="str" cm="1">
        <f t="array" ref="BG153">IF(BG152="","",$B$2&amp;BG$31&amp;$B$2&amp;$B$1&amp;ROUND(BG$29/100*_xlfn.XLOOKUP($E153,$E$32:$E$281,_xlfn.XLOOKUP(BG$31,$S$28:$AB$28,$S$32:$AB$281))*IFERROR(_xlfn.XLOOKUP(BJ$30,$S$8:$S$10,_xlfn.XLOOKUP(BG$31,$U$4:$Z$4,$U$8:$Z$10),1),1),4))</f>
        <v>"AtkSpeed":0.23</v>
      </c>
      <c r="BH153" s="2" t="str" cm="1">
        <f t="array" ref="BH153">IF(BH152="","",$B$2&amp;BH$31&amp;$B$2&amp;$B$1&amp;ROUND(BH$29/100*_xlfn.XLOOKUP($E153,$E$32:$E$281,_xlfn.XLOOKUP(BH$31,$S$28:$AB$28,$S$32:$AB$281))*IFERROR(_xlfn.XLOOKUP(BI$30,$S$8:$S$10,_xlfn.XLOOKUP(BH$31,$U$4:$Z$4,$U$8:$Z$10),1),1),4))</f>
        <v>"OnHealInc":0.1686</v>
      </c>
      <c r="BI153" s="2" t="str">
        <f t="shared" si="20"/>
        <v>{"MagicDef":26078.8796,"AtkSpeed":0.23,"OnHealInc":0.1686}</v>
      </c>
      <c r="BJ153" s="2" t="str" cm="1">
        <f t="array" ref="BJ153">IF(BJ152="","",$B$2&amp;BJ$31&amp;$B$2&amp;$B$1&amp;ROUND(BJ$29/100*_xlfn.XLOOKUP($E153,$E$32:$E$281,_xlfn.XLOOKUP(BJ$31,$S$28:$AB$28,$S$32:$AB$281))*IFERROR(_xlfn.XLOOKUP(BM$30,$S$8:$S$10,_xlfn.XLOOKUP(BJ$31,$U$4:$Z$4,$U$8:$Z$10),1),1),4))</f>
        <v>"Atk":65197.199</v>
      </c>
      <c r="BK153" s="2" t="str" cm="1">
        <f t="array" ref="BK153">IF(BK152="","",$B$2&amp;BK$31&amp;$B$2&amp;$B$1&amp;ROUND(BK$29/100*_xlfn.XLOOKUP($E153,$E$32:$E$281,_xlfn.XLOOKUP(BK$31,$S$28:$AB$28,$S$32:$AB$281))*IFERROR(_xlfn.XLOOKUP(BN$30,$S$8:$S$10,_xlfn.XLOOKUP(BK$31,$U$4:$Z$4,$U$8:$Z$10),1),1),4))</f>
        <v>"Cri":0.8092</v>
      </c>
      <c r="BL153" s="2" t="str" cm="1">
        <f t="array" ref="BL153">IF(BL152="","",$B$2&amp;BL$31&amp;$B$2&amp;$B$1&amp;ROUND(BL$29/100*_xlfn.XLOOKUP($E153,$E$32:$E$281,_xlfn.XLOOKUP(BL$31,$S$28:$AB$28,$S$32:$AB$281))*IFERROR(_xlfn.XLOOKUP(BM$30,$S$8:$S$10,_xlfn.XLOOKUP(BL$31,$U$4:$Z$4,$U$8:$Z$10),1),1),4))</f>
        <v/>
      </c>
      <c r="BM153" s="2" t="str">
        <f t="shared" si="21"/>
        <v>{"Atk":65197.199,"Cri":0.8092}</v>
      </c>
      <c r="BN153" s="2" t="str" cm="1">
        <f t="array" ref="BN153">IF(BN152="","",$B$2&amp;BN$31&amp;$B$2&amp;$B$1&amp;ROUND(BN$29/100*_xlfn.XLOOKUP($E153,$E$32:$E$281,_xlfn.XLOOKUP(BN$31,$S$28:$AB$28,$S$32:$AB$281))*IFERROR(_xlfn.XLOOKUP(BQ$30,$S$8:$S$10,_xlfn.XLOOKUP(BN$31,$U$4:$Z$4,$U$8:$Z$10),1),1),4))</f>
        <v>"Hp":622336.8993</v>
      </c>
      <c r="BO153" s="2" t="str" cm="1">
        <f t="array" ref="BO153">IF(BO152="","",$B$2&amp;BO$31&amp;$B$2&amp;$B$1&amp;ROUND(BO$29/100*_xlfn.XLOOKUP($E153,$E$32:$E$281,_xlfn.XLOOKUP(BO$31,$S$28:$AB$28,$S$32:$AB$281))*IFERROR(_xlfn.XLOOKUP(BR$30,$S$8:$S$10,_xlfn.XLOOKUP(BO$31,$U$4:$Z$4,$U$8:$Z$10),1),1),4))</f>
        <v>"AntiCri":0.8092</v>
      </c>
      <c r="BP153" s="2" t="str" cm="1">
        <f t="array" ref="BP153">IF(BP152="","",$B$2&amp;BP$31&amp;$B$2&amp;$B$1&amp;ROUND(BP$29/100*_xlfn.XLOOKUP($E153,$E$32:$E$281,_xlfn.XLOOKUP(BP$31,$S$28:$AB$28,$S$32:$AB$281))*IFERROR(_xlfn.XLOOKUP(BQ$30,$S$8:$S$10,_xlfn.XLOOKUP(BP$31,$U$4:$Z$4,$U$8:$Z$10),1),1),4))</f>
        <v/>
      </c>
      <c r="BQ153" s="2" t="str">
        <f t="shared" si="22"/>
        <v>{"Hp":622336.8993,"AntiCri":0.8092}</v>
      </c>
      <c r="BR153" s="2" t="str" cm="1">
        <f t="array" ref="BR153">IF(BR152="","",$B$2&amp;BR$31&amp;$B$2&amp;$B$1&amp;ROUND(BR$29/100*_xlfn.XLOOKUP($E153,$E$32:$E$281,_xlfn.XLOOKUP(BR$31,$S$28:$AB$28,$S$32:$AB$281))*IFERROR(_xlfn.XLOOKUP(BU$30,$S$8:$S$10,_xlfn.XLOOKUP(BR$31,$U$4:$Z$4,$U$8:$Z$10),1),1),4))</f>
        <v>"PhysDef":22996.8302</v>
      </c>
      <c r="BS153" s="2" t="str" cm="1">
        <f t="array" ref="BS153">IF(BS152="","",$B$2&amp;BS$31&amp;$B$2&amp;$B$1&amp;ROUND(BS$29/100*_xlfn.XLOOKUP($E153,$E$32:$E$281,_xlfn.XLOOKUP(BS$31,$S$28:$AB$28,$S$32:$AB$281))*IFERROR(_xlfn.XLOOKUP(BV$30,$S$8:$S$10,_xlfn.XLOOKUP(BS$31,$U$4:$Z$4,$U$8:$Z$10),1),1),4))</f>
        <v>"HealInc":0.1686</v>
      </c>
      <c r="BT153" s="2" t="str" cm="1">
        <f t="array" ref="BT153">IF(BT152="","",$B$2&amp;BT$31&amp;$B$2&amp;$B$1&amp;ROUND(BT$29/100*_xlfn.XLOOKUP($E153,$E$32:$E$281,_xlfn.XLOOKUP(BT$31,$S$28:$AB$28,$S$32:$AB$281))*IFERROR(_xlfn.XLOOKUP(BU$30,$S$8:$S$10,_xlfn.XLOOKUP(BT$31,$U$4:$Z$4,$U$8:$Z$10),1),1),4))</f>
        <v/>
      </c>
      <c r="BU153" s="2" t="str">
        <f t="shared" si="23"/>
        <v>{"PhysDef":22996.8302,"HealInc":0.1686}</v>
      </c>
      <c r="BV153" s="2" t="str" cm="1">
        <f t="array" ref="BV153">IF(BV152="","",$B$2&amp;BV$31&amp;$B$2&amp;$B$1&amp;ROUND(BV$29/100*_xlfn.XLOOKUP($E153,$E$32:$E$281,_xlfn.XLOOKUP(BV$31,$S$28:$AB$28,$S$32:$AB$281))*IFERROR(_xlfn.XLOOKUP(BY$30,$S$8:$S$10,_xlfn.XLOOKUP(BV$31,$U$4:$Z$4,$U$8:$Z$10),1),1),4))</f>
        <v>"MagicDef":23470.9916</v>
      </c>
      <c r="BW153" s="2" t="str" cm="1">
        <f t="array" ref="BW153">IF(BW152="","",$B$2&amp;BW$31&amp;$B$2&amp;$B$1&amp;ROUND(BW$29/100*_xlfn.XLOOKUP($E153,$E$32:$E$281,_xlfn.XLOOKUP(BW$31,$S$28:$AB$28,$S$32:$AB$281))*IFERROR(_xlfn.XLOOKUP(BZ$30,$S$8:$S$10,_xlfn.XLOOKUP(BW$31,$U$4:$Z$4,$U$8:$Z$10),1),1),4))</f>
        <v>"AtkSpeed":0.23</v>
      </c>
      <c r="BX153" s="2" t="str" cm="1">
        <f t="array" ref="BX153">IF(BX152="","",$B$2&amp;BX$31&amp;$B$2&amp;$B$1&amp;ROUND(BX$29/100*_xlfn.XLOOKUP($E153,$E$32:$E$281,_xlfn.XLOOKUP(BX$31,$S$28:$AB$28,$S$32:$AB$281))*IFERROR(_xlfn.XLOOKUP(BY$30,$S$8:$S$10,_xlfn.XLOOKUP(BX$31,$U$4:$Z$4,$U$8:$Z$10),1),1),4))</f>
        <v>"HealInc":0.1686</v>
      </c>
      <c r="BY153" s="2" t="str">
        <f t="shared" si="24"/>
        <v>{"MagicDef":23470.9916,"AtkSpeed":0.23,"HealInc":0.1686}</v>
      </c>
    </row>
    <row r="154" spans="4:77" ht="16.5" x14ac:dyDescent="0.15">
      <c r="D154" s="38">
        <v>255</v>
      </c>
      <c r="E154" s="43">
        <v>123</v>
      </c>
      <c r="F154" s="38">
        <v>0</v>
      </c>
      <c r="G154" s="38">
        <v>0</v>
      </c>
      <c r="H154" s="38">
        <v>0</v>
      </c>
      <c r="I154" s="48">
        <v>0</v>
      </c>
      <c r="J154" s="48">
        <v>0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48">
        <v>0</v>
      </c>
      <c r="Q154" s="48">
        <v>0</v>
      </c>
      <c r="R154" s="48">
        <v>0</v>
      </c>
      <c r="S154" s="48">
        <f>SUM(I$32:I154)</f>
        <v>592701.80883179419</v>
      </c>
      <c r="T154" s="48">
        <f>SUM(J$32:J154)</f>
        <v>59270.180883179411</v>
      </c>
      <c r="U154" s="48">
        <f>SUM(K$32:K154)</f>
        <v>23708.072353271767</v>
      </c>
      <c r="V154" s="48">
        <f>SUM(L$32:L154)</f>
        <v>23708.072353271767</v>
      </c>
      <c r="W154" s="62">
        <f>SUM(M$32:M154)/10000</f>
        <v>0.80920000000000003</v>
      </c>
      <c r="X154" s="62">
        <f>SUM(N$32:N154)/10000</f>
        <v>0.80920000000000003</v>
      </c>
      <c r="Y154" s="62">
        <f>SUM(O$32:O154)/10000</f>
        <v>0.22994999999999999</v>
      </c>
      <c r="Z154" s="62">
        <f>SUM(P$32:P154)/10000</f>
        <v>0.17885000000000001</v>
      </c>
      <c r="AA154" s="62">
        <f>SUM(Q$32:Q154)/10000</f>
        <v>0.16863000000000011</v>
      </c>
      <c r="AB154" s="62">
        <f>SUM(R$32:R154)/10000</f>
        <v>0.16863000000000011</v>
      </c>
      <c r="AD154" s="2" t="str" cm="1">
        <f t="array" ref="AD154">IF(AD153="","",$B$2&amp;AD$31&amp;$B$2&amp;$B$1&amp;ROUND(AD$29/100*_xlfn.XLOOKUP($E154,$E$32:$E$281,_xlfn.XLOOKUP(AD$31,$S$28:$AB$28,$S$32:$AB$281))*_xlfn.XLOOKUP(AG$30,$S$8:$S$10,_xlfn.XLOOKUP(AD$31,$U$4:$Z$4,$U$8:$Z$10),1),4))</f>
        <v>"Atk":72309.6207</v>
      </c>
      <c r="AE154" s="2" t="str" cm="1">
        <f t="array" ref="AE154">IF(AE153="","",$B$2&amp;AE$31&amp;$B$2&amp;$B$1&amp;ROUND(AE$29/100*_xlfn.XLOOKUP($E154,$E$32:$E$281,_xlfn.XLOOKUP(AE$31,$S$28:$AB$28,$S$32:$AB$281))*_xlfn.XLOOKUP(AG$30,$S$8:$S$10,_xlfn.XLOOKUP(AE$31,$U$4:$Z$4,$U$8:$Z$10),1),4))</f>
        <v>"Cri":1.1733</v>
      </c>
      <c r="AF154" s="2" t="str" cm="1">
        <f t="array" ref="AF154">IF(AF153="","",$B$2&amp;AF$31&amp;$B$2&amp;$B$1&amp;ROUND(AF$29/100*_xlfn.XLOOKUP($E154,$E$32:$E$281,_xlfn.XLOOKUP(AF$31,$S$28:$AB$28,$S$32:$AB$281))*_xlfn.XLOOKUP(AI$30,$S$8:$S$10,_xlfn.XLOOKUP(AF$31,$U$4:$Z$4,$U$8:$Z$10),1),4))</f>
        <v/>
      </c>
      <c r="AG154" s="2" t="str">
        <f t="shared" si="13"/>
        <v>{"Atk":72309.6207,"Cri":1.1733}</v>
      </c>
      <c r="AH154" s="2" t="str" cm="1">
        <f t="array" ref="AH154">IF(AH153="","",$B$2&amp;AH$31&amp;$B$2&amp;$B$1&amp;ROUND(AH$29/100*_xlfn.XLOOKUP($E154,$E$32:$E$281,_xlfn.XLOOKUP(AH$31,$S$28:$AB$28,$S$32:$AB$281))*_xlfn.XLOOKUP(AK$30,$S$8:$S$10,_xlfn.XLOOKUP(AH$31,$U$4:$Z$4,$U$8:$Z$10),1),4))</f>
        <v>"Hp":521577.5918</v>
      </c>
      <c r="AI154" s="2" t="str" cm="1">
        <f t="array" ref="AI154">IF(AI153="","",$B$2&amp;AI$31&amp;$B$2&amp;$B$1&amp;ROUND(AI$29/100*_xlfn.XLOOKUP($E154,$E$32:$E$281,_xlfn.XLOOKUP(AI$31,$S$28:$AB$28,$S$32:$AB$281))*_xlfn.XLOOKUP(AK$30,$S$8:$S$10,_xlfn.XLOOKUP(AI$31,$U$4:$Z$4,$U$8:$Z$10),1),4))</f>
        <v>"AntiCri":0.6474</v>
      </c>
      <c r="AJ154" s="2" t="str" cm="1">
        <f t="array" ref="AJ154">IF(AJ153="","",$B$2&amp;AJ$31&amp;$B$2&amp;$B$1&amp;ROUND(AJ$29/100*_xlfn.XLOOKUP($E154,$E$32:$E$281,_xlfn.XLOOKUP(AJ$31,$S$28:$AB$28,$S$32:$AB$281))*_xlfn.XLOOKUP(AK$30,$S$8:$S$10,_xlfn.XLOOKUP(AJ$31,$U$4:$Z$4,$U$8:$Z$10),1),4))</f>
        <v/>
      </c>
      <c r="AK154" s="2" t="str">
        <f t="shared" si="14"/>
        <v>{"Hp":521577.5918,"AntiCri":0.6474}</v>
      </c>
      <c r="AL154" s="2" t="str" cm="1">
        <f t="array" ref="AL154">IF(AL153="","",$B$2&amp;AL$31&amp;$B$2&amp;$B$1&amp;ROUND(AL$29/100*_xlfn.XLOOKUP($E154,$E$32:$E$281,_xlfn.XLOOKUP(AL$31,$S$28:$AB$28,$S$32:$AB$281))*IFERROR(_xlfn.XLOOKUP(AO$30,$S$8:$S$10,_xlfn.XLOOKUP(AL$31,$U$4:$Z$4,$U$8:$Z$10),1),1),4))</f>
        <v>"PhysDef":22522.6687</v>
      </c>
      <c r="AM154" s="2" t="str" cm="1">
        <f t="array" ref="AM154">IF(AM153="","",$B$2&amp;AM$31&amp;$B$2&amp;$B$1&amp;ROUND(AM$29/100*_xlfn.XLOOKUP($E154,$E$32:$E$281,_xlfn.XLOOKUP(AM$31,$S$28:$AB$28,$S$32:$AB$281))*IFERROR(_xlfn.XLOOKUP(AP$30,$S$8:$S$10,_xlfn.XLOOKUP(AM$31,$U$4:$Z$4,$U$8:$Z$10),1),1),4))</f>
        <v>"SkillSpeed":0.1789</v>
      </c>
      <c r="AN154" s="2" t="str" cm="1">
        <f t="array" ref="AN154">IF(AN153="","",$B$2&amp;AN$31&amp;$B$2&amp;$B$1&amp;ROUND(AN$29/100*_xlfn.XLOOKUP($E154,$E$32:$E$281,_xlfn.XLOOKUP(AN$31,$S$28:$AB$28,$S$32:$AB$281))*IFERROR(_xlfn.XLOOKUP(AO$30,$S$8:$S$10,_xlfn.XLOOKUP(AN$31,$U$4:$Z$4,$U$8:$Z$10),1),1),4))</f>
        <v/>
      </c>
      <c r="AO154" s="2" t="str">
        <f t="shared" si="15"/>
        <v>{"PhysDef":22522.6687,"SkillSpeed":0.1789}</v>
      </c>
      <c r="AP154" s="2" t="str" cm="1">
        <f t="array" ref="AP154">IF(AP153="","",$B$2&amp;AP$31&amp;$B$2&amp;$B$1&amp;ROUND(AP$29/100*_xlfn.XLOOKUP($E154,$E$32:$E$281,_xlfn.XLOOKUP(AP$31,$S$28:$AB$28,$S$32:$AB$281))*IFERROR(_xlfn.XLOOKUP(AS$30,$S$8:$S$10,_xlfn.XLOOKUP(AP$31,$U$4:$Z$4,$U$8:$Z$10),1),1),4))</f>
        <v>"MagicDef":22522.6687</v>
      </c>
      <c r="AQ154" s="2" t="str" cm="1">
        <f t="array" ref="AQ154">IF(AQ153="","",$B$2&amp;AQ$31&amp;$B$2&amp;$B$1&amp;ROUND(AQ$29/100*_xlfn.XLOOKUP($E154,$E$32:$E$281,_xlfn.XLOOKUP(AQ$31,$S$28:$AB$28,$S$32:$AB$281))*IFERROR(_xlfn.XLOOKUP(AT$30,$S$8:$S$10,_xlfn.XLOOKUP(AQ$31,$U$4:$Z$4,$U$8:$Z$10),1),1),4))</f>
        <v>"AtkSpeed":0.23</v>
      </c>
      <c r="AR154" s="2" t="str" cm="1">
        <f t="array" ref="AR154">IF(AR153="","",$B$2&amp;AR$31&amp;$B$2&amp;$B$1&amp;ROUND(AR$29/100*_xlfn.XLOOKUP($E154,$E$32:$E$281,_xlfn.XLOOKUP(AR$31,$S$28:$AB$28,$S$32:$AB$281))*IFERROR(_xlfn.XLOOKUP(AS$30,$S$8:$S$10,_xlfn.XLOOKUP(AR$31,$U$4:$Z$4,$U$8:$Z$10),1),1),4))</f>
        <v>"SkillSpeed":0.1789</v>
      </c>
      <c r="AS154" s="2" t="str">
        <f t="shared" si="16"/>
        <v>{"MagicDef":22522.6687,"AtkSpeed":0.23,"SkillSpeed":0.1789}</v>
      </c>
      <c r="AT154" s="2" t="str" cm="1">
        <f t="array" ref="AT154">IF(AT153="","",$B$2&amp;AT$31&amp;$B$2&amp;$B$1&amp;ROUND(AT$29/100*_xlfn.XLOOKUP($E154,$E$32:$E$281,_xlfn.XLOOKUP(AT$31,$S$28:$AB$28,$S$32:$AB$281))*IFERROR(_xlfn.XLOOKUP(AW$30,$S$8:$S$10,_xlfn.XLOOKUP(AT$31,$U$4:$Z$4,$U$8:$Z$10),1),1),4))</f>
        <v>"Atk":50972.3556</v>
      </c>
      <c r="AU154" s="2" t="str" cm="1">
        <f t="array" ref="AU154">IF(AU153="","",$B$2&amp;AU$31&amp;$B$2&amp;$B$1&amp;ROUND(AU$29/100*_xlfn.XLOOKUP($E154,$E$32:$E$281,_xlfn.XLOOKUP(AU$31,$S$28:$AB$28,$S$32:$AB$281))*IFERROR(_xlfn.XLOOKUP(AX$30,$S$8:$S$10,_xlfn.XLOOKUP(AU$31,$U$4:$Z$4,$U$8:$Z$10),1),1),4))</f>
        <v>"Cri":0.8092</v>
      </c>
      <c r="AV154" s="2" t="str" cm="1">
        <f t="array" ref="AV154">IF(AV153="","",$B$2&amp;AV$31&amp;$B$2&amp;$B$1&amp;ROUND(AV$29/100*_xlfn.XLOOKUP($E154,$E$32:$E$281,_xlfn.XLOOKUP(AV$31,$S$28:$AB$28,$S$32:$AB$281))*IFERROR(_xlfn.XLOOKUP(AW$30,$S$8:$S$10,_xlfn.XLOOKUP(AV$31,$U$4:$Z$4,$U$8:$Z$10),1),1),4))</f>
        <v/>
      </c>
      <c r="AW154" s="2" t="str">
        <f t="shared" si="17"/>
        <v>{"Atk":50972.3556,"Cri":0.8092}</v>
      </c>
      <c r="AX154" s="2" t="str" cm="1">
        <f t="array" ref="AX154">IF(AX153="","",$B$2&amp;AX$31&amp;$B$2&amp;$B$1&amp;ROUND(AX$29/100*_xlfn.XLOOKUP($E154,$E$32:$E$281,_xlfn.XLOOKUP(AX$31,$S$28:$AB$28,$S$32:$AB$281))*IFERROR(_xlfn.XLOOKUP(BA$30,$S$8:$S$10,_xlfn.XLOOKUP(AX$31,$U$4:$Z$4,$U$8:$Z$10),1),1),4))</f>
        <v>"Hp":740877.261</v>
      </c>
      <c r="AY154" s="2" t="str" cm="1">
        <f t="array" ref="AY154">IF(AY153="","",$B$2&amp;AY$31&amp;$B$2&amp;$B$1&amp;ROUND(AY$29/100*_xlfn.XLOOKUP($E154,$E$32:$E$281,_xlfn.XLOOKUP(AY$31,$S$28:$AB$28,$S$32:$AB$281))*IFERROR(_xlfn.XLOOKUP(BB$30,$S$8:$S$10,_xlfn.XLOOKUP(AY$31,$U$4:$Z$4,$U$8:$Z$10),1),1),4))</f>
        <v>"AntiCri":0.8092</v>
      </c>
      <c r="AZ154" s="2" t="str" cm="1">
        <f t="array" ref="AZ154">IF(AZ153="","",$B$2&amp;AZ$31&amp;$B$2&amp;$B$1&amp;ROUND(AZ$29/100*_xlfn.XLOOKUP($E154,$E$32:$E$281,_xlfn.XLOOKUP(AZ$31,$S$28:$AB$28,$S$32:$AB$281))*IFERROR(_xlfn.XLOOKUP(BA$30,$S$8:$S$10,_xlfn.XLOOKUP(AZ$31,$U$4:$Z$4,$U$8:$Z$10),1),1),4))</f>
        <v/>
      </c>
      <c r="BA154" s="2" t="str">
        <f t="shared" si="18"/>
        <v>{"Hp":740877.261,"AntiCri":0.8092}</v>
      </c>
      <c r="BB154" s="2" t="str" cm="1">
        <f t="array" ref="BB154">IF(BB153="","",$B$2&amp;BB$31&amp;$B$2&amp;$B$1&amp;ROUND(BB$29/100*_xlfn.XLOOKUP($E154,$E$32:$E$281,_xlfn.XLOOKUP(BB$31,$S$28:$AB$28,$S$32:$AB$281))*IFERROR(_xlfn.XLOOKUP(BE$30,$S$8:$S$10,_xlfn.XLOOKUP(BB$31,$U$4:$Z$4,$U$8:$Z$10),1),1),4))</f>
        <v>"PhysDef":26078.8796</v>
      </c>
      <c r="BC154" s="2" t="str" cm="1">
        <f t="array" ref="BC154">IF(BC153="","",$B$2&amp;BC$31&amp;$B$2&amp;$B$1&amp;ROUND(BC$29/100*_xlfn.XLOOKUP($E154,$E$32:$E$281,_xlfn.XLOOKUP(BC$31,$S$28:$AB$28,$S$32:$AB$281))*IFERROR(_xlfn.XLOOKUP(BF$30,$S$8:$S$10,_xlfn.XLOOKUP(BC$31,$U$4:$Z$4,$U$8:$Z$10),1),1),4))</f>
        <v>"OnHealInc":0.1686</v>
      </c>
      <c r="BD154" s="2" t="str" cm="1">
        <f t="array" ref="BD154">IF(BD153="","",$B$2&amp;BD$31&amp;$B$2&amp;$B$1&amp;ROUND(BD$29/100*_xlfn.XLOOKUP($E154,$E$32:$E$281,_xlfn.XLOOKUP(BD$31,$S$28:$AB$28,$S$32:$AB$281))*IFERROR(_xlfn.XLOOKUP(BE$30,$S$8:$S$10,_xlfn.XLOOKUP(BD$31,$U$4:$Z$4,$U$8:$Z$10),1),1),4))</f>
        <v/>
      </c>
      <c r="BE154" s="2" t="str">
        <f t="shared" si="19"/>
        <v>{"PhysDef":26078.8796,"OnHealInc":0.1686}</v>
      </c>
      <c r="BF154" s="2" t="str" cm="1">
        <f t="array" ref="BF154">IF(BF153="","",$B$2&amp;BF$31&amp;$B$2&amp;$B$1&amp;ROUND(BF$29/100*_xlfn.XLOOKUP($E154,$E$32:$E$281,_xlfn.XLOOKUP(BF$31,$S$28:$AB$28,$S$32:$AB$281))*IFERROR(_xlfn.XLOOKUP(BI$30,$S$8:$S$10,_xlfn.XLOOKUP(BF$31,$U$4:$Z$4,$U$8:$Z$10),1),1),4))</f>
        <v>"MagicDef":26078.8796</v>
      </c>
      <c r="BG154" s="2" t="str" cm="1">
        <f t="array" ref="BG154">IF(BG153="","",$B$2&amp;BG$31&amp;$B$2&amp;$B$1&amp;ROUND(BG$29/100*_xlfn.XLOOKUP($E154,$E$32:$E$281,_xlfn.XLOOKUP(BG$31,$S$28:$AB$28,$S$32:$AB$281))*IFERROR(_xlfn.XLOOKUP(BJ$30,$S$8:$S$10,_xlfn.XLOOKUP(BG$31,$U$4:$Z$4,$U$8:$Z$10),1),1),4))</f>
        <v>"AtkSpeed":0.23</v>
      </c>
      <c r="BH154" s="2" t="str" cm="1">
        <f t="array" ref="BH154">IF(BH153="","",$B$2&amp;BH$31&amp;$B$2&amp;$B$1&amp;ROUND(BH$29/100*_xlfn.XLOOKUP($E154,$E$32:$E$281,_xlfn.XLOOKUP(BH$31,$S$28:$AB$28,$S$32:$AB$281))*IFERROR(_xlfn.XLOOKUP(BI$30,$S$8:$S$10,_xlfn.XLOOKUP(BH$31,$U$4:$Z$4,$U$8:$Z$10),1),1),4))</f>
        <v>"OnHealInc":0.1686</v>
      </c>
      <c r="BI154" s="2" t="str">
        <f t="shared" si="20"/>
        <v>{"MagicDef":26078.8796,"AtkSpeed":0.23,"OnHealInc":0.1686}</v>
      </c>
      <c r="BJ154" s="2" t="str" cm="1">
        <f t="array" ref="BJ154">IF(BJ153="","",$B$2&amp;BJ$31&amp;$B$2&amp;$B$1&amp;ROUND(BJ$29/100*_xlfn.XLOOKUP($E154,$E$32:$E$281,_xlfn.XLOOKUP(BJ$31,$S$28:$AB$28,$S$32:$AB$281))*IFERROR(_xlfn.XLOOKUP(BM$30,$S$8:$S$10,_xlfn.XLOOKUP(BJ$31,$U$4:$Z$4,$U$8:$Z$10),1),1),4))</f>
        <v>"Atk":65197.199</v>
      </c>
      <c r="BK154" s="2" t="str" cm="1">
        <f t="array" ref="BK154">IF(BK153="","",$B$2&amp;BK$31&amp;$B$2&amp;$B$1&amp;ROUND(BK$29/100*_xlfn.XLOOKUP($E154,$E$32:$E$281,_xlfn.XLOOKUP(BK$31,$S$28:$AB$28,$S$32:$AB$281))*IFERROR(_xlfn.XLOOKUP(BN$30,$S$8:$S$10,_xlfn.XLOOKUP(BK$31,$U$4:$Z$4,$U$8:$Z$10),1),1),4))</f>
        <v>"Cri":0.8092</v>
      </c>
      <c r="BL154" s="2" t="str" cm="1">
        <f t="array" ref="BL154">IF(BL153="","",$B$2&amp;BL$31&amp;$B$2&amp;$B$1&amp;ROUND(BL$29/100*_xlfn.XLOOKUP($E154,$E$32:$E$281,_xlfn.XLOOKUP(BL$31,$S$28:$AB$28,$S$32:$AB$281))*IFERROR(_xlfn.XLOOKUP(BM$30,$S$8:$S$10,_xlfn.XLOOKUP(BL$31,$U$4:$Z$4,$U$8:$Z$10),1),1),4))</f>
        <v/>
      </c>
      <c r="BM154" s="2" t="str">
        <f t="shared" si="21"/>
        <v>{"Atk":65197.199,"Cri":0.8092}</v>
      </c>
      <c r="BN154" s="2" t="str" cm="1">
        <f t="array" ref="BN154">IF(BN153="","",$B$2&amp;BN$31&amp;$B$2&amp;$B$1&amp;ROUND(BN$29/100*_xlfn.XLOOKUP($E154,$E$32:$E$281,_xlfn.XLOOKUP(BN$31,$S$28:$AB$28,$S$32:$AB$281))*IFERROR(_xlfn.XLOOKUP(BQ$30,$S$8:$S$10,_xlfn.XLOOKUP(BN$31,$U$4:$Z$4,$U$8:$Z$10),1),1),4))</f>
        <v>"Hp":622336.8993</v>
      </c>
      <c r="BO154" s="2" t="str" cm="1">
        <f t="array" ref="BO154">IF(BO153="","",$B$2&amp;BO$31&amp;$B$2&amp;$B$1&amp;ROUND(BO$29/100*_xlfn.XLOOKUP($E154,$E$32:$E$281,_xlfn.XLOOKUP(BO$31,$S$28:$AB$28,$S$32:$AB$281))*IFERROR(_xlfn.XLOOKUP(BR$30,$S$8:$S$10,_xlfn.XLOOKUP(BO$31,$U$4:$Z$4,$U$8:$Z$10),1),1),4))</f>
        <v>"AntiCri":0.8092</v>
      </c>
      <c r="BP154" s="2" t="str" cm="1">
        <f t="array" ref="BP154">IF(BP153="","",$B$2&amp;BP$31&amp;$B$2&amp;$B$1&amp;ROUND(BP$29/100*_xlfn.XLOOKUP($E154,$E$32:$E$281,_xlfn.XLOOKUP(BP$31,$S$28:$AB$28,$S$32:$AB$281))*IFERROR(_xlfn.XLOOKUP(BQ$30,$S$8:$S$10,_xlfn.XLOOKUP(BP$31,$U$4:$Z$4,$U$8:$Z$10),1),1),4))</f>
        <v/>
      </c>
      <c r="BQ154" s="2" t="str">
        <f t="shared" si="22"/>
        <v>{"Hp":622336.8993,"AntiCri":0.8092}</v>
      </c>
      <c r="BR154" s="2" t="str" cm="1">
        <f t="array" ref="BR154">IF(BR153="","",$B$2&amp;BR$31&amp;$B$2&amp;$B$1&amp;ROUND(BR$29/100*_xlfn.XLOOKUP($E154,$E$32:$E$281,_xlfn.XLOOKUP(BR$31,$S$28:$AB$28,$S$32:$AB$281))*IFERROR(_xlfn.XLOOKUP(BU$30,$S$8:$S$10,_xlfn.XLOOKUP(BR$31,$U$4:$Z$4,$U$8:$Z$10),1),1),4))</f>
        <v>"PhysDef":22996.8302</v>
      </c>
      <c r="BS154" s="2" t="str" cm="1">
        <f t="array" ref="BS154">IF(BS153="","",$B$2&amp;BS$31&amp;$B$2&amp;$B$1&amp;ROUND(BS$29/100*_xlfn.XLOOKUP($E154,$E$32:$E$281,_xlfn.XLOOKUP(BS$31,$S$28:$AB$28,$S$32:$AB$281))*IFERROR(_xlfn.XLOOKUP(BV$30,$S$8:$S$10,_xlfn.XLOOKUP(BS$31,$U$4:$Z$4,$U$8:$Z$10),1),1),4))</f>
        <v>"HealInc":0.1686</v>
      </c>
      <c r="BT154" s="2" t="str" cm="1">
        <f t="array" ref="BT154">IF(BT153="","",$B$2&amp;BT$31&amp;$B$2&amp;$B$1&amp;ROUND(BT$29/100*_xlfn.XLOOKUP($E154,$E$32:$E$281,_xlfn.XLOOKUP(BT$31,$S$28:$AB$28,$S$32:$AB$281))*IFERROR(_xlfn.XLOOKUP(BU$30,$S$8:$S$10,_xlfn.XLOOKUP(BT$31,$U$4:$Z$4,$U$8:$Z$10),1),1),4))</f>
        <v/>
      </c>
      <c r="BU154" s="2" t="str">
        <f t="shared" si="23"/>
        <v>{"PhysDef":22996.8302,"HealInc":0.1686}</v>
      </c>
      <c r="BV154" s="2" t="str" cm="1">
        <f t="array" ref="BV154">IF(BV153="","",$B$2&amp;BV$31&amp;$B$2&amp;$B$1&amp;ROUND(BV$29/100*_xlfn.XLOOKUP($E154,$E$32:$E$281,_xlfn.XLOOKUP(BV$31,$S$28:$AB$28,$S$32:$AB$281))*IFERROR(_xlfn.XLOOKUP(BY$30,$S$8:$S$10,_xlfn.XLOOKUP(BV$31,$U$4:$Z$4,$U$8:$Z$10),1),1),4))</f>
        <v>"MagicDef":23470.9916</v>
      </c>
      <c r="BW154" s="2" t="str" cm="1">
        <f t="array" ref="BW154">IF(BW153="","",$B$2&amp;BW$31&amp;$B$2&amp;$B$1&amp;ROUND(BW$29/100*_xlfn.XLOOKUP($E154,$E$32:$E$281,_xlfn.XLOOKUP(BW$31,$S$28:$AB$28,$S$32:$AB$281))*IFERROR(_xlfn.XLOOKUP(BZ$30,$S$8:$S$10,_xlfn.XLOOKUP(BW$31,$U$4:$Z$4,$U$8:$Z$10),1),1),4))</f>
        <v>"AtkSpeed":0.23</v>
      </c>
      <c r="BX154" s="2" t="str" cm="1">
        <f t="array" ref="BX154">IF(BX153="","",$B$2&amp;BX$31&amp;$B$2&amp;$B$1&amp;ROUND(BX$29/100*_xlfn.XLOOKUP($E154,$E$32:$E$281,_xlfn.XLOOKUP(BX$31,$S$28:$AB$28,$S$32:$AB$281))*IFERROR(_xlfn.XLOOKUP(BY$30,$S$8:$S$10,_xlfn.XLOOKUP(BX$31,$U$4:$Z$4,$U$8:$Z$10),1),1),4))</f>
        <v>"HealInc":0.1686</v>
      </c>
      <c r="BY154" s="2" t="str">
        <f t="shared" si="24"/>
        <v>{"MagicDef":23470.9916,"AtkSpeed":0.23,"HealInc":0.1686}</v>
      </c>
    </row>
    <row r="155" spans="4:77" ht="16.5" x14ac:dyDescent="0.15">
      <c r="D155" s="38">
        <v>257</v>
      </c>
      <c r="E155" s="43">
        <v>124</v>
      </c>
      <c r="F155" s="38">
        <v>0</v>
      </c>
      <c r="G155" s="38">
        <v>0</v>
      </c>
      <c r="H155" s="3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48">
        <v>0</v>
      </c>
      <c r="Q155" s="48">
        <v>0</v>
      </c>
      <c r="R155" s="48">
        <v>0</v>
      </c>
      <c r="S155" s="48">
        <f>SUM(I$32:I155)</f>
        <v>592701.80883179419</v>
      </c>
      <c r="T155" s="48">
        <f>SUM(J$32:J155)</f>
        <v>59270.180883179411</v>
      </c>
      <c r="U155" s="48">
        <f>SUM(K$32:K155)</f>
        <v>23708.072353271767</v>
      </c>
      <c r="V155" s="48">
        <f>SUM(L$32:L155)</f>
        <v>23708.072353271767</v>
      </c>
      <c r="W155" s="62">
        <f>SUM(M$32:M155)/10000</f>
        <v>0.80920000000000003</v>
      </c>
      <c r="X155" s="62">
        <f>SUM(N$32:N155)/10000</f>
        <v>0.80920000000000003</v>
      </c>
      <c r="Y155" s="62">
        <f>SUM(O$32:O155)/10000</f>
        <v>0.22994999999999999</v>
      </c>
      <c r="Z155" s="62">
        <f>SUM(P$32:P155)/10000</f>
        <v>0.17885000000000001</v>
      </c>
      <c r="AA155" s="62">
        <f>SUM(Q$32:Q155)/10000</f>
        <v>0.16863000000000011</v>
      </c>
      <c r="AB155" s="62">
        <f>SUM(R$32:R155)/10000</f>
        <v>0.16863000000000011</v>
      </c>
      <c r="AD155" s="2" t="str" cm="1">
        <f t="array" ref="AD155">IF(AD154="","",$B$2&amp;AD$31&amp;$B$2&amp;$B$1&amp;ROUND(AD$29/100*_xlfn.XLOOKUP($E155,$E$32:$E$281,_xlfn.XLOOKUP(AD$31,$S$28:$AB$28,$S$32:$AB$281))*_xlfn.XLOOKUP(AG$30,$S$8:$S$10,_xlfn.XLOOKUP(AD$31,$U$4:$Z$4,$U$8:$Z$10),1),4))</f>
        <v>"Atk":72309.6207</v>
      </c>
      <c r="AE155" s="2" t="str" cm="1">
        <f t="array" ref="AE155">IF(AE154="","",$B$2&amp;AE$31&amp;$B$2&amp;$B$1&amp;ROUND(AE$29/100*_xlfn.XLOOKUP($E155,$E$32:$E$281,_xlfn.XLOOKUP(AE$31,$S$28:$AB$28,$S$32:$AB$281))*_xlfn.XLOOKUP(AG$30,$S$8:$S$10,_xlfn.XLOOKUP(AE$31,$U$4:$Z$4,$U$8:$Z$10),1),4))</f>
        <v>"Cri":1.1733</v>
      </c>
      <c r="AF155" s="2" t="str" cm="1">
        <f t="array" ref="AF155">IF(AF154="","",$B$2&amp;AF$31&amp;$B$2&amp;$B$1&amp;ROUND(AF$29/100*_xlfn.XLOOKUP($E155,$E$32:$E$281,_xlfn.XLOOKUP(AF$31,$S$28:$AB$28,$S$32:$AB$281))*_xlfn.XLOOKUP(AI$30,$S$8:$S$10,_xlfn.XLOOKUP(AF$31,$U$4:$Z$4,$U$8:$Z$10),1),4))</f>
        <v/>
      </c>
      <c r="AG155" s="2" t="str">
        <f t="shared" si="13"/>
        <v>{"Atk":72309.6207,"Cri":1.1733}</v>
      </c>
      <c r="AH155" s="2" t="str" cm="1">
        <f t="array" ref="AH155">IF(AH154="","",$B$2&amp;AH$31&amp;$B$2&amp;$B$1&amp;ROUND(AH$29/100*_xlfn.XLOOKUP($E155,$E$32:$E$281,_xlfn.XLOOKUP(AH$31,$S$28:$AB$28,$S$32:$AB$281))*_xlfn.XLOOKUP(AK$30,$S$8:$S$10,_xlfn.XLOOKUP(AH$31,$U$4:$Z$4,$U$8:$Z$10),1),4))</f>
        <v>"Hp":521577.5918</v>
      </c>
      <c r="AI155" s="2" t="str" cm="1">
        <f t="array" ref="AI155">IF(AI154="","",$B$2&amp;AI$31&amp;$B$2&amp;$B$1&amp;ROUND(AI$29/100*_xlfn.XLOOKUP($E155,$E$32:$E$281,_xlfn.XLOOKUP(AI$31,$S$28:$AB$28,$S$32:$AB$281))*_xlfn.XLOOKUP(AK$30,$S$8:$S$10,_xlfn.XLOOKUP(AI$31,$U$4:$Z$4,$U$8:$Z$10),1),4))</f>
        <v>"AntiCri":0.6474</v>
      </c>
      <c r="AJ155" s="2" t="str" cm="1">
        <f t="array" ref="AJ155">IF(AJ154="","",$B$2&amp;AJ$31&amp;$B$2&amp;$B$1&amp;ROUND(AJ$29/100*_xlfn.XLOOKUP($E155,$E$32:$E$281,_xlfn.XLOOKUP(AJ$31,$S$28:$AB$28,$S$32:$AB$281))*_xlfn.XLOOKUP(AK$30,$S$8:$S$10,_xlfn.XLOOKUP(AJ$31,$U$4:$Z$4,$U$8:$Z$10),1),4))</f>
        <v/>
      </c>
      <c r="AK155" s="2" t="str">
        <f t="shared" si="14"/>
        <v>{"Hp":521577.5918,"AntiCri":0.6474}</v>
      </c>
      <c r="AL155" s="2" t="str" cm="1">
        <f t="array" ref="AL155">IF(AL154="","",$B$2&amp;AL$31&amp;$B$2&amp;$B$1&amp;ROUND(AL$29/100*_xlfn.XLOOKUP($E155,$E$32:$E$281,_xlfn.XLOOKUP(AL$31,$S$28:$AB$28,$S$32:$AB$281))*IFERROR(_xlfn.XLOOKUP(AO$30,$S$8:$S$10,_xlfn.XLOOKUP(AL$31,$U$4:$Z$4,$U$8:$Z$10),1),1),4))</f>
        <v>"PhysDef":22522.6687</v>
      </c>
      <c r="AM155" s="2" t="str" cm="1">
        <f t="array" ref="AM155">IF(AM154="","",$B$2&amp;AM$31&amp;$B$2&amp;$B$1&amp;ROUND(AM$29/100*_xlfn.XLOOKUP($E155,$E$32:$E$281,_xlfn.XLOOKUP(AM$31,$S$28:$AB$28,$S$32:$AB$281))*IFERROR(_xlfn.XLOOKUP(AP$30,$S$8:$S$10,_xlfn.XLOOKUP(AM$31,$U$4:$Z$4,$U$8:$Z$10),1),1),4))</f>
        <v>"SkillSpeed":0.1789</v>
      </c>
      <c r="AN155" s="2" t="str" cm="1">
        <f t="array" ref="AN155">IF(AN154="","",$B$2&amp;AN$31&amp;$B$2&amp;$B$1&amp;ROUND(AN$29/100*_xlfn.XLOOKUP($E155,$E$32:$E$281,_xlfn.XLOOKUP(AN$31,$S$28:$AB$28,$S$32:$AB$281))*IFERROR(_xlfn.XLOOKUP(AO$30,$S$8:$S$10,_xlfn.XLOOKUP(AN$31,$U$4:$Z$4,$U$8:$Z$10),1),1),4))</f>
        <v/>
      </c>
      <c r="AO155" s="2" t="str">
        <f t="shared" si="15"/>
        <v>{"PhysDef":22522.6687,"SkillSpeed":0.1789}</v>
      </c>
      <c r="AP155" s="2" t="str" cm="1">
        <f t="array" ref="AP155">IF(AP154="","",$B$2&amp;AP$31&amp;$B$2&amp;$B$1&amp;ROUND(AP$29/100*_xlfn.XLOOKUP($E155,$E$32:$E$281,_xlfn.XLOOKUP(AP$31,$S$28:$AB$28,$S$32:$AB$281))*IFERROR(_xlfn.XLOOKUP(AS$30,$S$8:$S$10,_xlfn.XLOOKUP(AP$31,$U$4:$Z$4,$U$8:$Z$10),1),1),4))</f>
        <v>"MagicDef":22522.6687</v>
      </c>
      <c r="AQ155" s="2" t="str" cm="1">
        <f t="array" ref="AQ155">IF(AQ154="","",$B$2&amp;AQ$31&amp;$B$2&amp;$B$1&amp;ROUND(AQ$29/100*_xlfn.XLOOKUP($E155,$E$32:$E$281,_xlfn.XLOOKUP(AQ$31,$S$28:$AB$28,$S$32:$AB$281))*IFERROR(_xlfn.XLOOKUP(AT$30,$S$8:$S$10,_xlfn.XLOOKUP(AQ$31,$U$4:$Z$4,$U$8:$Z$10),1),1),4))</f>
        <v>"AtkSpeed":0.23</v>
      </c>
      <c r="AR155" s="2" t="str" cm="1">
        <f t="array" ref="AR155">IF(AR154="","",$B$2&amp;AR$31&amp;$B$2&amp;$B$1&amp;ROUND(AR$29/100*_xlfn.XLOOKUP($E155,$E$32:$E$281,_xlfn.XLOOKUP(AR$31,$S$28:$AB$28,$S$32:$AB$281))*IFERROR(_xlfn.XLOOKUP(AS$30,$S$8:$S$10,_xlfn.XLOOKUP(AR$31,$U$4:$Z$4,$U$8:$Z$10),1),1),4))</f>
        <v>"SkillSpeed":0.1789</v>
      </c>
      <c r="AS155" s="2" t="str">
        <f t="shared" si="16"/>
        <v>{"MagicDef":22522.6687,"AtkSpeed":0.23,"SkillSpeed":0.1789}</v>
      </c>
      <c r="AT155" s="2" t="str" cm="1">
        <f t="array" ref="AT155">IF(AT154="","",$B$2&amp;AT$31&amp;$B$2&amp;$B$1&amp;ROUND(AT$29/100*_xlfn.XLOOKUP($E155,$E$32:$E$281,_xlfn.XLOOKUP(AT$31,$S$28:$AB$28,$S$32:$AB$281))*IFERROR(_xlfn.XLOOKUP(AW$30,$S$8:$S$10,_xlfn.XLOOKUP(AT$31,$U$4:$Z$4,$U$8:$Z$10),1),1),4))</f>
        <v>"Atk":50972.3556</v>
      </c>
      <c r="AU155" s="2" t="str" cm="1">
        <f t="array" ref="AU155">IF(AU154="","",$B$2&amp;AU$31&amp;$B$2&amp;$B$1&amp;ROUND(AU$29/100*_xlfn.XLOOKUP($E155,$E$32:$E$281,_xlfn.XLOOKUP(AU$31,$S$28:$AB$28,$S$32:$AB$281))*IFERROR(_xlfn.XLOOKUP(AX$30,$S$8:$S$10,_xlfn.XLOOKUP(AU$31,$U$4:$Z$4,$U$8:$Z$10),1),1),4))</f>
        <v>"Cri":0.8092</v>
      </c>
      <c r="AV155" s="2" t="str" cm="1">
        <f t="array" ref="AV155">IF(AV154="","",$B$2&amp;AV$31&amp;$B$2&amp;$B$1&amp;ROUND(AV$29/100*_xlfn.XLOOKUP($E155,$E$32:$E$281,_xlfn.XLOOKUP(AV$31,$S$28:$AB$28,$S$32:$AB$281))*IFERROR(_xlfn.XLOOKUP(AW$30,$S$8:$S$10,_xlfn.XLOOKUP(AV$31,$U$4:$Z$4,$U$8:$Z$10),1),1),4))</f>
        <v/>
      </c>
      <c r="AW155" s="2" t="str">
        <f t="shared" si="17"/>
        <v>{"Atk":50972.3556,"Cri":0.8092}</v>
      </c>
      <c r="AX155" s="2" t="str" cm="1">
        <f t="array" ref="AX155">IF(AX154="","",$B$2&amp;AX$31&amp;$B$2&amp;$B$1&amp;ROUND(AX$29/100*_xlfn.XLOOKUP($E155,$E$32:$E$281,_xlfn.XLOOKUP(AX$31,$S$28:$AB$28,$S$32:$AB$281))*IFERROR(_xlfn.XLOOKUP(BA$30,$S$8:$S$10,_xlfn.XLOOKUP(AX$31,$U$4:$Z$4,$U$8:$Z$10),1),1),4))</f>
        <v>"Hp":740877.261</v>
      </c>
      <c r="AY155" s="2" t="str" cm="1">
        <f t="array" ref="AY155">IF(AY154="","",$B$2&amp;AY$31&amp;$B$2&amp;$B$1&amp;ROUND(AY$29/100*_xlfn.XLOOKUP($E155,$E$32:$E$281,_xlfn.XLOOKUP(AY$31,$S$28:$AB$28,$S$32:$AB$281))*IFERROR(_xlfn.XLOOKUP(BB$30,$S$8:$S$10,_xlfn.XLOOKUP(AY$31,$U$4:$Z$4,$U$8:$Z$10),1),1),4))</f>
        <v>"AntiCri":0.8092</v>
      </c>
      <c r="AZ155" s="2" t="str" cm="1">
        <f t="array" ref="AZ155">IF(AZ154="","",$B$2&amp;AZ$31&amp;$B$2&amp;$B$1&amp;ROUND(AZ$29/100*_xlfn.XLOOKUP($E155,$E$32:$E$281,_xlfn.XLOOKUP(AZ$31,$S$28:$AB$28,$S$32:$AB$281))*IFERROR(_xlfn.XLOOKUP(BA$30,$S$8:$S$10,_xlfn.XLOOKUP(AZ$31,$U$4:$Z$4,$U$8:$Z$10),1),1),4))</f>
        <v/>
      </c>
      <c r="BA155" s="2" t="str">
        <f t="shared" si="18"/>
        <v>{"Hp":740877.261,"AntiCri":0.8092}</v>
      </c>
      <c r="BB155" s="2" t="str" cm="1">
        <f t="array" ref="BB155">IF(BB154="","",$B$2&amp;BB$31&amp;$B$2&amp;$B$1&amp;ROUND(BB$29/100*_xlfn.XLOOKUP($E155,$E$32:$E$281,_xlfn.XLOOKUP(BB$31,$S$28:$AB$28,$S$32:$AB$281))*IFERROR(_xlfn.XLOOKUP(BE$30,$S$8:$S$10,_xlfn.XLOOKUP(BB$31,$U$4:$Z$4,$U$8:$Z$10),1),1),4))</f>
        <v>"PhysDef":26078.8796</v>
      </c>
      <c r="BC155" s="2" t="str" cm="1">
        <f t="array" ref="BC155">IF(BC154="","",$B$2&amp;BC$31&amp;$B$2&amp;$B$1&amp;ROUND(BC$29/100*_xlfn.XLOOKUP($E155,$E$32:$E$281,_xlfn.XLOOKUP(BC$31,$S$28:$AB$28,$S$32:$AB$281))*IFERROR(_xlfn.XLOOKUP(BF$30,$S$8:$S$10,_xlfn.XLOOKUP(BC$31,$U$4:$Z$4,$U$8:$Z$10),1),1),4))</f>
        <v>"OnHealInc":0.1686</v>
      </c>
      <c r="BD155" s="2" t="str" cm="1">
        <f t="array" ref="BD155">IF(BD154="","",$B$2&amp;BD$31&amp;$B$2&amp;$B$1&amp;ROUND(BD$29/100*_xlfn.XLOOKUP($E155,$E$32:$E$281,_xlfn.XLOOKUP(BD$31,$S$28:$AB$28,$S$32:$AB$281))*IFERROR(_xlfn.XLOOKUP(BE$30,$S$8:$S$10,_xlfn.XLOOKUP(BD$31,$U$4:$Z$4,$U$8:$Z$10),1),1),4))</f>
        <v/>
      </c>
      <c r="BE155" s="2" t="str">
        <f t="shared" si="19"/>
        <v>{"PhysDef":26078.8796,"OnHealInc":0.1686}</v>
      </c>
      <c r="BF155" s="2" t="str" cm="1">
        <f t="array" ref="BF155">IF(BF154="","",$B$2&amp;BF$31&amp;$B$2&amp;$B$1&amp;ROUND(BF$29/100*_xlfn.XLOOKUP($E155,$E$32:$E$281,_xlfn.XLOOKUP(BF$31,$S$28:$AB$28,$S$32:$AB$281))*IFERROR(_xlfn.XLOOKUP(BI$30,$S$8:$S$10,_xlfn.XLOOKUP(BF$31,$U$4:$Z$4,$U$8:$Z$10),1),1),4))</f>
        <v>"MagicDef":26078.8796</v>
      </c>
      <c r="BG155" s="2" t="str" cm="1">
        <f t="array" ref="BG155">IF(BG154="","",$B$2&amp;BG$31&amp;$B$2&amp;$B$1&amp;ROUND(BG$29/100*_xlfn.XLOOKUP($E155,$E$32:$E$281,_xlfn.XLOOKUP(BG$31,$S$28:$AB$28,$S$32:$AB$281))*IFERROR(_xlfn.XLOOKUP(BJ$30,$S$8:$S$10,_xlfn.XLOOKUP(BG$31,$U$4:$Z$4,$U$8:$Z$10),1),1),4))</f>
        <v>"AtkSpeed":0.23</v>
      </c>
      <c r="BH155" s="2" t="str" cm="1">
        <f t="array" ref="BH155">IF(BH154="","",$B$2&amp;BH$31&amp;$B$2&amp;$B$1&amp;ROUND(BH$29/100*_xlfn.XLOOKUP($E155,$E$32:$E$281,_xlfn.XLOOKUP(BH$31,$S$28:$AB$28,$S$32:$AB$281))*IFERROR(_xlfn.XLOOKUP(BI$30,$S$8:$S$10,_xlfn.XLOOKUP(BH$31,$U$4:$Z$4,$U$8:$Z$10),1),1),4))</f>
        <v>"OnHealInc":0.1686</v>
      </c>
      <c r="BI155" s="2" t="str">
        <f t="shared" si="20"/>
        <v>{"MagicDef":26078.8796,"AtkSpeed":0.23,"OnHealInc":0.1686}</v>
      </c>
      <c r="BJ155" s="2" t="str" cm="1">
        <f t="array" ref="BJ155">IF(BJ154="","",$B$2&amp;BJ$31&amp;$B$2&amp;$B$1&amp;ROUND(BJ$29/100*_xlfn.XLOOKUP($E155,$E$32:$E$281,_xlfn.XLOOKUP(BJ$31,$S$28:$AB$28,$S$32:$AB$281))*IFERROR(_xlfn.XLOOKUP(BM$30,$S$8:$S$10,_xlfn.XLOOKUP(BJ$31,$U$4:$Z$4,$U$8:$Z$10),1),1),4))</f>
        <v>"Atk":65197.199</v>
      </c>
      <c r="BK155" s="2" t="str" cm="1">
        <f t="array" ref="BK155">IF(BK154="","",$B$2&amp;BK$31&amp;$B$2&amp;$B$1&amp;ROUND(BK$29/100*_xlfn.XLOOKUP($E155,$E$32:$E$281,_xlfn.XLOOKUP(BK$31,$S$28:$AB$28,$S$32:$AB$281))*IFERROR(_xlfn.XLOOKUP(BN$30,$S$8:$S$10,_xlfn.XLOOKUP(BK$31,$U$4:$Z$4,$U$8:$Z$10),1),1),4))</f>
        <v>"Cri":0.8092</v>
      </c>
      <c r="BL155" s="2" t="str" cm="1">
        <f t="array" ref="BL155">IF(BL154="","",$B$2&amp;BL$31&amp;$B$2&amp;$B$1&amp;ROUND(BL$29/100*_xlfn.XLOOKUP($E155,$E$32:$E$281,_xlfn.XLOOKUP(BL$31,$S$28:$AB$28,$S$32:$AB$281))*IFERROR(_xlfn.XLOOKUP(BM$30,$S$8:$S$10,_xlfn.XLOOKUP(BL$31,$U$4:$Z$4,$U$8:$Z$10),1),1),4))</f>
        <v/>
      </c>
      <c r="BM155" s="2" t="str">
        <f t="shared" si="21"/>
        <v>{"Atk":65197.199,"Cri":0.8092}</v>
      </c>
      <c r="BN155" s="2" t="str" cm="1">
        <f t="array" ref="BN155">IF(BN154="","",$B$2&amp;BN$31&amp;$B$2&amp;$B$1&amp;ROUND(BN$29/100*_xlfn.XLOOKUP($E155,$E$32:$E$281,_xlfn.XLOOKUP(BN$31,$S$28:$AB$28,$S$32:$AB$281))*IFERROR(_xlfn.XLOOKUP(BQ$30,$S$8:$S$10,_xlfn.XLOOKUP(BN$31,$U$4:$Z$4,$U$8:$Z$10),1),1),4))</f>
        <v>"Hp":622336.8993</v>
      </c>
      <c r="BO155" s="2" t="str" cm="1">
        <f t="array" ref="BO155">IF(BO154="","",$B$2&amp;BO$31&amp;$B$2&amp;$B$1&amp;ROUND(BO$29/100*_xlfn.XLOOKUP($E155,$E$32:$E$281,_xlfn.XLOOKUP(BO$31,$S$28:$AB$28,$S$32:$AB$281))*IFERROR(_xlfn.XLOOKUP(BR$30,$S$8:$S$10,_xlfn.XLOOKUP(BO$31,$U$4:$Z$4,$U$8:$Z$10),1),1),4))</f>
        <v>"AntiCri":0.8092</v>
      </c>
      <c r="BP155" s="2" t="str" cm="1">
        <f t="array" ref="BP155">IF(BP154="","",$B$2&amp;BP$31&amp;$B$2&amp;$B$1&amp;ROUND(BP$29/100*_xlfn.XLOOKUP($E155,$E$32:$E$281,_xlfn.XLOOKUP(BP$31,$S$28:$AB$28,$S$32:$AB$281))*IFERROR(_xlfn.XLOOKUP(BQ$30,$S$8:$S$10,_xlfn.XLOOKUP(BP$31,$U$4:$Z$4,$U$8:$Z$10),1),1),4))</f>
        <v/>
      </c>
      <c r="BQ155" s="2" t="str">
        <f t="shared" si="22"/>
        <v>{"Hp":622336.8993,"AntiCri":0.8092}</v>
      </c>
      <c r="BR155" s="2" t="str" cm="1">
        <f t="array" ref="BR155">IF(BR154="","",$B$2&amp;BR$31&amp;$B$2&amp;$B$1&amp;ROUND(BR$29/100*_xlfn.XLOOKUP($E155,$E$32:$E$281,_xlfn.XLOOKUP(BR$31,$S$28:$AB$28,$S$32:$AB$281))*IFERROR(_xlfn.XLOOKUP(BU$30,$S$8:$S$10,_xlfn.XLOOKUP(BR$31,$U$4:$Z$4,$U$8:$Z$10),1),1),4))</f>
        <v>"PhysDef":22996.8302</v>
      </c>
      <c r="BS155" s="2" t="str" cm="1">
        <f t="array" ref="BS155">IF(BS154="","",$B$2&amp;BS$31&amp;$B$2&amp;$B$1&amp;ROUND(BS$29/100*_xlfn.XLOOKUP($E155,$E$32:$E$281,_xlfn.XLOOKUP(BS$31,$S$28:$AB$28,$S$32:$AB$281))*IFERROR(_xlfn.XLOOKUP(BV$30,$S$8:$S$10,_xlfn.XLOOKUP(BS$31,$U$4:$Z$4,$U$8:$Z$10),1),1),4))</f>
        <v>"HealInc":0.1686</v>
      </c>
      <c r="BT155" s="2" t="str" cm="1">
        <f t="array" ref="BT155">IF(BT154="","",$B$2&amp;BT$31&amp;$B$2&amp;$B$1&amp;ROUND(BT$29/100*_xlfn.XLOOKUP($E155,$E$32:$E$281,_xlfn.XLOOKUP(BT$31,$S$28:$AB$28,$S$32:$AB$281))*IFERROR(_xlfn.XLOOKUP(BU$30,$S$8:$S$10,_xlfn.XLOOKUP(BT$31,$U$4:$Z$4,$U$8:$Z$10),1),1),4))</f>
        <v/>
      </c>
      <c r="BU155" s="2" t="str">
        <f t="shared" si="23"/>
        <v>{"PhysDef":22996.8302,"HealInc":0.1686}</v>
      </c>
      <c r="BV155" s="2" t="str" cm="1">
        <f t="array" ref="BV155">IF(BV154="","",$B$2&amp;BV$31&amp;$B$2&amp;$B$1&amp;ROUND(BV$29/100*_xlfn.XLOOKUP($E155,$E$32:$E$281,_xlfn.XLOOKUP(BV$31,$S$28:$AB$28,$S$32:$AB$281))*IFERROR(_xlfn.XLOOKUP(BY$30,$S$8:$S$10,_xlfn.XLOOKUP(BV$31,$U$4:$Z$4,$U$8:$Z$10),1),1),4))</f>
        <v>"MagicDef":23470.9916</v>
      </c>
      <c r="BW155" s="2" t="str" cm="1">
        <f t="array" ref="BW155">IF(BW154="","",$B$2&amp;BW$31&amp;$B$2&amp;$B$1&amp;ROUND(BW$29/100*_xlfn.XLOOKUP($E155,$E$32:$E$281,_xlfn.XLOOKUP(BW$31,$S$28:$AB$28,$S$32:$AB$281))*IFERROR(_xlfn.XLOOKUP(BZ$30,$S$8:$S$10,_xlfn.XLOOKUP(BW$31,$U$4:$Z$4,$U$8:$Z$10),1),1),4))</f>
        <v>"AtkSpeed":0.23</v>
      </c>
      <c r="BX155" s="2" t="str" cm="1">
        <f t="array" ref="BX155">IF(BX154="","",$B$2&amp;BX$31&amp;$B$2&amp;$B$1&amp;ROUND(BX$29/100*_xlfn.XLOOKUP($E155,$E$32:$E$281,_xlfn.XLOOKUP(BX$31,$S$28:$AB$28,$S$32:$AB$281))*IFERROR(_xlfn.XLOOKUP(BY$30,$S$8:$S$10,_xlfn.XLOOKUP(BX$31,$U$4:$Z$4,$U$8:$Z$10),1),1),4))</f>
        <v>"HealInc":0.1686</v>
      </c>
      <c r="BY155" s="2" t="str">
        <f t="shared" si="24"/>
        <v>{"MagicDef":23470.9916,"AtkSpeed":0.23,"HealInc":0.1686}</v>
      </c>
    </row>
    <row r="156" spans="4:77" ht="16.5" x14ac:dyDescent="0.15">
      <c r="D156" s="38">
        <v>259</v>
      </c>
      <c r="E156" s="43">
        <v>125</v>
      </c>
      <c r="F156" s="38">
        <v>0</v>
      </c>
      <c r="G156" s="38">
        <v>0</v>
      </c>
      <c r="H156" s="3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48">
        <v>0</v>
      </c>
      <c r="Q156" s="48">
        <v>0</v>
      </c>
      <c r="R156" s="48">
        <v>0</v>
      </c>
      <c r="S156" s="48">
        <f>SUM(I$32:I156)</f>
        <v>592701.80883179419</v>
      </c>
      <c r="T156" s="48">
        <f>SUM(J$32:J156)</f>
        <v>59270.180883179411</v>
      </c>
      <c r="U156" s="48">
        <f>SUM(K$32:K156)</f>
        <v>23708.072353271767</v>
      </c>
      <c r="V156" s="48">
        <f>SUM(L$32:L156)</f>
        <v>23708.072353271767</v>
      </c>
      <c r="W156" s="62">
        <f>SUM(M$32:M156)/10000</f>
        <v>0.80920000000000003</v>
      </c>
      <c r="X156" s="62">
        <f>SUM(N$32:N156)/10000</f>
        <v>0.80920000000000003</v>
      </c>
      <c r="Y156" s="62">
        <f>SUM(O$32:O156)/10000</f>
        <v>0.22994999999999999</v>
      </c>
      <c r="Z156" s="62">
        <f>SUM(P$32:P156)/10000</f>
        <v>0.17885000000000001</v>
      </c>
      <c r="AA156" s="62">
        <f>SUM(Q$32:Q156)/10000</f>
        <v>0.16863000000000011</v>
      </c>
      <c r="AB156" s="62">
        <f>SUM(R$32:R156)/10000</f>
        <v>0.16863000000000011</v>
      </c>
      <c r="AD156" s="2" t="str" cm="1">
        <f t="array" ref="AD156">IF(AD155="","",$B$2&amp;AD$31&amp;$B$2&amp;$B$1&amp;ROUND(AD$29/100*_xlfn.XLOOKUP($E156,$E$32:$E$281,_xlfn.XLOOKUP(AD$31,$S$28:$AB$28,$S$32:$AB$281))*_xlfn.XLOOKUP(AG$30,$S$8:$S$10,_xlfn.XLOOKUP(AD$31,$U$4:$Z$4,$U$8:$Z$10),1),4))</f>
        <v>"Atk":72309.6207</v>
      </c>
      <c r="AE156" s="2" t="str" cm="1">
        <f t="array" ref="AE156">IF(AE155="","",$B$2&amp;AE$31&amp;$B$2&amp;$B$1&amp;ROUND(AE$29/100*_xlfn.XLOOKUP($E156,$E$32:$E$281,_xlfn.XLOOKUP(AE$31,$S$28:$AB$28,$S$32:$AB$281))*_xlfn.XLOOKUP(AG$30,$S$8:$S$10,_xlfn.XLOOKUP(AE$31,$U$4:$Z$4,$U$8:$Z$10),1),4))</f>
        <v>"Cri":1.1733</v>
      </c>
      <c r="AF156" s="2" t="str" cm="1">
        <f t="array" ref="AF156">IF(AF155="","",$B$2&amp;AF$31&amp;$B$2&amp;$B$1&amp;ROUND(AF$29/100*_xlfn.XLOOKUP($E156,$E$32:$E$281,_xlfn.XLOOKUP(AF$31,$S$28:$AB$28,$S$32:$AB$281))*_xlfn.XLOOKUP(AI$30,$S$8:$S$10,_xlfn.XLOOKUP(AF$31,$U$4:$Z$4,$U$8:$Z$10),1),4))</f>
        <v/>
      </c>
      <c r="AG156" s="2" t="str">
        <f t="shared" si="13"/>
        <v>{"Atk":72309.6207,"Cri":1.1733}</v>
      </c>
      <c r="AH156" s="2" t="str" cm="1">
        <f t="array" ref="AH156">IF(AH155="","",$B$2&amp;AH$31&amp;$B$2&amp;$B$1&amp;ROUND(AH$29/100*_xlfn.XLOOKUP($E156,$E$32:$E$281,_xlfn.XLOOKUP(AH$31,$S$28:$AB$28,$S$32:$AB$281))*_xlfn.XLOOKUP(AK$30,$S$8:$S$10,_xlfn.XLOOKUP(AH$31,$U$4:$Z$4,$U$8:$Z$10),1),4))</f>
        <v>"Hp":521577.5918</v>
      </c>
      <c r="AI156" s="2" t="str" cm="1">
        <f t="array" ref="AI156">IF(AI155="","",$B$2&amp;AI$31&amp;$B$2&amp;$B$1&amp;ROUND(AI$29/100*_xlfn.XLOOKUP($E156,$E$32:$E$281,_xlfn.XLOOKUP(AI$31,$S$28:$AB$28,$S$32:$AB$281))*_xlfn.XLOOKUP(AK$30,$S$8:$S$10,_xlfn.XLOOKUP(AI$31,$U$4:$Z$4,$U$8:$Z$10),1),4))</f>
        <v>"AntiCri":0.6474</v>
      </c>
      <c r="AJ156" s="2" t="str" cm="1">
        <f t="array" ref="AJ156">IF(AJ155="","",$B$2&amp;AJ$31&amp;$B$2&amp;$B$1&amp;ROUND(AJ$29/100*_xlfn.XLOOKUP($E156,$E$32:$E$281,_xlfn.XLOOKUP(AJ$31,$S$28:$AB$28,$S$32:$AB$281))*_xlfn.XLOOKUP(AK$30,$S$8:$S$10,_xlfn.XLOOKUP(AJ$31,$U$4:$Z$4,$U$8:$Z$10),1),4))</f>
        <v/>
      </c>
      <c r="AK156" s="2" t="str">
        <f t="shared" si="14"/>
        <v>{"Hp":521577.5918,"AntiCri":0.6474}</v>
      </c>
      <c r="AL156" s="2" t="str" cm="1">
        <f t="array" ref="AL156">IF(AL155="","",$B$2&amp;AL$31&amp;$B$2&amp;$B$1&amp;ROUND(AL$29/100*_xlfn.XLOOKUP($E156,$E$32:$E$281,_xlfn.XLOOKUP(AL$31,$S$28:$AB$28,$S$32:$AB$281))*IFERROR(_xlfn.XLOOKUP(AO$30,$S$8:$S$10,_xlfn.XLOOKUP(AL$31,$U$4:$Z$4,$U$8:$Z$10),1),1),4))</f>
        <v>"PhysDef":22522.6687</v>
      </c>
      <c r="AM156" s="2" t="str" cm="1">
        <f t="array" ref="AM156">IF(AM155="","",$B$2&amp;AM$31&amp;$B$2&amp;$B$1&amp;ROUND(AM$29/100*_xlfn.XLOOKUP($E156,$E$32:$E$281,_xlfn.XLOOKUP(AM$31,$S$28:$AB$28,$S$32:$AB$281))*IFERROR(_xlfn.XLOOKUP(AP$30,$S$8:$S$10,_xlfn.XLOOKUP(AM$31,$U$4:$Z$4,$U$8:$Z$10),1),1),4))</f>
        <v>"SkillSpeed":0.1789</v>
      </c>
      <c r="AN156" s="2" t="str" cm="1">
        <f t="array" ref="AN156">IF(AN155="","",$B$2&amp;AN$31&amp;$B$2&amp;$B$1&amp;ROUND(AN$29/100*_xlfn.XLOOKUP($E156,$E$32:$E$281,_xlfn.XLOOKUP(AN$31,$S$28:$AB$28,$S$32:$AB$281))*IFERROR(_xlfn.XLOOKUP(AO$30,$S$8:$S$10,_xlfn.XLOOKUP(AN$31,$U$4:$Z$4,$U$8:$Z$10),1),1),4))</f>
        <v/>
      </c>
      <c r="AO156" s="2" t="str">
        <f t="shared" si="15"/>
        <v>{"PhysDef":22522.6687,"SkillSpeed":0.1789}</v>
      </c>
      <c r="AP156" s="2" t="str" cm="1">
        <f t="array" ref="AP156">IF(AP155="","",$B$2&amp;AP$31&amp;$B$2&amp;$B$1&amp;ROUND(AP$29/100*_xlfn.XLOOKUP($E156,$E$32:$E$281,_xlfn.XLOOKUP(AP$31,$S$28:$AB$28,$S$32:$AB$281))*IFERROR(_xlfn.XLOOKUP(AS$30,$S$8:$S$10,_xlfn.XLOOKUP(AP$31,$U$4:$Z$4,$U$8:$Z$10),1),1),4))</f>
        <v>"MagicDef":22522.6687</v>
      </c>
      <c r="AQ156" s="2" t="str" cm="1">
        <f t="array" ref="AQ156">IF(AQ155="","",$B$2&amp;AQ$31&amp;$B$2&amp;$B$1&amp;ROUND(AQ$29/100*_xlfn.XLOOKUP($E156,$E$32:$E$281,_xlfn.XLOOKUP(AQ$31,$S$28:$AB$28,$S$32:$AB$281))*IFERROR(_xlfn.XLOOKUP(AT$30,$S$8:$S$10,_xlfn.XLOOKUP(AQ$31,$U$4:$Z$4,$U$8:$Z$10),1),1),4))</f>
        <v>"AtkSpeed":0.23</v>
      </c>
      <c r="AR156" s="2" t="str" cm="1">
        <f t="array" ref="AR156">IF(AR155="","",$B$2&amp;AR$31&amp;$B$2&amp;$B$1&amp;ROUND(AR$29/100*_xlfn.XLOOKUP($E156,$E$32:$E$281,_xlfn.XLOOKUP(AR$31,$S$28:$AB$28,$S$32:$AB$281))*IFERROR(_xlfn.XLOOKUP(AS$30,$S$8:$S$10,_xlfn.XLOOKUP(AR$31,$U$4:$Z$4,$U$8:$Z$10),1),1),4))</f>
        <v>"SkillSpeed":0.1789</v>
      </c>
      <c r="AS156" s="2" t="str">
        <f t="shared" si="16"/>
        <v>{"MagicDef":22522.6687,"AtkSpeed":0.23,"SkillSpeed":0.1789}</v>
      </c>
      <c r="AT156" s="2" t="str" cm="1">
        <f t="array" ref="AT156">IF(AT155="","",$B$2&amp;AT$31&amp;$B$2&amp;$B$1&amp;ROUND(AT$29/100*_xlfn.XLOOKUP($E156,$E$32:$E$281,_xlfn.XLOOKUP(AT$31,$S$28:$AB$28,$S$32:$AB$281))*IFERROR(_xlfn.XLOOKUP(AW$30,$S$8:$S$10,_xlfn.XLOOKUP(AT$31,$U$4:$Z$4,$U$8:$Z$10),1),1),4))</f>
        <v>"Atk":50972.3556</v>
      </c>
      <c r="AU156" s="2" t="str" cm="1">
        <f t="array" ref="AU156">IF(AU155="","",$B$2&amp;AU$31&amp;$B$2&amp;$B$1&amp;ROUND(AU$29/100*_xlfn.XLOOKUP($E156,$E$32:$E$281,_xlfn.XLOOKUP(AU$31,$S$28:$AB$28,$S$32:$AB$281))*IFERROR(_xlfn.XLOOKUP(AX$30,$S$8:$S$10,_xlfn.XLOOKUP(AU$31,$U$4:$Z$4,$U$8:$Z$10),1),1),4))</f>
        <v>"Cri":0.8092</v>
      </c>
      <c r="AV156" s="2" t="str" cm="1">
        <f t="array" ref="AV156">IF(AV155="","",$B$2&amp;AV$31&amp;$B$2&amp;$B$1&amp;ROUND(AV$29/100*_xlfn.XLOOKUP($E156,$E$32:$E$281,_xlfn.XLOOKUP(AV$31,$S$28:$AB$28,$S$32:$AB$281))*IFERROR(_xlfn.XLOOKUP(AW$30,$S$8:$S$10,_xlfn.XLOOKUP(AV$31,$U$4:$Z$4,$U$8:$Z$10),1),1),4))</f>
        <v/>
      </c>
      <c r="AW156" s="2" t="str">
        <f t="shared" si="17"/>
        <v>{"Atk":50972.3556,"Cri":0.8092}</v>
      </c>
      <c r="AX156" s="2" t="str" cm="1">
        <f t="array" ref="AX156">IF(AX155="","",$B$2&amp;AX$31&amp;$B$2&amp;$B$1&amp;ROUND(AX$29/100*_xlfn.XLOOKUP($E156,$E$32:$E$281,_xlfn.XLOOKUP(AX$31,$S$28:$AB$28,$S$32:$AB$281))*IFERROR(_xlfn.XLOOKUP(BA$30,$S$8:$S$10,_xlfn.XLOOKUP(AX$31,$U$4:$Z$4,$U$8:$Z$10),1),1),4))</f>
        <v>"Hp":740877.261</v>
      </c>
      <c r="AY156" s="2" t="str" cm="1">
        <f t="array" ref="AY156">IF(AY155="","",$B$2&amp;AY$31&amp;$B$2&amp;$B$1&amp;ROUND(AY$29/100*_xlfn.XLOOKUP($E156,$E$32:$E$281,_xlfn.XLOOKUP(AY$31,$S$28:$AB$28,$S$32:$AB$281))*IFERROR(_xlfn.XLOOKUP(BB$30,$S$8:$S$10,_xlfn.XLOOKUP(AY$31,$U$4:$Z$4,$U$8:$Z$10),1),1),4))</f>
        <v>"AntiCri":0.8092</v>
      </c>
      <c r="AZ156" s="2" t="str" cm="1">
        <f t="array" ref="AZ156">IF(AZ155="","",$B$2&amp;AZ$31&amp;$B$2&amp;$B$1&amp;ROUND(AZ$29/100*_xlfn.XLOOKUP($E156,$E$32:$E$281,_xlfn.XLOOKUP(AZ$31,$S$28:$AB$28,$S$32:$AB$281))*IFERROR(_xlfn.XLOOKUP(BA$30,$S$8:$S$10,_xlfn.XLOOKUP(AZ$31,$U$4:$Z$4,$U$8:$Z$10),1),1),4))</f>
        <v/>
      </c>
      <c r="BA156" s="2" t="str">
        <f t="shared" si="18"/>
        <v>{"Hp":740877.261,"AntiCri":0.8092}</v>
      </c>
      <c r="BB156" s="2" t="str" cm="1">
        <f t="array" ref="BB156">IF(BB155="","",$B$2&amp;BB$31&amp;$B$2&amp;$B$1&amp;ROUND(BB$29/100*_xlfn.XLOOKUP($E156,$E$32:$E$281,_xlfn.XLOOKUP(BB$31,$S$28:$AB$28,$S$32:$AB$281))*IFERROR(_xlfn.XLOOKUP(BE$30,$S$8:$S$10,_xlfn.XLOOKUP(BB$31,$U$4:$Z$4,$U$8:$Z$10),1),1),4))</f>
        <v>"PhysDef":26078.8796</v>
      </c>
      <c r="BC156" s="2" t="str" cm="1">
        <f t="array" ref="BC156">IF(BC155="","",$B$2&amp;BC$31&amp;$B$2&amp;$B$1&amp;ROUND(BC$29/100*_xlfn.XLOOKUP($E156,$E$32:$E$281,_xlfn.XLOOKUP(BC$31,$S$28:$AB$28,$S$32:$AB$281))*IFERROR(_xlfn.XLOOKUP(BF$30,$S$8:$S$10,_xlfn.XLOOKUP(BC$31,$U$4:$Z$4,$U$8:$Z$10),1),1),4))</f>
        <v>"OnHealInc":0.1686</v>
      </c>
      <c r="BD156" s="2" t="str" cm="1">
        <f t="array" ref="BD156">IF(BD155="","",$B$2&amp;BD$31&amp;$B$2&amp;$B$1&amp;ROUND(BD$29/100*_xlfn.XLOOKUP($E156,$E$32:$E$281,_xlfn.XLOOKUP(BD$31,$S$28:$AB$28,$S$32:$AB$281))*IFERROR(_xlfn.XLOOKUP(BE$30,$S$8:$S$10,_xlfn.XLOOKUP(BD$31,$U$4:$Z$4,$U$8:$Z$10),1),1),4))</f>
        <v/>
      </c>
      <c r="BE156" s="2" t="str">
        <f t="shared" si="19"/>
        <v>{"PhysDef":26078.8796,"OnHealInc":0.1686}</v>
      </c>
      <c r="BF156" s="2" t="str" cm="1">
        <f t="array" ref="BF156">IF(BF155="","",$B$2&amp;BF$31&amp;$B$2&amp;$B$1&amp;ROUND(BF$29/100*_xlfn.XLOOKUP($E156,$E$32:$E$281,_xlfn.XLOOKUP(BF$31,$S$28:$AB$28,$S$32:$AB$281))*IFERROR(_xlfn.XLOOKUP(BI$30,$S$8:$S$10,_xlfn.XLOOKUP(BF$31,$U$4:$Z$4,$U$8:$Z$10),1),1),4))</f>
        <v>"MagicDef":26078.8796</v>
      </c>
      <c r="BG156" s="2" t="str" cm="1">
        <f t="array" ref="BG156">IF(BG155="","",$B$2&amp;BG$31&amp;$B$2&amp;$B$1&amp;ROUND(BG$29/100*_xlfn.XLOOKUP($E156,$E$32:$E$281,_xlfn.XLOOKUP(BG$31,$S$28:$AB$28,$S$32:$AB$281))*IFERROR(_xlfn.XLOOKUP(BJ$30,$S$8:$S$10,_xlfn.XLOOKUP(BG$31,$U$4:$Z$4,$U$8:$Z$10),1),1),4))</f>
        <v>"AtkSpeed":0.23</v>
      </c>
      <c r="BH156" s="2" t="str" cm="1">
        <f t="array" ref="BH156">IF(BH155="","",$B$2&amp;BH$31&amp;$B$2&amp;$B$1&amp;ROUND(BH$29/100*_xlfn.XLOOKUP($E156,$E$32:$E$281,_xlfn.XLOOKUP(BH$31,$S$28:$AB$28,$S$32:$AB$281))*IFERROR(_xlfn.XLOOKUP(BI$30,$S$8:$S$10,_xlfn.XLOOKUP(BH$31,$U$4:$Z$4,$U$8:$Z$10),1),1),4))</f>
        <v>"OnHealInc":0.1686</v>
      </c>
      <c r="BI156" s="2" t="str">
        <f t="shared" si="20"/>
        <v>{"MagicDef":26078.8796,"AtkSpeed":0.23,"OnHealInc":0.1686}</v>
      </c>
      <c r="BJ156" s="2" t="str" cm="1">
        <f t="array" ref="BJ156">IF(BJ155="","",$B$2&amp;BJ$31&amp;$B$2&amp;$B$1&amp;ROUND(BJ$29/100*_xlfn.XLOOKUP($E156,$E$32:$E$281,_xlfn.XLOOKUP(BJ$31,$S$28:$AB$28,$S$32:$AB$281))*IFERROR(_xlfn.XLOOKUP(BM$30,$S$8:$S$10,_xlfn.XLOOKUP(BJ$31,$U$4:$Z$4,$U$8:$Z$10),1),1),4))</f>
        <v>"Atk":65197.199</v>
      </c>
      <c r="BK156" s="2" t="str" cm="1">
        <f t="array" ref="BK156">IF(BK155="","",$B$2&amp;BK$31&amp;$B$2&amp;$B$1&amp;ROUND(BK$29/100*_xlfn.XLOOKUP($E156,$E$32:$E$281,_xlfn.XLOOKUP(BK$31,$S$28:$AB$28,$S$32:$AB$281))*IFERROR(_xlfn.XLOOKUP(BN$30,$S$8:$S$10,_xlfn.XLOOKUP(BK$31,$U$4:$Z$4,$U$8:$Z$10),1),1),4))</f>
        <v>"Cri":0.8092</v>
      </c>
      <c r="BL156" s="2" t="str" cm="1">
        <f t="array" ref="BL156">IF(BL155="","",$B$2&amp;BL$31&amp;$B$2&amp;$B$1&amp;ROUND(BL$29/100*_xlfn.XLOOKUP($E156,$E$32:$E$281,_xlfn.XLOOKUP(BL$31,$S$28:$AB$28,$S$32:$AB$281))*IFERROR(_xlfn.XLOOKUP(BM$30,$S$8:$S$10,_xlfn.XLOOKUP(BL$31,$U$4:$Z$4,$U$8:$Z$10),1),1),4))</f>
        <v/>
      </c>
      <c r="BM156" s="2" t="str">
        <f t="shared" si="21"/>
        <v>{"Atk":65197.199,"Cri":0.8092}</v>
      </c>
      <c r="BN156" s="2" t="str" cm="1">
        <f t="array" ref="BN156">IF(BN155="","",$B$2&amp;BN$31&amp;$B$2&amp;$B$1&amp;ROUND(BN$29/100*_xlfn.XLOOKUP($E156,$E$32:$E$281,_xlfn.XLOOKUP(BN$31,$S$28:$AB$28,$S$32:$AB$281))*IFERROR(_xlfn.XLOOKUP(BQ$30,$S$8:$S$10,_xlfn.XLOOKUP(BN$31,$U$4:$Z$4,$U$8:$Z$10),1),1),4))</f>
        <v>"Hp":622336.8993</v>
      </c>
      <c r="BO156" s="2" t="str" cm="1">
        <f t="array" ref="BO156">IF(BO155="","",$B$2&amp;BO$31&amp;$B$2&amp;$B$1&amp;ROUND(BO$29/100*_xlfn.XLOOKUP($E156,$E$32:$E$281,_xlfn.XLOOKUP(BO$31,$S$28:$AB$28,$S$32:$AB$281))*IFERROR(_xlfn.XLOOKUP(BR$30,$S$8:$S$10,_xlfn.XLOOKUP(BO$31,$U$4:$Z$4,$U$8:$Z$10),1),1),4))</f>
        <v>"AntiCri":0.8092</v>
      </c>
      <c r="BP156" s="2" t="str" cm="1">
        <f t="array" ref="BP156">IF(BP155="","",$B$2&amp;BP$31&amp;$B$2&amp;$B$1&amp;ROUND(BP$29/100*_xlfn.XLOOKUP($E156,$E$32:$E$281,_xlfn.XLOOKUP(BP$31,$S$28:$AB$28,$S$32:$AB$281))*IFERROR(_xlfn.XLOOKUP(BQ$30,$S$8:$S$10,_xlfn.XLOOKUP(BP$31,$U$4:$Z$4,$U$8:$Z$10),1),1),4))</f>
        <v/>
      </c>
      <c r="BQ156" s="2" t="str">
        <f t="shared" si="22"/>
        <v>{"Hp":622336.8993,"AntiCri":0.8092}</v>
      </c>
      <c r="BR156" s="2" t="str" cm="1">
        <f t="array" ref="BR156">IF(BR155="","",$B$2&amp;BR$31&amp;$B$2&amp;$B$1&amp;ROUND(BR$29/100*_xlfn.XLOOKUP($E156,$E$32:$E$281,_xlfn.XLOOKUP(BR$31,$S$28:$AB$28,$S$32:$AB$281))*IFERROR(_xlfn.XLOOKUP(BU$30,$S$8:$S$10,_xlfn.XLOOKUP(BR$31,$U$4:$Z$4,$U$8:$Z$10),1),1),4))</f>
        <v>"PhysDef":22996.8302</v>
      </c>
      <c r="BS156" s="2" t="str" cm="1">
        <f t="array" ref="BS156">IF(BS155="","",$B$2&amp;BS$31&amp;$B$2&amp;$B$1&amp;ROUND(BS$29/100*_xlfn.XLOOKUP($E156,$E$32:$E$281,_xlfn.XLOOKUP(BS$31,$S$28:$AB$28,$S$32:$AB$281))*IFERROR(_xlfn.XLOOKUP(BV$30,$S$8:$S$10,_xlfn.XLOOKUP(BS$31,$U$4:$Z$4,$U$8:$Z$10),1),1),4))</f>
        <v>"HealInc":0.1686</v>
      </c>
      <c r="BT156" s="2" t="str" cm="1">
        <f t="array" ref="BT156">IF(BT155="","",$B$2&amp;BT$31&amp;$B$2&amp;$B$1&amp;ROUND(BT$29/100*_xlfn.XLOOKUP($E156,$E$32:$E$281,_xlfn.XLOOKUP(BT$31,$S$28:$AB$28,$S$32:$AB$281))*IFERROR(_xlfn.XLOOKUP(BU$30,$S$8:$S$10,_xlfn.XLOOKUP(BT$31,$U$4:$Z$4,$U$8:$Z$10),1),1),4))</f>
        <v/>
      </c>
      <c r="BU156" s="2" t="str">
        <f t="shared" si="23"/>
        <v>{"PhysDef":22996.8302,"HealInc":0.1686}</v>
      </c>
      <c r="BV156" s="2" t="str" cm="1">
        <f t="array" ref="BV156">IF(BV155="","",$B$2&amp;BV$31&amp;$B$2&amp;$B$1&amp;ROUND(BV$29/100*_xlfn.XLOOKUP($E156,$E$32:$E$281,_xlfn.XLOOKUP(BV$31,$S$28:$AB$28,$S$32:$AB$281))*IFERROR(_xlfn.XLOOKUP(BY$30,$S$8:$S$10,_xlfn.XLOOKUP(BV$31,$U$4:$Z$4,$U$8:$Z$10),1),1),4))</f>
        <v>"MagicDef":23470.9916</v>
      </c>
      <c r="BW156" s="2" t="str" cm="1">
        <f t="array" ref="BW156">IF(BW155="","",$B$2&amp;BW$31&amp;$B$2&amp;$B$1&amp;ROUND(BW$29/100*_xlfn.XLOOKUP($E156,$E$32:$E$281,_xlfn.XLOOKUP(BW$31,$S$28:$AB$28,$S$32:$AB$281))*IFERROR(_xlfn.XLOOKUP(BZ$30,$S$8:$S$10,_xlfn.XLOOKUP(BW$31,$U$4:$Z$4,$U$8:$Z$10),1),1),4))</f>
        <v>"AtkSpeed":0.23</v>
      </c>
      <c r="BX156" s="2" t="str" cm="1">
        <f t="array" ref="BX156">IF(BX155="","",$B$2&amp;BX$31&amp;$B$2&amp;$B$1&amp;ROUND(BX$29/100*_xlfn.XLOOKUP($E156,$E$32:$E$281,_xlfn.XLOOKUP(BX$31,$S$28:$AB$28,$S$32:$AB$281))*IFERROR(_xlfn.XLOOKUP(BY$30,$S$8:$S$10,_xlfn.XLOOKUP(BX$31,$U$4:$Z$4,$U$8:$Z$10),1),1),4))</f>
        <v>"HealInc":0.1686</v>
      </c>
      <c r="BY156" s="2" t="str">
        <f t="shared" si="24"/>
        <v>{"MagicDef":23470.9916,"AtkSpeed":0.23,"HealInc":0.1686}</v>
      </c>
    </row>
    <row r="157" spans="4:77" ht="16.5" x14ac:dyDescent="0.15">
      <c r="D157" s="38">
        <v>261</v>
      </c>
      <c r="E157" s="42">
        <v>126</v>
      </c>
      <c r="F157" s="38">
        <v>0</v>
      </c>
      <c r="G157" s="38">
        <v>0</v>
      </c>
      <c r="H157" s="3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48">
        <v>0</v>
      </c>
      <c r="Q157" s="48">
        <v>0</v>
      </c>
      <c r="R157" s="48">
        <v>0</v>
      </c>
      <c r="S157" s="48">
        <f>SUM(I$32:I157)</f>
        <v>592701.80883179419</v>
      </c>
      <c r="T157" s="48">
        <f>SUM(J$32:J157)</f>
        <v>59270.180883179411</v>
      </c>
      <c r="U157" s="48">
        <f>SUM(K$32:K157)</f>
        <v>23708.072353271767</v>
      </c>
      <c r="V157" s="48">
        <f>SUM(L$32:L157)</f>
        <v>23708.072353271767</v>
      </c>
      <c r="W157" s="62">
        <f>SUM(M$32:M157)/10000</f>
        <v>0.80920000000000003</v>
      </c>
      <c r="X157" s="62">
        <f>SUM(N$32:N157)/10000</f>
        <v>0.80920000000000003</v>
      </c>
      <c r="Y157" s="62">
        <f>SUM(O$32:O157)/10000</f>
        <v>0.22994999999999999</v>
      </c>
      <c r="Z157" s="62">
        <f>SUM(P$32:P157)/10000</f>
        <v>0.17885000000000001</v>
      </c>
      <c r="AA157" s="62">
        <f>SUM(Q$32:Q157)/10000</f>
        <v>0.16863000000000011</v>
      </c>
      <c r="AB157" s="62">
        <f>SUM(R$32:R157)/10000</f>
        <v>0.16863000000000011</v>
      </c>
      <c r="AD157" s="2" t="str" cm="1">
        <f t="array" ref="AD157">IF(AD156="","",$B$2&amp;AD$31&amp;$B$2&amp;$B$1&amp;ROUND(AD$29/100*_xlfn.XLOOKUP($E157,$E$32:$E$281,_xlfn.XLOOKUP(AD$31,$S$28:$AB$28,$S$32:$AB$281))*_xlfn.XLOOKUP(AG$30,$S$8:$S$10,_xlfn.XLOOKUP(AD$31,$U$4:$Z$4,$U$8:$Z$10),1),4))</f>
        <v>"Atk":72309.6207</v>
      </c>
      <c r="AE157" s="2" t="str" cm="1">
        <f t="array" ref="AE157">IF(AE156="","",$B$2&amp;AE$31&amp;$B$2&amp;$B$1&amp;ROUND(AE$29/100*_xlfn.XLOOKUP($E157,$E$32:$E$281,_xlfn.XLOOKUP(AE$31,$S$28:$AB$28,$S$32:$AB$281))*_xlfn.XLOOKUP(AG$30,$S$8:$S$10,_xlfn.XLOOKUP(AE$31,$U$4:$Z$4,$U$8:$Z$10),1),4))</f>
        <v>"Cri":1.1733</v>
      </c>
      <c r="AF157" s="2" t="str" cm="1">
        <f t="array" ref="AF157">IF(AF156="","",$B$2&amp;AF$31&amp;$B$2&amp;$B$1&amp;ROUND(AF$29/100*_xlfn.XLOOKUP($E157,$E$32:$E$281,_xlfn.XLOOKUP(AF$31,$S$28:$AB$28,$S$32:$AB$281))*_xlfn.XLOOKUP(AI$30,$S$8:$S$10,_xlfn.XLOOKUP(AF$31,$U$4:$Z$4,$U$8:$Z$10),1),4))</f>
        <v/>
      </c>
      <c r="AG157" s="2" t="str">
        <f t="shared" si="13"/>
        <v>{"Atk":72309.6207,"Cri":1.1733}</v>
      </c>
      <c r="AH157" s="2" t="str" cm="1">
        <f t="array" ref="AH157">IF(AH156="","",$B$2&amp;AH$31&amp;$B$2&amp;$B$1&amp;ROUND(AH$29/100*_xlfn.XLOOKUP($E157,$E$32:$E$281,_xlfn.XLOOKUP(AH$31,$S$28:$AB$28,$S$32:$AB$281))*_xlfn.XLOOKUP(AK$30,$S$8:$S$10,_xlfn.XLOOKUP(AH$31,$U$4:$Z$4,$U$8:$Z$10),1),4))</f>
        <v>"Hp":521577.5918</v>
      </c>
      <c r="AI157" s="2" t="str" cm="1">
        <f t="array" ref="AI157">IF(AI156="","",$B$2&amp;AI$31&amp;$B$2&amp;$B$1&amp;ROUND(AI$29/100*_xlfn.XLOOKUP($E157,$E$32:$E$281,_xlfn.XLOOKUP(AI$31,$S$28:$AB$28,$S$32:$AB$281))*_xlfn.XLOOKUP(AK$30,$S$8:$S$10,_xlfn.XLOOKUP(AI$31,$U$4:$Z$4,$U$8:$Z$10),1),4))</f>
        <v>"AntiCri":0.6474</v>
      </c>
      <c r="AJ157" s="2" t="str" cm="1">
        <f t="array" ref="AJ157">IF(AJ156="","",$B$2&amp;AJ$31&amp;$B$2&amp;$B$1&amp;ROUND(AJ$29/100*_xlfn.XLOOKUP($E157,$E$32:$E$281,_xlfn.XLOOKUP(AJ$31,$S$28:$AB$28,$S$32:$AB$281))*_xlfn.XLOOKUP(AK$30,$S$8:$S$10,_xlfn.XLOOKUP(AJ$31,$U$4:$Z$4,$U$8:$Z$10),1),4))</f>
        <v/>
      </c>
      <c r="AK157" s="2" t="str">
        <f t="shared" si="14"/>
        <v>{"Hp":521577.5918,"AntiCri":0.6474}</v>
      </c>
      <c r="AL157" s="2" t="str" cm="1">
        <f t="array" ref="AL157">IF(AL156="","",$B$2&amp;AL$31&amp;$B$2&amp;$B$1&amp;ROUND(AL$29/100*_xlfn.XLOOKUP($E157,$E$32:$E$281,_xlfn.XLOOKUP(AL$31,$S$28:$AB$28,$S$32:$AB$281))*IFERROR(_xlfn.XLOOKUP(AO$30,$S$8:$S$10,_xlfn.XLOOKUP(AL$31,$U$4:$Z$4,$U$8:$Z$10),1),1),4))</f>
        <v>"PhysDef":22522.6687</v>
      </c>
      <c r="AM157" s="2" t="str" cm="1">
        <f t="array" ref="AM157">IF(AM156="","",$B$2&amp;AM$31&amp;$B$2&amp;$B$1&amp;ROUND(AM$29/100*_xlfn.XLOOKUP($E157,$E$32:$E$281,_xlfn.XLOOKUP(AM$31,$S$28:$AB$28,$S$32:$AB$281))*IFERROR(_xlfn.XLOOKUP(AP$30,$S$8:$S$10,_xlfn.XLOOKUP(AM$31,$U$4:$Z$4,$U$8:$Z$10),1),1),4))</f>
        <v>"SkillSpeed":0.1789</v>
      </c>
      <c r="AN157" s="2" t="str" cm="1">
        <f t="array" ref="AN157">IF(AN156="","",$B$2&amp;AN$31&amp;$B$2&amp;$B$1&amp;ROUND(AN$29/100*_xlfn.XLOOKUP($E157,$E$32:$E$281,_xlfn.XLOOKUP(AN$31,$S$28:$AB$28,$S$32:$AB$281))*IFERROR(_xlfn.XLOOKUP(AO$30,$S$8:$S$10,_xlfn.XLOOKUP(AN$31,$U$4:$Z$4,$U$8:$Z$10),1),1),4))</f>
        <v/>
      </c>
      <c r="AO157" s="2" t="str">
        <f t="shared" si="15"/>
        <v>{"PhysDef":22522.6687,"SkillSpeed":0.1789}</v>
      </c>
      <c r="AP157" s="2" t="str" cm="1">
        <f t="array" ref="AP157">IF(AP156="","",$B$2&amp;AP$31&amp;$B$2&amp;$B$1&amp;ROUND(AP$29/100*_xlfn.XLOOKUP($E157,$E$32:$E$281,_xlfn.XLOOKUP(AP$31,$S$28:$AB$28,$S$32:$AB$281))*IFERROR(_xlfn.XLOOKUP(AS$30,$S$8:$S$10,_xlfn.XLOOKUP(AP$31,$U$4:$Z$4,$U$8:$Z$10),1),1),4))</f>
        <v>"MagicDef":22522.6687</v>
      </c>
      <c r="AQ157" s="2" t="str" cm="1">
        <f t="array" ref="AQ157">IF(AQ156="","",$B$2&amp;AQ$31&amp;$B$2&amp;$B$1&amp;ROUND(AQ$29/100*_xlfn.XLOOKUP($E157,$E$32:$E$281,_xlfn.XLOOKUP(AQ$31,$S$28:$AB$28,$S$32:$AB$281))*IFERROR(_xlfn.XLOOKUP(AT$30,$S$8:$S$10,_xlfn.XLOOKUP(AQ$31,$U$4:$Z$4,$U$8:$Z$10),1),1),4))</f>
        <v>"AtkSpeed":0.23</v>
      </c>
      <c r="AR157" s="2" t="str" cm="1">
        <f t="array" ref="AR157">IF(AR156="","",$B$2&amp;AR$31&amp;$B$2&amp;$B$1&amp;ROUND(AR$29/100*_xlfn.XLOOKUP($E157,$E$32:$E$281,_xlfn.XLOOKUP(AR$31,$S$28:$AB$28,$S$32:$AB$281))*IFERROR(_xlfn.XLOOKUP(AS$30,$S$8:$S$10,_xlfn.XLOOKUP(AR$31,$U$4:$Z$4,$U$8:$Z$10),1),1),4))</f>
        <v>"SkillSpeed":0.1789</v>
      </c>
      <c r="AS157" s="2" t="str">
        <f t="shared" si="16"/>
        <v>{"MagicDef":22522.6687,"AtkSpeed":0.23,"SkillSpeed":0.1789}</v>
      </c>
      <c r="AT157" s="2" t="str" cm="1">
        <f t="array" ref="AT157">IF(AT156="","",$B$2&amp;AT$31&amp;$B$2&amp;$B$1&amp;ROUND(AT$29/100*_xlfn.XLOOKUP($E157,$E$32:$E$281,_xlfn.XLOOKUP(AT$31,$S$28:$AB$28,$S$32:$AB$281))*IFERROR(_xlfn.XLOOKUP(AW$30,$S$8:$S$10,_xlfn.XLOOKUP(AT$31,$U$4:$Z$4,$U$8:$Z$10),1),1),4))</f>
        <v>"Atk":50972.3556</v>
      </c>
      <c r="AU157" s="2" t="str" cm="1">
        <f t="array" ref="AU157">IF(AU156="","",$B$2&amp;AU$31&amp;$B$2&amp;$B$1&amp;ROUND(AU$29/100*_xlfn.XLOOKUP($E157,$E$32:$E$281,_xlfn.XLOOKUP(AU$31,$S$28:$AB$28,$S$32:$AB$281))*IFERROR(_xlfn.XLOOKUP(AX$30,$S$8:$S$10,_xlfn.XLOOKUP(AU$31,$U$4:$Z$4,$U$8:$Z$10),1),1),4))</f>
        <v>"Cri":0.8092</v>
      </c>
      <c r="AV157" s="2" t="str" cm="1">
        <f t="array" ref="AV157">IF(AV156="","",$B$2&amp;AV$31&amp;$B$2&amp;$B$1&amp;ROUND(AV$29/100*_xlfn.XLOOKUP($E157,$E$32:$E$281,_xlfn.XLOOKUP(AV$31,$S$28:$AB$28,$S$32:$AB$281))*IFERROR(_xlfn.XLOOKUP(AW$30,$S$8:$S$10,_xlfn.XLOOKUP(AV$31,$U$4:$Z$4,$U$8:$Z$10),1),1),4))</f>
        <v/>
      </c>
      <c r="AW157" s="2" t="str">
        <f t="shared" si="17"/>
        <v>{"Atk":50972.3556,"Cri":0.8092}</v>
      </c>
      <c r="AX157" s="2" t="str" cm="1">
        <f t="array" ref="AX157">IF(AX156="","",$B$2&amp;AX$31&amp;$B$2&amp;$B$1&amp;ROUND(AX$29/100*_xlfn.XLOOKUP($E157,$E$32:$E$281,_xlfn.XLOOKUP(AX$31,$S$28:$AB$28,$S$32:$AB$281))*IFERROR(_xlfn.XLOOKUP(BA$30,$S$8:$S$10,_xlfn.XLOOKUP(AX$31,$U$4:$Z$4,$U$8:$Z$10),1),1),4))</f>
        <v>"Hp":740877.261</v>
      </c>
      <c r="AY157" s="2" t="str" cm="1">
        <f t="array" ref="AY157">IF(AY156="","",$B$2&amp;AY$31&amp;$B$2&amp;$B$1&amp;ROUND(AY$29/100*_xlfn.XLOOKUP($E157,$E$32:$E$281,_xlfn.XLOOKUP(AY$31,$S$28:$AB$28,$S$32:$AB$281))*IFERROR(_xlfn.XLOOKUP(BB$30,$S$8:$S$10,_xlfn.XLOOKUP(AY$31,$U$4:$Z$4,$U$8:$Z$10),1),1),4))</f>
        <v>"AntiCri":0.8092</v>
      </c>
      <c r="AZ157" s="2" t="str" cm="1">
        <f t="array" ref="AZ157">IF(AZ156="","",$B$2&amp;AZ$31&amp;$B$2&amp;$B$1&amp;ROUND(AZ$29/100*_xlfn.XLOOKUP($E157,$E$32:$E$281,_xlfn.XLOOKUP(AZ$31,$S$28:$AB$28,$S$32:$AB$281))*IFERROR(_xlfn.XLOOKUP(BA$30,$S$8:$S$10,_xlfn.XLOOKUP(AZ$31,$U$4:$Z$4,$U$8:$Z$10),1),1),4))</f>
        <v/>
      </c>
      <c r="BA157" s="2" t="str">
        <f t="shared" si="18"/>
        <v>{"Hp":740877.261,"AntiCri":0.8092}</v>
      </c>
      <c r="BB157" s="2" t="str" cm="1">
        <f t="array" ref="BB157">IF(BB156="","",$B$2&amp;BB$31&amp;$B$2&amp;$B$1&amp;ROUND(BB$29/100*_xlfn.XLOOKUP($E157,$E$32:$E$281,_xlfn.XLOOKUP(BB$31,$S$28:$AB$28,$S$32:$AB$281))*IFERROR(_xlfn.XLOOKUP(BE$30,$S$8:$S$10,_xlfn.XLOOKUP(BB$31,$U$4:$Z$4,$U$8:$Z$10),1),1),4))</f>
        <v>"PhysDef":26078.8796</v>
      </c>
      <c r="BC157" s="2" t="str" cm="1">
        <f t="array" ref="BC157">IF(BC156="","",$B$2&amp;BC$31&amp;$B$2&amp;$B$1&amp;ROUND(BC$29/100*_xlfn.XLOOKUP($E157,$E$32:$E$281,_xlfn.XLOOKUP(BC$31,$S$28:$AB$28,$S$32:$AB$281))*IFERROR(_xlfn.XLOOKUP(BF$30,$S$8:$S$10,_xlfn.XLOOKUP(BC$31,$U$4:$Z$4,$U$8:$Z$10),1),1),4))</f>
        <v>"OnHealInc":0.1686</v>
      </c>
      <c r="BD157" s="2" t="str" cm="1">
        <f t="array" ref="BD157">IF(BD156="","",$B$2&amp;BD$31&amp;$B$2&amp;$B$1&amp;ROUND(BD$29/100*_xlfn.XLOOKUP($E157,$E$32:$E$281,_xlfn.XLOOKUP(BD$31,$S$28:$AB$28,$S$32:$AB$281))*IFERROR(_xlfn.XLOOKUP(BE$30,$S$8:$S$10,_xlfn.XLOOKUP(BD$31,$U$4:$Z$4,$U$8:$Z$10),1),1),4))</f>
        <v/>
      </c>
      <c r="BE157" s="2" t="str">
        <f t="shared" si="19"/>
        <v>{"PhysDef":26078.8796,"OnHealInc":0.1686}</v>
      </c>
      <c r="BF157" s="2" t="str" cm="1">
        <f t="array" ref="BF157">IF(BF156="","",$B$2&amp;BF$31&amp;$B$2&amp;$B$1&amp;ROUND(BF$29/100*_xlfn.XLOOKUP($E157,$E$32:$E$281,_xlfn.XLOOKUP(BF$31,$S$28:$AB$28,$S$32:$AB$281))*IFERROR(_xlfn.XLOOKUP(BI$30,$S$8:$S$10,_xlfn.XLOOKUP(BF$31,$U$4:$Z$4,$U$8:$Z$10),1),1),4))</f>
        <v>"MagicDef":26078.8796</v>
      </c>
      <c r="BG157" s="2" t="str" cm="1">
        <f t="array" ref="BG157">IF(BG156="","",$B$2&amp;BG$31&amp;$B$2&amp;$B$1&amp;ROUND(BG$29/100*_xlfn.XLOOKUP($E157,$E$32:$E$281,_xlfn.XLOOKUP(BG$31,$S$28:$AB$28,$S$32:$AB$281))*IFERROR(_xlfn.XLOOKUP(BJ$30,$S$8:$S$10,_xlfn.XLOOKUP(BG$31,$U$4:$Z$4,$U$8:$Z$10),1),1),4))</f>
        <v>"AtkSpeed":0.23</v>
      </c>
      <c r="BH157" s="2" t="str" cm="1">
        <f t="array" ref="BH157">IF(BH156="","",$B$2&amp;BH$31&amp;$B$2&amp;$B$1&amp;ROUND(BH$29/100*_xlfn.XLOOKUP($E157,$E$32:$E$281,_xlfn.XLOOKUP(BH$31,$S$28:$AB$28,$S$32:$AB$281))*IFERROR(_xlfn.XLOOKUP(BI$30,$S$8:$S$10,_xlfn.XLOOKUP(BH$31,$U$4:$Z$4,$U$8:$Z$10),1),1),4))</f>
        <v>"OnHealInc":0.1686</v>
      </c>
      <c r="BI157" s="2" t="str">
        <f t="shared" si="20"/>
        <v>{"MagicDef":26078.8796,"AtkSpeed":0.23,"OnHealInc":0.1686}</v>
      </c>
      <c r="BJ157" s="2" t="str" cm="1">
        <f t="array" ref="BJ157">IF(BJ156="","",$B$2&amp;BJ$31&amp;$B$2&amp;$B$1&amp;ROUND(BJ$29/100*_xlfn.XLOOKUP($E157,$E$32:$E$281,_xlfn.XLOOKUP(BJ$31,$S$28:$AB$28,$S$32:$AB$281))*IFERROR(_xlfn.XLOOKUP(BM$30,$S$8:$S$10,_xlfn.XLOOKUP(BJ$31,$U$4:$Z$4,$U$8:$Z$10),1),1),4))</f>
        <v>"Atk":65197.199</v>
      </c>
      <c r="BK157" s="2" t="str" cm="1">
        <f t="array" ref="BK157">IF(BK156="","",$B$2&amp;BK$31&amp;$B$2&amp;$B$1&amp;ROUND(BK$29/100*_xlfn.XLOOKUP($E157,$E$32:$E$281,_xlfn.XLOOKUP(BK$31,$S$28:$AB$28,$S$32:$AB$281))*IFERROR(_xlfn.XLOOKUP(BN$30,$S$8:$S$10,_xlfn.XLOOKUP(BK$31,$U$4:$Z$4,$U$8:$Z$10),1),1),4))</f>
        <v>"Cri":0.8092</v>
      </c>
      <c r="BL157" s="2" t="str" cm="1">
        <f t="array" ref="BL157">IF(BL156="","",$B$2&amp;BL$31&amp;$B$2&amp;$B$1&amp;ROUND(BL$29/100*_xlfn.XLOOKUP($E157,$E$32:$E$281,_xlfn.XLOOKUP(BL$31,$S$28:$AB$28,$S$32:$AB$281))*IFERROR(_xlfn.XLOOKUP(BM$30,$S$8:$S$10,_xlfn.XLOOKUP(BL$31,$U$4:$Z$4,$U$8:$Z$10),1),1),4))</f>
        <v/>
      </c>
      <c r="BM157" s="2" t="str">
        <f t="shared" si="21"/>
        <v>{"Atk":65197.199,"Cri":0.8092}</v>
      </c>
      <c r="BN157" s="2" t="str" cm="1">
        <f t="array" ref="BN157">IF(BN156="","",$B$2&amp;BN$31&amp;$B$2&amp;$B$1&amp;ROUND(BN$29/100*_xlfn.XLOOKUP($E157,$E$32:$E$281,_xlfn.XLOOKUP(BN$31,$S$28:$AB$28,$S$32:$AB$281))*IFERROR(_xlfn.XLOOKUP(BQ$30,$S$8:$S$10,_xlfn.XLOOKUP(BN$31,$U$4:$Z$4,$U$8:$Z$10),1),1),4))</f>
        <v>"Hp":622336.8993</v>
      </c>
      <c r="BO157" s="2" t="str" cm="1">
        <f t="array" ref="BO157">IF(BO156="","",$B$2&amp;BO$31&amp;$B$2&amp;$B$1&amp;ROUND(BO$29/100*_xlfn.XLOOKUP($E157,$E$32:$E$281,_xlfn.XLOOKUP(BO$31,$S$28:$AB$28,$S$32:$AB$281))*IFERROR(_xlfn.XLOOKUP(BR$30,$S$8:$S$10,_xlfn.XLOOKUP(BO$31,$U$4:$Z$4,$U$8:$Z$10),1),1),4))</f>
        <v>"AntiCri":0.8092</v>
      </c>
      <c r="BP157" s="2" t="str" cm="1">
        <f t="array" ref="BP157">IF(BP156="","",$B$2&amp;BP$31&amp;$B$2&amp;$B$1&amp;ROUND(BP$29/100*_xlfn.XLOOKUP($E157,$E$32:$E$281,_xlfn.XLOOKUP(BP$31,$S$28:$AB$28,$S$32:$AB$281))*IFERROR(_xlfn.XLOOKUP(BQ$30,$S$8:$S$10,_xlfn.XLOOKUP(BP$31,$U$4:$Z$4,$U$8:$Z$10),1),1),4))</f>
        <v/>
      </c>
      <c r="BQ157" s="2" t="str">
        <f t="shared" si="22"/>
        <v>{"Hp":622336.8993,"AntiCri":0.8092}</v>
      </c>
      <c r="BR157" s="2" t="str" cm="1">
        <f t="array" ref="BR157">IF(BR156="","",$B$2&amp;BR$31&amp;$B$2&amp;$B$1&amp;ROUND(BR$29/100*_xlfn.XLOOKUP($E157,$E$32:$E$281,_xlfn.XLOOKUP(BR$31,$S$28:$AB$28,$S$32:$AB$281))*IFERROR(_xlfn.XLOOKUP(BU$30,$S$8:$S$10,_xlfn.XLOOKUP(BR$31,$U$4:$Z$4,$U$8:$Z$10),1),1),4))</f>
        <v>"PhysDef":22996.8302</v>
      </c>
      <c r="BS157" s="2" t="str" cm="1">
        <f t="array" ref="BS157">IF(BS156="","",$B$2&amp;BS$31&amp;$B$2&amp;$B$1&amp;ROUND(BS$29/100*_xlfn.XLOOKUP($E157,$E$32:$E$281,_xlfn.XLOOKUP(BS$31,$S$28:$AB$28,$S$32:$AB$281))*IFERROR(_xlfn.XLOOKUP(BV$30,$S$8:$S$10,_xlfn.XLOOKUP(BS$31,$U$4:$Z$4,$U$8:$Z$10),1),1),4))</f>
        <v>"HealInc":0.1686</v>
      </c>
      <c r="BT157" s="2" t="str" cm="1">
        <f t="array" ref="BT157">IF(BT156="","",$B$2&amp;BT$31&amp;$B$2&amp;$B$1&amp;ROUND(BT$29/100*_xlfn.XLOOKUP($E157,$E$32:$E$281,_xlfn.XLOOKUP(BT$31,$S$28:$AB$28,$S$32:$AB$281))*IFERROR(_xlfn.XLOOKUP(BU$30,$S$8:$S$10,_xlfn.XLOOKUP(BT$31,$U$4:$Z$4,$U$8:$Z$10),1),1),4))</f>
        <v/>
      </c>
      <c r="BU157" s="2" t="str">
        <f t="shared" si="23"/>
        <v>{"PhysDef":22996.8302,"HealInc":0.1686}</v>
      </c>
      <c r="BV157" s="2" t="str" cm="1">
        <f t="array" ref="BV157">IF(BV156="","",$B$2&amp;BV$31&amp;$B$2&amp;$B$1&amp;ROUND(BV$29/100*_xlfn.XLOOKUP($E157,$E$32:$E$281,_xlfn.XLOOKUP(BV$31,$S$28:$AB$28,$S$32:$AB$281))*IFERROR(_xlfn.XLOOKUP(BY$30,$S$8:$S$10,_xlfn.XLOOKUP(BV$31,$U$4:$Z$4,$U$8:$Z$10),1),1),4))</f>
        <v>"MagicDef":23470.9916</v>
      </c>
      <c r="BW157" s="2" t="str" cm="1">
        <f t="array" ref="BW157">IF(BW156="","",$B$2&amp;BW$31&amp;$B$2&amp;$B$1&amp;ROUND(BW$29/100*_xlfn.XLOOKUP($E157,$E$32:$E$281,_xlfn.XLOOKUP(BW$31,$S$28:$AB$28,$S$32:$AB$281))*IFERROR(_xlfn.XLOOKUP(BZ$30,$S$8:$S$10,_xlfn.XLOOKUP(BW$31,$U$4:$Z$4,$U$8:$Z$10),1),1),4))</f>
        <v>"AtkSpeed":0.23</v>
      </c>
      <c r="BX157" s="2" t="str" cm="1">
        <f t="array" ref="BX157">IF(BX156="","",$B$2&amp;BX$31&amp;$B$2&amp;$B$1&amp;ROUND(BX$29/100*_xlfn.XLOOKUP($E157,$E$32:$E$281,_xlfn.XLOOKUP(BX$31,$S$28:$AB$28,$S$32:$AB$281))*IFERROR(_xlfn.XLOOKUP(BY$30,$S$8:$S$10,_xlfn.XLOOKUP(BX$31,$U$4:$Z$4,$U$8:$Z$10),1),1),4))</f>
        <v>"HealInc":0.1686</v>
      </c>
      <c r="BY157" s="2" t="str">
        <f t="shared" si="24"/>
        <v>{"MagicDef":23470.9916,"AtkSpeed":0.23,"HealInc":0.1686}</v>
      </c>
    </row>
    <row r="158" spans="4:77" ht="16.5" x14ac:dyDescent="0.15">
      <c r="D158" s="38">
        <v>263</v>
      </c>
      <c r="E158" s="43">
        <v>127</v>
      </c>
      <c r="F158" s="38">
        <v>0</v>
      </c>
      <c r="G158" s="38">
        <v>0</v>
      </c>
      <c r="H158" s="38">
        <v>0</v>
      </c>
      <c r="I158" s="48">
        <v>0</v>
      </c>
      <c r="J158" s="48">
        <v>0</v>
      </c>
      <c r="K158" s="48">
        <v>0</v>
      </c>
      <c r="L158" s="48">
        <v>0</v>
      </c>
      <c r="M158" s="48">
        <v>0</v>
      </c>
      <c r="N158" s="48">
        <v>0</v>
      </c>
      <c r="O158" s="48">
        <v>0</v>
      </c>
      <c r="P158" s="48">
        <v>0</v>
      </c>
      <c r="Q158" s="48">
        <v>0</v>
      </c>
      <c r="R158" s="48">
        <v>0</v>
      </c>
      <c r="S158" s="48">
        <f>SUM(I$32:I158)</f>
        <v>592701.80883179419</v>
      </c>
      <c r="T158" s="48">
        <f>SUM(J$32:J158)</f>
        <v>59270.180883179411</v>
      </c>
      <c r="U158" s="48">
        <f>SUM(K$32:K158)</f>
        <v>23708.072353271767</v>
      </c>
      <c r="V158" s="48">
        <f>SUM(L$32:L158)</f>
        <v>23708.072353271767</v>
      </c>
      <c r="W158" s="62">
        <f>SUM(M$32:M158)/10000</f>
        <v>0.80920000000000003</v>
      </c>
      <c r="X158" s="62">
        <f>SUM(N$32:N158)/10000</f>
        <v>0.80920000000000003</v>
      </c>
      <c r="Y158" s="62">
        <f>SUM(O$32:O158)/10000</f>
        <v>0.22994999999999999</v>
      </c>
      <c r="Z158" s="62">
        <f>SUM(P$32:P158)/10000</f>
        <v>0.17885000000000001</v>
      </c>
      <c r="AA158" s="62">
        <f>SUM(Q$32:Q158)/10000</f>
        <v>0.16863000000000011</v>
      </c>
      <c r="AB158" s="62">
        <f>SUM(R$32:R158)/10000</f>
        <v>0.16863000000000011</v>
      </c>
      <c r="AD158" s="2" t="str" cm="1">
        <f t="array" ref="AD158">IF(AD157="","",$B$2&amp;AD$31&amp;$B$2&amp;$B$1&amp;ROUND(AD$29/100*_xlfn.XLOOKUP($E158,$E$32:$E$281,_xlfn.XLOOKUP(AD$31,$S$28:$AB$28,$S$32:$AB$281))*_xlfn.XLOOKUP(AG$30,$S$8:$S$10,_xlfn.XLOOKUP(AD$31,$U$4:$Z$4,$U$8:$Z$10),1),4))</f>
        <v>"Atk":72309.6207</v>
      </c>
      <c r="AE158" s="2" t="str" cm="1">
        <f t="array" ref="AE158">IF(AE157="","",$B$2&amp;AE$31&amp;$B$2&amp;$B$1&amp;ROUND(AE$29/100*_xlfn.XLOOKUP($E158,$E$32:$E$281,_xlfn.XLOOKUP(AE$31,$S$28:$AB$28,$S$32:$AB$281))*_xlfn.XLOOKUP(AG$30,$S$8:$S$10,_xlfn.XLOOKUP(AE$31,$U$4:$Z$4,$U$8:$Z$10),1),4))</f>
        <v>"Cri":1.1733</v>
      </c>
      <c r="AF158" s="2" t="str" cm="1">
        <f t="array" ref="AF158">IF(AF157="","",$B$2&amp;AF$31&amp;$B$2&amp;$B$1&amp;ROUND(AF$29/100*_xlfn.XLOOKUP($E158,$E$32:$E$281,_xlfn.XLOOKUP(AF$31,$S$28:$AB$28,$S$32:$AB$281))*_xlfn.XLOOKUP(AI$30,$S$8:$S$10,_xlfn.XLOOKUP(AF$31,$U$4:$Z$4,$U$8:$Z$10),1),4))</f>
        <v/>
      </c>
      <c r="AG158" s="2" t="str">
        <f t="shared" si="13"/>
        <v>{"Atk":72309.6207,"Cri":1.1733}</v>
      </c>
      <c r="AH158" s="2" t="str" cm="1">
        <f t="array" ref="AH158">IF(AH157="","",$B$2&amp;AH$31&amp;$B$2&amp;$B$1&amp;ROUND(AH$29/100*_xlfn.XLOOKUP($E158,$E$32:$E$281,_xlfn.XLOOKUP(AH$31,$S$28:$AB$28,$S$32:$AB$281))*_xlfn.XLOOKUP(AK$30,$S$8:$S$10,_xlfn.XLOOKUP(AH$31,$U$4:$Z$4,$U$8:$Z$10),1),4))</f>
        <v>"Hp":521577.5918</v>
      </c>
      <c r="AI158" s="2" t="str" cm="1">
        <f t="array" ref="AI158">IF(AI157="","",$B$2&amp;AI$31&amp;$B$2&amp;$B$1&amp;ROUND(AI$29/100*_xlfn.XLOOKUP($E158,$E$32:$E$281,_xlfn.XLOOKUP(AI$31,$S$28:$AB$28,$S$32:$AB$281))*_xlfn.XLOOKUP(AK$30,$S$8:$S$10,_xlfn.XLOOKUP(AI$31,$U$4:$Z$4,$U$8:$Z$10),1),4))</f>
        <v>"AntiCri":0.6474</v>
      </c>
      <c r="AJ158" s="2" t="str" cm="1">
        <f t="array" ref="AJ158">IF(AJ157="","",$B$2&amp;AJ$31&amp;$B$2&amp;$B$1&amp;ROUND(AJ$29/100*_xlfn.XLOOKUP($E158,$E$32:$E$281,_xlfn.XLOOKUP(AJ$31,$S$28:$AB$28,$S$32:$AB$281))*_xlfn.XLOOKUP(AK$30,$S$8:$S$10,_xlfn.XLOOKUP(AJ$31,$U$4:$Z$4,$U$8:$Z$10),1),4))</f>
        <v/>
      </c>
      <c r="AK158" s="2" t="str">
        <f t="shared" si="14"/>
        <v>{"Hp":521577.5918,"AntiCri":0.6474}</v>
      </c>
      <c r="AL158" s="2" t="str" cm="1">
        <f t="array" ref="AL158">IF(AL157="","",$B$2&amp;AL$31&amp;$B$2&amp;$B$1&amp;ROUND(AL$29/100*_xlfn.XLOOKUP($E158,$E$32:$E$281,_xlfn.XLOOKUP(AL$31,$S$28:$AB$28,$S$32:$AB$281))*IFERROR(_xlfn.XLOOKUP(AO$30,$S$8:$S$10,_xlfn.XLOOKUP(AL$31,$U$4:$Z$4,$U$8:$Z$10),1),1),4))</f>
        <v>"PhysDef":22522.6687</v>
      </c>
      <c r="AM158" s="2" t="str" cm="1">
        <f t="array" ref="AM158">IF(AM157="","",$B$2&amp;AM$31&amp;$B$2&amp;$B$1&amp;ROUND(AM$29/100*_xlfn.XLOOKUP($E158,$E$32:$E$281,_xlfn.XLOOKUP(AM$31,$S$28:$AB$28,$S$32:$AB$281))*IFERROR(_xlfn.XLOOKUP(AP$30,$S$8:$S$10,_xlfn.XLOOKUP(AM$31,$U$4:$Z$4,$U$8:$Z$10),1),1),4))</f>
        <v>"SkillSpeed":0.1789</v>
      </c>
      <c r="AN158" s="2" t="str" cm="1">
        <f t="array" ref="AN158">IF(AN157="","",$B$2&amp;AN$31&amp;$B$2&amp;$B$1&amp;ROUND(AN$29/100*_xlfn.XLOOKUP($E158,$E$32:$E$281,_xlfn.XLOOKUP(AN$31,$S$28:$AB$28,$S$32:$AB$281))*IFERROR(_xlfn.XLOOKUP(AO$30,$S$8:$S$10,_xlfn.XLOOKUP(AN$31,$U$4:$Z$4,$U$8:$Z$10),1),1),4))</f>
        <v/>
      </c>
      <c r="AO158" s="2" t="str">
        <f t="shared" si="15"/>
        <v>{"PhysDef":22522.6687,"SkillSpeed":0.1789}</v>
      </c>
      <c r="AP158" s="2" t="str" cm="1">
        <f t="array" ref="AP158">IF(AP157="","",$B$2&amp;AP$31&amp;$B$2&amp;$B$1&amp;ROUND(AP$29/100*_xlfn.XLOOKUP($E158,$E$32:$E$281,_xlfn.XLOOKUP(AP$31,$S$28:$AB$28,$S$32:$AB$281))*IFERROR(_xlfn.XLOOKUP(AS$30,$S$8:$S$10,_xlfn.XLOOKUP(AP$31,$U$4:$Z$4,$U$8:$Z$10),1),1),4))</f>
        <v>"MagicDef":22522.6687</v>
      </c>
      <c r="AQ158" s="2" t="str" cm="1">
        <f t="array" ref="AQ158">IF(AQ157="","",$B$2&amp;AQ$31&amp;$B$2&amp;$B$1&amp;ROUND(AQ$29/100*_xlfn.XLOOKUP($E158,$E$32:$E$281,_xlfn.XLOOKUP(AQ$31,$S$28:$AB$28,$S$32:$AB$281))*IFERROR(_xlfn.XLOOKUP(AT$30,$S$8:$S$10,_xlfn.XLOOKUP(AQ$31,$U$4:$Z$4,$U$8:$Z$10),1),1),4))</f>
        <v>"AtkSpeed":0.23</v>
      </c>
      <c r="AR158" s="2" t="str" cm="1">
        <f t="array" ref="AR158">IF(AR157="","",$B$2&amp;AR$31&amp;$B$2&amp;$B$1&amp;ROUND(AR$29/100*_xlfn.XLOOKUP($E158,$E$32:$E$281,_xlfn.XLOOKUP(AR$31,$S$28:$AB$28,$S$32:$AB$281))*IFERROR(_xlfn.XLOOKUP(AS$30,$S$8:$S$10,_xlfn.XLOOKUP(AR$31,$U$4:$Z$4,$U$8:$Z$10),1),1),4))</f>
        <v>"SkillSpeed":0.1789</v>
      </c>
      <c r="AS158" s="2" t="str">
        <f t="shared" si="16"/>
        <v>{"MagicDef":22522.6687,"AtkSpeed":0.23,"SkillSpeed":0.1789}</v>
      </c>
      <c r="AT158" s="2" t="str" cm="1">
        <f t="array" ref="AT158">IF(AT157="","",$B$2&amp;AT$31&amp;$B$2&amp;$B$1&amp;ROUND(AT$29/100*_xlfn.XLOOKUP($E158,$E$32:$E$281,_xlfn.XLOOKUP(AT$31,$S$28:$AB$28,$S$32:$AB$281))*IFERROR(_xlfn.XLOOKUP(AW$30,$S$8:$S$10,_xlfn.XLOOKUP(AT$31,$U$4:$Z$4,$U$8:$Z$10),1),1),4))</f>
        <v>"Atk":50972.3556</v>
      </c>
      <c r="AU158" s="2" t="str" cm="1">
        <f t="array" ref="AU158">IF(AU157="","",$B$2&amp;AU$31&amp;$B$2&amp;$B$1&amp;ROUND(AU$29/100*_xlfn.XLOOKUP($E158,$E$32:$E$281,_xlfn.XLOOKUP(AU$31,$S$28:$AB$28,$S$32:$AB$281))*IFERROR(_xlfn.XLOOKUP(AX$30,$S$8:$S$10,_xlfn.XLOOKUP(AU$31,$U$4:$Z$4,$U$8:$Z$10),1),1),4))</f>
        <v>"Cri":0.8092</v>
      </c>
      <c r="AV158" s="2" t="str" cm="1">
        <f t="array" ref="AV158">IF(AV157="","",$B$2&amp;AV$31&amp;$B$2&amp;$B$1&amp;ROUND(AV$29/100*_xlfn.XLOOKUP($E158,$E$32:$E$281,_xlfn.XLOOKUP(AV$31,$S$28:$AB$28,$S$32:$AB$281))*IFERROR(_xlfn.XLOOKUP(AW$30,$S$8:$S$10,_xlfn.XLOOKUP(AV$31,$U$4:$Z$4,$U$8:$Z$10),1),1),4))</f>
        <v/>
      </c>
      <c r="AW158" s="2" t="str">
        <f t="shared" si="17"/>
        <v>{"Atk":50972.3556,"Cri":0.8092}</v>
      </c>
      <c r="AX158" s="2" t="str" cm="1">
        <f t="array" ref="AX158">IF(AX157="","",$B$2&amp;AX$31&amp;$B$2&amp;$B$1&amp;ROUND(AX$29/100*_xlfn.XLOOKUP($E158,$E$32:$E$281,_xlfn.XLOOKUP(AX$31,$S$28:$AB$28,$S$32:$AB$281))*IFERROR(_xlfn.XLOOKUP(BA$30,$S$8:$S$10,_xlfn.XLOOKUP(AX$31,$U$4:$Z$4,$U$8:$Z$10),1),1),4))</f>
        <v>"Hp":740877.261</v>
      </c>
      <c r="AY158" s="2" t="str" cm="1">
        <f t="array" ref="AY158">IF(AY157="","",$B$2&amp;AY$31&amp;$B$2&amp;$B$1&amp;ROUND(AY$29/100*_xlfn.XLOOKUP($E158,$E$32:$E$281,_xlfn.XLOOKUP(AY$31,$S$28:$AB$28,$S$32:$AB$281))*IFERROR(_xlfn.XLOOKUP(BB$30,$S$8:$S$10,_xlfn.XLOOKUP(AY$31,$U$4:$Z$4,$U$8:$Z$10),1),1),4))</f>
        <v>"AntiCri":0.8092</v>
      </c>
      <c r="AZ158" s="2" t="str" cm="1">
        <f t="array" ref="AZ158">IF(AZ157="","",$B$2&amp;AZ$31&amp;$B$2&amp;$B$1&amp;ROUND(AZ$29/100*_xlfn.XLOOKUP($E158,$E$32:$E$281,_xlfn.XLOOKUP(AZ$31,$S$28:$AB$28,$S$32:$AB$281))*IFERROR(_xlfn.XLOOKUP(BA$30,$S$8:$S$10,_xlfn.XLOOKUP(AZ$31,$U$4:$Z$4,$U$8:$Z$10),1),1),4))</f>
        <v/>
      </c>
      <c r="BA158" s="2" t="str">
        <f t="shared" si="18"/>
        <v>{"Hp":740877.261,"AntiCri":0.8092}</v>
      </c>
      <c r="BB158" s="2" t="str" cm="1">
        <f t="array" ref="BB158">IF(BB157="","",$B$2&amp;BB$31&amp;$B$2&amp;$B$1&amp;ROUND(BB$29/100*_xlfn.XLOOKUP($E158,$E$32:$E$281,_xlfn.XLOOKUP(BB$31,$S$28:$AB$28,$S$32:$AB$281))*IFERROR(_xlfn.XLOOKUP(BE$30,$S$8:$S$10,_xlfn.XLOOKUP(BB$31,$U$4:$Z$4,$U$8:$Z$10),1),1),4))</f>
        <v>"PhysDef":26078.8796</v>
      </c>
      <c r="BC158" s="2" t="str" cm="1">
        <f t="array" ref="BC158">IF(BC157="","",$B$2&amp;BC$31&amp;$B$2&amp;$B$1&amp;ROUND(BC$29/100*_xlfn.XLOOKUP($E158,$E$32:$E$281,_xlfn.XLOOKUP(BC$31,$S$28:$AB$28,$S$32:$AB$281))*IFERROR(_xlfn.XLOOKUP(BF$30,$S$8:$S$10,_xlfn.XLOOKUP(BC$31,$U$4:$Z$4,$U$8:$Z$10),1),1),4))</f>
        <v>"OnHealInc":0.1686</v>
      </c>
      <c r="BD158" s="2" t="str" cm="1">
        <f t="array" ref="BD158">IF(BD157="","",$B$2&amp;BD$31&amp;$B$2&amp;$B$1&amp;ROUND(BD$29/100*_xlfn.XLOOKUP($E158,$E$32:$E$281,_xlfn.XLOOKUP(BD$31,$S$28:$AB$28,$S$32:$AB$281))*IFERROR(_xlfn.XLOOKUP(BE$30,$S$8:$S$10,_xlfn.XLOOKUP(BD$31,$U$4:$Z$4,$U$8:$Z$10),1),1),4))</f>
        <v/>
      </c>
      <c r="BE158" s="2" t="str">
        <f t="shared" si="19"/>
        <v>{"PhysDef":26078.8796,"OnHealInc":0.1686}</v>
      </c>
      <c r="BF158" s="2" t="str" cm="1">
        <f t="array" ref="BF158">IF(BF157="","",$B$2&amp;BF$31&amp;$B$2&amp;$B$1&amp;ROUND(BF$29/100*_xlfn.XLOOKUP($E158,$E$32:$E$281,_xlfn.XLOOKUP(BF$31,$S$28:$AB$28,$S$32:$AB$281))*IFERROR(_xlfn.XLOOKUP(BI$30,$S$8:$S$10,_xlfn.XLOOKUP(BF$31,$U$4:$Z$4,$U$8:$Z$10),1),1),4))</f>
        <v>"MagicDef":26078.8796</v>
      </c>
      <c r="BG158" s="2" t="str" cm="1">
        <f t="array" ref="BG158">IF(BG157="","",$B$2&amp;BG$31&amp;$B$2&amp;$B$1&amp;ROUND(BG$29/100*_xlfn.XLOOKUP($E158,$E$32:$E$281,_xlfn.XLOOKUP(BG$31,$S$28:$AB$28,$S$32:$AB$281))*IFERROR(_xlfn.XLOOKUP(BJ$30,$S$8:$S$10,_xlfn.XLOOKUP(BG$31,$U$4:$Z$4,$U$8:$Z$10),1),1),4))</f>
        <v>"AtkSpeed":0.23</v>
      </c>
      <c r="BH158" s="2" t="str" cm="1">
        <f t="array" ref="BH158">IF(BH157="","",$B$2&amp;BH$31&amp;$B$2&amp;$B$1&amp;ROUND(BH$29/100*_xlfn.XLOOKUP($E158,$E$32:$E$281,_xlfn.XLOOKUP(BH$31,$S$28:$AB$28,$S$32:$AB$281))*IFERROR(_xlfn.XLOOKUP(BI$30,$S$8:$S$10,_xlfn.XLOOKUP(BH$31,$U$4:$Z$4,$U$8:$Z$10),1),1),4))</f>
        <v>"OnHealInc":0.1686</v>
      </c>
      <c r="BI158" s="2" t="str">
        <f t="shared" si="20"/>
        <v>{"MagicDef":26078.8796,"AtkSpeed":0.23,"OnHealInc":0.1686}</v>
      </c>
      <c r="BJ158" s="2" t="str" cm="1">
        <f t="array" ref="BJ158">IF(BJ157="","",$B$2&amp;BJ$31&amp;$B$2&amp;$B$1&amp;ROUND(BJ$29/100*_xlfn.XLOOKUP($E158,$E$32:$E$281,_xlfn.XLOOKUP(BJ$31,$S$28:$AB$28,$S$32:$AB$281))*IFERROR(_xlfn.XLOOKUP(BM$30,$S$8:$S$10,_xlfn.XLOOKUP(BJ$31,$U$4:$Z$4,$U$8:$Z$10),1),1),4))</f>
        <v>"Atk":65197.199</v>
      </c>
      <c r="BK158" s="2" t="str" cm="1">
        <f t="array" ref="BK158">IF(BK157="","",$B$2&amp;BK$31&amp;$B$2&amp;$B$1&amp;ROUND(BK$29/100*_xlfn.XLOOKUP($E158,$E$32:$E$281,_xlfn.XLOOKUP(BK$31,$S$28:$AB$28,$S$32:$AB$281))*IFERROR(_xlfn.XLOOKUP(BN$30,$S$8:$S$10,_xlfn.XLOOKUP(BK$31,$U$4:$Z$4,$U$8:$Z$10),1),1),4))</f>
        <v>"Cri":0.8092</v>
      </c>
      <c r="BL158" s="2" t="str" cm="1">
        <f t="array" ref="BL158">IF(BL157="","",$B$2&amp;BL$31&amp;$B$2&amp;$B$1&amp;ROUND(BL$29/100*_xlfn.XLOOKUP($E158,$E$32:$E$281,_xlfn.XLOOKUP(BL$31,$S$28:$AB$28,$S$32:$AB$281))*IFERROR(_xlfn.XLOOKUP(BM$30,$S$8:$S$10,_xlfn.XLOOKUP(BL$31,$U$4:$Z$4,$U$8:$Z$10),1),1),4))</f>
        <v/>
      </c>
      <c r="BM158" s="2" t="str">
        <f t="shared" si="21"/>
        <v>{"Atk":65197.199,"Cri":0.8092}</v>
      </c>
      <c r="BN158" s="2" t="str" cm="1">
        <f t="array" ref="BN158">IF(BN157="","",$B$2&amp;BN$31&amp;$B$2&amp;$B$1&amp;ROUND(BN$29/100*_xlfn.XLOOKUP($E158,$E$32:$E$281,_xlfn.XLOOKUP(BN$31,$S$28:$AB$28,$S$32:$AB$281))*IFERROR(_xlfn.XLOOKUP(BQ$30,$S$8:$S$10,_xlfn.XLOOKUP(BN$31,$U$4:$Z$4,$U$8:$Z$10),1),1),4))</f>
        <v>"Hp":622336.8993</v>
      </c>
      <c r="BO158" s="2" t="str" cm="1">
        <f t="array" ref="BO158">IF(BO157="","",$B$2&amp;BO$31&amp;$B$2&amp;$B$1&amp;ROUND(BO$29/100*_xlfn.XLOOKUP($E158,$E$32:$E$281,_xlfn.XLOOKUP(BO$31,$S$28:$AB$28,$S$32:$AB$281))*IFERROR(_xlfn.XLOOKUP(BR$30,$S$8:$S$10,_xlfn.XLOOKUP(BO$31,$U$4:$Z$4,$U$8:$Z$10),1),1),4))</f>
        <v>"AntiCri":0.8092</v>
      </c>
      <c r="BP158" s="2" t="str" cm="1">
        <f t="array" ref="BP158">IF(BP157="","",$B$2&amp;BP$31&amp;$B$2&amp;$B$1&amp;ROUND(BP$29/100*_xlfn.XLOOKUP($E158,$E$32:$E$281,_xlfn.XLOOKUP(BP$31,$S$28:$AB$28,$S$32:$AB$281))*IFERROR(_xlfn.XLOOKUP(BQ$30,$S$8:$S$10,_xlfn.XLOOKUP(BP$31,$U$4:$Z$4,$U$8:$Z$10),1),1),4))</f>
        <v/>
      </c>
      <c r="BQ158" s="2" t="str">
        <f t="shared" si="22"/>
        <v>{"Hp":622336.8993,"AntiCri":0.8092}</v>
      </c>
      <c r="BR158" s="2" t="str" cm="1">
        <f t="array" ref="BR158">IF(BR157="","",$B$2&amp;BR$31&amp;$B$2&amp;$B$1&amp;ROUND(BR$29/100*_xlfn.XLOOKUP($E158,$E$32:$E$281,_xlfn.XLOOKUP(BR$31,$S$28:$AB$28,$S$32:$AB$281))*IFERROR(_xlfn.XLOOKUP(BU$30,$S$8:$S$10,_xlfn.XLOOKUP(BR$31,$U$4:$Z$4,$U$8:$Z$10),1),1),4))</f>
        <v>"PhysDef":22996.8302</v>
      </c>
      <c r="BS158" s="2" t="str" cm="1">
        <f t="array" ref="BS158">IF(BS157="","",$B$2&amp;BS$31&amp;$B$2&amp;$B$1&amp;ROUND(BS$29/100*_xlfn.XLOOKUP($E158,$E$32:$E$281,_xlfn.XLOOKUP(BS$31,$S$28:$AB$28,$S$32:$AB$281))*IFERROR(_xlfn.XLOOKUP(BV$30,$S$8:$S$10,_xlfn.XLOOKUP(BS$31,$U$4:$Z$4,$U$8:$Z$10),1),1),4))</f>
        <v>"HealInc":0.1686</v>
      </c>
      <c r="BT158" s="2" t="str" cm="1">
        <f t="array" ref="BT158">IF(BT157="","",$B$2&amp;BT$31&amp;$B$2&amp;$B$1&amp;ROUND(BT$29/100*_xlfn.XLOOKUP($E158,$E$32:$E$281,_xlfn.XLOOKUP(BT$31,$S$28:$AB$28,$S$32:$AB$281))*IFERROR(_xlfn.XLOOKUP(BU$30,$S$8:$S$10,_xlfn.XLOOKUP(BT$31,$U$4:$Z$4,$U$8:$Z$10),1),1),4))</f>
        <v/>
      </c>
      <c r="BU158" s="2" t="str">
        <f t="shared" si="23"/>
        <v>{"PhysDef":22996.8302,"HealInc":0.1686}</v>
      </c>
      <c r="BV158" s="2" t="str" cm="1">
        <f t="array" ref="BV158">IF(BV157="","",$B$2&amp;BV$31&amp;$B$2&amp;$B$1&amp;ROUND(BV$29/100*_xlfn.XLOOKUP($E158,$E$32:$E$281,_xlfn.XLOOKUP(BV$31,$S$28:$AB$28,$S$32:$AB$281))*IFERROR(_xlfn.XLOOKUP(BY$30,$S$8:$S$10,_xlfn.XLOOKUP(BV$31,$U$4:$Z$4,$U$8:$Z$10),1),1),4))</f>
        <v>"MagicDef":23470.9916</v>
      </c>
      <c r="BW158" s="2" t="str" cm="1">
        <f t="array" ref="BW158">IF(BW157="","",$B$2&amp;BW$31&amp;$B$2&amp;$B$1&amp;ROUND(BW$29/100*_xlfn.XLOOKUP($E158,$E$32:$E$281,_xlfn.XLOOKUP(BW$31,$S$28:$AB$28,$S$32:$AB$281))*IFERROR(_xlfn.XLOOKUP(BZ$30,$S$8:$S$10,_xlfn.XLOOKUP(BW$31,$U$4:$Z$4,$U$8:$Z$10),1),1),4))</f>
        <v>"AtkSpeed":0.23</v>
      </c>
      <c r="BX158" s="2" t="str" cm="1">
        <f t="array" ref="BX158">IF(BX157="","",$B$2&amp;BX$31&amp;$B$2&amp;$B$1&amp;ROUND(BX$29/100*_xlfn.XLOOKUP($E158,$E$32:$E$281,_xlfn.XLOOKUP(BX$31,$S$28:$AB$28,$S$32:$AB$281))*IFERROR(_xlfn.XLOOKUP(BY$30,$S$8:$S$10,_xlfn.XLOOKUP(BX$31,$U$4:$Z$4,$U$8:$Z$10),1),1),4))</f>
        <v>"HealInc":0.1686</v>
      </c>
      <c r="BY158" s="2" t="str">
        <f t="shared" si="24"/>
        <v>{"MagicDef":23470.9916,"AtkSpeed":0.23,"HealInc":0.1686}</v>
      </c>
    </row>
    <row r="159" spans="4:77" ht="16.5" x14ac:dyDescent="0.15">
      <c r="D159" s="38">
        <v>265</v>
      </c>
      <c r="E159" s="43">
        <v>128</v>
      </c>
      <c r="F159" s="38">
        <v>0</v>
      </c>
      <c r="G159" s="38">
        <v>0</v>
      </c>
      <c r="H159" s="38">
        <v>0</v>
      </c>
      <c r="I159" s="48">
        <v>0</v>
      </c>
      <c r="J159" s="48">
        <v>0</v>
      </c>
      <c r="K159" s="48">
        <v>0</v>
      </c>
      <c r="L159" s="48">
        <v>0</v>
      </c>
      <c r="M159" s="48">
        <v>0</v>
      </c>
      <c r="N159" s="48">
        <v>0</v>
      </c>
      <c r="O159" s="48">
        <v>0</v>
      </c>
      <c r="P159" s="48">
        <v>0</v>
      </c>
      <c r="Q159" s="48">
        <v>0</v>
      </c>
      <c r="R159" s="48">
        <v>0</v>
      </c>
      <c r="S159" s="48">
        <f>SUM(I$32:I159)</f>
        <v>592701.80883179419</v>
      </c>
      <c r="T159" s="48">
        <f>SUM(J$32:J159)</f>
        <v>59270.180883179411</v>
      </c>
      <c r="U159" s="48">
        <f>SUM(K$32:K159)</f>
        <v>23708.072353271767</v>
      </c>
      <c r="V159" s="48">
        <f>SUM(L$32:L159)</f>
        <v>23708.072353271767</v>
      </c>
      <c r="W159" s="62">
        <f>SUM(M$32:M159)/10000</f>
        <v>0.80920000000000003</v>
      </c>
      <c r="X159" s="62">
        <f>SUM(N$32:N159)/10000</f>
        <v>0.80920000000000003</v>
      </c>
      <c r="Y159" s="62">
        <f>SUM(O$32:O159)/10000</f>
        <v>0.22994999999999999</v>
      </c>
      <c r="Z159" s="62">
        <f>SUM(P$32:P159)/10000</f>
        <v>0.17885000000000001</v>
      </c>
      <c r="AA159" s="62">
        <f>SUM(Q$32:Q159)/10000</f>
        <v>0.16863000000000011</v>
      </c>
      <c r="AB159" s="62">
        <f>SUM(R$32:R159)/10000</f>
        <v>0.16863000000000011</v>
      </c>
      <c r="AD159" s="2" t="str" cm="1">
        <f t="array" ref="AD159">IF(AD158="","",$B$2&amp;AD$31&amp;$B$2&amp;$B$1&amp;ROUND(AD$29/100*_xlfn.XLOOKUP($E159,$E$32:$E$281,_xlfn.XLOOKUP(AD$31,$S$28:$AB$28,$S$32:$AB$281))*_xlfn.XLOOKUP(AG$30,$S$8:$S$10,_xlfn.XLOOKUP(AD$31,$U$4:$Z$4,$U$8:$Z$10),1),4))</f>
        <v>"Atk":72309.6207</v>
      </c>
      <c r="AE159" s="2" t="str" cm="1">
        <f t="array" ref="AE159">IF(AE158="","",$B$2&amp;AE$31&amp;$B$2&amp;$B$1&amp;ROUND(AE$29/100*_xlfn.XLOOKUP($E159,$E$32:$E$281,_xlfn.XLOOKUP(AE$31,$S$28:$AB$28,$S$32:$AB$281))*_xlfn.XLOOKUP(AG$30,$S$8:$S$10,_xlfn.XLOOKUP(AE$31,$U$4:$Z$4,$U$8:$Z$10),1),4))</f>
        <v>"Cri":1.1733</v>
      </c>
      <c r="AF159" s="2" t="str" cm="1">
        <f t="array" ref="AF159">IF(AF158="","",$B$2&amp;AF$31&amp;$B$2&amp;$B$1&amp;ROUND(AF$29/100*_xlfn.XLOOKUP($E159,$E$32:$E$281,_xlfn.XLOOKUP(AF$31,$S$28:$AB$28,$S$32:$AB$281))*_xlfn.XLOOKUP(AI$30,$S$8:$S$10,_xlfn.XLOOKUP(AF$31,$U$4:$Z$4,$U$8:$Z$10),1),4))</f>
        <v/>
      </c>
      <c r="AG159" s="2" t="str">
        <f t="shared" si="13"/>
        <v>{"Atk":72309.6207,"Cri":1.1733}</v>
      </c>
      <c r="AH159" s="2" t="str" cm="1">
        <f t="array" ref="AH159">IF(AH158="","",$B$2&amp;AH$31&amp;$B$2&amp;$B$1&amp;ROUND(AH$29/100*_xlfn.XLOOKUP($E159,$E$32:$E$281,_xlfn.XLOOKUP(AH$31,$S$28:$AB$28,$S$32:$AB$281))*_xlfn.XLOOKUP(AK$30,$S$8:$S$10,_xlfn.XLOOKUP(AH$31,$U$4:$Z$4,$U$8:$Z$10),1),4))</f>
        <v>"Hp":521577.5918</v>
      </c>
      <c r="AI159" s="2" t="str" cm="1">
        <f t="array" ref="AI159">IF(AI158="","",$B$2&amp;AI$31&amp;$B$2&amp;$B$1&amp;ROUND(AI$29/100*_xlfn.XLOOKUP($E159,$E$32:$E$281,_xlfn.XLOOKUP(AI$31,$S$28:$AB$28,$S$32:$AB$281))*_xlfn.XLOOKUP(AK$30,$S$8:$S$10,_xlfn.XLOOKUP(AI$31,$U$4:$Z$4,$U$8:$Z$10),1),4))</f>
        <v>"AntiCri":0.6474</v>
      </c>
      <c r="AJ159" s="2" t="str" cm="1">
        <f t="array" ref="AJ159">IF(AJ158="","",$B$2&amp;AJ$31&amp;$B$2&amp;$B$1&amp;ROUND(AJ$29/100*_xlfn.XLOOKUP($E159,$E$32:$E$281,_xlfn.XLOOKUP(AJ$31,$S$28:$AB$28,$S$32:$AB$281))*_xlfn.XLOOKUP(AK$30,$S$8:$S$10,_xlfn.XLOOKUP(AJ$31,$U$4:$Z$4,$U$8:$Z$10),1),4))</f>
        <v/>
      </c>
      <c r="AK159" s="2" t="str">
        <f t="shared" si="14"/>
        <v>{"Hp":521577.5918,"AntiCri":0.6474}</v>
      </c>
      <c r="AL159" s="2" t="str" cm="1">
        <f t="array" ref="AL159">IF(AL158="","",$B$2&amp;AL$31&amp;$B$2&amp;$B$1&amp;ROUND(AL$29/100*_xlfn.XLOOKUP($E159,$E$32:$E$281,_xlfn.XLOOKUP(AL$31,$S$28:$AB$28,$S$32:$AB$281))*IFERROR(_xlfn.XLOOKUP(AO$30,$S$8:$S$10,_xlfn.XLOOKUP(AL$31,$U$4:$Z$4,$U$8:$Z$10),1),1),4))</f>
        <v>"PhysDef":22522.6687</v>
      </c>
      <c r="AM159" s="2" t="str" cm="1">
        <f t="array" ref="AM159">IF(AM158="","",$B$2&amp;AM$31&amp;$B$2&amp;$B$1&amp;ROUND(AM$29/100*_xlfn.XLOOKUP($E159,$E$32:$E$281,_xlfn.XLOOKUP(AM$31,$S$28:$AB$28,$S$32:$AB$281))*IFERROR(_xlfn.XLOOKUP(AP$30,$S$8:$S$10,_xlfn.XLOOKUP(AM$31,$U$4:$Z$4,$U$8:$Z$10),1),1),4))</f>
        <v>"SkillSpeed":0.1789</v>
      </c>
      <c r="AN159" s="2" t="str" cm="1">
        <f t="array" ref="AN159">IF(AN158="","",$B$2&amp;AN$31&amp;$B$2&amp;$B$1&amp;ROUND(AN$29/100*_xlfn.XLOOKUP($E159,$E$32:$E$281,_xlfn.XLOOKUP(AN$31,$S$28:$AB$28,$S$32:$AB$281))*IFERROR(_xlfn.XLOOKUP(AO$30,$S$8:$S$10,_xlfn.XLOOKUP(AN$31,$U$4:$Z$4,$U$8:$Z$10),1),1),4))</f>
        <v/>
      </c>
      <c r="AO159" s="2" t="str">
        <f t="shared" si="15"/>
        <v>{"PhysDef":22522.6687,"SkillSpeed":0.1789}</v>
      </c>
      <c r="AP159" s="2" t="str" cm="1">
        <f t="array" ref="AP159">IF(AP158="","",$B$2&amp;AP$31&amp;$B$2&amp;$B$1&amp;ROUND(AP$29/100*_xlfn.XLOOKUP($E159,$E$32:$E$281,_xlfn.XLOOKUP(AP$31,$S$28:$AB$28,$S$32:$AB$281))*IFERROR(_xlfn.XLOOKUP(AS$30,$S$8:$S$10,_xlfn.XLOOKUP(AP$31,$U$4:$Z$4,$U$8:$Z$10),1),1),4))</f>
        <v>"MagicDef":22522.6687</v>
      </c>
      <c r="AQ159" s="2" t="str" cm="1">
        <f t="array" ref="AQ159">IF(AQ158="","",$B$2&amp;AQ$31&amp;$B$2&amp;$B$1&amp;ROUND(AQ$29/100*_xlfn.XLOOKUP($E159,$E$32:$E$281,_xlfn.XLOOKUP(AQ$31,$S$28:$AB$28,$S$32:$AB$281))*IFERROR(_xlfn.XLOOKUP(AT$30,$S$8:$S$10,_xlfn.XLOOKUP(AQ$31,$U$4:$Z$4,$U$8:$Z$10),1),1),4))</f>
        <v>"AtkSpeed":0.23</v>
      </c>
      <c r="AR159" s="2" t="str" cm="1">
        <f t="array" ref="AR159">IF(AR158="","",$B$2&amp;AR$31&amp;$B$2&amp;$B$1&amp;ROUND(AR$29/100*_xlfn.XLOOKUP($E159,$E$32:$E$281,_xlfn.XLOOKUP(AR$31,$S$28:$AB$28,$S$32:$AB$281))*IFERROR(_xlfn.XLOOKUP(AS$30,$S$8:$S$10,_xlfn.XLOOKUP(AR$31,$U$4:$Z$4,$U$8:$Z$10),1),1),4))</f>
        <v>"SkillSpeed":0.1789</v>
      </c>
      <c r="AS159" s="2" t="str">
        <f t="shared" si="16"/>
        <v>{"MagicDef":22522.6687,"AtkSpeed":0.23,"SkillSpeed":0.1789}</v>
      </c>
      <c r="AT159" s="2" t="str" cm="1">
        <f t="array" ref="AT159">IF(AT158="","",$B$2&amp;AT$31&amp;$B$2&amp;$B$1&amp;ROUND(AT$29/100*_xlfn.XLOOKUP($E159,$E$32:$E$281,_xlfn.XLOOKUP(AT$31,$S$28:$AB$28,$S$32:$AB$281))*IFERROR(_xlfn.XLOOKUP(AW$30,$S$8:$S$10,_xlfn.XLOOKUP(AT$31,$U$4:$Z$4,$U$8:$Z$10),1),1),4))</f>
        <v>"Atk":50972.3556</v>
      </c>
      <c r="AU159" s="2" t="str" cm="1">
        <f t="array" ref="AU159">IF(AU158="","",$B$2&amp;AU$31&amp;$B$2&amp;$B$1&amp;ROUND(AU$29/100*_xlfn.XLOOKUP($E159,$E$32:$E$281,_xlfn.XLOOKUP(AU$31,$S$28:$AB$28,$S$32:$AB$281))*IFERROR(_xlfn.XLOOKUP(AX$30,$S$8:$S$10,_xlfn.XLOOKUP(AU$31,$U$4:$Z$4,$U$8:$Z$10),1),1),4))</f>
        <v>"Cri":0.8092</v>
      </c>
      <c r="AV159" s="2" t="str" cm="1">
        <f t="array" ref="AV159">IF(AV158="","",$B$2&amp;AV$31&amp;$B$2&amp;$B$1&amp;ROUND(AV$29/100*_xlfn.XLOOKUP($E159,$E$32:$E$281,_xlfn.XLOOKUP(AV$31,$S$28:$AB$28,$S$32:$AB$281))*IFERROR(_xlfn.XLOOKUP(AW$30,$S$8:$S$10,_xlfn.XLOOKUP(AV$31,$U$4:$Z$4,$U$8:$Z$10),1),1),4))</f>
        <v/>
      </c>
      <c r="AW159" s="2" t="str">
        <f t="shared" si="17"/>
        <v>{"Atk":50972.3556,"Cri":0.8092}</v>
      </c>
      <c r="AX159" s="2" t="str" cm="1">
        <f t="array" ref="AX159">IF(AX158="","",$B$2&amp;AX$31&amp;$B$2&amp;$B$1&amp;ROUND(AX$29/100*_xlfn.XLOOKUP($E159,$E$32:$E$281,_xlfn.XLOOKUP(AX$31,$S$28:$AB$28,$S$32:$AB$281))*IFERROR(_xlfn.XLOOKUP(BA$30,$S$8:$S$10,_xlfn.XLOOKUP(AX$31,$U$4:$Z$4,$U$8:$Z$10),1),1),4))</f>
        <v>"Hp":740877.261</v>
      </c>
      <c r="AY159" s="2" t="str" cm="1">
        <f t="array" ref="AY159">IF(AY158="","",$B$2&amp;AY$31&amp;$B$2&amp;$B$1&amp;ROUND(AY$29/100*_xlfn.XLOOKUP($E159,$E$32:$E$281,_xlfn.XLOOKUP(AY$31,$S$28:$AB$28,$S$32:$AB$281))*IFERROR(_xlfn.XLOOKUP(BB$30,$S$8:$S$10,_xlfn.XLOOKUP(AY$31,$U$4:$Z$4,$U$8:$Z$10),1),1),4))</f>
        <v>"AntiCri":0.8092</v>
      </c>
      <c r="AZ159" s="2" t="str" cm="1">
        <f t="array" ref="AZ159">IF(AZ158="","",$B$2&amp;AZ$31&amp;$B$2&amp;$B$1&amp;ROUND(AZ$29/100*_xlfn.XLOOKUP($E159,$E$32:$E$281,_xlfn.XLOOKUP(AZ$31,$S$28:$AB$28,$S$32:$AB$281))*IFERROR(_xlfn.XLOOKUP(BA$30,$S$8:$S$10,_xlfn.XLOOKUP(AZ$31,$U$4:$Z$4,$U$8:$Z$10),1),1),4))</f>
        <v/>
      </c>
      <c r="BA159" s="2" t="str">
        <f t="shared" si="18"/>
        <v>{"Hp":740877.261,"AntiCri":0.8092}</v>
      </c>
      <c r="BB159" s="2" t="str" cm="1">
        <f t="array" ref="BB159">IF(BB158="","",$B$2&amp;BB$31&amp;$B$2&amp;$B$1&amp;ROUND(BB$29/100*_xlfn.XLOOKUP($E159,$E$32:$E$281,_xlfn.XLOOKUP(BB$31,$S$28:$AB$28,$S$32:$AB$281))*IFERROR(_xlfn.XLOOKUP(BE$30,$S$8:$S$10,_xlfn.XLOOKUP(BB$31,$U$4:$Z$4,$U$8:$Z$10),1),1),4))</f>
        <v>"PhysDef":26078.8796</v>
      </c>
      <c r="BC159" s="2" t="str" cm="1">
        <f t="array" ref="BC159">IF(BC158="","",$B$2&amp;BC$31&amp;$B$2&amp;$B$1&amp;ROUND(BC$29/100*_xlfn.XLOOKUP($E159,$E$32:$E$281,_xlfn.XLOOKUP(BC$31,$S$28:$AB$28,$S$32:$AB$281))*IFERROR(_xlfn.XLOOKUP(BF$30,$S$8:$S$10,_xlfn.XLOOKUP(BC$31,$U$4:$Z$4,$U$8:$Z$10),1),1),4))</f>
        <v>"OnHealInc":0.1686</v>
      </c>
      <c r="BD159" s="2" t="str" cm="1">
        <f t="array" ref="BD159">IF(BD158="","",$B$2&amp;BD$31&amp;$B$2&amp;$B$1&amp;ROUND(BD$29/100*_xlfn.XLOOKUP($E159,$E$32:$E$281,_xlfn.XLOOKUP(BD$31,$S$28:$AB$28,$S$32:$AB$281))*IFERROR(_xlfn.XLOOKUP(BE$30,$S$8:$S$10,_xlfn.XLOOKUP(BD$31,$U$4:$Z$4,$U$8:$Z$10),1),1),4))</f>
        <v/>
      </c>
      <c r="BE159" s="2" t="str">
        <f t="shared" si="19"/>
        <v>{"PhysDef":26078.8796,"OnHealInc":0.1686}</v>
      </c>
      <c r="BF159" s="2" t="str" cm="1">
        <f t="array" ref="BF159">IF(BF158="","",$B$2&amp;BF$31&amp;$B$2&amp;$B$1&amp;ROUND(BF$29/100*_xlfn.XLOOKUP($E159,$E$32:$E$281,_xlfn.XLOOKUP(BF$31,$S$28:$AB$28,$S$32:$AB$281))*IFERROR(_xlfn.XLOOKUP(BI$30,$S$8:$S$10,_xlfn.XLOOKUP(BF$31,$U$4:$Z$4,$U$8:$Z$10),1),1),4))</f>
        <v>"MagicDef":26078.8796</v>
      </c>
      <c r="BG159" s="2" t="str" cm="1">
        <f t="array" ref="BG159">IF(BG158="","",$B$2&amp;BG$31&amp;$B$2&amp;$B$1&amp;ROUND(BG$29/100*_xlfn.XLOOKUP($E159,$E$32:$E$281,_xlfn.XLOOKUP(BG$31,$S$28:$AB$28,$S$32:$AB$281))*IFERROR(_xlfn.XLOOKUP(BJ$30,$S$8:$S$10,_xlfn.XLOOKUP(BG$31,$U$4:$Z$4,$U$8:$Z$10),1),1),4))</f>
        <v>"AtkSpeed":0.23</v>
      </c>
      <c r="BH159" s="2" t="str" cm="1">
        <f t="array" ref="BH159">IF(BH158="","",$B$2&amp;BH$31&amp;$B$2&amp;$B$1&amp;ROUND(BH$29/100*_xlfn.XLOOKUP($E159,$E$32:$E$281,_xlfn.XLOOKUP(BH$31,$S$28:$AB$28,$S$32:$AB$281))*IFERROR(_xlfn.XLOOKUP(BI$30,$S$8:$S$10,_xlfn.XLOOKUP(BH$31,$U$4:$Z$4,$U$8:$Z$10),1),1),4))</f>
        <v>"OnHealInc":0.1686</v>
      </c>
      <c r="BI159" s="2" t="str">
        <f t="shared" si="20"/>
        <v>{"MagicDef":26078.8796,"AtkSpeed":0.23,"OnHealInc":0.1686}</v>
      </c>
      <c r="BJ159" s="2" t="str" cm="1">
        <f t="array" ref="BJ159">IF(BJ158="","",$B$2&amp;BJ$31&amp;$B$2&amp;$B$1&amp;ROUND(BJ$29/100*_xlfn.XLOOKUP($E159,$E$32:$E$281,_xlfn.XLOOKUP(BJ$31,$S$28:$AB$28,$S$32:$AB$281))*IFERROR(_xlfn.XLOOKUP(BM$30,$S$8:$S$10,_xlfn.XLOOKUP(BJ$31,$U$4:$Z$4,$U$8:$Z$10),1),1),4))</f>
        <v>"Atk":65197.199</v>
      </c>
      <c r="BK159" s="2" t="str" cm="1">
        <f t="array" ref="BK159">IF(BK158="","",$B$2&amp;BK$31&amp;$B$2&amp;$B$1&amp;ROUND(BK$29/100*_xlfn.XLOOKUP($E159,$E$32:$E$281,_xlfn.XLOOKUP(BK$31,$S$28:$AB$28,$S$32:$AB$281))*IFERROR(_xlfn.XLOOKUP(BN$30,$S$8:$S$10,_xlfn.XLOOKUP(BK$31,$U$4:$Z$4,$U$8:$Z$10),1),1),4))</f>
        <v>"Cri":0.8092</v>
      </c>
      <c r="BL159" s="2" t="str" cm="1">
        <f t="array" ref="BL159">IF(BL158="","",$B$2&amp;BL$31&amp;$B$2&amp;$B$1&amp;ROUND(BL$29/100*_xlfn.XLOOKUP($E159,$E$32:$E$281,_xlfn.XLOOKUP(BL$31,$S$28:$AB$28,$S$32:$AB$281))*IFERROR(_xlfn.XLOOKUP(BM$30,$S$8:$S$10,_xlfn.XLOOKUP(BL$31,$U$4:$Z$4,$U$8:$Z$10),1),1),4))</f>
        <v/>
      </c>
      <c r="BM159" s="2" t="str">
        <f t="shared" si="21"/>
        <v>{"Atk":65197.199,"Cri":0.8092}</v>
      </c>
      <c r="BN159" s="2" t="str" cm="1">
        <f t="array" ref="BN159">IF(BN158="","",$B$2&amp;BN$31&amp;$B$2&amp;$B$1&amp;ROUND(BN$29/100*_xlfn.XLOOKUP($E159,$E$32:$E$281,_xlfn.XLOOKUP(BN$31,$S$28:$AB$28,$S$32:$AB$281))*IFERROR(_xlfn.XLOOKUP(BQ$30,$S$8:$S$10,_xlfn.XLOOKUP(BN$31,$U$4:$Z$4,$U$8:$Z$10),1),1),4))</f>
        <v>"Hp":622336.8993</v>
      </c>
      <c r="BO159" s="2" t="str" cm="1">
        <f t="array" ref="BO159">IF(BO158="","",$B$2&amp;BO$31&amp;$B$2&amp;$B$1&amp;ROUND(BO$29/100*_xlfn.XLOOKUP($E159,$E$32:$E$281,_xlfn.XLOOKUP(BO$31,$S$28:$AB$28,$S$32:$AB$281))*IFERROR(_xlfn.XLOOKUP(BR$30,$S$8:$S$10,_xlfn.XLOOKUP(BO$31,$U$4:$Z$4,$U$8:$Z$10),1),1),4))</f>
        <v>"AntiCri":0.8092</v>
      </c>
      <c r="BP159" s="2" t="str" cm="1">
        <f t="array" ref="BP159">IF(BP158="","",$B$2&amp;BP$31&amp;$B$2&amp;$B$1&amp;ROUND(BP$29/100*_xlfn.XLOOKUP($E159,$E$32:$E$281,_xlfn.XLOOKUP(BP$31,$S$28:$AB$28,$S$32:$AB$281))*IFERROR(_xlfn.XLOOKUP(BQ$30,$S$8:$S$10,_xlfn.XLOOKUP(BP$31,$U$4:$Z$4,$U$8:$Z$10),1),1),4))</f>
        <v/>
      </c>
      <c r="BQ159" s="2" t="str">
        <f t="shared" si="22"/>
        <v>{"Hp":622336.8993,"AntiCri":0.8092}</v>
      </c>
      <c r="BR159" s="2" t="str" cm="1">
        <f t="array" ref="BR159">IF(BR158="","",$B$2&amp;BR$31&amp;$B$2&amp;$B$1&amp;ROUND(BR$29/100*_xlfn.XLOOKUP($E159,$E$32:$E$281,_xlfn.XLOOKUP(BR$31,$S$28:$AB$28,$S$32:$AB$281))*IFERROR(_xlfn.XLOOKUP(BU$30,$S$8:$S$10,_xlfn.XLOOKUP(BR$31,$U$4:$Z$4,$U$8:$Z$10),1),1),4))</f>
        <v>"PhysDef":22996.8302</v>
      </c>
      <c r="BS159" s="2" t="str" cm="1">
        <f t="array" ref="BS159">IF(BS158="","",$B$2&amp;BS$31&amp;$B$2&amp;$B$1&amp;ROUND(BS$29/100*_xlfn.XLOOKUP($E159,$E$32:$E$281,_xlfn.XLOOKUP(BS$31,$S$28:$AB$28,$S$32:$AB$281))*IFERROR(_xlfn.XLOOKUP(BV$30,$S$8:$S$10,_xlfn.XLOOKUP(BS$31,$U$4:$Z$4,$U$8:$Z$10),1),1),4))</f>
        <v>"HealInc":0.1686</v>
      </c>
      <c r="BT159" s="2" t="str" cm="1">
        <f t="array" ref="BT159">IF(BT158="","",$B$2&amp;BT$31&amp;$B$2&amp;$B$1&amp;ROUND(BT$29/100*_xlfn.XLOOKUP($E159,$E$32:$E$281,_xlfn.XLOOKUP(BT$31,$S$28:$AB$28,$S$32:$AB$281))*IFERROR(_xlfn.XLOOKUP(BU$30,$S$8:$S$10,_xlfn.XLOOKUP(BT$31,$U$4:$Z$4,$U$8:$Z$10),1),1),4))</f>
        <v/>
      </c>
      <c r="BU159" s="2" t="str">
        <f t="shared" si="23"/>
        <v>{"PhysDef":22996.8302,"HealInc":0.1686}</v>
      </c>
      <c r="BV159" s="2" t="str" cm="1">
        <f t="array" ref="BV159">IF(BV158="","",$B$2&amp;BV$31&amp;$B$2&amp;$B$1&amp;ROUND(BV$29/100*_xlfn.XLOOKUP($E159,$E$32:$E$281,_xlfn.XLOOKUP(BV$31,$S$28:$AB$28,$S$32:$AB$281))*IFERROR(_xlfn.XLOOKUP(BY$30,$S$8:$S$10,_xlfn.XLOOKUP(BV$31,$U$4:$Z$4,$U$8:$Z$10),1),1),4))</f>
        <v>"MagicDef":23470.9916</v>
      </c>
      <c r="BW159" s="2" t="str" cm="1">
        <f t="array" ref="BW159">IF(BW158="","",$B$2&amp;BW$31&amp;$B$2&amp;$B$1&amp;ROUND(BW$29/100*_xlfn.XLOOKUP($E159,$E$32:$E$281,_xlfn.XLOOKUP(BW$31,$S$28:$AB$28,$S$32:$AB$281))*IFERROR(_xlfn.XLOOKUP(BZ$30,$S$8:$S$10,_xlfn.XLOOKUP(BW$31,$U$4:$Z$4,$U$8:$Z$10),1),1),4))</f>
        <v>"AtkSpeed":0.23</v>
      </c>
      <c r="BX159" s="2" t="str" cm="1">
        <f t="array" ref="BX159">IF(BX158="","",$B$2&amp;BX$31&amp;$B$2&amp;$B$1&amp;ROUND(BX$29/100*_xlfn.XLOOKUP($E159,$E$32:$E$281,_xlfn.XLOOKUP(BX$31,$S$28:$AB$28,$S$32:$AB$281))*IFERROR(_xlfn.XLOOKUP(BY$30,$S$8:$S$10,_xlfn.XLOOKUP(BX$31,$U$4:$Z$4,$U$8:$Z$10),1),1),4))</f>
        <v>"HealInc":0.1686</v>
      </c>
      <c r="BY159" s="2" t="str">
        <f t="shared" si="24"/>
        <v>{"MagicDef":23470.9916,"AtkSpeed":0.23,"HealInc":0.1686}</v>
      </c>
    </row>
    <row r="160" spans="4:77" ht="16.5" x14ac:dyDescent="0.15">
      <c r="D160" s="38">
        <v>267</v>
      </c>
      <c r="E160" s="43">
        <v>129</v>
      </c>
      <c r="F160" s="38">
        <v>0</v>
      </c>
      <c r="G160" s="38">
        <v>0</v>
      </c>
      <c r="H160" s="38">
        <v>0</v>
      </c>
      <c r="I160" s="48">
        <v>0</v>
      </c>
      <c r="J160" s="48">
        <v>0</v>
      </c>
      <c r="K160" s="48">
        <v>0</v>
      </c>
      <c r="L160" s="48">
        <v>0</v>
      </c>
      <c r="M160" s="48">
        <v>0</v>
      </c>
      <c r="N160" s="48">
        <v>0</v>
      </c>
      <c r="O160" s="48">
        <v>0</v>
      </c>
      <c r="P160" s="48">
        <v>0</v>
      </c>
      <c r="Q160" s="48">
        <v>0</v>
      </c>
      <c r="R160" s="48">
        <v>0</v>
      </c>
      <c r="S160" s="48">
        <f>SUM(I$32:I160)</f>
        <v>592701.80883179419</v>
      </c>
      <c r="T160" s="48">
        <f>SUM(J$32:J160)</f>
        <v>59270.180883179411</v>
      </c>
      <c r="U160" s="48">
        <f>SUM(K$32:K160)</f>
        <v>23708.072353271767</v>
      </c>
      <c r="V160" s="48">
        <f>SUM(L$32:L160)</f>
        <v>23708.072353271767</v>
      </c>
      <c r="W160" s="62">
        <f>SUM(M$32:M160)/10000</f>
        <v>0.80920000000000003</v>
      </c>
      <c r="X160" s="62">
        <f>SUM(N$32:N160)/10000</f>
        <v>0.80920000000000003</v>
      </c>
      <c r="Y160" s="62">
        <f>SUM(O$32:O160)/10000</f>
        <v>0.22994999999999999</v>
      </c>
      <c r="Z160" s="62">
        <f>SUM(P$32:P160)/10000</f>
        <v>0.17885000000000001</v>
      </c>
      <c r="AA160" s="62">
        <f>SUM(Q$32:Q160)/10000</f>
        <v>0.16863000000000011</v>
      </c>
      <c r="AB160" s="62">
        <f>SUM(R$32:R160)/10000</f>
        <v>0.16863000000000011</v>
      </c>
      <c r="AD160" s="2" t="str" cm="1">
        <f t="array" ref="AD160">IF(AD159="","",$B$2&amp;AD$31&amp;$B$2&amp;$B$1&amp;ROUND(AD$29/100*_xlfn.XLOOKUP($E160,$E$32:$E$281,_xlfn.XLOOKUP(AD$31,$S$28:$AB$28,$S$32:$AB$281))*_xlfn.XLOOKUP(AG$30,$S$8:$S$10,_xlfn.XLOOKUP(AD$31,$U$4:$Z$4,$U$8:$Z$10),1),4))</f>
        <v>"Atk":72309.6207</v>
      </c>
      <c r="AE160" s="2" t="str" cm="1">
        <f t="array" ref="AE160">IF(AE159="","",$B$2&amp;AE$31&amp;$B$2&amp;$B$1&amp;ROUND(AE$29/100*_xlfn.XLOOKUP($E160,$E$32:$E$281,_xlfn.XLOOKUP(AE$31,$S$28:$AB$28,$S$32:$AB$281))*_xlfn.XLOOKUP(AG$30,$S$8:$S$10,_xlfn.XLOOKUP(AE$31,$U$4:$Z$4,$U$8:$Z$10),1),4))</f>
        <v>"Cri":1.1733</v>
      </c>
      <c r="AF160" s="2" t="str" cm="1">
        <f t="array" ref="AF160">IF(AF159="","",$B$2&amp;AF$31&amp;$B$2&amp;$B$1&amp;ROUND(AF$29/100*_xlfn.XLOOKUP($E160,$E$32:$E$281,_xlfn.XLOOKUP(AF$31,$S$28:$AB$28,$S$32:$AB$281))*_xlfn.XLOOKUP(AI$30,$S$8:$S$10,_xlfn.XLOOKUP(AF$31,$U$4:$Z$4,$U$8:$Z$10),1),4))</f>
        <v/>
      </c>
      <c r="AG160" s="2" t="str">
        <f t="shared" ref="AG160:AG223" si="25">$A$3&amp;_xlfn.TEXTJOIN($C$1,1,AD160:AF160)&amp;$A$4</f>
        <v>{"Atk":72309.6207,"Cri":1.1733}</v>
      </c>
      <c r="AH160" s="2" t="str" cm="1">
        <f t="array" ref="AH160">IF(AH159="","",$B$2&amp;AH$31&amp;$B$2&amp;$B$1&amp;ROUND(AH$29/100*_xlfn.XLOOKUP($E160,$E$32:$E$281,_xlfn.XLOOKUP(AH$31,$S$28:$AB$28,$S$32:$AB$281))*_xlfn.XLOOKUP(AK$30,$S$8:$S$10,_xlfn.XLOOKUP(AH$31,$U$4:$Z$4,$U$8:$Z$10),1),4))</f>
        <v>"Hp":521577.5918</v>
      </c>
      <c r="AI160" s="2" t="str" cm="1">
        <f t="array" ref="AI160">IF(AI159="","",$B$2&amp;AI$31&amp;$B$2&amp;$B$1&amp;ROUND(AI$29/100*_xlfn.XLOOKUP($E160,$E$32:$E$281,_xlfn.XLOOKUP(AI$31,$S$28:$AB$28,$S$32:$AB$281))*_xlfn.XLOOKUP(AK$30,$S$8:$S$10,_xlfn.XLOOKUP(AI$31,$U$4:$Z$4,$U$8:$Z$10),1),4))</f>
        <v>"AntiCri":0.6474</v>
      </c>
      <c r="AJ160" s="2" t="str" cm="1">
        <f t="array" ref="AJ160">IF(AJ159="","",$B$2&amp;AJ$31&amp;$B$2&amp;$B$1&amp;ROUND(AJ$29/100*_xlfn.XLOOKUP($E160,$E$32:$E$281,_xlfn.XLOOKUP(AJ$31,$S$28:$AB$28,$S$32:$AB$281))*_xlfn.XLOOKUP(AK$30,$S$8:$S$10,_xlfn.XLOOKUP(AJ$31,$U$4:$Z$4,$U$8:$Z$10),1),4))</f>
        <v/>
      </c>
      <c r="AK160" s="2" t="str">
        <f t="shared" ref="AK160:AK223" si="26">$A$3&amp;_xlfn.TEXTJOIN($C$1,1,AH160:AJ160)&amp;$A$4</f>
        <v>{"Hp":521577.5918,"AntiCri":0.6474}</v>
      </c>
      <c r="AL160" s="2" t="str" cm="1">
        <f t="array" ref="AL160">IF(AL159="","",$B$2&amp;AL$31&amp;$B$2&amp;$B$1&amp;ROUND(AL$29/100*_xlfn.XLOOKUP($E160,$E$32:$E$281,_xlfn.XLOOKUP(AL$31,$S$28:$AB$28,$S$32:$AB$281))*IFERROR(_xlfn.XLOOKUP(AO$30,$S$8:$S$10,_xlfn.XLOOKUP(AL$31,$U$4:$Z$4,$U$8:$Z$10),1),1),4))</f>
        <v>"PhysDef":22522.6687</v>
      </c>
      <c r="AM160" s="2" t="str" cm="1">
        <f t="array" ref="AM160">IF(AM159="","",$B$2&amp;AM$31&amp;$B$2&amp;$B$1&amp;ROUND(AM$29/100*_xlfn.XLOOKUP($E160,$E$32:$E$281,_xlfn.XLOOKUP(AM$31,$S$28:$AB$28,$S$32:$AB$281))*IFERROR(_xlfn.XLOOKUP(AP$30,$S$8:$S$10,_xlfn.XLOOKUP(AM$31,$U$4:$Z$4,$U$8:$Z$10),1),1),4))</f>
        <v>"SkillSpeed":0.1789</v>
      </c>
      <c r="AN160" s="2" t="str" cm="1">
        <f t="array" ref="AN160">IF(AN159="","",$B$2&amp;AN$31&amp;$B$2&amp;$B$1&amp;ROUND(AN$29/100*_xlfn.XLOOKUP($E160,$E$32:$E$281,_xlfn.XLOOKUP(AN$31,$S$28:$AB$28,$S$32:$AB$281))*IFERROR(_xlfn.XLOOKUP(AO$30,$S$8:$S$10,_xlfn.XLOOKUP(AN$31,$U$4:$Z$4,$U$8:$Z$10),1),1),4))</f>
        <v/>
      </c>
      <c r="AO160" s="2" t="str">
        <f t="shared" ref="AO160:AO223" si="27">$A$3&amp;_xlfn.TEXTJOIN($C$1,1,AL160:AN160)&amp;$A$4</f>
        <v>{"PhysDef":22522.6687,"SkillSpeed":0.1789}</v>
      </c>
      <c r="AP160" s="2" t="str" cm="1">
        <f t="array" ref="AP160">IF(AP159="","",$B$2&amp;AP$31&amp;$B$2&amp;$B$1&amp;ROUND(AP$29/100*_xlfn.XLOOKUP($E160,$E$32:$E$281,_xlfn.XLOOKUP(AP$31,$S$28:$AB$28,$S$32:$AB$281))*IFERROR(_xlfn.XLOOKUP(AS$30,$S$8:$S$10,_xlfn.XLOOKUP(AP$31,$U$4:$Z$4,$U$8:$Z$10),1),1),4))</f>
        <v>"MagicDef":22522.6687</v>
      </c>
      <c r="AQ160" s="2" t="str" cm="1">
        <f t="array" ref="AQ160">IF(AQ159="","",$B$2&amp;AQ$31&amp;$B$2&amp;$B$1&amp;ROUND(AQ$29/100*_xlfn.XLOOKUP($E160,$E$32:$E$281,_xlfn.XLOOKUP(AQ$31,$S$28:$AB$28,$S$32:$AB$281))*IFERROR(_xlfn.XLOOKUP(AT$30,$S$8:$S$10,_xlfn.XLOOKUP(AQ$31,$U$4:$Z$4,$U$8:$Z$10),1),1),4))</f>
        <v>"AtkSpeed":0.23</v>
      </c>
      <c r="AR160" s="2" t="str" cm="1">
        <f t="array" ref="AR160">IF(AR159="","",$B$2&amp;AR$31&amp;$B$2&amp;$B$1&amp;ROUND(AR$29/100*_xlfn.XLOOKUP($E160,$E$32:$E$281,_xlfn.XLOOKUP(AR$31,$S$28:$AB$28,$S$32:$AB$281))*IFERROR(_xlfn.XLOOKUP(AS$30,$S$8:$S$10,_xlfn.XLOOKUP(AR$31,$U$4:$Z$4,$U$8:$Z$10),1),1),4))</f>
        <v>"SkillSpeed":0.1789</v>
      </c>
      <c r="AS160" s="2" t="str">
        <f t="shared" ref="AS160:AS223" si="28">$A$3&amp;_xlfn.TEXTJOIN($C$1,1,AP160:AR160)&amp;$A$4</f>
        <v>{"MagicDef":22522.6687,"AtkSpeed":0.23,"SkillSpeed":0.1789}</v>
      </c>
      <c r="AT160" s="2" t="str" cm="1">
        <f t="array" ref="AT160">IF(AT159="","",$B$2&amp;AT$31&amp;$B$2&amp;$B$1&amp;ROUND(AT$29/100*_xlfn.XLOOKUP($E160,$E$32:$E$281,_xlfn.XLOOKUP(AT$31,$S$28:$AB$28,$S$32:$AB$281))*IFERROR(_xlfn.XLOOKUP(AW$30,$S$8:$S$10,_xlfn.XLOOKUP(AT$31,$U$4:$Z$4,$U$8:$Z$10),1),1),4))</f>
        <v>"Atk":50972.3556</v>
      </c>
      <c r="AU160" s="2" t="str" cm="1">
        <f t="array" ref="AU160">IF(AU159="","",$B$2&amp;AU$31&amp;$B$2&amp;$B$1&amp;ROUND(AU$29/100*_xlfn.XLOOKUP($E160,$E$32:$E$281,_xlfn.XLOOKUP(AU$31,$S$28:$AB$28,$S$32:$AB$281))*IFERROR(_xlfn.XLOOKUP(AX$30,$S$8:$S$10,_xlfn.XLOOKUP(AU$31,$U$4:$Z$4,$U$8:$Z$10),1),1),4))</f>
        <v>"Cri":0.8092</v>
      </c>
      <c r="AV160" s="2" t="str" cm="1">
        <f t="array" ref="AV160">IF(AV159="","",$B$2&amp;AV$31&amp;$B$2&amp;$B$1&amp;ROUND(AV$29/100*_xlfn.XLOOKUP($E160,$E$32:$E$281,_xlfn.XLOOKUP(AV$31,$S$28:$AB$28,$S$32:$AB$281))*IFERROR(_xlfn.XLOOKUP(AW$30,$S$8:$S$10,_xlfn.XLOOKUP(AV$31,$U$4:$Z$4,$U$8:$Z$10),1),1),4))</f>
        <v/>
      </c>
      <c r="AW160" s="2" t="str">
        <f t="shared" ref="AW160:AW223" si="29">$A$3&amp;_xlfn.TEXTJOIN($C$1,1,AT160:AV160)&amp;$A$4</f>
        <v>{"Atk":50972.3556,"Cri":0.8092}</v>
      </c>
      <c r="AX160" s="2" t="str" cm="1">
        <f t="array" ref="AX160">IF(AX159="","",$B$2&amp;AX$31&amp;$B$2&amp;$B$1&amp;ROUND(AX$29/100*_xlfn.XLOOKUP($E160,$E$32:$E$281,_xlfn.XLOOKUP(AX$31,$S$28:$AB$28,$S$32:$AB$281))*IFERROR(_xlfn.XLOOKUP(BA$30,$S$8:$S$10,_xlfn.XLOOKUP(AX$31,$U$4:$Z$4,$U$8:$Z$10),1),1),4))</f>
        <v>"Hp":740877.261</v>
      </c>
      <c r="AY160" s="2" t="str" cm="1">
        <f t="array" ref="AY160">IF(AY159="","",$B$2&amp;AY$31&amp;$B$2&amp;$B$1&amp;ROUND(AY$29/100*_xlfn.XLOOKUP($E160,$E$32:$E$281,_xlfn.XLOOKUP(AY$31,$S$28:$AB$28,$S$32:$AB$281))*IFERROR(_xlfn.XLOOKUP(BB$30,$S$8:$S$10,_xlfn.XLOOKUP(AY$31,$U$4:$Z$4,$U$8:$Z$10),1),1),4))</f>
        <v>"AntiCri":0.8092</v>
      </c>
      <c r="AZ160" s="2" t="str" cm="1">
        <f t="array" ref="AZ160">IF(AZ159="","",$B$2&amp;AZ$31&amp;$B$2&amp;$B$1&amp;ROUND(AZ$29/100*_xlfn.XLOOKUP($E160,$E$32:$E$281,_xlfn.XLOOKUP(AZ$31,$S$28:$AB$28,$S$32:$AB$281))*IFERROR(_xlfn.XLOOKUP(BA$30,$S$8:$S$10,_xlfn.XLOOKUP(AZ$31,$U$4:$Z$4,$U$8:$Z$10),1),1),4))</f>
        <v/>
      </c>
      <c r="BA160" s="2" t="str">
        <f t="shared" ref="BA160:BA223" si="30">$A$3&amp;_xlfn.TEXTJOIN($C$1,1,AX160:AZ160)&amp;$A$4</f>
        <v>{"Hp":740877.261,"AntiCri":0.8092}</v>
      </c>
      <c r="BB160" s="2" t="str" cm="1">
        <f t="array" ref="BB160">IF(BB159="","",$B$2&amp;BB$31&amp;$B$2&amp;$B$1&amp;ROUND(BB$29/100*_xlfn.XLOOKUP($E160,$E$32:$E$281,_xlfn.XLOOKUP(BB$31,$S$28:$AB$28,$S$32:$AB$281))*IFERROR(_xlfn.XLOOKUP(BE$30,$S$8:$S$10,_xlfn.XLOOKUP(BB$31,$U$4:$Z$4,$U$8:$Z$10),1),1),4))</f>
        <v>"PhysDef":26078.8796</v>
      </c>
      <c r="BC160" s="2" t="str" cm="1">
        <f t="array" ref="BC160">IF(BC159="","",$B$2&amp;BC$31&amp;$B$2&amp;$B$1&amp;ROUND(BC$29/100*_xlfn.XLOOKUP($E160,$E$32:$E$281,_xlfn.XLOOKUP(BC$31,$S$28:$AB$28,$S$32:$AB$281))*IFERROR(_xlfn.XLOOKUP(BF$30,$S$8:$S$10,_xlfn.XLOOKUP(BC$31,$U$4:$Z$4,$U$8:$Z$10),1),1),4))</f>
        <v>"OnHealInc":0.1686</v>
      </c>
      <c r="BD160" s="2" t="str" cm="1">
        <f t="array" ref="BD160">IF(BD159="","",$B$2&amp;BD$31&amp;$B$2&amp;$B$1&amp;ROUND(BD$29/100*_xlfn.XLOOKUP($E160,$E$32:$E$281,_xlfn.XLOOKUP(BD$31,$S$28:$AB$28,$S$32:$AB$281))*IFERROR(_xlfn.XLOOKUP(BE$30,$S$8:$S$10,_xlfn.XLOOKUP(BD$31,$U$4:$Z$4,$U$8:$Z$10),1),1),4))</f>
        <v/>
      </c>
      <c r="BE160" s="2" t="str">
        <f t="shared" ref="BE160:BE223" si="31">$A$3&amp;_xlfn.TEXTJOIN($C$1,1,BB160:BD160)&amp;$A$4</f>
        <v>{"PhysDef":26078.8796,"OnHealInc":0.1686}</v>
      </c>
      <c r="BF160" s="2" t="str" cm="1">
        <f t="array" ref="BF160">IF(BF159="","",$B$2&amp;BF$31&amp;$B$2&amp;$B$1&amp;ROUND(BF$29/100*_xlfn.XLOOKUP($E160,$E$32:$E$281,_xlfn.XLOOKUP(BF$31,$S$28:$AB$28,$S$32:$AB$281))*IFERROR(_xlfn.XLOOKUP(BI$30,$S$8:$S$10,_xlfn.XLOOKUP(BF$31,$U$4:$Z$4,$U$8:$Z$10),1),1),4))</f>
        <v>"MagicDef":26078.8796</v>
      </c>
      <c r="BG160" s="2" t="str" cm="1">
        <f t="array" ref="BG160">IF(BG159="","",$B$2&amp;BG$31&amp;$B$2&amp;$B$1&amp;ROUND(BG$29/100*_xlfn.XLOOKUP($E160,$E$32:$E$281,_xlfn.XLOOKUP(BG$31,$S$28:$AB$28,$S$32:$AB$281))*IFERROR(_xlfn.XLOOKUP(BJ$30,$S$8:$S$10,_xlfn.XLOOKUP(BG$31,$U$4:$Z$4,$U$8:$Z$10),1),1),4))</f>
        <v>"AtkSpeed":0.23</v>
      </c>
      <c r="BH160" s="2" t="str" cm="1">
        <f t="array" ref="BH160">IF(BH159="","",$B$2&amp;BH$31&amp;$B$2&amp;$B$1&amp;ROUND(BH$29/100*_xlfn.XLOOKUP($E160,$E$32:$E$281,_xlfn.XLOOKUP(BH$31,$S$28:$AB$28,$S$32:$AB$281))*IFERROR(_xlfn.XLOOKUP(BI$30,$S$8:$S$10,_xlfn.XLOOKUP(BH$31,$U$4:$Z$4,$U$8:$Z$10),1),1),4))</f>
        <v>"OnHealInc":0.1686</v>
      </c>
      <c r="BI160" s="2" t="str">
        <f t="shared" ref="BI160:BI223" si="32">$A$3&amp;_xlfn.TEXTJOIN($C$1,1,BF160:BH160)&amp;$A$4</f>
        <v>{"MagicDef":26078.8796,"AtkSpeed":0.23,"OnHealInc":0.1686}</v>
      </c>
      <c r="BJ160" s="2" t="str" cm="1">
        <f t="array" ref="BJ160">IF(BJ159="","",$B$2&amp;BJ$31&amp;$B$2&amp;$B$1&amp;ROUND(BJ$29/100*_xlfn.XLOOKUP($E160,$E$32:$E$281,_xlfn.XLOOKUP(BJ$31,$S$28:$AB$28,$S$32:$AB$281))*IFERROR(_xlfn.XLOOKUP(BM$30,$S$8:$S$10,_xlfn.XLOOKUP(BJ$31,$U$4:$Z$4,$U$8:$Z$10),1),1),4))</f>
        <v>"Atk":65197.199</v>
      </c>
      <c r="BK160" s="2" t="str" cm="1">
        <f t="array" ref="BK160">IF(BK159="","",$B$2&amp;BK$31&amp;$B$2&amp;$B$1&amp;ROUND(BK$29/100*_xlfn.XLOOKUP($E160,$E$32:$E$281,_xlfn.XLOOKUP(BK$31,$S$28:$AB$28,$S$32:$AB$281))*IFERROR(_xlfn.XLOOKUP(BN$30,$S$8:$S$10,_xlfn.XLOOKUP(BK$31,$U$4:$Z$4,$U$8:$Z$10),1),1),4))</f>
        <v>"Cri":0.8092</v>
      </c>
      <c r="BL160" s="2" t="str" cm="1">
        <f t="array" ref="BL160">IF(BL159="","",$B$2&amp;BL$31&amp;$B$2&amp;$B$1&amp;ROUND(BL$29/100*_xlfn.XLOOKUP($E160,$E$32:$E$281,_xlfn.XLOOKUP(BL$31,$S$28:$AB$28,$S$32:$AB$281))*IFERROR(_xlfn.XLOOKUP(BM$30,$S$8:$S$10,_xlfn.XLOOKUP(BL$31,$U$4:$Z$4,$U$8:$Z$10),1),1),4))</f>
        <v/>
      </c>
      <c r="BM160" s="2" t="str">
        <f t="shared" ref="BM160:BM223" si="33">$A$3&amp;_xlfn.TEXTJOIN($C$1,1,BJ160:BL160)&amp;$A$4</f>
        <v>{"Atk":65197.199,"Cri":0.8092}</v>
      </c>
      <c r="BN160" s="2" t="str" cm="1">
        <f t="array" ref="BN160">IF(BN159="","",$B$2&amp;BN$31&amp;$B$2&amp;$B$1&amp;ROUND(BN$29/100*_xlfn.XLOOKUP($E160,$E$32:$E$281,_xlfn.XLOOKUP(BN$31,$S$28:$AB$28,$S$32:$AB$281))*IFERROR(_xlfn.XLOOKUP(BQ$30,$S$8:$S$10,_xlfn.XLOOKUP(BN$31,$U$4:$Z$4,$U$8:$Z$10),1),1),4))</f>
        <v>"Hp":622336.8993</v>
      </c>
      <c r="BO160" s="2" t="str" cm="1">
        <f t="array" ref="BO160">IF(BO159="","",$B$2&amp;BO$31&amp;$B$2&amp;$B$1&amp;ROUND(BO$29/100*_xlfn.XLOOKUP($E160,$E$32:$E$281,_xlfn.XLOOKUP(BO$31,$S$28:$AB$28,$S$32:$AB$281))*IFERROR(_xlfn.XLOOKUP(BR$30,$S$8:$S$10,_xlfn.XLOOKUP(BO$31,$U$4:$Z$4,$U$8:$Z$10),1),1),4))</f>
        <v>"AntiCri":0.8092</v>
      </c>
      <c r="BP160" s="2" t="str" cm="1">
        <f t="array" ref="BP160">IF(BP159="","",$B$2&amp;BP$31&amp;$B$2&amp;$B$1&amp;ROUND(BP$29/100*_xlfn.XLOOKUP($E160,$E$32:$E$281,_xlfn.XLOOKUP(BP$31,$S$28:$AB$28,$S$32:$AB$281))*IFERROR(_xlfn.XLOOKUP(BQ$30,$S$8:$S$10,_xlfn.XLOOKUP(BP$31,$U$4:$Z$4,$U$8:$Z$10),1),1),4))</f>
        <v/>
      </c>
      <c r="BQ160" s="2" t="str">
        <f t="shared" ref="BQ160:BQ223" si="34">$A$3&amp;_xlfn.TEXTJOIN($C$1,1,BN160:BP160)&amp;$A$4</f>
        <v>{"Hp":622336.8993,"AntiCri":0.8092}</v>
      </c>
      <c r="BR160" s="2" t="str" cm="1">
        <f t="array" ref="BR160">IF(BR159="","",$B$2&amp;BR$31&amp;$B$2&amp;$B$1&amp;ROUND(BR$29/100*_xlfn.XLOOKUP($E160,$E$32:$E$281,_xlfn.XLOOKUP(BR$31,$S$28:$AB$28,$S$32:$AB$281))*IFERROR(_xlfn.XLOOKUP(BU$30,$S$8:$S$10,_xlfn.XLOOKUP(BR$31,$U$4:$Z$4,$U$8:$Z$10),1),1),4))</f>
        <v>"PhysDef":22996.8302</v>
      </c>
      <c r="BS160" s="2" t="str" cm="1">
        <f t="array" ref="BS160">IF(BS159="","",$B$2&amp;BS$31&amp;$B$2&amp;$B$1&amp;ROUND(BS$29/100*_xlfn.XLOOKUP($E160,$E$32:$E$281,_xlfn.XLOOKUP(BS$31,$S$28:$AB$28,$S$32:$AB$281))*IFERROR(_xlfn.XLOOKUP(BV$30,$S$8:$S$10,_xlfn.XLOOKUP(BS$31,$U$4:$Z$4,$U$8:$Z$10),1),1),4))</f>
        <v>"HealInc":0.1686</v>
      </c>
      <c r="BT160" s="2" t="str" cm="1">
        <f t="array" ref="BT160">IF(BT159="","",$B$2&amp;BT$31&amp;$B$2&amp;$B$1&amp;ROUND(BT$29/100*_xlfn.XLOOKUP($E160,$E$32:$E$281,_xlfn.XLOOKUP(BT$31,$S$28:$AB$28,$S$32:$AB$281))*IFERROR(_xlfn.XLOOKUP(BU$30,$S$8:$S$10,_xlfn.XLOOKUP(BT$31,$U$4:$Z$4,$U$8:$Z$10),1),1),4))</f>
        <v/>
      </c>
      <c r="BU160" s="2" t="str">
        <f t="shared" ref="BU160:BU223" si="35">$A$3&amp;_xlfn.TEXTJOIN($C$1,1,BR160:BT160)&amp;$A$4</f>
        <v>{"PhysDef":22996.8302,"HealInc":0.1686}</v>
      </c>
      <c r="BV160" s="2" t="str" cm="1">
        <f t="array" ref="BV160">IF(BV159="","",$B$2&amp;BV$31&amp;$B$2&amp;$B$1&amp;ROUND(BV$29/100*_xlfn.XLOOKUP($E160,$E$32:$E$281,_xlfn.XLOOKUP(BV$31,$S$28:$AB$28,$S$32:$AB$281))*IFERROR(_xlfn.XLOOKUP(BY$30,$S$8:$S$10,_xlfn.XLOOKUP(BV$31,$U$4:$Z$4,$U$8:$Z$10),1),1),4))</f>
        <v>"MagicDef":23470.9916</v>
      </c>
      <c r="BW160" s="2" t="str" cm="1">
        <f t="array" ref="BW160">IF(BW159="","",$B$2&amp;BW$31&amp;$B$2&amp;$B$1&amp;ROUND(BW$29/100*_xlfn.XLOOKUP($E160,$E$32:$E$281,_xlfn.XLOOKUP(BW$31,$S$28:$AB$28,$S$32:$AB$281))*IFERROR(_xlfn.XLOOKUP(BZ$30,$S$8:$S$10,_xlfn.XLOOKUP(BW$31,$U$4:$Z$4,$U$8:$Z$10),1),1),4))</f>
        <v>"AtkSpeed":0.23</v>
      </c>
      <c r="BX160" s="2" t="str" cm="1">
        <f t="array" ref="BX160">IF(BX159="","",$B$2&amp;BX$31&amp;$B$2&amp;$B$1&amp;ROUND(BX$29/100*_xlfn.XLOOKUP($E160,$E$32:$E$281,_xlfn.XLOOKUP(BX$31,$S$28:$AB$28,$S$32:$AB$281))*IFERROR(_xlfn.XLOOKUP(BY$30,$S$8:$S$10,_xlfn.XLOOKUP(BX$31,$U$4:$Z$4,$U$8:$Z$10),1),1),4))</f>
        <v>"HealInc":0.1686</v>
      </c>
      <c r="BY160" s="2" t="str">
        <f t="shared" ref="BY160:BY223" si="36">$A$3&amp;_xlfn.TEXTJOIN($C$1,1,BV160:BX160)&amp;$A$4</f>
        <v>{"MagicDef":23470.9916,"AtkSpeed":0.23,"HealInc":0.1686}</v>
      </c>
    </row>
    <row r="161" spans="4:77" ht="16.5" x14ac:dyDescent="0.15">
      <c r="D161" s="38">
        <v>269</v>
      </c>
      <c r="E161" s="43">
        <v>130</v>
      </c>
      <c r="F161" s="38">
        <v>0</v>
      </c>
      <c r="G161" s="38">
        <v>0</v>
      </c>
      <c r="H161" s="38">
        <v>0</v>
      </c>
      <c r="I161" s="48">
        <v>0</v>
      </c>
      <c r="J161" s="48">
        <v>0</v>
      </c>
      <c r="K161" s="48">
        <v>0</v>
      </c>
      <c r="L161" s="48">
        <v>0</v>
      </c>
      <c r="M161" s="48">
        <v>0</v>
      </c>
      <c r="N161" s="48">
        <v>0</v>
      </c>
      <c r="O161" s="48">
        <v>0</v>
      </c>
      <c r="P161" s="48">
        <v>0</v>
      </c>
      <c r="Q161" s="48">
        <v>0</v>
      </c>
      <c r="R161" s="48">
        <v>0</v>
      </c>
      <c r="S161" s="48">
        <f>SUM(I$32:I161)</f>
        <v>592701.80883179419</v>
      </c>
      <c r="T161" s="48">
        <f>SUM(J$32:J161)</f>
        <v>59270.180883179411</v>
      </c>
      <c r="U161" s="48">
        <f>SUM(K$32:K161)</f>
        <v>23708.072353271767</v>
      </c>
      <c r="V161" s="48">
        <f>SUM(L$32:L161)</f>
        <v>23708.072353271767</v>
      </c>
      <c r="W161" s="62">
        <f>SUM(M$32:M161)/10000</f>
        <v>0.80920000000000003</v>
      </c>
      <c r="X161" s="62">
        <f>SUM(N$32:N161)/10000</f>
        <v>0.80920000000000003</v>
      </c>
      <c r="Y161" s="62">
        <f>SUM(O$32:O161)/10000</f>
        <v>0.22994999999999999</v>
      </c>
      <c r="Z161" s="62">
        <f>SUM(P$32:P161)/10000</f>
        <v>0.17885000000000001</v>
      </c>
      <c r="AA161" s="62">
        <f>SUM(Q$32:Q161)/10000</f>
        <v>0.16863000000000011</v>
      </c>
      <c r="AB161" s="62">
        <f>SUM(R$32:R161)/10000</f>
        <v>0.16863000000000011</v>
      </c>
      <c r="AD161" s="2" t="str" cm="1">
        <f t="array" ref="AD161">IF(AD160="","",$B$2&amp;AD$31&amp;$B$2&amp;$B$1&amp;ROUND(AD$29/100*_xlfn.XLOOKUP($E161,$E$32:$E$281,_xlfn.XLOOKUP(AD$31,$S$28:$AB$28,$S$32:$AB$281))*_xlfn.XLOOKUP(AG$30,$S$8:$S$10,_xlfn.XLOOKUP(AD$31,$U$4:$Z$4,$U$8:$Z$10),1),4))</f>
        <v>"Atk":72309.6207</v>
      </c>
      <c r="AE161" s="2" t="str" cm="1">
        <f t="array" ref="AE161">IF(AE160="","",$B$2&amp;AE$31&amp;$B$2&amp;$B$1&amp;ROUND(AE$29/100*_xlfn.XLOOKUP($E161,$E$32:$E$281,_xlfn.XLOOKUP(AE$31,$S$28:$AB$28,$S$32:$AB$281))*_xlfn.XLOOKUP(AG$30,$S$8:$S$10,_xlfn.XLOOKUP(AE$31,$U$4:$Z$4,$U$8:$Z$10),1),4))</f>
        <v>"Cri":1.1733</v>
      </c>
      <c r="AF161" s="2" t="str" cm="1">
        <f t="array" ref="AF161">IF(AF160="","",$B$2&amp;AF$31&amp;$B$2&amp;$B$1&amp;ROUND(AF$29/100*_xlfn.XLOOKUP($E161,$E$32:$E$281,_xlfn.XLOOKUP(AF$31,$S$28:$AB$28,$S$32:$AB$281))*_xlfn.XLOOKUP(AI$30,$S$8:$S$10,_xlfn.XLOOKUP(AF$31,$U$4:$Z$4,$U$8:$Z$10),1),4))</f>
        <v/>
      </c>
      <c r="AG161" s="2" t="str">
        <f t="shared" si="25"/>
        <v>{"Atk":72309.6207,"Cri":1.1733}</v>
      </c>
      <c r="AH161" s="2" t="str" cm="1">
        <f t="array" ref="AH161">IF(AH160="","",$B$2&amp;AH$31&amp;$B$2&amp;$B$1&amp;ROUND(AH$29/100*_xlfn.XLOOKUP($E161,$E$32:$E$281,_xlfn.XLOOKUP(AH$31,$S$28:$AB$28,$S$32:$AB$281))*_xlfn.XLOOKUP(AK$30,$S$8:$S$10,_xlfn.XLOOKUP(AH$31,$U$4:$Z$4,$U$8:$Z$10),1),4))</f>
        <v>"Hp":521577.5918</v>
      </c>
      <c r="AI161" s="2" t="str" cm="1">
        <f t="array" ref="AI161">IF(AI160="","",$B$2&amp;AI$31&amp;$B$2&amp;$B$1&amp;ROUND(AI$29/100*_xlfn.XLOOKUP($E161,$E$32:$E$281,_xlfn.XLOOKUP(AI$31,$S$28:$AB$28,$S$32:$AB$281))*_xlfn.XLOOKUP(AK$30,$S$8:$S$10,_xlfn.XLOOKUP(AI$31,$U$4:$Z$4,$U$8:$Z$10),1),4))</f>
        <v>"AntiCri":0.6474</v>
      </c>
      <c r="AJ161" s="2" t="str" cm="1">
        <f t="array" ref="AJ161">IF(AJ160="","",$B$2&amp;AJ$31&amp;$B$2&amp;$B$1&amp;ROUND(AJ$29/100*_xlfn.XLOOKUP($E161,$E$32:$E$281,_xlfn.XLOOKUP(AJ$31,$S$28:$AB$28,$S$32:$AB$281))*_xlfn.XLOOKUP(AK$30,$S$8:$S$10,_xlfn.XLOOKUP(AJ$31,$U$4:$Z$4,$U$8:$Z$10),1),4))</f>
        <v/>
      </c>
      <c r="AK161" s="2" t="str">
        <f t="shared" si="26"/>
        <v>{"Hp":521577.5918,"AntiCri":0.6474}</v>
      </c>
      <c r="AL161" s="2" t="str" cm="1">
        <f t="array" ref="AL161">IF(AL160="","",$B$2&amp;AL$31&amp;$B$2&amp;$B$1&amp;ROUND(AL$29/100*_xlfn.XLOOKUP($E161,$E$32:$E$281,_xlfn.XLOOKUP(AL$31,$S$28:$AB$28,$S$32:$AB$281))*IFERROR(_xlfn.XLOOKUP(AO$30,$S$8:$S$10,_xlfn.XLOOKUP(AL$31,$U$4:$Z$4,$U$8:$Z$10),1),1),4))</f>
        <v>"PhysDef":22522.6687</v>
      </c>
      <c r="AM161" s="2" t="str" cm="1">
        <f t="array" ref="AM161">IF(AM160="","",$B$2&amp;AM$31&amp;$B$2&amp;$B$1&amp;ROUND(AM$29/100*_xlfn.XLOOKUP($E161,$E$32:$E$281,_xlfn.XLOOKUP(AM$31,$S$28:$AB$28,$S$32:$AB$281))*IFERROR(_xlfn.XLOOKUP(AP$30,$S$8:$S$10,_xlfn.XLOOKUP(AM$31,$U$4:$Z$4,$U$8:$Z$10),1),1),4))</f>
        <v>"SkillSpeed":0.1789</v>
      </c>
      <c r="AN161" s="2" t="str" cm="1">
        <f t="array" ref="AN161">IF(AN160="","",$B$2&amp;AN$31&amp;$B$2&amp;$B$1&amp;ROUND(AN$29/100*_xlfn.XLOOKUP($E161,$E$32:$E$281,_xlfn.XLOOKUP(AN$31,$S$28:$AB$28,$S$32:$AB$281))*IFERROR(_xlfn.XLOOKUP(AO$30,$S$8:$S$10,_xlfn.XLOOKUP(AN$31,$U$4:$Z$4,$U$8:$Z$10),1),1),4))</f>
        <v/>
      </c>
      <c r="AO161" s="2" t="str">
        <f t="shared" si="27"/>
        <v>{"PhysDef":22522.6687,"SkillSpeed":0.1789}</v>
      </c>
      <c r="AP161" s="2" t="str" cm="1">
        <f t="array" ref="AP161">IF(AP160="","",$B$2&amp;AP$31&amp;$B$2&amp;$B$1&amp;ROUND(AP$29/100*_xlfn.XLOOKUP($E161,$E$32:$E$281,_xlfn.XLOOKUP(AP$31,$S$28:$AB$28,$S$32:$AB$281))*IFERROR(_xlfn.XLOOKUP(AS$30,$S$8:$S$10,_xlfn.XLOOKUP(AP$31,$U$4:$Z$4,$U$8:$Z$10),1),1),4))</f>
        <v>"MagicDef":22522.6687</v>
      </c>
      <c r="AQ161" s="2" t="str" cm="1">
        <f t="array" ref="AQ161">IF(AQ160="","",$B$2&amp;AQ$31&amp;$B$2&amp;$B$1&amp;ROUND(AQ$29/100*_xlfn.XLOOKUP($E161,$E$32:$E$281,_xlfn.XLOOKUP(AQ$31,$S$28:$AB$28,$S$32:$AB$281))*IFERROR(_xlfn.XLOOKUP(AT$30,$S$8:$S$10,_xlfn.XLOOKUP(AQ$31,$U$4:$Z$4,$U$8:$Z$10),1),1),4))</f>
        <v>"AtkSpeed":0.23</v>
      </c>
      <c r="AR161" s="2" t="str" cm="1">
        <f t="array" ref="AR161">IF(AR160="","",$B$2&amp;AR$31&amp;$B$2&amp;$B$1&amp;ROUND(AR$29/100*_xlfn.XLOOKUP($E161,$E$32:$E$281,_xlfn.XLOOKUP(AR$31,$S$28:$AB$28,$S$32:$AB$281))*IFERROR(_xlfn.XLOOKUP(AS$30,$S$8:$S$10,_xlfn.XLOOKUP(AR$31,$U$4:$Z$4,$U$8:$Z$10),1),1),4))</f>
        <v>"SkillSpeed":0.1789</v>
      </c>
      <c r="AS161" s="2" t="str">
        <f t="shared" si="28"/>
        <v>{"MagicDef":22522.6687,"AtkSpeed":0.23,"SkillSpeed":0.1789}</v>
      </c>
      <c r="AT161" s="2" t="str" cm="1">
        <f t="array" ref="AT161">IF(AT160="","",$B$2&amp;AT$31&amp;$B$2&amp;$B$1&amp;ROUND(AT$29/100*_xlfn.XLOOKUP($E161,$E$32:$E$281,_xlfn.XLOOKUP(AT$31,$S$28:$AB$28,$S$32:$AB$281))*IFERROR(_xlfn.XLOOKUP(AW$30,$S$8:$S$10,_xlfn.XLOOKUP(AT$31,$U$4:$Z$4,$U$8:$Z$10),1),1),4))</f>
        <v>"Atk":50972.3556</v>
      </c>
      <c r="AU161" s="2" t="str" cm="1">
        <f t="array" ref="AU161">IF(AU160="","",$B$2&amp;AU$31&amp;$B$2&amp;$B$1&amp;ROUND(AU$29/100*_xlfn.XLOOKUP($E161,$E$32:$E$281,_xlfn.XLOOKUP(AU$31,$S$28:$AB$28,$S$32:$AB$281))*IFERROR(_xlfn.XLOOKUP(AX$30,$S$8:$S$10,_xlfn.XLOOKUP(AU$31,$U$4:$Z$4,$U$8:$Z$10),1),1),4))</f>
        <v>"Cri":0.8092</v>
      </c>
      <c r="AV161" s="2" t="str" cm="1">
        <f t="array" ref="AV161">IF(AV160="","",$B$2&amp;AV$31&amp;$B$2&amp;$B$1&amp;ROUND(AV$29/100*_xlfn.XLOOKUP($E161,$E$32:$E$281,_xlfn.XLOOKUP(AV$31,$S$28:$AB$28,$S$32:$AB$281))*IFERROR(_xlfn.XLOOKUP(AW$30,$S$8:$S$10,_xlfn.XLOOKUP(AV$31,$U$4:$Z$4,$U$8:$Z$10),1),1),4))</f>
        <v/>
      </c>
      <c r="AW161" s="2" t="str">
        <f t="shared" si="29"/>
        <v>{"Atk":50972.3556,"Cri":0.8092}</v>
      </c>
      <c r="AX161" s="2" t="str" cm="1">
        <f t="array" ref="AX161">IF(AX160="","",$B$2&amp;AX$31&amp;$B$2&amp;$B$1&amp;ROUND(AX$29/100*_xlfn.XLOOKUP($E161,$E$32:$E$281,_xlfn.XLOOKUP(AX$31,$S$28:$AB$28,$S$32:$AB$281))*IFERROR(_xlfn.XLOOKUP(BA$30,$S$8:$S$10,_xlfn.XLOOKUP(AX$31,$U$4:$Z$4,$U$8:$Z$10),1),1),4))</f>
        <v>"Hp":740877.261</v>
      </c>
      <c r="AY161" s="2" t="str" cm="1">
        <f t="array" ref="AY161">IF(AY160="","",$B$2&amp;AY$31&amp;$B$2&amp;$B$1&amp;ROUND(AY$29/100*_xlfn.XLOOKUP($E161,$E$32:$E$281,_xlfn.XLOOKUP(AY$31,$S$28:$AB$28,$S$32:$AB$281))*IFERROR(_xlfn.XLOOKUP(BB$30,$S$8:$S$10,_xlfn.XLOOKUP(AY$31,$U$4:$Z$4,$U$8:$Z$10),1),1),4))</f>
        <v>"AntiCri":0.8092</v>
      </c>
      <c r="AZ161" s="2" t="str" cm="1">
        <f t="array" ref="AZ161">IF(AZ160="","",$B$2&amp;AZ$31&amp;$B$2&amp;$B$1&amp;ROUND(AZ$29/100*_xlfn.XLOOKUP($E161,$E$32:$E$281,_xlfn.XLOOKUP(AZ$31,$S$28:$AB$28,$S$32:$AB$281))*IFERROR(_xlfn.XLOOKUP(BA$30,$S$8:$S$10,_xlfn.XLOOKUP(AZ$31,$U$4:$Z$4,$U$8:$Z$10),1),1),4))</f>
        <v/>
      </c>
      <c r="BA161" s="2" t="str">
        <f t="shared" si="30"/>
        <v>{"Hp":740877.261,"AntiCri":0.8092}</v>
      </c>
      <c r="BB161" s="2" t="str" cm="1">
        <f t="array" ref="BB161">IF(BB160="","",$B$2&amp;BB$31&amp;$B$2&amp;$B$1&amp;ROUND(BB$29/100*_xlfn.XLOOKUP($E161,$E$32:$E$281,_xlfn.XLOOKUP(BB$31,$S$28:$AB$28,$S$32:$AB$281))*IFERROR(_xlfn.XLOOKUP(BE$30,$S$8:$S$10,_xlfn.XLOOKUP(BB$31,$U$4:$Z$4,$U$8:$Z$10),1),1),4))</f>
        <v>"PhysDef":26078.8796</v>
      </c>
      <c r="BC161" s="2" t="str" cm="1">
        <f t="array" ref="BC161">IF(BC160="","",$B$2&amp;BC$31&amp;$B$2&amp;$B$1&amp;ROUND(BC$29/100*_xlfn.XLOOKUP($E161,$E$32:$E$281,_xlfn.XLOOKUP(BC$31,$S$28:$AB$28,$S$32:$AB$281))*IFERROR(_xlfn.XLOOKUP(BF$30,$S$8:$S$10,_xlfn.XLOOKUP(BC$31,$U$4:$Z$4,$U$8:$Z$10),1),1),4))</f>
        <v>"OnHealInc":0.1686</v>
      </c>
      <c r="BD161" s="2" t="str" cm="1">
        <f t="array" ref="BD161">IF(BD160="","",$B$2&amp;BD$31&amp;$B$2&amp;$B$1&amp;ROUND(BD$29/100*_xlfn.XLOOKUP($E161,$E$32:$E$281,_xlfn.XLOOKUP(BD$31,$S$28:$AB$28,$S$32:$AB$281))*IFERROR(_xlfn.XLOOKUP(BE$30,$S$8:$S$10,_xlfn.XLOOKUP(BD$31,$U$4:$Z$4,$U$8:$Z$10),1),1),4))</f>
        <v/>
      </c>
      <c r="BE161" s="2" t="str">
        <f t="shared" si="31"/>
        <v>{"PhysDef":26078.8796,"OnHealInc":0.1686}</v>
      </c>
      <c r="BF161" s="2" t="str" cm="1">
        <f t="array" ref="BF161">IF(BF160="","",$B$2&amp;BF$31&amp;$B$2&amp;$B$1&amp;ROUND(BF$29/100*_xlfn.XLOOKUP($E161,$E$32:$E$281,_xlfn.XLOOKUP(BF$31,$S$28:$AB$28,$S$32:$AB$281))*IFERROR(_xlfn.XLOOKUP(BI$30,$S$8:$S$10,_xlfn.XLOOKUP(BF$31,$U$4:$Z$4,$U$8:$Z$10),1),1),4))</f>
        <v>"MagicDef":26078.8796</v>
      </c>
      <c r="BG161" s="2" t="str" cm="1">
        <f t="array" ref="BG161">IF(BG160="","",$B$2&amp;BG$31&amp;$B$2&amp;$B$1&amp;ROUND(BG$29/100*_xlfn.XLOOKUP($E161,$E$32:$E$281,_xlfn.XLOOKUP(BG$31,$S$28:$AB$28,$S$32:$AB$281))*IFERROR(_xlfn.XLOOKUP(BJ$30,$S$8:$S$10,_xlfn.XLOOKUP(BG$31,$U$4:$Z$4,$U$8:$Z$10),1),1),4))</f>
        <v>"AtkSpeed":0.23</v>
      </c>
      <c r="BH161" s="2" t="str" cm="1">
        <f t="array" ref="BH161">IF(BH160="","",$B$2&amp;BH$31&amp;$B$2&amp;$B$1&amp;ROUND(BH$29/100*_xlfn.XLOOKUP($E161,$E$32:$E$281,_xlfn.XLOOKUP(BH$31,$S$28:$AB$28,$S$32:$AB$281))*IFERROR(_xlfn.XLOOKUP(BI$30,$S$8:$S$10,_xlfn.XLOOKUP(BH$31,$U$4:$Z$4,$U$8:$Z$10),1),1),4))</f>
        <v>"OnHealInc":0.1686</v>
      </c>
      <c r="BI161" s="2" t="str">
        <f t="shared" si="32"/>
        <v>{"MagicDef":26078.8796,"AtkSpeed":0.23,"OnHealInc":0.1686}</v>
      </c>
      <c r="BJ161" s="2" t="str" cm="1">
        <f t="array" ref="BJ161">IF(BJ160="","",$B$2&amp;BJ$31&amp;$B$2&amp;$B$1&amp;ROUND(BJ$29/100*_xlfn.XLOOKUP($E161,$E$32:$E$281,_xlfn.XLOOKUP(BJ$31,$S$28:$AB$28,$S$32:$AB$281))*IFERROR(_xlfn.XLOOKUP(BM$30,$S$8:$S$10,_xlfn.XLOOKUP(BJ$31,$U$4:$Z$4,$U$8:$Z$10),1),1),4))</f>
        <v>"Atk":65197.199</v>
      </c>
      <c r="BK161" s="2" t="str" cm="1">
        <f t="array" ref="BK161">IF(BK160="","",$B$2&amp;BK$31&amp;$B$2&amp;$B$1&amp;ROUND(BK$29/100*_xlfn.XLOOKUP($E161,$E$32:$E$281,_xlfn.XLOOKUP(BK$31,$S$28:$AB$28,$S$32:$AB$281))*IFERROR(_xlfn.XLOOKUP(BN$30,$S$8:$S$10,_xlfn.XLOOKUP(BK$31,$U$4:$Z$4,$U$8:$Z$10),1),1),4))</f>
        <v>"Cri":0.8092</v>
      </c>
      <c r="BL161" s="2" t="str" cm="1">
        <f t="array" ref="BL161">IF(BL160="","",$B$2&amp;BL$31&amp;$B$2&amp;$B$1&amp;ROUND(BL$29/100*_xlfn.XLOOKUP($E161,$E$32:$E$281,_xlfn.XLOOKUP(BL$31,$S$28:$AB$28,$S$32:$AB$281))*IFERROR(_xlfn.XLOOKUP(BM$30,$S$8:$S$10,_xlfn.XLOOKUP(BL$31,$U$4:$Z$4,$U$8:$Z$10),1),1),4))</f>
        <v/>
      </c>
      <c r="BM161" s="2" t="str">
        <f t="shared" si="33"/>
        <v>{"Atk":65197.199,"Cri":0.8092}</v>
      </c>
      <c r="BN161" s="2" t="str" cm="1">
        <f t="array" ref="BN161">IF(BN160="","",$B$2&amp;BN$31&amp;$B$2&amp;$B$1&amp;ROUND(BN$29/100*_xlfn.XLOOKUP($E161,$E$32:$E$281,_xlfn.XLOOKUP(BN$31,$S$28:$AB$28,$S$32:$AB$281))*IFERROR(_xlfn.XLOOKUP(BQ$30,$S$8:$S$10,_xlfn.XLOOKUP(BN$31,$U$4:$Z$4,$U$8:$Z$10),1),1),4))</f>
        <v>"Hp":622336.8993</v>
      </c>
      <c r="BO161" s="2" t="str" cm="1">
        <f t="array" ref="BO161">IF(BO160="","",$B$2&amp;BO$31&amp;$B$2&amp;$B$1&amp;ROUND(BO$29/100*_xlfn.XLOOKUP($E161,$E$32:$E$281,_xlfn.XLOOKUP(BO$31,$S$28:$AB$28,$S$32:$AB$281))*IFERROR(_xlfn.XLOOKUP(BR$30,$S$8:$S$10,_xlfn.XLOOKUP(BO$31,$U$4:$Z$4,$U$8:$Z$10),1),1),4))</f>
        <v>"AntiCri":0.8092</v>
      </c>
      <c r="BP161" s="2" t="str" cm="1">
        <f t="array" ref="BP161">IF(BP160="","",$B$2&amp;BP$31&amp;$B$2&amp;$B$1&amp;ROUND(BP$29/100*_xlfn.XLOOKUP($E161,$E$32:$E$281,_xlfn.XLOOKUP(BP$31,$S$28:$AB$28,$S$32:$AB$281))*IFERROR(_xlfn.XLOOKUP(BQ$30,$S$8:$S$10,_xlfn.XLOOKUP(BP$31,$U$4:$Z$4,$U$8:$Z$10),1),1),4))</f>
        <v/>
      </c>
      <c r="BQ161" s="2" t="str">
        <f t="shared" si="34"/>
        <v>{"Hp":622336.8993,"AntiCri":0.8092}</v>
      </c>
      <c r="BR161" s="2" t="str" cm="1">
        <f t="array" ref="BR161">IF(BR160="","",$B$2&amp;BR$31&amp;$B$2&amp;$B$1&amp;ROUND(BR$29/100*_xlfn.XLOOKUP($E161,$E$32:$E$281,_xlfn.XLOOKUP(BR$31,$S$28:$AB$28,$S$32:$AB$281))*IFERROR(_xlfn.XLOOKUP(BU$30,$S$8:$S$10,_xlfn.XLOOKUP(BR$31,$U$4:$Z$4,$U$8:$Z$10),1),1),4))</f>
        <v>"PhysDef":22996.8302</v>
      </c>
      <c r="BS161" s="2" t="str" cm="1">
        <f t="array" ref="BS161">IF(BS160="","",$B$2&amp;BS$31&amp;$B$2&amp;$B$1&amp;ROUND(BS$29/100*_xlfn.XLOOKUP($E161,$E$32:$E$281,_xlfn.XLOOKUP(BS$31,$S$28:$AB$28,$S$32:$AB$281))*IFERROR(_xlfn.XLOOKUP(BV$30,$S$8:$S$10,_xlfn.XLOOKUP(BS$31,$U$4:$Z$4,$U$8:$Z$10),1),1),4))</f>
        <v>"HealInc":0.1686</v>
      </c>
      <c r="BT161" s="2" t="str" cm="1">
        <f t="array" ref="BT161">IF(BT160="","",$B$2&amp;BT$31&amp;$B$2&amp;$B$1&amp;ROUND(BT$29/100*_xlfn.XLOOKUP($E161,$E$32:$E$281,_xlfn.XLOOKUP(BT$31,$S$28:$AB$28,$S$32:$AB$281))*IFERROR(_xlfn.XLOOKUP(BU$30,$S$8:$S$10,_xlfn.XLOOKUP(BT$31,$U$4:$Z$4,$U$8:$Z$10),1),1),4))</f>
        <v/>
      </c>
      <c r="BU161" s="2" t="str">
        <f t="shared" si="35"/>
        <v>{"PhysDef":22996.8302,"HealInc":0.1686}</v>
      </c>
      <c r="BV161" s="2" t="str" cm="1">
        <f t="array" ref="BV161">IF(BV160="","",$B$2&amp;BV$31&amp;$B$2&amp;$B$1&amp;ROUND(BV$29/100*_xlfn.XLOOKUP($E161,$E$32:$E$281,_xlfn.XLOOKUP(BV$31,$S$28:$AB$28,$S$32:$AB$281))*IFERROR(_xlfn.XLOOKUP(BY$30,$S$8:$S$10,_xlfn.XLOOKUP(BV$31,$U$4:$Z$4,$U$8:$Z$10),1),1),4))</f>
        <v>"MagicDef":23470.9916</v>
      </c>
      <c r="BW161" s="2" t="str" cm="1">
        <f t="array" ref="BW161">IF(BW160="","",$B$2&amp;BW$31&amp;$B$2&amp;$B$1&amp;ROUND(BW$29/100*_xlfn.XLOOKUP($E161,$E$32:$E$281,_xlfn.XLOOKUP(BW$31,$S$28:$AB$28,$S$32:$AB$281))*IFERROR(_xlfn.XLOOKUP(BZ$30,$S$8:$S$10,_xlfn.XLOOKUP(BW$31,$U$4:$Z$4,$U$8:$Z$10),1),1),4))</f>
        <v>"AtkSpeed":0.23</v>
      </c>
      <c r="BX161" s="2" t="str" cm="1">
        <f t="array" ref="BX161">IF(BX160="","",$B$2&amp;BX$31&amp;$B$2&amp;$B$1&amp;ROUND(BX$29/100*_xlfn.XLOOKUP($E161,$E$32:$E$281,_xlfn.XLOOKUP(BX$31,$S$28:$AB$28,$S$32:$AB$281))*IFERROR(_xlfn.XLOOKUP(BY$30,$S$8:$S$10,_xlfn.XLOOKUP(BX$31,$U$4:$Z$4,$U$8:$Z$10),1),1),4))</f>
        <v>"HealInc":0.1686</v>
      </c>
      <c r="BY161" s="2" t="str">
        <f t="shared" si="36"/>
        <v>{"MagicDef":23470.9916,"AtkSpeed":0.23,"HealInc":0.1686}</v>
      </c>
    </row>
    <row r="162" spans="4:77" ht="16.5" x14ac:dyDescent="0.15">
      <c r="D162" s="38">
        <v>271</v>
      </c>
      <c r="E162" s="42">
        <v>131</v>
      </c>
      <c r="F162" s="38">
        <v>0</v>
      </c>
      <c r="G162" s="38">
        <v>0</v>
      </c>
      <c r="H162" s="38">
        <v>0</v>
      </c>
      <c r="I162" s="48">
        <v>0</v>
      </c>
      <c r="J162" s="48">
        <v>0</v>
      </c>
      <c r="K162" s="48">
        <v>0</v>
      </c>
      <c r="L162" s="48">
        <v>0</v>
      </c>
      <c r="M162" s="48">
        <v>0</v>
      </c>
      <c r="N162" s="48">
        <v>0</v>
      </c>
      <c r="O162" s="48">
        <v>0</v>
      </c>
      <c r="P162" s="48">
        <v>0</v>
      </c>
      <c r="Q162" s="48">
        <v>0</v>
      </c>
      <c r="R162" s="48">
        <v>0</v>
      </c>
      <c r="S162" s="48">
        <f>SUM(I$32:I162)</f>
        <v>592701.80883179419</v>
      </c>
      <c r="T162" s="48">
        <f>SUM(J$32:J162)</f>
        <v>59270.180883179411</v>
      </c>
      <c r="U162" s="48">
        <f>SUM(K$32:K162)</f>
        <v>23708.072353271767</v>
      </c>
      <c r="V162" s="48">
        <f>SUM(L$32:L162)</f>
        <v>23708.072353271767</v>
      </c>
      <c r="W162" s="62">
        <f>SUM(M$32:M162)/10000</f>
        <v>0.80920000000000003</v>
      </c>
      <c r="X162" s="62">
        <f>SUM(N$32:N162)/10000</f>
        <v>0.80920000000000003</v>
      </c>
      <c r="Y162" s="62">
        <f>SUM(O$32:O162)/10000</f>
        <v>0.22994999999999999</v>
      </c>
      <c r="Z162" s="62">
        <f>SUM(P$32:P162)/10000</f>
        <v>0.17885000000000001</v>
      </c>
      <c r="AA162" s="62">
        <f>SUM(Q$32:Q162)/10000</f>
        <v>0.16863000000000011</v>
      </c>
      <c r="AB162" s="62">
        <f>SUM(R$32:R162)/10000</f>
        <v>0.16863000000000011</v>
      </c>
      <c r="AD162" s="2" t="str" cm="1">
        <f t="array" ref="AD162">IF(AD161="","",$B$2&amp;AD$31&amp;$B$2&amp;$B$1&amp;ROUND(AD$29/100*_xlfn.XLOOKUP($E162,$E$32:$E$281,_xlfn.XLOOKUP(AD$31,$S$28:$AB$28,$S$32:$AB$281))*_xlfn.XLOOKUP(AG$30,$S$8:$S$10,_xlfn.XLOOKUP(AD$31,$U$4:$Z$4,$U$8:$Z$10),1),4))</f>
        <v>"Atk":72309.6207</v>
      </c>
      <c r="AE162" s="2" t="str" cm="1">
        <f t="array" ref="AE162">IF(AE161="","",$B$2&amp;AE$31&amp;$B$2&amp;$B$1&amp;ROUND(AE$29/100*_xlfn.XLOOKUP($E162,$E$32:$E$281,_xlfn.XLOOKUP(AE$31,$S$28:$AB$28,$S$32:$AB$281))*_xlfn.XLOOKUP(AG$30,$S$8:$S$10,_xlfn.XLOOKUP(AE$31,$U$4:$Z$4,$U$8:$Z$10),1),4))</f>
        <v>"Cri":1.1733</v>
      </c>
      <c r="AF162" s="2" t="str" cm="1">
        <f t="array" ref="AF162">IF(AF161="","",$B$2&amp;AF$31&amp;$B$2&amp;$B$1&amp;ROUND(AF$29/100*_xlfn.XLOOKUP($E162,$E$32:$E$281,_xlfn.XLOOKUP(AF$31,$S$28:$AB$28,$S$32:$AB$281))*_xlfn.XLOOKUP(AI$30,$S$8:$S$10,_xlfn.XLOOKUP(AF$31,$U$4:$Z$4,$U$8:$Z$10),1),4))</f>
        <v/>
      </c>
      <c r="AG162" s="2" t="str">
        <f t="shared" si="25"/>
        <v>{"Atk":72309.6207,"Cri":1.1733}</v>
      </c>
      <c r="AH162" s="2" t="str" cm="1">
        <f t="array" ref="AH162">IF(AH161="","",$B$2&amp;AH$31&amp;$B$2&amp;$B$1&amp;ROUND(AH$29/100*_xlfn.XLOOKUP($E162,$E$32:$E$281,_xlfn.XLOOKUP(AH$31,$S$28:$AB$28,$S$32:$AB$281))*_xlfn.XLOOKUP(AK$30,$S$8:$S$10,_xlfn.XLOOKUP(AH$31,$U$4:$Z$4,$U$8:$Z$10),1),4))</f>
        <v>"Hp":521577.5918</v>
      </c>
      <c r="AI162" s="2" t="str" cm="1">
        <f t="array" ref="AI162">IF(AI161="","",$B$2&amp;AI$31&amp;$B$2&amp;$B$1&amp;ROUND(AI$29/100*_xlfn.XLOOKUP($E162,$E$32:$E$281,_xlfn.XLOOKUP(AI$31,$S$28:$AB$28,$S$32:$AB$281))*_xlfn.XLOOKUP(AK$30,$S$8:$S$10,_xlfn.XLOOKUP(AI$31,$U$4:$Z$4,$U$8:$Z$10),1),4))</f>
        <v>"AntiCri":0.6474</v>
      </c>
      <c r="AJ162" s="2" t="str" cm="1">
        <f t="array" ref="AJ162">IF(AJ161="","",$B$2&amp;AJ$31&amp;$B$2&amp;$B$1&amp;ROUND(AJ$29/100*_xlfn.XLOOKUP($E162,$E$32:$E$281,_xlfn.XLOOKUP(AJ$31,$S$28:$AB$28,$S$32:$AB$281))*_xlfn.XLOOKUP(AK$30,$S$8:$S$10,_xlfn.XLOOKUP(AJ$31,$U$4:$Z$4,$U$8:$Z$10),1),4))</f>
        <v/>
      </c>
      <c r="AK162" s="2" t="str">
        <f t="shared" si="26"/>
        <v>{"Hp":521577.5918,"AntiCri":0.6474}</v>
      </c>
      <c r="AL162" s="2" t="str" cm="1">
        <f t="array" ref="AL162">IF(AL161="","",$B$2&amp;AL$31&amp;$B$2&amp;$B$1&amp;ROUND(AL$29/100*_xlfn.XLOOKUP($E162,$E$32:$E$281,_xlfn.XLOOKUP(AL$31,$S$28:$AB$28,$S$32:$AB$281))*IFERROR(_xlfn.XLOOKUP(AO$30,$S$8:$S$10,_xlfn.XLOOKUP(AL$31,$U$4:$Z$4,$U$8:$Z$10),1),1),4))</f>
        <v>"PhysDef":22522.6687</v>
      </c>
      <c r="AM162" s="2" t="str" cm="1">
        <f t="array" ref="AM162">IF(AM161="","",$B$2&amp;AM$31&amp;$B$2&amp;$B$1&amp;ROUND(AM$29/100*_xlfn.XLOOKUP($E162,$E$32:$E$281,_xlfn.XLOOKUP(AM$31,$S$28:$AB$28,$S$32:$AB$281))*IFERROR(_xlfn.XLOOKUP(AP$30,$S$8:$S$10,_xlfn.XLOOKUP(AM$31,$U$4:$Z$4,$U$8:$Z$10),1),1),4))</f>
        <v>"SkillSpeed":0.1789</v>
      </c>
      <c r="AN162" s="2" t="str" cm="1">
        <f t="array" ref="AN162">IF(AN161="","",$B$2&amp;AN$31&amp;$B$2&amp;$B$1&amp;ROUND(AN$29/100*_xlfn.XLOOKUP($E162,$E$32:$E$281,_xlfn.XLOOKUP(AN$31,$S$28:$AB$28,$S$32:$AB$281))*IFERROR(_xlfn.XLOOKUP(AO$30,$S$8:$S$10,_xlfn.XLOOKUP(AN$31,$U$4:$Z$4,$U$8:$Z$10),1),1),4))</f>
        <v/>
      </c>
      <c r="AO162" s="2" t="str">
        <f t="shared" si="27"/>
        <v>{"PhysDef":22522.6687,"SkillSpeed":0.1789}</v>
      </c>
      <c r="AP162" s="2" t="str" cm="1">
        <f t="array" ref="AP162">IF(AP161="","",$B$2&amp;AP$31&amp;$B$2&amp;$B$1&amp;ROUND(AP$29/100*_xlfn.XLOOKUP($E162,$E$32:$E$281,_xlfn.XLOOKUP(AP$31,$S$28:$AB$28,$S$32:$AB$281))*IFERROR(_xlfn.XLOOKUP(AS$30,$S$8:$S$10,_xlfn.XLOOKUP(AP$31,$U$4:$Z$4,$U$8:$Z$10),1),1),4))</f>
        <v>"MagicDef":22522.6687</v>
      </c>
      <c r="AQ162" s="2" t="str" cm="1">
        <f t="array" ref="AQ162">IF(AQ161="","",$B$2&amp;AQ$31&amp;$B$2&amp;$B$1&amp;ROUND(AQ$29/100*_xlfn.XLOOKUP($E162,$E$32:$E$281,_xlfn.XLOOKUP(AQ$31,$S$28:$AB$28,$S$32:$AB$281))*IFERROR(_xlfn.XLOOKUP(AT$30,$S$8:$S$10,_xlfn.XLOOKUP(AQ$31,$U$4:$Z$4,$U$8:$Z$10),1),1),4))</f>
        <v>"AtkSpeed":0.23</v>
      </c>
      <c r="AR162" s="2" t="str" cm="1">
        <f t="array" ref="AR162">IF(AR161="","",$B$2&amp;AR$31&amp;$B$2&amp;$B$1&amp;ROUND(AR$29/100*_xlfn.XLOOKUP($E162,$E$32:$E$281,_xlfn.XLOOKUP(AR$31,$S$28:$AB$28,$S$32:$AB$281))*IFERROR(_xlfn.XLOOKUP(AS$30,$S$8:$S$10,_xlfn.XLOOKUP(AR$31,$U$4:$Z$4,$U$8:$Z$10),1),1),4))</f>
        <v>"SkillSpeed":0.1789</v>
      </c>
      <c r="AS162" s="2" t="str">
        <f t="shared" si="28"/>
        <v>{"MagicDef":22522.6687,"AtkSpeed":0.23,"SkillSpeed":0.1789}</v>
      </c>
      <c r="AT162" s="2" t="str" cm="1">
        <f t="array" ref="AT162">IF(AT161="","",$B$2&amp;AT$31&amp;$B$2&amp;$B$1&amp;ROUND(AT$29/100*_xlfn.XLOOKUP($E162,$E$32:$E$281,_xlfn.XLOOKUP(AT$31,$S$28:$AB$28,$S$32:$AB$281))*IFERROR(_xlfn.XLOOKUP(AW$30,$S$8:$S$10,_xlfn.XLOOKUP(AT$31,$U$4:$Z$4,$U$8:$Z$10),1),1),4))</f>
        <v>"Atk":50972.3556</v>
      </c>
      <c r="AU162" s="2" t="str" cm="1">
        <f t="array" ref="AU162">IF(AU161="","",$B$2&amp;AU$31&amp;$B$2&amp;$B$1&amp;ROUND(AU$29/100*_xlfn.XLOOKUP($E162,$E$32:$E$281,_xlfn.XLOOKUP(AU$31,$S$28:$AB$28,$S$32:$AB$281))*IFERROR(_xlfn.XLOOKUP(AX$30,$S$8:$S$10,_xlfn.XLOOKUP(AU$31,$U$4:$Z$4,$U$8:$Z$10),1),1),4))</f>
        <v>"Cri":0.8092</v>
      </c>
      <c r="AV162" s="2" t="str" cm="1">
        <f t="array" ref="AV162">IF(AV161="","",$B$2&amp;AV$31&amp;$B$2&amp;$B$1&amp;ROUND(AV$29/100*_xlfn.XLOOKUP($E162,$E$32:$E$281,_xlfn.XLOOKUP(AV$31,$S$28:$AB$28,$S$32:$AB$281))*IFERROR(_xlfn.XLOOKUP(AW$30,$S$8:$S$10,_xlfn.XLOOKUP(AV$31,$U$4:$Z$4,$U$8:$Z$10),1),1),4))</f>
        <v/>
      </c>
      <c r="AW162" s="2" t="str">
        <f t="shared" si="29"/>
        <v>{"Atk":50972.3556,"Cri":0.8092}</v>
      </c>
      <c r="AX162" s="2" t="str" cm="1">
        <f t="array" ref="AX162">IF(AX161="","",$B$2&amp;AX$31&amp;$B$2&amp;$B$1&amp;ROUND(AX$29/100*_xlfn.XLOOKUP($E162,$E$32:$E$281,_xlfn.XLOOKUP(AX$31,$S$28:$AB$28,$S$32:$AB$281))*IFERROR(_xlfn.XLOOKUP(BA$30,$S$8:$S$10,_xlfn.XLOOKUP(AX$31,$U$4:$Z$4,$U$8:$Z$10),1),1),4))</f>
        <v>"Hp":740877.261</v>
      </c>
      <c r="AY162" s="2" t="str" cm="1">
        <f t="array" ref="AY162">IF(AY161="","",$B$2&amp;AY$31&amp;$B$2&amp;$B$1&amp;ROUND(AY$29/100*_xlfn.XLOOKUP($E162,$E$32:$E$281,_xlfn.XLOOKUP(AY$31,$S$28:$AB$28,$S$32:$AB$281))*IFERROR(_xlfn.XLOOKUP(BB$30,$S$8:$S$10,_xlfn.XLOOKUP(AY$31,$U$4:$Z$4,$U$8:$Z$10),1),1),4))</f>
        <v>"AntiCri":0.8092</v>
      </c>
      <c r="AZ162" s="2" t="str" cm="1">
        <f t="array" ref="AZ162">IF(AZ161="","",$B$2&amp;AZ$31&amp;$B$2&amp;$B$1&amp;ROUND(AZ$29/100*_xlfn.XLOOKUP($E162,$E$32:$E$281,_xlfn.XLOOKUP(AZ$31,$S$28:$AB$28,$S$32:$AB$281))*IFERROR(_xlfn.XLOOKUP(BA$30,$S$8:$S$10,_xlfn.XLOOKUP(AZ$31,$U$4:$Z$4,$U$8:$Z$10),1),1),4))</f>
        <v/>
      </c>
      <c r="BA162" s="2" t="str">
        <f t="shared" si="30"/>
        <v>{"Hp":740877.261,"AntiCri":0.8092}</v>
      </c>
      <c r="BB162" s="2" t="str" cm="1">
        <f t="array" ref="BB162">IF(BB161="","",$B$2&amp;BB$31&amp;$B$2&amp;$B$1&amp;ROUND(BB$29/100*_xlfn.XLOOKUP($E162,$E$32:$E$281,_xlfn.XLOOKUP(BB$31,$S$28:$AB$28,$S$32:$AB$281))*IFERROR(_xlfn.XLOOKUP(BE$30,$S$8:$S$10,_xlfn.XLOOKUP(BB$31,$U$4:$Z$4,$U$8:$Z$10),1),1),4))</f>
        <v>"PhysDef":26078.8796</v>
      </c>
      <c r="BC162" s="2" t="str" cm="1">
        <f t="array" ref="BC162">IF(BC161="","",$B$2&amp;BC$31&amp;$B$2&amp;$B$1&amp;ROUND(BC$29/100*_xlfn.XLOOKUP($E162,$E$32:$E$281,_xlfn.XLOOKUP(BC$31,$S$28:$AB$28,$S$32:$AB$281))*IFERROR(_xlfn.XLOOKUP(BF$30,$S$8:$S$10,_xlfn.XLOOKUP(BC$31,$U$4:$Z$4,$U$8:$Z$10),1),1),4))</f>
        <v>"OnHealInc":0.1686</v>
      </c>
      <c r="BD162" s="2" t="str" cm="1">
        <f t="array" ref="BD162">IF(BD161="","",$B$2&amp;BD$31&amp;$B$2&amp;$B$1&amp;ROUND(BD$29/100*_xlfn.XLOOKUP($E162,$E$32:$E$281,_xlfn.XLOOKUP(BD$31,$S$28:$AB$28,$S$32:$AB$281))*IFERROR(_xlfn.XLOOKUP(BE$30,$S$8:$S$10,_xlfn.XLOOKUP(BD$31,$U$4:$Z$4,$U$8:$Z$10),1),1),4))</f>
        <v/>
      </c>
      <c r="BE162" s="2" t="str">
        <f t="shared" si="31"/>
        <v>{"PhysDef":26078.8796,"OnHealInc":0.1686}</v>
      </c>
      <c r="BF162" s="2" t="str" cm="1">
        <f t="array" ref="BF162">IF(BF161="","",$B$2&amp;BF$31&amp;$B$2&amp;$B$1&amp;ROUND(BF$29/100*_xlfn.XLOOKUP($E162,$E$32:$E$281,_xlfn.XLOOKUP(BF$31,$S$28:$AB$28,$S$32:$AB$281))*IFERROR(_xlfn.XLOOKUP(BI$30,$S$8:$S$10,_xlfn.XLOOKUP(BF$31,$U$4:$Z$4,$U$8:$Z$10),1),1),4))</f>
        <v>"MagicDef":26078.8796</v>
      </c>
      <c r="BG162" s="2" t="str" cm="1">
        <f t="array" ref="BG162">IF(BG161="","",$B$2&amp;BG$31&amp;$B$2&amp;$B$1&amp;ROUND(BG$29/100*_xlfn.XLOOKUP($E162,$E$32:$E$281,_xlfn.XLOOKUP(BG$31,$S$28:$AB$28,$S$32:$AB$281))*IFERROR(_xlfn.XLOOKUP(BJ$30,$S$8:$S$10,_xlfn.XLOOKUP(BG$31,$U$4:$Z$4,$U$8:$Z$10),1),1),4))</f>
        <v>"AtkSpeed":0.23</v>
      </c>
      <c r="BH162" s="2" t="str" cm="1">
        <f t="array" ref="BH162">IF(BH161="","",$B$2&amp;BH$31&amp;$B$2&amp;$B$1&amp;ROUND(BH$29/100*_xlfn.XLOOKUP($E162,$E$32:$E$281,_xlfn.XLOOKUP(BH$31,$S$28:$AB$28,$S$32:$AB$281))*IFERROR(_xlfn.XLOOKUP(BI$30,$S$8:$S$10,_xlfn.XLOOKUP(BH$31,$U$4:$Z$4,$U$8:$Z$10),1),1),4))</f>
        <v>"OnHealInc":0.1686</v>
      </c>
      <c r="BI162" s="2" t="str">
        <f t="shared" si="32"/>
        <v>{"MagicDef":26078.8796,"AtkSpeed":0.23,"OnHealInc":0.1686}</v>
      </c>
      <c r="BJ162" s="2" t="str" cm="1">
        <f t="array" ref="BJ162">IF(BJ161="","",$B$2&amp;BJ$31&amp;$B$2&amp;$B$1&amp;ROUND(BJ$29/100*_xlfn.XLOOKUP($E162,$E$32:$E$281,_xlfn.XLOOKUP(BJ$31,$S$28:$AB$28,$S$32:$AB$281))*IFERROR(_xlfn.XLOOKUP(BM$30,$S$8:$S$10,_xlfn.XLOOKUP(BJ$31,$U$4:$Z$4,$U$8:$Z$10),1),1),4))</f>
        <v>"Atk":65197.199</v>
      </c>
      <c r="BK162" s="2" t="str" cm="1">
        <f t="array" ref="BK162">IF(BK161="","",$B$2&amp;BK$31&amp;$B$2&amp;$B$1&amp;ROUND(BK$29/100*_xlfn.XLOOKUP($E162,$E$32:$E$281,_xlfn.XLOOKUP(BK$31,$S$28:$AB$28,$S$32:$AB$281))*IFERROR(_xlfn.XLOOKUP(BN$30,$S$8:$S$10,_xlfn.XLOOKUP(BK$31,$U$4:$Z$4,$U$8:$Z$10),1),1),4))</f>
        <v>"Cri":0.8092</v>
      </c>
      <c r="BL162" s="2" t="str" cm="1">
        <f t="array" ref="BL162">IF(BL161="","",$B$2&amp;BL$31&amp;$B$2&amp;$B$1&amp;ROUND(BL$29/100*_xlfn.XLOOKUP($E162,$E$32:$E$281,_xlfn.XLOOKUP(BL$31,$S$28:$AB$28,$S$32:$AB$281))*IFERROR(_xlfn.XLOOKUP(BM$30,$S$8:$S$10,_xlfn.XLOOKUP(BL$31,$U$4:$Z$4,$U$8:$Z$10),1),1),4))</f>
        <v/>
      </c>
      <c r="BM162" s="2" t="str">
        <f t="shared" si="33"/>
        <v>{"Atk":65197.199,"Cri":0.8092}</v>
      </c>
      <c r="BN162" s="2" t="str" cm="1">
        <f t="array" ref="BN162">IF(BN161="","",$B$2&amp;BN$31&amp;$B$2&amp;$B$1&amp;ROUND(BN$29/100*_xlfn.XLOOKUP($E162,$E$32:$E$281,_xlfn.XLOOKUP(BN$31,$S$28:$AB$28,$S$32:$AB$281))*IFERROR(_xlfn.XLOOKUP(BQ$30,$S$8:$S$10,_xlfn.XLOOKUP(BN$31,$U$4:$Z$4,$U$8:$Z$10),1),1),4))</f>
        <v>"Hp":622336.8993</v>
      </c>
      <c r="BO162" s="2" t="str" cm="1">
        <f t="array" ref="BO162">IF(BO161="","",$B$2&amp;BO$31&amp;$B$2&amp;$B$1&amp;ROUND(BO$29/100*_xlfn.XLOOKUP($E162,$E$32:$E$281,_xlfn.XLOOKUP(BO$31,$S$28:$AB$28,$S$32:$AB$281))*IFERROR(_xlfn.XLOOKUP(BR$30,$S$8:$S$10,_xlfn.XLOOKUP(BO$31,$U$4:$Z$4,$U$8:$Z$10),1),1),4))</f>
        <v>"AntiCri":0.8092</v>
      </c>
      <c r="BP162" s="2" t="str" cm="1">
        <f t="array" ref="BP162">IF(BP161="","",$B$2&amp;BP$31&amp;$B$2&amp;$B$1&amp;ROUND(BP$29/100*_xlfn.XLOOKUP($E162,$E$32:$E$281,_xlfn.XLOOKUP(BP$31,$S$28:$AB$28,$S$32:$AB$281))*IFERROR(_xlfn.XLOOKUP(BQ$30,$S$8:$S$10,_xlfn.XLOOKUP(BP$31,$U$4:$Z$4,$U$8:$Z$10),1),1),4))</f>
        <v/>
      </c>
      <c r="BQ162" s="2" t="str">
        <f t="shared" si="34"/>
        <v>{"Hp":622336.8993,"AntiCri":0.8092}</v>
      </c>
      <c r="BR162" s="2" t="str" cm="1">
        <f t="array" ref="BR162">IF(BR161="","",$B$2&amp;BR$31&amp;$B$2&amp;$B$1&amp;ROUND(BR$29/100*_xlfn.XLOOKUP($E162,$E$32:$E$281,_xlfn.XLOOKUP(BR$31,$S$28:$AB$28,$S$32:$AB$281))*IFERROR(_xlfn.XLOOKUP(BU$30,$S$8:$S$10,_xlfn.XLOOKUP(BR$31,$U$4:$Z$4,$U$8:$Z$10),1),1),4))</f>
        <v>"PhysDef":22996.8302</v>
      </c>
      <c r="BS162" s="2" t="str" cm="1">
        <f t="array" ref="BS162">IF(BS161="","",$B$2&amp;BS$31&amp;$B$2&amp;$B$1&amp;ROUND(BS$29/100*_xlfn.XLOOKUP($E162,$E$32:$E$281,_xlfn.XLOOKUP(BS$31,$S$28:$AB$28,$S$32:$AB$281))*IFERROR(_xlfn.XLOOKUP(BV$30,$S$8:$S$10,_xlfn.XLOOKUP(BS$31,$U$4:$Z$4,$U$8:$Z$10),1),1),4))</f>
        <v>"HealInc":0.1686</v>
      </c>
      <c r="BT162" s="2" t="str" cm="1">
        <f t="array" ref="BT162">IF(BT161="","",$B$2&amp;BT$31&amp;$B$2&amp;$B$1&amp;ROUND(BT$29/100*_xlfn.XLOOKUP($E162,$E$32:$E$281,_xlfn.XLOOKUP(BT$31,$S$28:$AB$28,$S$32:$AB$281))*IFERROR(_xlfn.XLOOKUP(BU$30,$S$8:$S$10,_xlfn.XLOOKUP(BT$31,$U$4:$Z$4,$U$8:$Z$10),1),1),4))</f>
        <v/>
      </c>
      <c r="BU162" s="2" t="str">
        <f t="shared" si="35"/>
        <v>{"PhysDef":22996.8302,"HealInc":0.1686}</v>
      </c>
      <c r="BV162" s="2" t="str" cm="1">
        <f t="array" ref="BV162">IF(BV161="","",$B$2&amp;BV$31&amp;$B$2&amp;$B$1&amp;ROUND(BV$29/100*_xlfn.XLOOKUP($E162,$E$32:$E$281,_xlfn.XLOOKUP(BV$31,$S$28:$AB$28,$S$32:$AB$281))*IFERROR(_xlfn.XLOOKUP(BY$30,$S$8:$S$10,_xlfn.XLOOKUP(BV$31,$U$4:$Z$4,$U$8:$Z$10),1),1),4))</f>
        <v>"MagicDef":23470.9916</v>
      </c>
      <c r="BW162" s="2" t="str" cm="1">
        <f t="array" ref="BW162">IF(BW161="","",$B$2&amp;BW$31&amp;$B$2&amp;$B$1&amp;ROUND(BW$29/100*_xlfn.XLOOKUP($E162,$E$32:$E$281,_xlfn.XLOOKUP(BW$31,$S$28:$AB$28,$S$32:$AB$281))*IFERROR(_xlfn.XLOOKUP(BZ$30,$S$8:$S$10,_xlfn.XLOOKUP(BW$31,$U$4:$Z$4,$U$8:$Z$10),1),1),4))</f>
        <v>"AtkSpeed":0.23</v>
      </c>
      <c r="BX162" s="2" t="str" cm="1">
        <f t="array" ref="BX162">IF(BX161="","",$B$2&amp;BX$31&amp;$B$2&amp;$B$1&amp;ROUND(BX$29/100*_xlfn.XLOOKUP($E162,$E$32:$E$281,_xlfn.XLOOKUP(BX$31,$S$28:$AB$28,$S$32:$AB$281))*IFERROR(_xlfn.XLOOKUP(BY$30,$S$8:$S$10,_xlfn.XLOOKUP(BX$31,$U$4:$Z$4,$U$8:$Z$10),1),1),4))</f>
        <v>"HealInc":0.1686</v>
      </c>
      <c r="BY162" s="2" t="str">
        <f t="shared" si="36"/>
        <v>{"MagicDef":23470.9916,"AtkSpeed":0.23,"HealInc":0.1686}</v>
      </c>
    </row>
    <row r="163" spans="4:77" ht="16.5" x14ac:dyDescent="0.15">
      <c r="D163" s="38">
        <v>273</v>
      </c>
      <c r="E163" s="43">
        <v>132</v>
      </c>
      <c r="F163" s="38">
        <v>0</v>
      </c>
      <c r="G163" s="38">
        <v>0</v>
      </c>
      <c r="H163" s="38">
        <v>0</v>
      </c>
      <c r="I163" s="48">
        <v>0</v>
      </c>
      <c r="J163" s="48">
        <v>0</v>
      </c>
      <c r="K163" s="48">
        <v>0</v>
      </c>
      <c r="L163" s="48">
        <v>0</v>
      </c>
      <c r="M163" s="48">
        <v>0</v>
      </c>
      <c r="N163" s="48">
        <v>0</v>
      </c>
      <c r="O163" s="48">
        <v>0</v>
      </c>
      <c r="P163" s="48">
        <v>0</v>
      </c>
      <c r="Q163" s="48">
        <v>0</v>
      </c>
      <c r="R163" s="48">
        <v>0</v>
      </c>
      <c r="S163" s="48">
        <f>SUM(I$32:I163)</f>
        <v>592701.80883179419</v>
      </c>
      <c r="T163" s="48">
        <f>SUM(J$32:J163)</f>
        <v>59270.180883179411</v>
      </c>
      <c r="U163" s="48">
        <f>SUM(K$32:K163)</f>
        <v>23708.072353271767</v>
      </c>
      <c r="V163" s="48">
        <f>SUM(L$32:L163)</f>
        <v>23708.072353271767</v>
      </c>
      <c r="W163" s="62">
        <f>SUM(M$32:M163)/10000</f>
        <v>0.80920000000000003</v>
      </c>
      <c r="X163" s="62">
        <f>SUM(N$32:N163)/10000</f>
        <v>0.80920000000000003</v>
      </c>
      <c r="Y163" s="62">
        <f>SUM(O$32:O163)/10000</f>
        <v>0.22994999999999999</v>
      </c>
      <c r="Z163" s="62">
        <f>SUM(P$32:P163)/10000</f>
        <v>0.17885000000000001</v>
      </c>
      <c r="AA163" s="62">
        <f>SUM(Q$32:Q163)/10000</f>
        <v>0.16863000000000011</v>
      </c>
      <c r="AB163" s="62">
        <f>SUM(R$32:R163)/10000</f>
        <v>0.16863000000000011</v>
      </c>
      <c r="AD163" s="2" t="str" cm="1">
        <f t="array" ref="AD163">IF(AD162="","",$B$2&amp;AD$31&amp;$B$2&amp;$B$1&amp;ROUND(AD$29/100*_xlfn.XLOOKUP($E163,$E$32:$E$281,_xlfn.XLOOKUP(AD$31,$S$28:$AB$28,$S$32:$AB$281))*_xlfn.XLOOKUP(AG$30,$S$8:$S$10,_xlfn.XLOOKUP(AD$31,$U$4:$Z$4,$U$8:$Z$10),1),4))</f>
        <v>"Atk":72309.6207</v>
      </c>
      <c r="AE163" s="2" t="str" cm="1">
        <f t="array" ref="AE163">IF(AE162="","",$B$2&amp;AE$31&amp;$B$2&amp;$B$1&amp;ROUND(AE$29/100*_xlfn.XLOOKUP($E163,$E$32:$E$281,_xlfn.XLOOKUP(AE$31,$S$28:$AB$28,$S$32:$AB$281))*_xlfn.XLOOKUP(AG$30,$S$8:$S$10,_xlfn.XLOOKUP(AE$31,$U$4:$Z$4,$U$8:$Z$10),1),4))</f>
        <v>"Cri":1.1733</v>
      </c>
      <c r="AF163" s="2" t="str" cm="1">
        <f t="array" ref="AF163">IF(AF162="","",$B$2&amp;AF$31&amp;$B$2&amp;$B$1&amp;ROUND(AF$29/100*_xlfn.XLOOKUP($E163,$E$32:$E$281,_xlfn.XLOOKUP(AF$31,$S$28:$AB$28,$S$32:$AB$281))*_xlfn.XLOOKUP(AI$30,$S$8:$S$10,_xlfn.XLOOKUP(AF$31,$U$4:$Z$4,$U$8:$Z$10),1),4))</f>
        <v/>
      </c>
      <c r="AG163" s="2" t="str">
        <f t="shared" si="25"/>
        <v>{"Atk":72309.6207,"Cri":1.1733}</v>
      </c>
      <c r="AH163" s="2" t="str" cm="1">
        <f t="array" ref="AH163">IF(AH162="","",$B$2&amp;AH$31&amp;$B$2&amp;$B$1&amp;ROUND(AH$29/100*_xlfn.XLOOKUP($E163,$E$32:$E$281,_xlfn.XLOOKUP(AH$31,$S$28:$AB$28,$S$32:$AB$281))*_xlfn.XLOOKUP(AK$30,$S$8:$S$10,_xlfn.XLOOKUP(AH$31,$U$4:$Z$4,$U$8:$Z$10),1),4))</f>
        <v>"Hp":521577.5918</v>
      </c>
      <c r="AI163" s="2" t="str" cm="1">
        <f t="array" ref="AI163">IF(AI162="","",$B$2&amp;AI$31&amp;$B$2&amp;$B$1&amp;ROUND(AI$29/100*_xlfn.XLOOKUP($E163,$E$32:$E$281,_xlfn.XLOOKUP(AI$31,$S$28:$AB$28,$S$32:$AB$281))*_xlfn.XLOOKUP(AK$30,$S$8:$S$10,_xlfn.XLOOKUP(AI$31,$U$4:$Z$4,$U$8:$Z$10),1),4))</f>
        <v>"AntiCri":0.6474</v>
      </c>
      <c r="AJ163" s="2" t="str" cm="1">
        <f t="array" ref="AJ163">IF(AJ162="","",$B$2&amp;AJ$31&amp;$B$2&amp;$B$1&amp;ROUND(AJ$29/100*_xlfn.XLOOKUP($E163,$E$32:$E$281,_xlfn.XLOOKUP(AJ$31,$S$28:$AB$28,$S$32:$AB$281))*_xlfn.XLOOKUP(AK$30,$S$8:$S$10,_xlfn.XLOOKUP(AJ$31,$U$4:$Z$4,$U$8:$Z$10),1),4))</f>
        <v/>
      </c>
      <c r="AK163" s="2" t="str">
        <f t="shared" si="26"/>
        <v>{"Hp":521577.5918,"AntiCri":0.6474}</v>
      </c>
      <c r="AL163" s="2" t="str" cm="1">
        <f t="array" ref="AL163">IF(AL162="","",$B$2&amp;AL$31&amp;$B$2&amp;$B$1&amp;ROUND(AL$29/100*_xlfn.XLOOKUP($E163,$E$32:$E$281,_xlfn.XLOOKUP(AL$31,$S$28:$AB$28,$S$32:$AB$281))*IFERROR(_xlfn.XLOOKUP(AO$30,$S$8:$S$10,_xlfn.XLOOKUP(AL$31,$U$4:$Z$4,$U$8:$Z$10),1),1),4))</f>
        <v>"PhysDef":22522.6687</v>
      </c>
      <c r="AM163" s="2" t="str" cm="1">
        <f t="array" ref="AM163">IF(AM162="","",$B$2&amp;AM$31&amp;$B$2&amp;$B$1&amp;ROUND(AM$29/100*_xlfn.XLOOKUP($E163,$E$32:$E$281,_xlfn.XLOOKUP(AM$31,$S$28:$AB$28,$S$32:$AB$281))*IFERROR(_xlfn.XLOOKUP(AP$30,$S$8:$S$10,_xlfn.XLOOKUP(AM$31,$U$4:$Z$4,$U$8:$Z$10),1),1),4))</f>
        <v>"SkillSpeed":0.1789</v>
      </c>
      <c r="AN163" s="2" t="str" cm="1">
        <f t="array" ref="AN163">IF(AN162="","",$B$2&amp;AN$31&amp;$B$2&amp;$B$1&amp;ROUND(AN$29/100*_xlfn.XLOOKUP($E163,$E$32:$E$281,_xlfn.XLOOKUP(AN$31,$S$28:$AB$28,$S$32:$AB$281))*IFERROR(_xlfn.XLOOKUP(AO$30,$S$8:$S$10,_xlfn.XLOOKUP(AN$31,$U$4:$Z$4,$U$8:$Z$10),1),1),4))</f>
        <v/>
      </c>
      <c r="AO163" s="2" t="str">
        <f t="shared" si="27"/>
        <v>{"PhysDef":22522.6687,"SkillSpeed":0.1789}</v>
      </c>
      <c r="AP163" s="2" t="str" cm="1">
        <f t="array" ref="AP163">IF(AP162="","",$B$2&amp;AP$31&amp;$B$2&amp;$B$1&amp;ROUND(AP$29/100*_xlfn.XLOOKUP($E163,$E$32:$E$281,_xlfn.XLOOKUP(AP$31,$S$28:$AB$28,$S$32:$AB$281))*IFERROR(_xlfn.XLOOKUP(AS$30,$S$8:$S$10,_xlfn.XLOOKUP(AP$31,$U$4:$Z$4,$U$8:$Z$10),1),1),4))</f>
        <v>"MagicDef":22522.6687</v>
      </c>
      <c r="AQ163" s="2" t="str" cm="1">
        <f t="array" ref="AQ163">IF(AQ162="","",$B$2&amp;AQ$31&amp;$B$2&amp;$B$1&amp;ROUND(AQ$29/100*_xlfn.XLOOKUP($E163,$E$32:$E$281,_xlfn.XLOOKUP(AQ$31,$S$28:$AB$28,$S$32:$AB$281))*IFERROR(_xlfn.XLOOKUP(AT$30,$S$8:$S$10,_xlfn.XLOOKUP(AQ$31,$U$4:$Z$4,$U$8:$Z$10),1),1),4))</f>
        <v>"AtkSpeed":0.23</v>
      </c>
      <c r="AR163" s="2" t="str" cm="1">
        <f t="array" ref="AR163">IF(AR162="","",$B$2&amp;AR$31&amp;$B$2&amp;$B$1&amp;ROUND(AR$29/100*_xlfn.XLOOKUP($E163,$E$32:$E$281,_xlfn.XLOOKUP(AR$31,$S$28:$AB$28,$S$32:$AB$281))*IFERROR(_xlfn.XLOOKUP(AS$30,$S$8:$S$10,_xlfn.XLOOKUP(AR$31,$U$4:$Z$4,$U$8:$Z$10),1),1),4))</f>
        <v>"SkillSpeed":0.1789</v>
      </c>
      <c r="AS163" s="2" t="str">
        <f t="shared" si="28"/>
        <v>{"MagicDef":22522.6687,"AtkSpeed":0.23,"SkillSpeed":0.1789}</v>
      </c>
      <c r="AT163" s="2" t="str" cm="1">
        <f t="array" ref="AT163">IF(AT162="","",$B$2&amp;AT$31&amp;$B$2&amp;$B$1&amp;ROUND(AT$29/100*_xlfn.XLOOKUP($E163,$E$32:$E$281,_xlfn.XLOOKUP(AT$31,$S$28:$AB$28,$S$32:$AB$281))*IFERROR(_xlfn.XLOOKUP(AW$30,$S$8:$S$10,_xlfn.XLOOKUP(AT$31,$U$4:$Z$4,$U$8:$Z$10),1),1),4))</f>
        <v>"Atk":50972.3556</v>
      </c>
      <c r="AU163" s="2" t="str" cm="1">
        <f t="array" ref="AU163">IF(AU162="","",$B$2&amp;AU$31&amp;$B$2&amp;$B$1&amp;ROUND(AU$29/100*_xlfn.XLOOKUP($E163,$E$32:$E$281,_xlfn.XLOOKUP(AU$31,$S$28:$AB$28,$S$32:$AB$281))*IFERROR(_xlfn.XLOOKUP(AX$30,$S$8:$S$10,_xlfn.XLOOKUP(AU$31,$U$4:$Z$4,$U$8:$Z$10),1),1),4))</f>
        <v>"Cri":0.8092</v>
      </c>
      <c r="AV163" s="2" t="str" cm="1">
        <f t="array" ref="AV163">IF(AV162="","",$B$2&amp;AV$31&amp;$B$2&amp;$B$1&amp;ROUND(AV$29/100*_xlfn.XLOOKUP($E163,$E$32:$E$281,_xlfn.XLOOKUP(AV$31,$S$28:$AB$28,$S$32:$AB$281))*IFERROR(_xlfn.XLOOKUP(AW$30,$S$8:$S$10,_xlfn.XLOOKUP(AV$31,$U$4:$Z$4,$U$8:$Z$10),1),1),4))</f>
        <v/>
      </c>
      <c r="AW163" s="2" t="str">
        <f t="shared" si="29"/>
        <v>{"Atk":50972.3556,"Cri":0.8092}</v>
      </c>
      <c r="AX163" s="2" t="str" cm="1">
        <f t="array" ref="AX163">IF(AX162="","",$B$2&amp;AX$31&amp;$B$2&amp;$B$1&amp;ROUND(AX$29/100*_xlfn.XLOOKUP($E163,$E$32:$E$281,_xlfn.XLOOKUP(AX$31,$S$28:$AB$28,$S$32:$AB$281))*IFERROR(_xlfn.XLOOKUP(BA$30,$S$8:$S$10,_xlfn.XLOOKUP(AX$31,$U$4:$Z$4,$U$8:$Z$10),1),1),4))</f>
        <v>"Hp":740877.261</v>
      </c>
      <c r="AY163" s="2" t="str" cm="1">
        <f t="array" ref="AY163">IF(AY162="","",$B$2&amp;AY$31&amp;$B$2&amp;$B$1&amp;ROUND(AY$29/100*_xlfn.XLOOKUP($E163,$E$32:$E$281,_xlfn.XLOOKUP(AY$31,$S$28:$AB$28,$S$32:$AB$281))*IFERROR(_xlfn.XLOOKUP(BB$30,$S$8:$S$10,_xlfn.XLOOKUP(AY$31,$U$4:$Z$4,$U$8:$Z$10),1),1),4))</f>
        <v>"AntiCri":0.8092</v>
      </c>
      <c r="AZ163" s="2" t="str" cm="1">
        <f t="array" ref="AZ163">IF(AZ162="","",$B$2&amp;AZ$31&amp;$B$2&amp;$B$1&amp;ROUND(AZ$29/100*_xlfn.XLOOKUP($E163,$E$32:$E$281,_xlfn.XLOOKUP(AZ$31,$S$28:$AB$28,$S$32:$AB$281))*IFERROR(_xlfn.XLOOKUP(BA$30,$S$8:$S$10,_xlfn.XLOOKUP(AZ$31,$U$4:$Z$4,$U$8:$Z$10),1),1),4))</f>
        <v/>
      </c>
      <c r="BA163" s="2" t="str">
        <f t="shared" si="30"/>
        <v>{"Hp":740877.261,"AntiCri":0.8092}</v>
      </c>
      <c r="BB163" s="2" t="str" cm="1">
        <f t="array" ref="BB163">IF(BB162="","",$B$2&amp;BB$31&amp;$B$2&amp;$B$1&amp;ROUND(BB$29/100*_xlfn.XLOOKUP($E163,$E$32:$E$281,_xlfn.XLOOKUP(BB$31,$S$28:$AB$28,$S$32:$AB$281))*IFERROR(_xlfn.XLOOKUP(BE$30,$S$8:$S$10,_xlfn.XLOOKUP(BB$31,$U$4:$Z$4,$U$8:$Z$10),1),1),4))</f>
        <v>"PhysDef":26078.8796</v>
      </c>
      <c r="BC163" s="2" t="str" cm="1">
        <f t="array" ref="BC163">IF(BC162="","",$B$2&amp;BC$31&amp;$B$2&amp;$B$1&amp;ROUND(BC$29/100*_xlfn.XLOOKUP($E163,$E$32:$E$281,_xlfn.XLOOKUP(BC$31,$S$28:$AB$28,$S$32:$AB$281))*IFERROR(_xlfn.XLOOKUP(BF$30,$S$8:$S$10,_xlfn.XLOOKUP(BC$31,$U$4:$Z$4,$U$8:$Z$10),1),1),4))</f>
        <v>"OnHealInc":0.1686</v>
      </c>
      <c r="BD163" s="2" t="str" cm="1">
        <f t="array" ref="BD163">IF(BD162="","",$B$2&amp;BD$31&amp;$B$2&amp;$B$1&amp;ROUND(BD$29/100*_xlfn.XLOOKUP($E163,$E$32:$E$281,_xlfn.XLOOKUP(BD$31,$S$28:$AB$28,$S$32:$AB$281))*IFERROR(_xlfn.XLOOKUP(BE$30,$S$8:$S$10,_xlfn.XLOOKUP(BD$31,$U$4:$Z$4,$U$8:$Z$10),1),1),4))</f>
        <v/>
      </c>
      <c r="BE163" s="2" t="str">
        <f t="shared" si="31"/>
        <v>{"PhysDef":26078.8796,"OnHealInc":0.1686}</v>
      </c>
      <c r="BF163" s="2" t="str" cm="1">
        <f t="array" ref="BF163">IF(BF162="","",$B$2&amp;BF$31&amp;$B$2&amp;$B$1&amp;ROUND(BF$29/100*_xlfn.XLOOKUP($E163,$E$32:$E$281,_xlfn.XLOOKUP(BF$31,$S$28:$AB$28,$S$32:$AB$281))*IFERROR(_xlfn.XLOOKUP(BI$30,$S$8:$S$10,_xlfn.XLOOKUP(BF$31,$U$4:$Z$4,$U$8:$Z$10),1),1),4))</f>
        <v>"MagicDef":26078.8796</v>
      </c>
      <c r="BG163" s="2" t="str" cm="1">
        <f t="array" ref="BG163">IF(BG162="","",$B$2&amp;BG$31&amp;$B$2&amp;$B$1&amp;ROUND(BG$29/100*_xlfn.XLOOKUP($E163,$E$32:$E$281,_xlfn.XLOOKUP(BG$31,$S$28:$AB$28,$S$32:$AB$281))*IFERROR(_xlfn.XLOOKUP(BJ$30,$S$8:$S$10,_xlfn.XLOOKUP(BG$31,$U$4:$Z$4,$U$8:$Z$10),1),1),4))</f>
        <v>"AtkSpeed":0.23</v>
      </c>
      <c r="BH163" s="2" t="str" cm="1">
        <f t="array" ref="BH163">IF(BH162="","",$B$2&amp;BH$31&amp;$B$2&amp;$B$1&amp;ROUND(BH$29/100*_xlfn.XLOOKUP($E163,$E$32:$E$281,_xlfn.XLOOKUP(BH$31,$S$28:$AB$28,$S$32:$AB$281))*IFERROR(_xlfn.XLOOKUP(BI$30,$S$8:$S$10,_xlfn.XLOOKUP(BH$31,$U$4:$Z$4,$U$8:$Z$10),1),1),4))</f>
        <v>"OnHealInc":0.1686</v>
      </c>
      <c r="BI163" s="2" t="str">
        <f t="shared" si="32"/>
        <v>{"MagicDef":26078.8796,"AtkSpeed":0.23,"OnHealInc":0.1686}</v>
      </c>
      <c r="BJ163" s="2" t="str" cm="1">
        <f t="array" ref="BJ163">IF(BJ162="","",$B$2&amp;BJ$31&amp;$B$2&amp;$B$1&amp;ROUND(BJ$29/100*_xlfn.XLOOKUP($E163,$E$32:$E$281,_xlfn.XLOOKUP(BJ$31,$S$28:$AB$28,$S$32:$AB$281))*IFERROR(_xlfn.XLOOKUP(BM$30,$S$8:$S$10,_xlfn.XLOOKUP(BJ$31,$U$4:$Z$4,$U$8:$Z$10),1),1),4))</f>
        <v>"Atk":65197.199</v>
      </c>
      <c r="BK163" s="2" t="str" cm="1">
        <f t="array" ref="BK163">IF(BK162="","",$B$2&amp;BK$31&amp;$B$2&amp;$B$1&amp;ROUND(BK$29/100*_xlfn.XLOOKUP($E163,$E$32:$E$281,_xlfn.XLOOKUP(BK$31,$S$28:$AB$28,$S$32:$AB$281))*IFERROR(_xlfn.XLOOKUP(BN$30,$S$8:$S$10,_xlfn.XLOOKUP(BK$31,$U$4:$Z$4,$U$8:$Z$10),1),1),4))</f>
        <v>"Cri":0.8092</v>
      </c>
      <c r="BL163" s="2" t="str" cm="1">
        <f t="array" ref="BL163">IF(BL162="","",$B$2&amp;BL$31&amp;$B$2&amp;$B$1&amp;ROUND(BL$29/100*_xlfn.XLOOKUP($E163,$E$32:$E$281,_xlfn.XLOOKUP(BL$31,$S$28:$AB$28,$S$32:$AB$281))*IFERROR(_xlfn.XLOOKUP(BM$30,$S$8:$S$10,_xlfn.XLOOKUP(BL$31,$U$4:$Z$4,$U$8:$Z$10),1),1),4))</f>
        <v/>
      </c>
      <c r="BM163" s="2" t="str">
        <f t="shared" si="33"/>
        <v>{"Atk":65197.199,"Cri":0.8092}</v>
      </c>
      <c r="BN163" s="2" t="str" cm="1">
        <f t="array" ref="BN163">IF(BN162="","",$B$2&amp;BN$31&amp;$B$2&amp;$B$1&amp;ROUND(BN$29/100*_xlfn.XLOOKUP($E163,$E$32:$E$281,_xlfn.XLOOKUP(BN$31,$S$28:$AB$28,$S$32:$AB$281))*IFERROR(_xlfn.XLOOKUP(BQ$30,$S$8:$S$10,_xlfn.XLOOKUP(BN$31,$U$4:$Z$4,$U$8:$Z$10),1),1),4))</f>
        <v>"Hp":622336.8993</v>
      </c>
      <c r="BO163" s="2" t="str" cm="1">
        <f t="array" ref="BO163">IF(BO162="","",$B$2&amp;BO$31&amp;$B$2&amp;$B$1&amp;ROUND(BO$29/100*_xlfn.XLOOKUP($E163,$E$32:$E$281,_xlfn.XLOOKUP(BO$31,$S$28:$AB$28,$S$32:$AB$281))*IFERROR(_xlfn.XLOOKUP(BR$30,$S$8:$S$10,_xlfn.XLOOKUP(BO$31,$U$4:$Z$4,$U$8:$Z$10),1),1),4))</f>
        <v>"AntiCri":0.8092</v>
      </c>
      <c r="BP163" s="2" t="str" cm="1">
        <f t="array" ref="BP163">IF(BP162="","",$B$2&amp;BP$31&amp;$B$2&amp;$B$1&amp;ROUND(BP$29/100*_xlfn.XLOOKUP($E163,$E$32:$E$281,_xlfn.XLOOKUP(BP$31,$S$28:$AB$28,$S$32:$AB$281))*IFERROR(_xlfn.XLOOKUP(BQ$30,$S$8:$S$10,_xlfn.XLOOKUP(BP$31,$U$4:$Z$4,$U$8:$Z$10),1),1),4))</f>
        <v/>
      </c>
      <c r="BQ163" s="2" t="str">
        <f t="shared" si="34"/>
        <v>{"Hp":622336.8993,"AntiCri":0.8092}</v>
      </c>
      <c r="BR163" s="2" t="str" cm="1">
        <f t="array" ref="BR163">IF(BR162="","",$B$2&amp;BR$31&amp;$B$2&amp;$B$1&amp;ROUND(BR$29/100*_xlfn.XLOOKUP($E163,$E$32:$E$281,_xlfn.XLOOKUP(BR$31,$S$28:$AB$28,$S$32:$AB$281))*IFERROR(_xlfn.XLOOKUP(BU$30,$S$8:$S$10,_xlfn.XLOOKUP(BR$31,$U$4:$Z$4,$U$8:$Z$10),1),1),4))</f>
        <v>"PhysDef":22996.8302</v>
      </c>
      <c r="BS163" s="2" t="str" cm="1">
        <f t="array" ref="BS163">IF(BS162="","",$B$2&amp;BS$31&amp;$B$2&amp;$B$1&amp;ROUND(BS$29/100*_xlfn.XLOOKUP($E163,$E$32:$E$281,_xlfn.XLOOKUP(BS$31,$S$28:$AB$28,$S$32:$AB$281))*IFERROR(_xlfn.XLOOKUP(BV$30,$S$8:$S$10,_xlfn.XLOOKUP(BS$31,$U$4:$Z$4,$U$8:$Z$10),1),1),4))</f>
        <v>"HealInc":0.1686</v>
      </c>
      <c r="BT163" s="2" t="str" cm="1">
        <f t="array" ref="BT163">IF(BT162="","",$B$2&amp;BT$31&amp;$B$2&amp;$B$1&amp;ROUND(BT$29/100*_xlfn.XLOOKUP($E163,$E$32:$E$281,_xlfn.XLOOKUP(BT$31,$S$28:$AB$28,$S$32:$AB$281))*IFERROR(_xlfn.XLOOKUP(BU$30,$S$8:$S$10,_xlfn.XLOOKUP(BT$31,$U$4:$Z$4,$U$8:$Z$10),1),1),4))</f>
        <v/>
      </c>
      <c r="BU163" s="2" t="str">
        <f t="shared" si="35"/>
        <v>{"PhysDef":22996.8302,"HealInc":0.1686}</v>
      </c>
      <c r="BV163" s="2" t="str" cm="1">
        <f t="array" ref="BV163">IF(BV162="","",$B$2&amp;BV$31&amp;$B$2&amp;$B$1&amp;ROUND(BV$29/100*_xlfn.XLOOKUP($E163,$E$32:$E$281,_xlfn.XLOOKUP(BV$31,$S$28:$AB$28,$S$32:$AB$281))*IFERROR(_xlfn.XLOOKUP(BY$30,$S$8:$S$10,_xlfn.XLOOKUP(BV$31,$U$4:$Z$4,$U$8:$Z$10),1),1),4))</f>
        <v>"MagicDef":23470.9916</v>
      </c>
      <c r="BW163" s="2" t="str" cm="1">
        <f t="array" ref="BW163">IF(BW162="","",$B$2&amp;BW$31&amp;$B$2&amp;$B$1&amp;ROUND(BW$29/100*_xlfn.XLOOKUP($E163,$E$32:$E$281,_xlfn.XLOOKUP(BW$31,$S$28:$AB$28,$S$32:$AB$281))*IFERROR(_xlfn.XLOOKUP(BZ$30,$S$8:$S$10,_xlfn.XLOOKUP(BW$31,$U$4:$Z$4,$U$8:$Z$10),1),1),4))</f>
        <v>"AtkSpeed":0.23</v>
      </c>
      <c r="BX163" s="2" t="str" cm="1">
        <f t="array" ref="BX163">IF(BX162="","",$B$2&amp;BX$31&amp;$B$2&amp;$B$1&amp;ROUND(BX$29/100*_xlfn.XLOOKUP($E163,$E$32:$E$281,_xlfn.XLOOKUP(BX$31,$S$28:$AB$28,$S$32:$AB$281))*IFERROR(_xlfn.XLOOKUP(BY$30,$S$8:$S$10,_xlfn.XLOOKUP(BX$31,$U$4:$Z$4,$U$8:$Z$10),1),1),4))</f>
        <v>"HealInc":0.1686</v>
      </c>
      <c r="BY163" s="2" t="str">
        <f t="shared" si="36"/>
        <v>{"MagicDef":23470.9916,"AtkSpeed":0.23,"HealInc":0.1686}</v>
      </c>
    </row>
    <row r="164" spans="4:77" ht="16.5" x14ac:dyDescent="0.15">
      <c r="D164" s="38">
        <v>275</v>
      </c>
      <c r="E164" s="43">
        <v>133</v>
      </c>
      <c r="F164" s="38">
        <v>0</v>
      </c>
      <c r="G164" s="38">
        <v>0</v>
      </c>
      <c r="H164" s="38">
        <v>0</v>
      </c>
      <c r="I164" s="48">
        <v>0</v>
      </c>
      <c r="J164" s="48">
        <v>0</v>
      </c>
      <c r="K164" s="48">
        <v>0</v>
      </c>
      <c r="L164" s="48">
        <v>0</v>
      </c>
      <c r="M164" s="48">
        <v>0</v>
      </c>
      <c r="N164" s="48">
        <v>0</v>
      </c>
      <c r="O164" s="48">
        <v>0</v>
      </c>
      <c r="P164" s="48">
        <v>0</v>
      </c>
      <c r="Q164" s="48">
        <v>0</v>
      </c>
      <c r="R164" s="48">
        <v>0</v>
      </c>
      <c r="S164" s="48">
        <f>SUM(I$32:I164)</f>
        <v>592701.80883179419</v>
      </c>
      <c r="T164" s="48">
        <f>SUM(J$32:J164)</f>
        <v>59270.180883179411</v>
      </c>
      <c r="U164" s="48">
        <f>SUM(K$32:K164)</f>
        <v>23708.072353271767</v>
      </c>
      <c r="V164" s="48">
        <f>SUM(L$32:L164)</f>
        <v>23708.072353271767</v>
      </c>
      <c r="W164" s="62">
        <f>SUM(M$32:M164)/10000</f>
        <v>0.80920000000000003</v>
      </c>
      <c r="X164" s="62">
        <f>SUM(N$32:N164)/10000</f>
        <v>0.80920000000000003</v>
      </c>
      <c r="Y164" s="62">
        <f>SUM(O$32:O164)/10000</f>
        <v>0.22994999999999999</v>
      </c>
      <c r="Z164" s="62">
        <f>SUM(P$32:P164)/10000</f>
        <v>0.17885000000000001</v>
      </c>
      <c r="AA164" s="62">
        <f>SUM(Q$32:Q164)/10000</f>
        <v>0.16863000000000011</v>
      </c>
      <c r="AB164" s="62">
        <f>SUM(R$32:R164)/10000</f>
        <v>0.16863000000000011</v>
      </c>
      <c r="AD164" s="2" t="str" cm="1">
        <f t="array" ref="AD164">IF(AD163="","",$B$2&amp;AD$31&amp;$B$2&amp;$B$1&amp;ROUND(AD$29/100*_xlfn.XLOOKUP($E164,$E$32:$E$281,_xlfn.XLOOKUP(AD$31,$S$28:$AB$28,$S$32:$AB$281))*_xlfn.XLOOKUP(AG$30,$S$8:$S$10,_xlfn.XLOOKUP(AD$31,$U$4:$Z$4,$U$8:$Z$10),1),4))</f>
        <v>"Atk":72309.6207</v>
      </c>
      <c r="AE164" s="2" t="str" cm="1">
        <f t="array" ref="AE164">IF(AE163="","",$B$2&amp;AE$31&amp;$B$2&amp;$B$1&amp;ROUND(AE$29/100*_xlfn.XLOOKUP($E164,$E$32:$E$281,_xlfn.XLOOKUP(AE$31,$S$28:$AB$28,$S$32:$AB$281))*_xlfn.XLOOKUP(AG$30,$S$8:$S$10,_xlfn.XLOOKUP(AE$31,$U$4:$Z$4,$U$8:$Z$10),1),4))</f>
        <v>"Cri":1.1733</v>
      </c>
      <c r="AF164" s="2" t="str" cm="1">
        <f t="array" ref="AF164">IF(AF163="","",$B$2&amp;AF$31&amp;$B$2&amp;$B$1&amp;ROUND(AF$29/100*_xlfn.XLOOKUP($E164,$E$32:$E$281,_xlfn.XLOOKUP(AF$31,$S$28:$AB$28,$S$32:$AB$281))*_xlfn.XLOOKUP(AI$30,$S$8:$S$10,_xlfn.XLOOKUP(AF$31,$U$4:$Z$4,$U$8:$Z$10),1),4))</f>
        <v/>
      </c>
      <c r="AG164" s="2" t="str">
        <f t="shared" si="25"/>
        <v>{"Atk":72309.6207,"Cri":1.1733}</v>
      </c>
      <c r="AH164" s="2" t="str" cm="1">
        <f t="array" ref="AH164">IF(AH163="","",$B$2&amp;AH$31&amp;$B$2&amp;$B$1&amp;ROUND(AH$29/100*_xlfn.XLOOKUP($E164,$E$32:$E$281,_xlfn.XLOOKUP(AH$31,$S$28:$AB$28,$S$32:$AB$281))*_xlfn.XLOOKUP(AK$30,$S$8:$S$10,_xlfn.XLOOKUP(AH$31,$U$4:$Z$4,$U$8:$Z$10),1),4))</f>
        <v>"Hp":521577.5918</v>
      </c>
      <c r="AI164" s="2" t="str" cm="1">
        <f t="array" ref="AI164">IF(AI163="","",$B$2&amp;AI$31&amp;$B$2&amp;$B$1&amp;ROUND(AI$29/100*_xlfn.XLOOKUP($E164,$E$32:$E$281,_xlfn.XLOOKUP(AI$31,$S$28:$AB$28,$S$32:$AB$281))*_xlfn.XLOOKUP(AK$30,$S$8:$S$10,_xlfn.XLOOKUP(AI$31,$U$4:$Z$4,$U$8:$Z$10),1),4))</f>
        <v>"AntiCri":0.6474</v>
      </c>
      <c r="AJ164" s="2" t="str" cm="1">
        <f t="array" ref="AJ164">IF(AJ163="","",$B$2&amp;AJ$31&amp;$B$2&amp;$B$1&amp;ROUND(AJ$29/100*_xlfn.XLOOKUP($E164,$E$32:$E$281,_xlfn.XLOOKUP(AJ$31,$S$28:$AB$28,$S$32:$AB$281))*_xlfn.XLOOKUP(AK$30,$S$8:$S$10,_xlfn.XLOOKUP(AJ$31,$U$4:$Z$4,$U$8:$Z$10),1),4))</f>
        <v/>
      </c>
      <c r="AK164" s="2" t="str">
        <f t="shared" si="26"/>
        <v>{"Hp":521577.5918,"AntiCri":0.6474}</v>
      </c>
      <c r="AL164" s="2" t="str" cm="1">
        <f t="array" ref="AL164">IF(AL163="","",$B$2&amp;AL$31&amp;$B$2&amp;$B$1&amp;ROUND(AL$29/100*_xlfn.XLOOKUP($E164,$E$32:$E$281,_xlfn.XLOOKUP(AL$31,$S$28:$AB$28,$S$32:$AB$281))*IFERROR(_xlfn.XLOOKUP(AO$30,$S$8:$S$10,_xlfn.XLOOKUP(AL$31,$U$4:$Z$4,$U$8:$Z$10),1),1),4))</f>
        <v>"PhysDef":22522.6687</v>
      </c>
      <c r="AM164" s="2" t="str" cm="1">
        <f t="array" ref="AM164">IF(AM163="","",$B$2&amp;AM$31&amp;$B$2&amp;$B$1&amp;ROUND(AM$29/100*_xlfn.XLOOKUP($E164,$E$32:$E$281,_xlfn.XLOOKUP(AM$31,$S$28:$AB$28,$S$32:$AB$281))*IFERROR(_xlfn.XLOOKUP(AP$30,$S$8:$S$10,_xlfn.XLOOKUP(AM$31,$U$4:$Z$4,$U$8:$Z$10),1),1),4))</f>
        <v>"SkillSpeed":0.1789</v>
      </c>
      <c r="AN164" s="2" t="str" cm="1">
        <f t="array" ref="AN164">IF(AN163="","",$B$2&amp;AN$31&amp;$B$2&amp;$B$1&amp;ROUND(AN$29/100*_xlfn.XLOOKUP($E164,$E$32:$E$281,_xlfn.XLOOKUP(AN$31,$S$28:$AB$28,$S$32:$AB$281))*IFERROR(_xlfn.XLOOKUP(AO$30,$S$8:$S$10,_xlfn.XLOOKUP(AN$31,$U$4:$Z$4,$U$8:$Z$10),1),1),4))</f>
        <v/>
      </c>
      <c r="AO164" s="2" t="str">
        <f t="shared" si="27"/>
        <v>{"PhysDef":22522.6687,"SkillSpeed":0.1789}</v>
      </c>
      <c r="AP164" s="2" t="str" cm="1">
        <f t="array" ref="AP164">IF(AP163="","",$B$2&amp;AP$31&amp;$B$2&amp;$B$1&amp;ROUND(AP$29/100*_xlfn.XLOOKUP($E164,$E$32:$E$281,_xlfn.XLOOKUP(AP$31,$S$28:$AB$28,$S$32:$AB$281))*IFERROR(_xlfn.XLOOKUP(AS$30,$S$8:$S$10,_xlfn.XLOOKUP(AP$31,$U$4:$Z$4,$U$8:$Z$10),1),1),4))</f>
        <v>"MagicDef":22522.6687</v>
      </c>
      <c r="AQ164" s="2" t="str" cm="1">
        <f t="array" ref="AQ164">IF(AQ163="","",$B$2&amp;AQ$31&amp;$B$2&amp;$B$1&amp;ROUND(AQ$29/100*_xlfn.XLOOKUP($E164,$E$32:$E$281,_xlfn.XLOOKUP(AQ$31,$S$28:$AB$28,$S$32:$AB$281))*IFERROR(_xlfn.XLOOKUP(AT$30,$S$8:$S$10,_xlfn.XLOOKUP(AQ$31,$U$4:$Z$4,$U$8:$Z$10),1),1),4))</f>
        <v>"AtkSpeed":0.23</v>
      </c>
      <c r="AR164" s="2" t="str" cm="1">
        <f t="array" ref="AR164">IF(AR163="","",$B$2&amp;AR$31&amp;$B$2&amp;$B$1&amp;ROUND(AR$29/100*_xlfn.XLOOKUP($E164,$E$32:$E$281,_xlfn.XLOOKUP(AR$31,$S$28:$AB$28,$S$32:$AB$281))*IFERROR(_xlfn.XLOOKUP(AS$30,$S$8:$S$10,_xlfn.XLOOKUP(AR$31,$U$4:$Z$4,$U$8:$Z$10),1),1),4))</f>
        <v>"SkillSpeed":0.1789</v>
      </c>
      <c r="AS164" s="2" t="str">
        <f t="shared" si="28"/>
        <v>{"MagicDef":22522.6687,"AtkSpeed":0.23,"SkillSpeed":0.1789}</v>
      </c>
      <c r="AT164" s="2" t="str" cm="1">
        <f t="array" ref="AT164">IF(AT163="","",$B$2&amp;AT$31&amp;$B$2&amp;$B$1&amp;ROUND(AT$29/100*_xlfn.XLOOKUP($E164,$E$32:$E$281,_xlfn.XLOOKUP(AT$31,$S$28:$AB$28,$S$32:$AB$281))*IFERROR(_xlfn.XLOOKUP(AW$30,$S$8:$S$10,_xlfn.XLOOKUP(AT$31,$U$4:$Z$4,$U$8:$Z$10),1),1),4))</f>
        <v>"Atk":50972.3556</v>
      </c>
      <c r="AU164" s="2" t="str" cm="1">
        <f t="array" ref="AU164">IF(AU163="","",$B$2&amp;AU$31&amp;$B$2&amp;$B$1&amp;ROUND(AU$29/100*_xlfn.XLOOKUP($E164,$E$32:$E$281,_xlfn.XLOOKUP(AU$31,$S$28:$AB$28,$S$32:$AB$281))*IFERROR(_xlfn.XLOOKUP(AX$30,$S$8:$S$10,_xlfn.XLOOKUP(AU$31,$U$4:$Z$4,$U$8:$Z$10),1),1),4))</f>
        <v>"Cri":0.8092</v>
      </c>
      <c r="AV164" s="2" t="str" cm="1">
        <f t="array" ref="AV164">IF(AV163="","",$B$2&amp;AV$31&amp;$B$2&amp;$B$1&amp;ROUND(AV$29/100*_xlfn.XLOOKUP($E164,$E$32:$E$281,_xlfn.XLOOKUP(AV$31,$S$28:$AB$28,$S$32:$AB$281))*IFERROR(_xlfn.XLOOKUP(AW$30,$S$8:$S$10,_xlfn.XLOOKUP(AV$31,$U$4:$Z$4,$U$8:$Z$10),1),1),4))</f>
        <v/>
      </c>
      <c r="AW164" s="2" t="str">
        <f t="shared" si="29"/>
        <v>{"Atk":50972.3556,"Cri":0.8092}</v>
      </c>
      <c r="AX164" s="2" t="str" cm="1">
        <f t="array" ref="AX164">IF(AX163="","",$B$2&amp;AX$31&amp;$B$2&amp;$B$1&amp;ROUND(AX$29/100*_xlfn.XLOOKUP($E164,$E$32:$E$281,_xlfn.XLOOKUP(AX$31,$S$28:$AB$28,$S$32:$AB$281))*IFERROR(_xlfn.XLOOKUP(BA$30,$S$8:$S$10,_xlfn.XLOOKUP(AX$31,$U$4:$Z$4,$U$8:$Z$10),1),1),4))</f>
        <v>"Hp":740877.261</v>
      </c>
      <c r="AY164" s="2" t="str" cm="1">
        <f t="array" ref="AY164">IF(AY163="","",$B$2&amp;AY$31&amp;$B$2&amp;$B$1&amp;ROUND(AY$29/100*_xlfn.XLOOKUP($E164,$E$32:$E$281,_xlfn.XLOOKUP(AY$31,$S$28:$AB$28,$S$32:$AB$281))*IFERROR(_xlfn.XLOOKUP(BB$30,$S$8:$S$10,_xlfn.XLOOKUP(AY$31,$U$4:$Z$4,$U$8:$Z$10),1),1),4))</f>
        <v>"AntiCri":0.8092</v>
      </c>
      <c r="AZ164" s="2" t="str" cm="1">
        <f t="array" ref="AZ164">IF(AZ163="","",$B$2&amp;AZ$31&amp;$B$2&amp;$B$1&amp;ROUND(AZ$29/100*_xlfn.XLOOKUP($E164,$E$32:$E$281,_xlfn.XLOOKUP(AZ$31,$S$28:$AB$28,$S$32:$AB$281))*IFERROR(_xlfn.XLOOKUP(BA$30,$S$8:$S$10,_xlfn.XLOOKUP(AZ$31,$U$4:$Z$4,$U$8:$Z$10),1),1),4))</f>
        <v/>
      </c>
      <c r="BA164" s="2" t="str">
        <f t="shared" si="30"/>
        <v>{"Hp":740877.261,"AntiCri":0.8092}</v>
      </c>
      <c r="BB164" s="2" t="str" cm="1">
        <f t="array" ref="BB164">IF(BB163="","",$B$2&amp;BB$31&amp;$B$2&amp;$B$1&amp;ROUND(BB$29/100*_xlfn.XLOOKUP($E164,$E$32:$E$281,_xlfn.XLOOKUP(BB$31,$S$28:$AB$28,$S$32:$AB$281))*IFERROR(_xlfn.XLOOKUP(BE$30,$S$8:$S$10,_xlfn.XLOOKUP(BB$31,$U$4:$Z$4,$U$8:$Z$10),1),1),4))</f>
        <v>"PhysDef":26078.8796</v>
      </c>
      <c r="BC164" s="2" t="str" cm="1">
        <f t="array" ref="BC164">IF(BC163="","",$B$2&amp;BC$31&amp;$B$2&amp;$B$1&amp;ROUND(BC$29/100*_xlfn.XLOOKUP($E164,$E$32:$E$281,_xlfn.XLOOKUP(BC$31,$S$28:$AB$28,$S$32:$AB$281))*IFERROR(_xlfn.XLOOKUP(BF$30,$S$8:$S$10,_xlfn.XLOOKUP(BC$31,$U$4:$Z$4,$U$8:$Z$10),1),1),4))</f>
        <v>"OnHealInc":0.1686</v>
      </c>
      <c r="BD164" s="2" t="str" cm="1">
        <f t="array" ref="BD164">IF(BD163="","",$B$2&amp;BD$31&amp;$B$2&amp;$B$1&amp;ROUND(BD$29/100*_xlfn.XLOOKUP($E164,$E$32:$E$281,_xlfn.XLOOKUP(BD$31,$S$28:$AB$28,$S$32:$AB$281))*IFERROR(_xlfn.XLOOKUP(BE$30,$S$8:$S$10,_xlfn.XLOOKUP(BD$31,$U$4:$Z$4,$U$8:$Z$10),1),1),4))</f>
        <v/>
      </c>
      <c r="BE164" s="2" t="str">
        <f t="shared" si="31"/>
        <v>{"PhysDef":26078.8796,"OnHealInc":0.1686}</v>
      </c>
      <c r="BF164" s="2" t="str" cm="1">
        <f t="array" ref="BF164">IF(BF163="","",$B$2&amp;BF$31&amp;$B$2&amp;$B$1&amp;ROUND(BF$29/100*_xlfn.XLOOKUP($E164,$E$32:$E$281,_xlfn.XLOOKUP(BF$31,$S$28:$AB$28,$S$32:$AB$281))*IFERROR(_xlfn.XLOOKUP(BI$30,$S$8:$S$10,_xlfn.XLOOKUP(BF$31,$U$4:$Z$4,$U$8:$Z$10),1),1),4))</f>
        <v>"MagicDef":26078.8796</v>
      </c>
      <c r="BG164" s="2" t="str" cm="1">
        <f t="array" ref="BG164">IF(BG163="","",$B$2&amp;BG$31&amp;$B$2&amp;$B$1&amp;ROUND(BG$29/100*_xlfn.XLOOKUP($E164,$E$32:$E$281,_xlfn.XLOOKUP(BG$31,$S$28:$AB$28,$S$32:$AB$281))*IFERROR(_xlfn.XLOOKUP(BJ$30,$S$8:$S$10,_xlfn.XLOOKUP(BG$31,$U$4:$Z$4,$U$8:$Z$10),1),1),4))</f>
        <v>"AtkSpeed":0.23</v>
      </c>
      <c r="BH164" s="2" t="str" cm="1">
        <f t="array" ref="BH164">IF(BH163="","",$B$2&amp;BH$31&amp;$B$2&amp;$B$1&amp;ROUND(BH$29/100*_xlfn.XLOOKUP($E164,$E$32:$E$281,_xlfn.XLOOKUP(BH$31,$S$28:$AB$28,$S$32:$AB$281))*IFERROR(_xlfn.XLOOKUP(BI$30,$S$8:$S$10,_xlfn.XLOOKUP(BH$31,$U$4:$Z$4,$U$8:$Z$10),1),1),4))</f>
        <v>"OnHealInc":0.1686</v>
      </c>
      <c r="BI164" s="2" t="str">
        <f t="shared" si="32"/>
        <v>{"MagicDef":26078.8796,"AtkSpeed":0.23,"OnHealInc":0.1686}</v>
      </c>
      <c r="BJ164" s="2" t="str" cm="1">
        <f t="array" ref="BJ164">IF(BJ163="","",$B$2&amp;BJ$31&amp;$B$2&amp;$B$1&amp;ROUND(BJ$29/100*_xlfn.XLOOKUP($E164,$E$32:$E$281,_xlfn.XLOOKUP(BJ$31,$S$28:$AB$28,$S$32:$AB$281))*IFERROR(_xlfn.XLOOKUP(BM$30,$S$8:$S$10,_xlfn.XLOOKUP(BJ$31,$U$4:$Z$4,$U$8:$Z$10),1),1),4))</f>
        <v>"Atk":65197.199</v>
      </c>
      <c r="BK164" s="2" t="str" cm="1">
        <f t="array" ref="BK164">IF(BK163="","",$B$2&amp;BK$31&amp;$B$2&amp;$B$1&amp;ROUND(BK$29/100*_xlfn.XLOOKUP($E164,$E$32:$E$281,_xlfn.XLOOKUP(BK$31,$S$28:$AB$28,$S$32:$AB$281))*IFERROR(_xlfn.XLOOKUP(BN$30,$S$8:$S$10,_xlfn.XLOOKUP(BK$31,$U$4:$Z$4,$U$8:$Z$10),1),1),4))</f>
        <v>"Cri":0.8092</v>
      </c>
      <c r="BL164" s="2" t="str" cm="1">
        <f t="array" ref="BL164">IF(BL163="","",$B$2&amp;BL$31&amp;$B$2&amp;$B$1&amp;ROUND(BL$29/100*_xlfn.XLOOKUP($E164,$E$32:$E$281,_xlfn.XLOOKUP(BL$31,$S$28:$AB$28,$S$32:$AB$281))*IFERROR(_xlfn.XLOOKUP(BM$30,$S$8:$S$10,_xlfn.XLOOKUP(BL$31,$U$4:$Z$4,$U$8:$Z$10),1),1),4))</f>
        <v/>
      </c>
      <c r="BM164" s="2" t="str">
        <f t="shared" si="33"/>
        <v>{"Atk":65197.199,"Cri":0.8092}</v>
      </c>
      <c r="BN164" s="2" t="str" cm="1">
        <f t="array" ref="BN164">IF(BN163="","",$B$2&amp;BN$31&amp;$B$2&amp;$B$1&amp;ROUND(BN$29/100*_xlfn.XLOOKUP($E164,$E$32:$E$281,_xlfn.XLOOKUP(BN$31,$S$28:$AB$28,$S$32:$AB$281))*IFERROR(_xlfn.XLOOKUP(BQ$30,$S$8:$S$10,_xlfn.XLOOKUP(BN$31,$U$4:$Z$4,$U$8:$Z$10),1),1),4))</f>
        <v>"Hp":622336.8993</v>
      </c>
      <c r="BO164" s="2" t="str" cm="1">
        <f t="array" ref="BO164">IF(BO163="","",$B$2&amp;BO$31&amp;$B$2&amp;$B$1&amp;ROUND(BO$29/100*_xlfn.XLOOKUP($E164,$E$32:$E$281,_xlfn.XLOOKUP(BO$31,$S$28:$AB$28,$S$32:$AB$281))*IFERROR(_xlfn.XLOOKUP(BR$30,$S$8:$S$10,_xlfn.XLOOKUP(BO$31,$U$4:$Z$4,$U$8:$Z$10),1),1),4))</f>
        <v>"AntiCri":0.8092</v>
      </c>
      <c r="BP164" s="2" t="str" cm="1">
        <f t="array" ref="BP164">IF(BP163="","",$B$2&amp;BP$31&amp;$B$2&amp;$B$1&amp;ROUND(BP$29/100*_xlfn.XLOOKUP($E164,$E$32:$E$281,_xlfn.XLOOKUP(BP$31,$S$28:$AB$28,$S$32:$AB$281))*IFERROR(_xlfn.XLOOKUP(BQ$30,$S$8:$S$10,_xlfn.XLOOKUP(BP$31,$U$4:$Z$4,$U$8:$Z$10),1),1),4))</f>
        <v/>
      </c>
      <c r="BQ164" s="2" t="str">
        <f t="shared" si="34"/>
        <v>{"Hp":622336.8993,"AntiCri":0.8092}</v>
      </c>
      <c r="BR164" s="2" t="str" cm="1">
        <f t="array" ref="BR164">IF(BR163="","",$B$2&amp;BR$31&amp;$B$2&amp;$B$1&amp;ROUND(BR$29/100*_xlfn.XLOOKUP($E164,$E$32:$E$281,_xlfn.XLOOKUP(BR$31,$S$28:$AB$28,$S$32:$AB$281))*IFERROR(_xlfn.XLOOKUP(BU$30,$S$8:$S$10,_xlfn.XLOOKUP(BR$31,$U$4:$Z$4,$U$8:$Z$10),1),1),4))</f>
        <v>"PhysDef":22996.8302</v>
      </c>
      <c r="BS164" s="2" t="str" cm="1">
        <f t="array" ref="BS164">IF(BS163="","",$B$2&amp;BS$31&amp;$B$2&amp;$B$1&amp;ROUND(BS$29/100*_xlfn.XLOOKUP($E164,$E$32:$E$281,_xlfn.XLOOKUP(BS$31,$S$28:$AB$28,$S$32:$AB$281))*IFERROR(_xlfn.XLOOKUP(BV$30,$S$8:$S$10,_xlfn.XLOOKUP(BS$31,$U$4:$Z$4,$U$8:$Z$10),1),1),4))</f>
        <v>"HealInc":0.1686</v>
      </c>
      <c r="BT164" s="2" t="str" cm="1">
        <f t="array" ref="BT164">IF(BT163="","",$B$2&amp;BT$31&amp;$B$2&amp;$B$1&amp;ROUND(BT$29/100*_xlfn.XLOOKUP($E164,$E$32:$E$281,_xlfn.XLOOKUP(BT$31,$S$28:$AB$28,$S$32:$AB$281))*IFERROR(_xlfn.XLOOKUP(BU$30,$S$8:$S$10,_xlfn.XLOOKUP(BT$31,$U$4:$Z$4,$U$8:$Z$10),1),1),4))</f>
        <v/>
      </c>
      <c r="BU164" s="2" t="str">
        <f t="shared" si="35"/>
        <v>{"PhysDef":22996.8302,"HealInc":0.1686}</v>
      </c>
      <c r="BV164" s="2" t="str" cm="1">
        <f t="array" ref="BV164">IF(BV163="","",$B$2&amp;BV$31&amp;$B$2&amp;$B$1&amp;ROUND(BV$29/100*_xlfn.XLOOKUP($E164,$E$32:$E$281,_xlfn.XLOOKUP(BV$31,$S$28:$AB$28,$S$32:$AB$281))*IFERROR(_xlfn.XLOOKUP(BY$30,$S$8:$S$10,_xlfn.XLOOKUP(BV$31,$U$4:$Z$4,$U$8:$Z$10),1),1),4))</f>
        <v>"MagicDef":23470.9916</v>
      </c>
      <c r="BW164" s="2" t="str" cm="1">
        <f t="array" ref="BW164">IF(BW163="","",$B$2&amp;BW$31&amp;$B$2&amp;$B$1&amp;ROUND(BW$29/100*_xlfn.XLOOKUP($E164,$E$32:$E$281,_xlfn.XLOOKUP(BW$31,$S$28:$AB$28,$S$32:$AB$281))*IFERROR(_xlfn.XLOOKUP(BZ$30,$S$8:$S$10,_xlfn.XLOOKUP(BW$31,$U$4:$Z$4,$U$8:$Z$10),1),1),4))</f>
        <v>"AtkSpeed":0.23</v>
      </c>
      <c r="BX164" s="2" t="str" cm="1">
        <f t="array" ref="BX164">IF(BX163="","",$B$2&amp;BX$31&amp;$B$2&amp;$B$1&amp;ROUND(BX$29/100*_xlfn.XLOOKUP($E164,$E$32:$E$281,_xlfn.XLOOKUP(BX$31,$S$28:$AB$28,$S$32:$AB$281))*IFERROR(_xlfn.XLOOKUP(BY$30,$S$8:$S$10,_xlfn.XLOOKUP(BX$31,$U$4:$Z$4,$U$8:$Z$10),1),1),4))</f>
        <v>"HealInc":0.1686</v>
      </c>
      <c r="BY164" s="2" t="str">
        <f t="shared" si="36"/>
        <v>{"MagicDef":23470.9916,"AtkSpeed":0.23,"HealInc":0.1686}</v>
      </c>
    </row>
    <row r="165" spans="4:77" ht="16.5" x14ac:dyDescent="0.15">
      <c r="D165" s="38">
        <v>277</v>
      </c>
      <c r="E165" s="43">
        <v>134</v>
      </c>
      <c r="F165" s="38">
        <v>0</v>
      </c>
      <c r="G165" s="38">
        <v>0</v>
      </c>
      <c r="H165" s="38">
        <v>0</v>
      </c>
      <c r="I165" s="48">
        <v>0</v>
      </c>
      <c r="J165" s="48">
        <v>0</v>
      </c>
      <c r="K165" s="48">
        <v>0</v>
      </c>
      <c r="L165" s="48">
        <v>0</v>
      </c>
      <c r="M165" s="48">
        <v>0</v>
      </c>
      <c r="N165" s="48">
        <v>0</v>
      </c>
      <c r="O165" s="48">
        <v>0</v>
      </c>
      <c r="P165" s="48">
        <v>0</v>
      </c>
      <c r="Q165" s="48">
        <v>0</v>
      </c>
      <c r="R165" s="48">
        <v>0</v>
      </c>
      <c r="S165" s="48">
        <f>SUM(I$32:I165)</f>
        <v>592701.80883179419</v>
      </c>
      <c r="T165" s="48">
        <f>SUM(J$32:J165)</f>
        <v>59270.180883179411</v>
      </c>
      <c r="U165" s="48">
        <f>SUM(K$32:K165)</f>
        <v>23708.072353271767</v>
      </c>
      <c r="V165" s="48">
        <f>SUM(L$32:L165)</f>
        <v>23708.072353271767</v>
      </c>
      <c r="W165" s="62">
        <f>SUM(M$32:M165)/10000</f>
        <v>0.80920000000000003</v>
      </c>
      <c r="X165" s="62">
        <f>SUM(N$32:N165)/10000</f>
        <v>0.80920000000000003</v>
      </c>
      <c r="Y165" s="62">
        <f>SUM(O$32:O165)/10000</f>
        <v>0.22994999999999999</v>
      </c>
      <c r="Z165" s="62">
        <f>SUM(P$32:P165)/10000</f>
        <v>0.17885000000000001</v>
      </c>
      <c r="AA165" s="62">
        <f>SUM(Q$32:Q165)/10000</f>
        <v>0.16863000000000011</v>
      </c>
      <c r="AB165" s="62">
        <f>SUM(R$32:R165)/10000</f>
        <v>0.16863000000000011</v>
      </c>
      <c r="AD165" s="2" t="str" cm="1">
        <f t="array" ref="AD165">IF(AD164="","",$B$2&amp;AD$31&amp;$B$2&amp;$B$1&amp;ROUND(AD$29/100*_xlfn.XLOOKUP($E165,$E$32:$E$281,_xlfn.XLOOKUP(AD$31,$S$28:$AB$28,$S$32:$AB$281))*_xlfn.XLOOKUP(AG$30,$S$8:$S$10,_xlfn.XLOOKUP(AD$31,$U$4:$Z$4,$U$8:$Z$10),1),4))</f>
        <v>"Atk":72309.6207</v>
      </c>
      <c r="AE165" s="2" t="str" cm="1">
        <f t="array" ref="AE165">IF(AE164="","",$B$2&amp;AE$31&amp;$B$2&amp;$B$1&amp;ROUND(AE$29/100*_xlfn.XLOOKUP($E165,$E$32:$E$281,_xlfn.XLOOKUP(AE$31,$S$28:$AB$28,$S$32:$AB$281))*_xlfn.XLOOKUP(AG$30,$S$8:$S$10,_xlfn.XLOOKUP(AE$31,$U$4:$Z$4,$U$8:$Z$10),1),4))</f>
        <v>"Cri":1.1733</v>
      </c>
      <c r="AF165" s="2" t="str" cm="1">
        <f t="array" ref="AF165">IF(AF164="","",$B$2&amp;AF$31&amp;$B$2&amp;$B$1&amp;ROUND(AF$29/100*_xlfn.XLOOKUP($E165,$E$32:$E$281,_xlfn.XLOOKUP(AF$31,$S$28:$AB$28,$S$32:$AB$281))*_xlfn.XLOOKUP(AI$30,$S$8:$S$10,_xlfn.XLOOKUP(AF$31,$U$4:$Z$4,$U$8:$Z$10),1),4))</f>
        <v/>
      </c>
      <c r="AG165" s="2" t="str">
        <f t="shared" si="25"/>
        <v>{"Atk":72309.6207,"Cri":1.1733}</v>
      </c>
      <c r="AH165" s="2" t="str" cm="1">
        <f t="array" ref="AH165">IF(AH164="","",$B$2&amp;AH$31&amp;$B$2&amp;$B$1&amp;ROUND(AH$29/100*_xlfn.XLOOKUP($E165,$E$32:$E$281,_xlfn.XLOOKUP(AH$31,$S$28:$AB$28,$S$32:$AB$281))*_xlfn.XLOOKUP(AK$30,$S$8:$S$10,_xlfn.XLOOKUP(AH$31,$U$4:$Z$4,$U$8:$Z$10),1),4))</f>
        <v>"Hp":521577.5918</v>
      </c>
      <c r="AI165" s="2" t="str" cm="1">
        <f t="array" ref="AI165">IF(AI164="","",$B$2&amp;AI$31&amp;$B$2&amp;$B$1&amp;ROUND(AI$29/100*_xlfn.XLOOKUP($E165,$E$32:$E$281,_xlfn.XLOOKUP(AI$31,$S$28:$AB$28,$S$32:$AB$281))*_xlfn.XLOOKUP(AK$30,$S$8:$S$10,_xlfn.XLOOKUP(AI$31,$U$4:$Z$4,$U$8:$Z$10),1),4))</f>
        <v>"AntiCri":0.6474</v>
      </c>
      <c r="AJ165" s="2" t="str" cm="1">
        <f t="array" ref="AJ165">IF(AJ164="","",$B$2&amp;AJ$31&amp;$B$2&amp;$B$1&amp;ROUND(AJ$29/100*_xlfn.XLOOKUP($E165,$E$32:$E$281,_xlfn.XLOOKUP(AJ$31,$S$28:$AB$28,$S$32:$AB$281))*_xlfn.XLOOKUP(AK$30,$S$8:$S$10,_xlfn.XLOOKUP(AJ$31,$U$4:$Z$4,$U$8:$Z$10),1),4))</f>
        <v/>
      </c>
      <c r="AK165" s="2" t="str">
        <f t="shared" si="26"/>
        <v>{"Hp":521577.5918,"AntiCri":0.6474}</v>
      </c>
      <c r="AL165" s="2" t="str" cm="1">
        <f t="array" ref="AL165">IF(AL164="","",$B$2&amp;AL$31&amp;$B$2&amp;$B$1&amp;ROUND(AL$29/100*_xlfn.XLOOKUP($E165,$E$32:$E$281,_xlfn.XLOOKUP(AL$31,$S$28:$AB$28,$S$32:$AB$281))*IFERROR(_xlfn.XLOOKUP(AO$30,$S$8:$S$10,_xlfn.XLOOKUP(AL$31,$U$4:$Z$4,$U$8:$Z$10),1),1),4))</f>
        <v>"PhysDef":22522.6687</v>
      </c>
      <c r="AM165" s="2" t="str" cm="1">
        <f t="array" ref="AM165">IF(AM164="","",$B$2&amp;AM$31&amp;$B$2&amp;$B$1&amp;ROUND(AM$29/100*_xlfn.XLOOKUP($E165,$E$32:$E$281,_xlfn.XLOOKUP(AM$31,$S$28:$AB$28,$S$32:$AB$281))*IFERROR(_xlfn.XLOOKUP(AP$30,$S$8:$S$10,_xlfn.XLOOKUP(AM$31,$U$4:$Z$4,$U$8:$Z$10),1),1),4))</f>
        <v>"SkillSpeed":0.1789</v>
      </c>
      <c r="AN165" s="2" t="str" cm="1">
        <f t="array" ref="AN165">IF(AN164="","",$B$2&amp;AN$31&amp;$B$2&amp;$B$1&amp;ROUND(AN$29/100*_xlfn.XLOOKUP($E165,$E$32:$E$281,_xlfn.XLOOKUP(AN$31,$S$28:$AB$28,$S$32:$AB$281))*IFERROR(_xlfn.XLOOKUP(AO$30,$S$8:$S$10,_xlfn.XLOOKUP(AN$31,$U$4:$Z$4,$U$8:$Z$10),1),1),4))</f>
        <v/>
      </c>
      <c r="AO165" s="2" t="str">
        <f t="shared" si="27"/>
        <v>{"PhysDef":22522.6687,"SkillSpeed":0.1789}</v>
      </c>
      <c r="AP165" s="2" t="str" cm="1">
        <f t="array" ref="AP165">IF(AP164="","",$B$2&amp;AP$31&amp;$B$2&amp;$B$1&amp;ROUND(AP$29/100*_xlfn.XLOOKUP($E165,$E$32:$E$281,_xlfn.XLOOKUP(AP$31,$S$28:$AB$28,$S$32:$AB$281))*IFERROR(_xlfn.XLOOKUP(AS$30,$S$8:$S$10,_xlfn.XLOOKUP(AP$31,$U$4:$Z$4,$U$8:$Z$10),1),1),4))</f>
        <v>"MagicDef":22522.6687</v>
      </c>
      <c r="AQ165" s="2" t="str" cm="1">
        <f t="array" ref="AQ165">IF(AQ164="","",$B$2&amp;AQ$31&amp;$B$2&amp;$B$1&amp;ROUND(AQ$29/100*_xlfn.XLOOKUP($E165,$E$32:$E$281,_xlfn.XLOOKUP(AQ$31,$S$28:$AB$28,$S$32:$AB$281))*IFERROR(_xlfn.XLOOKUP(AT$30,$S$8:$S$10,_xlfn.XLOOKUP(AQ$31,$U$4:$Z$4,$U$8:$Z$10),1),1),4))</f>
        <v>"AtkSpeed":0.23</v>
      </c>
      <c r="AR165" s="2" t="str" cm="1">
        <f t="array" ref="AR165">IF(AR164="","",$B$2&amp;AR$31&amp;$B$2&amp;$B$1&amp;ROUND(AR$29/100*_xlfn.XLOOKUP($E165,$E$32:$E$281,_xlfn.XLOOKUP(AR$31,$S$28:$AB$28,$S$32:$AB$281))*IFERROR(_xlfn.XLOOKUP(AS$30,$S$8:$S$10,_xlfn.XLOOKUP(AR$31,$U$4:$Z$4,$U$8:$Z$10),1),1),4))</f>
        <v>"SkillSpeed":0.1789</v>
      </c>
      <c r="AS165" s="2" t="str">
        <f t="shared" si="28"/>
        <v>{"MagicDef":22522.6687,"AtkSpeed":0.23,"SkillSpeed":0.1789}</v>
      </c>
      <c r="AT165" s="2" t="str" cm="1">
        <f t="array" ref="AT165">IF(AT164="","",$B$2&amp;AT$31&amp;$B$2&amp;$B$1&amp;ROUND(AT$29/100*_xlfn.XLOOKUP($E165,$E$32:$E$281,_xlfn.XLOOKUP(AT$31,$S$28:$AB$28,$S$32:$AB$281))*IFERROR(_xlfn.XLOOKUP(AW$30,$S$8:$S$10,_xlfn.XLOOKUP(AT$31,$U$4:$Z$4,$U$8:$Z$10),1),1),4))</f>
        <v>"Atk":50972.3556</v>
      </c>
      <c r="AU165" s="2" t="str" cm="1">
        <f t="array" ref="AU165">IF(AU164="","",$B$2&amp;AU$31&amp;$B$2&amp;$B$1&amp;ROUND(AU$29/100*_xlfn.XLOOKUP($E165,$E$32:$E$281,_xlfn.XLOOKUP(AU$31,$S$28:$AB$28,$S$32:$AB$281))*IFERROR(_xlfn.XLOOKUP(AX$30,$S$8:$S$10,_xlfn.XLOOKUP(AU$31,$U$4:$Z$4,$U$8:$Z$10),1),1),4))</f>
        <v>"Cri":0.8092</v>
      </c>
      <c r="AV165" s="2" t="str" cm="1">
        <f t="array" ref="AV165">IF(AV164="","",$B$2&amp;AV$31&amp;$B$2&amp;$B$1&amp;ROUND(AV$29/100*_xlfn.XLOOKUP($E165,$E$32:$E$281,_xlfn.XLOOKUP(AV$31,$S$28:$AB$28,$S$32:$AB$281))*IFERROR(_xlfn.XLOOKUP(AW$30,$S$8:$S$10,_xlfn.XLOOKUP(AV$31,$U$4:$Z$4,$U$8:$Z$10),1),1),4))</f>
        <v/>
      </c>
      <c r="AW165" s="2" t="str">
        <f t="shared" si="29"/>
        <v>{"Atk":50972.3556,"Cri":0.8092}</v>
      </c>
      <c r="AX165" s="2" t="str" cm="1">
        <f t="array" ref="AX165">IF(AX164="","",$B$2&amp;AX$31&amp;$B$2&amp;$B$1&amp;ROUND(AX$29/100*_xlfn.XLOOKUP($E165,$E$32:$E$281,_xlfn.XLOOKUP(AX$31,$S$28:$AB$28,$S$32:$AB$281))*IFERROR(_xlfn.XLOOKUP(BA$30,$S$8:$S$10,_xlfn.XLOOKUP(AX$31,$U$4:$Z$4,$U$8:$Z$10),1),1),4))</f>
        <v>"Hp":740877.261</v>
      </c>
      <c r="AY165" s="2" t="str" cm="1">
        <f t="array" ref="AY165">IF(AY164="","",$B$2&amp;AY$31&amp;$B$2&amp;$B$1&amp;ROUND(AY$29/100*_xlfn.XLOOKUP($E165,$E$32:$E$281,_xlfn.XLOOKUP(AY$31,$S$28:$AB$28,$S$32:$AB$281))*IFERROR(_xlfn.XLOOKUP(BB$30,$S$8:$S$10,_xlfn.XLOOKUP(AY$31,$U$4:$Z$4,$U$8:$Z$10),1),1),4))</f>
        <v>"AntiCri":0.8092</v>
      </c>
      <c r="AZ165" s="2" t="str" cm="1">
        <f t="array" ref="AZ165">IF(AZ164="","",$B$2&amp;AZ$31&amp;$B$2&amp;$B$1&amp;ROUND(AZ$29/100*_xlfn.XLOOKUP($E165,$E$32:$E$281,_xlfn.XLOOKUP(AZ$31,$S$28:$AB$28,$S$32:$AB$281))*IFERROR(_xlfn.XLOOKUP(BA$30,$S$8:$S$10,_xlfn.XLOOKUP(AZ$31,$U$4:$Z$4,$U$8:$Z$10),1),1),4))</f>
        <v/>
      </c>
      <c r="BA165" s="2" t="str">
        <f t="shared" si="30"/>
        <v>{"Hp":740877.261,"AntiCri":0.8092}</v>
      </c>
      <c r="BB165" s="2" t="str" cm="1">
        <f t="array" ref="BB165">IF(BB164="","",$B$2&amp;BB$31&amp;$B$2&amp;$B$1&amp;ROUND(BB$29/100*_xlfn.XLOOKUP($E165,$E$32:$E$281,_xlfn.XLOOKUP(BB$31,$S$28:$AB$28,$S$32:$AB$281))*IFERROR(_xlfn.XLOOKUP(BE$30,$S$8:$S$10,_xlfn.XLOOKUP(BB$31,$U$4:$Z$4,$U$8:$Z$10),1),1),4))</f>
        <v>"PhysDef":26078.8796</v>
      </c>
      <c r="BC165" s="2" t="str" cm="1">
        <f t="array" ref="BC165">IF(BC164="","",$B$2&amp;BC$31&amp;$B$2&amp;$B$1&amp;ROUND(BC$29/100*_xlfn.XLOOKUP($E165,$E$32:$E$281,_xlfn.XLOOKUP(BC$31,$S$28:$AB$28,$S$32:$AB$281))*IFERROR(_xlfn.XLOOKUP(BF$30,$S$8:$S$10,_xlfn.XLOOKUP(BC$31,$U$4:$Z$4,$U$8:$Z$10),1),1),4))</f>
        <v>"OnHealInc":0.1686</v>
      </c>
      <c r="BD165" s="2" t="str" cm="1">
        <f t="array" ref="BD165">IF(BD164="","",$B$2&amp;BD$31&amp;$B$2&amp;$B$1&amp;ROUND(BD$29/100*_xlfn.XLOOKUP($E165,$E$32:$E$281,_xlfn.XLOOKUP(BD$31,$S$28:$AB$28,$S$32:$AB$281))*IFERROR(_xlfn.XLOOKUP(BE$30,$S$8:$S$10,_xlfn.XLOOKUP(BD$31,$U$4:$Z$4,$U$8:$Z$10),1),1),4))</f>
        <v/>
      </c>
      <c r="BE165" s="2" t="str">
        <f t="shared" si="31"/>
        <v>{"PhysDef":26078.8796,"OnHealInc":0.1686}</v>
      </c>
      <c r="BF165" s="2" t="str" cm="1">
        <f t="array" ref="BF165">IF(BF164="","",$B$2&amp;BF$31&amp;$B$2&amp;$B$1&amp;ROUND(BF$29/100*_xlfn.XLOOKUP($E165,$E$32:$E$281,_xlfn.XLOOKUP(BF$31,$S$28:$AB$28,$S$32:$AB$281))*IFERROR(_xlfn.XLOOKUP(BI$30,$S$8:$S$10,_xlfn.XLOOKUP(BF$31,$U$4:$Z$4,$U$8:$Z$10),1),1),4))</f>
        <v>"MagicDef":26078.8796</v>
      </c>
      <c r="BG165" s="2" t="str" cm="1">
        <f t="array" ref="BG165">IF(BG164="","",$B$2&amp;BG$31&amp;$B$2&amp;$B$1&amp;ROUND(BG$29/100*_xlfn.XLOOKUP($E165,$E$32:$E$281,_xlfn.XLOOKUP(BG$31,$S$28:$AB$28,$S$32:$AB$281))*IFERROR(_xlfn.XLOOKUP(BJ$30,$S$8:$S$10,_xlfn.XLOOKUP(BG$31,$U$4:$Z$4,$U$8:$Z$10),1),1),4))</f>
        <v>"AtkSpeed":0.23</v>
      </c>
      <c r="BH165" s="2" t="str" cm="1">
        <f t="array" ref="BH165">IF(BH164="","",$B$2&amp;BH$31&amp;$B$2&amp;$B$1&amp;ROUND(BH$29/100*_xlfn.XLOOKUP($E165,$E$32:$E$281,_xlfn.XLOOKUP(BH$31,$S$28:$AB$28,$S$32:$AB$281))*IFERROR(_xlfn.XLOOKUP(BI$30,$S$8:$S$10,_xlfn.XLOOKUP(BH$31,$U$4:$Z$4,$U$8:$Z$10),1),1),4))</f>
        <v>"OnHealInc":0.1686</v>
      </c>
      <c r="BI165" s="2" t="str">
        <f t="shared" si="32"/>
        <v>{"MagicDef":26078.8796,"AtkSpeed":0.23,"OnHealInc":0.1686}</v>
      </c>
      <c r="BJ165" s="2" t="str" cm="1">
        <f t="array" ref="BJ165">IF(BJ164="","",$B$2&amp;BJ$31&amp;$B$2&amp;$B$1&amp;ROUND(BJ$29/100*_xlfn.XLOOKUP($E165,$E$32:$E$281,_xlfn.XLOOKUP(BJ$31,$S$28:$AB$28,$S$32:$AB$281))*IFERROR(_xlfn.XLOOKUP(BM$30,$S$8:$S$10,_xlfn.XLOOKUP(BJ$31,$U$4:$Z$4,$U$8:$Z$10),1),1),4))</f>
        <v>"Atk":65197.199</v>
      </c>
      <c r="BK165" s="2" t="str" cm="1">
        <f t="array" ref="BK165">IF(BK164="","",$B$2&amp;BK$31&amp;$B$2&amp;$B$1&amp;ROUND(BK$29/100*_xlfn.XLOOKUP($E165,$E$32:$E$281,_xlfn.XLOOKUP(BK$31,$S$28:$AB$28,$S$32:$AB$281))*IFERROR(_xlfn.XLOOKUP(BN$30,$S$8:$S$10,_xlfn.XLOOKUP(BK$31,$U$4:$Z$4,$U$8:$Z$10),1),1),4))</f>
        <v>"Cri":0.8092</v>
      </c>
      <c r="BL165" s="2" t="str" cm="1">
        <f t="array" ref="BL165">IF(BL164="","",$B$2&amp;BL$31&amp;$B$2&amp;$B$1&amp;ROUND(BL$29/100*_xlfn.XLOOKUP($E165,$E$32:$E$281,_xlfn.XLOOKUP(BL$31,$S$28:$AB$28,$S$32:$AB$281))*IFERROR(_xlfn.XLOOKUP(BM$30,$S$8:$S$10,_xlfn.XLOOKUP(BL$31,$U$4:$Z$4,$U$8:$Z$10),1),1),4))</f>
        <v/>
      </c>
      <c r="BM165" s="2" t="str">
        <f t="shared" si="33"/>
        <v>{"Atk":65197.199,"Cri":0.8092}</v>
      </c>
      <c r="BN165" s="2" t="str" cm="1">
        <f t="array" ref="BN165">IF(BN164="","",$B$2&amp;BN$31&amp;$B$2&amp;$B$1&amp;ROUND(BN$29/100*_xlfn.XLOOKUP($E165,$E$32:$E$281,_xlfn.XLOOKUP(BN$31,$S$28:$AB$28,$S$32:$AB$281))*IFERROR(_xlfn.XLOOKUP(BQ$30,$S$8:$S$10,_xlfn.XLOOKUP(BN$31,$U$4:$Z$4,$U$8:$Z$10),1),1),4))</f>
        <v>"Hp":622336.8993</v>
      </c>
      <c r="BO165" s="2" t="str" cm="1">
        <f t="array" ref="BO165">IF(BO164="","",$B$2&amp;BO$31&amp;$B$2&amp;$B$1&amp;ROUND(BO$29/100*_xlfn.XLOOKUP($E165,$E$32:$E$281,_xlfn.XLOOKUP(BO$31,$S$28:$AB$28,$S$32:$AB$281))*IFERROR(_xlfn.XLOOKUP(BR$30,$S$8:$S$10,_xlfn.XLOOKUP(BO$31,$U$4:$Z$4,$U$8:$Z$10),1),1),4))</f>
        <v>"AntiCri":0.8092</v>
      </c>
      <c r="BP165" s="2" t="str" cm="1">
        <f t="array" ref="BP165">IF(BP164="","",$B$2&amp;BP$31&amp;$B$2&amp;$B$1&amp;ROUND(BP$29/100*_xlfn.XLOOKUP($E165,$E$32:$E$281,_xlfn.XLOOKUP(BP$31,$S$28:$AB$28,$S$32:$AB$281))*IFERROR(_xlfn.XLOOKUP(BQ$30,$S$8:$S$10,_xlfn.XLOOKUP(BP$31,$U$4:$Z$4,$U$8:$Z$10),1),1),4))</f>
        <v/>
      </c>
      <c r="BQ165" s="2" t="str">
        <f t="shared" si="34"/>
        <v>{"Hp":622336.8993,"AntiCri":0.8092}</v>
      </c>
      <c r="BR165" s="2" t="str" cm="1">
        <f t="array" ref="BR165">IF(BR164="","",$B$2&amp;BR$31&amp;$B$2&amp;$B$1&amp;ROUND(BR$29/100*_xlfn.XLOOKUP($E165,$E$32:$E$281,_xlfn.XLOOKUP(BR$31,$S$28:$AB$28,$S$32:$AB$281))*IFERROR(_xlfn.XLOOKUP(BU$30,$S$8:$S$10,_xlfn.XLOOKUP(BR$31,$U$4:$Z$4,$U$8:$Z$10),1),1),4))</f>
        <v>"PhysDef":22996.8302</v>
      </c>
      <c r="BS165" s="2" t="str" cm="1">
        <f t="array" ref="BS165">IF(BS164="","",$B$2&amp;BS$31&amp;$B$2&amp;$B$1&amp;ROUND(BS$29/100*_xlfn.XLOOKUP($E165,$E$32:$E$281,_xlfn.XLOOKUP(BS$31,$S$28:$AB$28,$S$32:$AB$281))*IFERROR(_xlfn.XLOOKUP(BV$30,$S$8:$S$10,_xlfn.XLOOKUP(BS$31,$U$4:$Z$4,$U$8:$Z$10),1),1),4))</f>
        <v>"HealInc":0.1686</v>
      </c>
      <c r="BT165" s="2" t="str" cm="1">
        <f t="array" ref="BT165">IF(BT164="","",$B$2&amp;BT$31&amp;$B$2&amp;$B$1&amp;ROUND(BT$29/100*_xlfn.XLOOKUP($E165,$E$32:$E$281,_xlfn.XLOOKUP(BT$31,$S$28:$AB$28,$S$32:$AB$281))*IFERROR(_xlfn.XLOOKUP(BU$30,$S$8:$S$10,_xlfn.XLOOKUP(BT$31,$U$4:$Z$4,$U$8:$Z$10),1),1),4))</f>
        <v/>
      </c>
      <c r="BU165" s="2" t="str">
        <f t="shared" si="35"/>
        <v>{"PhysDef":22996.8302,"HealInc":0.1686}</v>
      </c>
      <c r="BV165" s="2" t="str" cm="1">
        <f t="array" ref="BV165">IF(BV164="","",$B$2&amp;BV$31&amp;$B$2&amp;$B$1&amp;ROUND(BV$29/100*_xlfn.XLOOKUP($E165,$E$32:$E$281,_xlfn.XLOOKUP(BV$31,$S$28:$AB$28,$S$32:$AB$281))*IFERROR(_xlfn.XLOOKUP(BY$30,$S$8:$S$10,_xlfn.XLOOKUP(BV$31,$U$4:$Z$4,$U$8:$Z$10),1),1),4))</f>
        <v>"MagicDef":23470.9916</v>
      </c>
      <c r="BW165" s="2" t="str" cm="1">
        <f t="array" ref="BW165">IF(BW164="","",$B$2&amp;BW$31&amp;$B$2&amp;$B$1&amp;ROUND(BW$29/100*_xlfn.XLOOKUP($E165,$E$32:$E$281,_xlfn.XLOOKUP(BW$31,$S$28:$AB$28,$S$32:$AB$281))*IFERROR(_xlfn.XLOOKUP(BZ$30,$S$8:$S$10,_xlfn.XLOOKUP(BW$31,$U$4:$Z$4,$U$8:$Z$10),1),1),4))</f>
        <v>"AtkSpeed":0.23</v>
      </c>
      <c r="BX165" s="2" t="str" cm="1">
        <f t="array" ref="BX165">IF(BX164="","",$B$2&amp;BX$31&amp;$B$2&amp;$B$1&amp;ROUND(BX$29/100*_xlfn.XLOOKUP($E165,$E$32:$E$281,_xlfn.XLOOKUP(BX$31,$S$28:$AB$28,$S$32:$AB$281))*IFERROR(_xlfn.XLOOKUP(BY$30,$S$8:$S$10,_xlfn.XLOOKUP(BX$31,$U$4:$Z$4,$U$8:$Z$10),1),1),4))</f>
        <v>"HealInc":0.1686</v>
      </c>
      <c r="BY165" s="2" t="str">
        <f t="shared" si="36"/>
        <v>{"MagicDef":23470.9916,"AtkSpeed":0.23,"HealInc":0.1686}</v>
      </c>
    </row>
    <row r="166" spans="4:77" ht="16.5" x14ac:dyDescent="0.15">
      <c r="D166" s="38">
        <v>279</v>
      </c>
      <c r="E166" s="43">
        <v>135</v>
      </c>
      <c r="F166" s="38">
        <v>0</v>
      </c>
      <c r="G166" s="38">
        <v>0</v>
      </c>
      <c r="H166" s="38">
        <v>0</v>
      </c>
      <c r="I166" s="48">
        <v>0</v>
      </c>
      <c r="J166" s="48">
        <v>0</v>
      </c>
      <c r="K166" s="48">
        <v>0</v>
      </c>
      <c r="L166" s="48">
        <v>0</v>
      </c>
      <c r="M166" s="48">
        <v>0</v>
      </c>
      <c r="N166" s="48">
        <v>0</v>
      </c>
      <c r="O166" s="48">
        <v>0</v>
      </c>
      <c r="P166" s="48">
        <v>0</v>
      </c>
      <c r="Q166" s="48">
        <v>0</v>
      </c>
      <c r="R166" s="48">
        <v>0</v>
      </c>
      <c r="S166" s="48">
        <f>SUM(I$32:I166)</f>
        <v>592701.80883179419</v>
      </c>
      <c r="T166" s="48">
        <f>SUM(J$32:J166)</f>
        <v>59270.180883179411</v>
      </c>
      <c r="U166" s="48">
        <f>SUM(K$32:K166)</f>
        <v>23708.072353271767</v>
      </c>
      <c r="V166" s="48">
        <f>SUM(L$32:L166)</f>
        <v>23708.072353271767</v>
      </c>
      <c r="W166" s="62">
        <f>SUM(M$32:M166)/10000</f>
        <v>0.80920000000000003</v>
      </c>
      <c r="X166" s="62">
        <f>SUM(N$32:N166)/10000</f>
        <v>0.80920000000000003</v>
      </c>
      <c r="Y166" s="62">
        <f>SUM(O$32:O166)/10000</f>
        <v>0.22994999999999999</v>
      </c>
      <c r="Z166" s="62">
        <f>SUM(P$32:P166)/10000</f>
        <v>0.17885000000000001</v>
      </c>
      <c r="AA166" s="62">
        <f>SUM(Q$32:Q166)/10000</f>
        <v>0.16863000000000011</v>
      </c>
      <c r="AB166" s="62">
        <f>SUM(R$32:R166)/10000</f>
        <v>0.16863000000000011</v>
      </c>
      <c r="AD166" s="2" t="str" cm="1">
        <f t="array" ref="AD166">IF(AD165="","",$B$2&amp;AD$31&amp;$B$2&amp;$B$1&amp;ROUND(AD$29/100*_xlfn.XLOOKUP($E166,$E$32:$E$281,_xlfn.XLOOKUP(AD$31,$S$28:$AB$28,$S$32:$AB$281))*_xlfn.XLOOKUP(AG$30,$S$8:$S$10,_xlfn.XLOOKUP(AD$31,$U$4:$Z$4,$U$8:$Z$10),1),4))</f>
        <v>"Atk":72309.6207</v>
      </c>
      <c r="AE166" s="2" t="str" cm="1">
        <f t="array" ref="AE166">IF(AE165="","",$B$2&amp;AE$31&amp;$B$2&amp;$B$1&amp;ROUND(AE$29/100*_xlfn.XLOOKUP($E166,$E$32:$E$281,_xlfn.XLOOKUP(AE$31,$S$28:$AB$28,$S$32:$AB$281))*_xlfn.XLOOKUP(AG$30,$S$8:$S$10,_xlfn.XLOOKUP(AE$31,$U$4:$Z$4,$U$8:$Z$10),1),4))</f>
        <v>"Cri":1.1733</v>
      </c>
      <c r="AF166" s="2" t="str" cm="1">
        <f t="array" ref="AF166">IF(AF165="","",$B$2&amp;AF$31&amp;$B$2&amp;$B$1&amp;ROUND(AF$29/100*_xlfn.XLOOKUP($E166,$E$32:$E$281,_xlfn.XLOOKUP(AF$31,$S$28:$AB$28,$S$32:$AB$281))*_xlfn.XLOOKUP(AI$30,$S$8:$S$10,_xlfn.XLOOKUP(AF$31,$U$4:$Z$4,$U$8:$Z$10),1),4))</f>
        <v/>
      </c>
      <c r="AG166" s="2" t="str">
        <f t="shared" si="25"/>
        <v>{"Atk":72309.6207,"Cri":1.1733}</v>
      </c>
      <c r="AH166" s="2" t="str" cm="1">
        <f t="array" ref="AH166">IF(AH165="","",$B$2&amp;AH$31&amp;$B$2&amp;$B$1&amp;ROUND(AH$29/100*_xlfn.XLOOKUP($E166,$E$32:$E$281,_xlfn.XLOOKUP(AH$31,$S$28:$AB$28,$S$32:$AB$281))*_xlfn.XLOOKUP(AK$30,$S$8:$S$10,_xlfn.XLOOKUP(AH$31,$U$4:$Z$4,$U$8:$Z$10),1),4))</f>
        <v>"Hp":521577.5918</v>
      </c>
      <c r="AI166" s="2" t="str" cm="1">
        <f t="array" ref="AI166">IF(AI165="","",$B$2&amp;AI$31&amp;$B$2&amp;$B$1&amp;ROUND(AI$29/100*_xlfn.XLOOKUP($E166,$E$32:$E$281,_xlfn.XLOOKUP(AI$31,$S$28:$AB$28,$S$32:$AB$281))*_xlfn.XLOOKUP(AK$30,$S$8:$S$10,_xlfn.XLOOKUP(AI$31,$U$4:$Z$4,$U$8:$Z$10),1),4))</f>
        <v>"AntiCri":0.6474</v>
      </c>
      <c r="AJ166" s="2" t="str" cm="1">
        <f t="array" ref="AJ166">IF(AJ165="","",$B$2&amp;AJ$31&amp;$B$2&amp;$B$1&amp;ROUND(AJ$29/100*_xlfn.XLOOKUP($E166,$E$32:$E$281,_xlfn.XLOOKUP(AJ$31,$S$28:$AB$28,$S$32:$AB$281))*_xlfn.XLOOKUP(AK$30,$S$8:$S$10,_xlfn.XLOOKUP(AJ$31,$U$4:$Z$4,$U$8:$Z$10),1),4))</f>
        <v/>
      </c>
      <c r="AK166" s="2" t="str">
        <f t="shared" si="26"/>
        <v>{"Hp":521577.5918,"AntiCri":0.6474}</v>
      </c>
      <c r="AL166" s="2" t="str" cm="1">
        <f t="array" ref="AL166">IF(AL165="","",$B$2&amp;AL$31&amp;$B$2&amp;$B$1&amp;ROUND(AL$29/100*_xlfn.XLOOKUP($E166,$E$32:$E$281,_xlfn.XLOOKUP(AL$31,$S$28:$AB$28,$S$32:$AB$281))*IFERROR(_xlfn.XLOOKUP(AO$30,$S$8:$S$10,_xlfn.XLOOKUP(AL$31,$U$4:$Z$4,$U$8:$Z$10),1),1),4))</f>
        <v>"PhysDef":22522.6687</v>
      </c>
      <c r="AM166" s="2" t="str" cm="1">
        <f t="array" ref="AM166">IF(AM165="","",$B$2&amp;AM$31&amp;$B$2&amp;$B$1&amp;ROUND(AM$29/100*_xlfn.XLOOKUP($E166,$E$32:$E$281,_xlfn.XLOOKUP(AM$31,$S$28:$AB$28,$S$32:$AB$281))*IFERROR(_xlfn.XLOOKUP(AP$30,$S$8:$S$10,_xlfn.XLOOKUP(AM$31,$U$4:$Z$4,$U$8:$Z$10),1),1),4))</f>
        <v>"SkillSpeed":0.1789</v>
      </c>
      <c r="AN166" s="2" t="str" cm="1">
        <f t="array" ref="AN166">IF(AN165="","",$B$2&amp;AN$31&amp;$B$2&amp;$B$1&amp;ROUND(AN$29/100*_xlfn.XLOOKUP($E166,$E$32:$E$281,_xlfn.XLOOKUP(AN$31,$S$28:$AB$28,$S$32:$AB$281))*IFERROR(_xlfn.XLOOKUP(AO$30,$S$8:$S$10,_xlfn.XLOOKUP(AN$31,$U$4:$Z$4,$U$8:$Z$10),1),1),4))</f>
        <v/>
      </c>
      <c r="AO166" s="2" t="str">
        <f t="shared" si="27"/>
        <v>{"PhysDef":22522.6687,"SkillSpeed":0.1789}</v>
      </c>
      <c r="AP166" s="2" t="str" cm="1">
        <f t="array" ref="AP166">IF(AP165="","",$B$2&amp;AP$31&amp;$B$2&amp;$B$1&amp;ROUND(AP$29/100*_xlfn.XLOOKUP($E166,$E$32:$E$281,_xlfn.XLOOKUP(AP$31,$S$28:$AB$28,$S$32:$AB$281))*IFERROR(_xlfn.XLOOKUP(AS$30,$S$8:$S$10,_xlfn.XLOOKUP(AP$31,$U$4:$Z$4,$U$8:$Z$10),1),1),4))</f>
        <v>"MagicDef":22522.6687</v>
      </c>
      <c r="AQ166" s="2" t="str" cm="1">
        <f t="array" ref="AQ166">IF(AQ165="","",$B$2&amp;AQ$31&amp;$B$2&amp;$B$1&amp;ROUND(AQ$29/100*_xlfn.XLOOKUP($E166,$E$32:$E$281,_xlfn.XLOOKUP(AQ$31,$S$28:$AB$28,$S$32:$AB$281))*IFERROR(_xlfn.XLOOKUP(AT$30,$S$8:$S$10,_xlfn.XLOOKUP(AQ$31,$U$4:$Z$4,$U$8:$Z$10),1),1),4))</f>
        <v>"AtkSpeed":0.23</v>
      </c>
      <c r="AR166" s="2" t="str" cm="1">
        <f t="array" ref="AR166">IF(AR165="","",$B$2&amp;AR$31&amp;$B$2&amp;$B$1&amp;ROUND(AR$29/100*_xlfn.XLOOKUP($E166,$E$32:$E$281,_xlfn.XLOOKUP(AR$31,$S$28:$AB$28,$S$32:$AB$281))*IFERROR(_xlfn.XLOOKUP(AS$30,$S$8:$S$10,_xlfn.XLOOKUP(AR$31,$U$4:$Z$4,$U$8:$Z$10),1),1),4))</f>
        <v>"SkillSpeed":0.1789</v>
      </c>
      <c r="AS166" s="2" t="str">
        <f t="shared" si="28"/>
        <v>{"MagicDef":22522.6687,"AtkSpeed":0.23,"SkillSpeed":0.1789}</v>
      </c>
      <c r="AT166" s="2" t="str" cm="1">
        <f t="array" ref="AT166">IF(AT165="","",$B$2&amp;AT$31&amp;$B$2&amp;$B$1&amp;ROUND(AT$29/100*_xlfn.XLOOKUP($E166,$E$32:$E$281,_xlfn.XLOOKUP(AT$31,$S$28:$AB$28,$S$32:$AB$281))*IFERROR(_xlfn.XLOOKUP(AW$30,$S$8:$S$10,_xlfn.XLOOKUP(AT$31,$U$4:$Z$4,$U$8:$Z$10),1),1),4))</f>
        <v>"Atk":50972.3556</v>
      </c>
      <c r="AU166" s="2" t="str" cm="1">
        <f t="array" ref="AU166">IF(AU165="","",$B$2&amp;AU$31&amp;$B$2&amp;$B$1&amp;ROUND(AU$29/100*_xlfn.XLOOKUP($E166,$E$32:$E$281,_xlfn.XLOOKUP(AU$31,$S$28:$AB$28,$S$32:$AB$281))*IFERROR(_xlfn.XLOOKUP(AX$30,$S$8:$S$10,_xlfn.XLOOKUP(AU$31,$U$4:$Z$4,$U$8:$Z$10),1),1),4))</f>
        <v>"Cri":0.8092</v>
      </c>
      <c r="AV166" s="2" t="str" cm="1">
        <f t="array" ref="AV166">IF(AV165="","",$B$2&amp;AV$31&amp;$B$2&amp;$B$1&amp;ROUND(AV$29/100*_xlfn.XLOOKUP($E166,$E$32:$E$281,_xlfn.XLOOKUP(AV$31,$S$28:$AB$28,$S$32:$AB$281))*IFERROR(_xlfn.XLOOKUP(AW$30,$S$8:$S$10,_xlfn.XLOOKUP(AV$31,$U$4:$Z$4,$U$8:$Z$10),1),1),4))</f>
        <v/>
      </c>
      <c r="AW166" s="2" t="str">
        <f t="shared" si="29"/>
        <v>{"Atk":50972.3556,"Cri":0.8092}</v>
      </c>
      <c r="AX166" s="2" t="str" cm="1">
        <f t="array" ref="AX166">IF(AX165="","",$B$2&amp;AX$31&amp;$B$2&amp;$B$1&amp;ROUND(AX$29/100*_xlfn.XLOOKUP($E166,$E$32:$E$281,_xlfn.XLOOKUP(AX$31,$S$28:$AB$28,$S$32:$AB$281))*IFERROR(_xlfn.XLOOKUP(BA$30,$S$8:$S$10,_xlfn.XLOOKUP(AX$31,$U$4:$Z$4,$U$8:$Z$10),1),1),4))</f>
        <v>"Hp":740877.261</v>
      </c>
      <c r="AY166" s="2" t="str" cm="1">
        <f t="array" ref="AY166">IF(AY165="","",$B$2&amp;AY$31&amp;$B$2&amp;$B$1&amp;ROUND(AY$29/100*_xlfn.XLOOKUP($E166,$E$32:$E$281,_xlfn.XLOOKUP(AY$31,$S$28:$AB$28,$S$32:$AB$281))*IFERROR(_xlfn.XLOOKUP(BB$30,$S$8:$S$10,_xlfn.XLOOKUP(AY$31,$U$4:$Z$4,$U$8:$Z$10),1),1),4))</f>
        <v>"AntiCri":0.8092</v>
      </c>
      <c r="AZ166" s="2" t="str" cm="1">
        <f t="array" ref="AZ166">IF(AZ165="","",$B$2&amp;AZ$31&amp;$B$2&amp;$B$1&amp;ROUND(AZ$29/100*_xlfn.XLOOKUP($E166,$E$32:$E$281,_xlfn.XLOOKUP(AZ$31,$S$28:$AB$28,$S$32:$AB$281))*IFERROR(_xlfn.XLOOKUP(BA$30,$S$8:$S$10,_xlfn.XLOOKUP(AZ$31,$U$4:$Z$4,$U$8:$Z$10),1),1),4))</f>
        <v/>
      </c>
      <c r="BA166" s="2" t="str">
        <f t="shared" si="30"/>
        <v>{"Hp":740877.261,"AntiCri":0.8092}</v>
      </c>
      <c r="BB166" s="2" t="str" cm="1">
        <f t="array" ref="BB166">IF(BB165="","",$B$2&amp;BB$31&amp;$B$2&amp;$B$1&amp;ROUND(BB$29/100*_xlfn.XLOOKUP($E166,$E$32:$E$281,_xlfn.XLOOKUP(BB$31,$S$28:$AB$28,$S$32:$AB$281))*IFERROR(_xlfn.XLOOKUP(BE$30,$S$8:$S$10,_xlfn.XLOOKUP(BB$31,$U$4:$Z$4,$U$8:$Z$10),1),1),4))</f>
        <v>"PhysDef":26078.8796</v>
      </c>
      <c r="BC166" s="2" t="str" cm="1">
        <f t="array" ref="BC166">IF(BC165="","",$B$2&amp;BC$31&amp;$B$2&amp;$B$1&amp;ROUND(BC$29/100*_xlfn.XLOOKUP($E166,$E$32:$E$281,_xlfn.XLOOKUP(BC$31,$S$28:$AB$28,$S$32:$AB$281))*IFERROR(_xlfn.XLOOKUP(BF$30,$S$8:$S$10,_xlfn.XLOOKUP(BC$31,$U$4:$Z$4,$U$8:$Z$10),1),1),4))</f>
        <v>"OnHealInc":0.1686</v>
      </c>
      <c r="BD166" s="2" t="str" cm="1">
        <f t="array" ref="BD166">IF(BD165="","",$B$2&amp;BD$31&amp;$B$2&amp;$B$1&amp;ROUND(BD$29/100*_xlfn.XLOOKUP($E166,$E$32:$E$281,_xlfn.XLOOKUP(BD$31,$S$28:$AB$28,$S$32:$AB$281))*IFERROR(_xlfn.XLOOKUP(BE$30,$S$8:$S$10,_xlfn.XLOOKUP(BD$31,$U$4:$Z$4,$U$8:$Z$10),1),1),4))</f>
        <v/>
      </c>
      <c r="BE166" s="2" t="str">
        <f t="shared" si="31"/>
        <v>{"PhysDef":26078.8796,"OnHealInc":0.1686}</v>
      </c>
      <c r="BF166" s="2" t="str" cm="1">
        <f t="array" ref="BF166">IF(BF165="","",$B$2&amp;BF$31&amp;$B$2&amp;$B$1&amp;ROUND(BF$29/100*_xlfn.XLOOKUP($E166,$E$32:$E$281,_xlfn.XLOOKUP(BF$31,$S$28:$AB$28,$S$32:$AB$281))*IFERROR(_xlfn.XLOOKUP(BI$30,$S$8:$S$10,_xlfn.XLOOKUP(BF$31,$U$4:$Z$4,$U$8:$Z$10),1),1),4))</f>
        <v>"MagicDef":26078.8796</v>
      </c>
      <c r="BG166" s="2" t="str" cm="1">
        <f t="array" ref="BG166">IF(BG165="","",$B$2&amp;BG$31&amp;$B$2&amp;$B$1&amp;ROUND(BG$29/100*_xlfn.XLOOKUP($E166,$E$32:$E$281,_xlfn.XLOOKUP(BG$31,$S$28:$AB$28,$S$32:$AB$281))*IFERROR(_xlfn.XLOOKUP(BJ$30,$S$8:$S$10,_xlfn.XLOOKUP(BG$31,$U$4:$Z$4,$U$8:$Z$10),1),1),4))</f>
        <v>"AtkSpeed":0.23</v>
      </c>
      <c r="BH166" s="2" t="str" cm="1">
        <f t="array" ref="BH166">IF(BH165="","",$B$2&amp;BH$31&amp;$B$2&amp;$B$1&amp;ROUND(BH$29/100*_xlfn.XLOOKUP($E166,$E$32:$E$281,_xlfn.XLOOKUP(BH$31,$S$28:$AB$28,$S$32:$AB$281))*IFERROR(_xlfn.XLOOKUP(BI$30,$S$8:$S$10,_xlfn.XLOOKUP(BH$31,$U$4:$Z$4,$U$8:$Z$10),1),1),4))</f>
        <v>"OnHealInc":0.1686</v>
      </c>
      <c r="BI166" s="2" t="str">
        <f t="shared" si="32"/>
        <v>{"MagicDef":26078.8796,"AtkSpeed":0.23,"OnHealInc":0.1686}</v>
      </c>
      <c r="BJ166" s="2" t="str" cm="1">
        <f t="array" ref="BJ166">IF(BJ165="","",$B$2&amp;BJ$31&amp;$B$2&amp;$B$1&amp;ROUND(BJ$29/100*_xlfn.XLOOKUP($E166,$E$32:$E$281,_xlfn.XLOOKUP(BJ$31,$S$28:$AB$28,$S$32:$AB$281))*IFERROR(_xlfn.XLOOKUP(BM$30,$S$8:$S$10,_xlfn.XLOOKUP(BJ$31,$U$4:$Z$4,$U$8:$Z$10),1),1),4))</f>
        <v>"Atk":65197.199</v>
      </c>
      <c r="BK166" s="2" t="str" cm="1">
        <f t="array" ref="BK166">IF(BK165="","",$B$2&amp;BK$31&amp;$B$2&amp;$B$1&amp;ROUND(BK$29/100*_xlfn.XLOOKUP($E166,$E$32:$E$281,_xlfn.XLOOKUP(BK$31,$S$28:$AB$28,$S$32:$AB$281))*IFERROR(_xlfn.XLOOKUP(BN$30,$S$8:$S$10,_xlfn.XLOOKUP(BK$31,$U$4:$Z$4,$U$8:$Z$10),1),1),4))</f>
        <v>"Cri":0.8092</v>
      </c>
      <c r="BL166" s="2" t="str" cm="1">
        <f t="array" ref="BL166">IF(BL165="","",$B$2&amp;BL$31&amp;$B$2&amp;$B$1&amp;ROUND(BL$29/100*_xlfn.XLOOKUP($E166,$E$32:$E$281,_xlfn.XLOOKUP(BL$31,$S$28:$AB$28,$S$32:$AB$281))*IFERROR(_xlfn.XLOOKUP(BM$30,$S$8:$S$10,_xlfn.XLOOKUP(BL$31,$U$4:$Z$4,$U$8:$Z$10),1),1),4))</f>
        <v/>
      </c>
      <c r="BM166" s="2" t="str">
        <f t="shared" si="33"/>
        <v>{"Atk":65197.199,"Cri":0.8092}</v>
      </c>
      <c r="BN166" s="2" t="str" cm="1">
        <f t="array" ref="BN166">IF(BN165="","",$B$2&amp;BN$31&amp;$B$2&amp;$B$1&amp;ROUND(BN$29/100*_xlfn.XLOOKUP($E166,$E$32:$E$281,_xlfn.XLOOKUP(BN$31,$S$28:$AB$28,$S$32:$AB$281))*IFERROR(_xlfn.XLOOKUP(BQ$30,$S$8:$S$10,_xlfn.XLOOKUP(BN$31,$U$4:$Z$4,$U$8:$Z$10),1),1),4))</f>
        <v>"Hp":622336.8993</v>
      </c>
      <c r="BO166" s="2" t="str" cm="1">
        <f t="array" ref="BO166">IF(BO165="","",$B$2&amp;BO$31&amp;$B$2&amp;$B$1&amp;ROUND(BO$29/100*_xlfn.XLOOKUP($E166,$E$32:$E$281,_xlfn.XLOOKUP(BO$31,$S$28:$AB$28,$S$32:$AB$281))*IFERROR(_xlfn.XLOOKUP(BR$30,$S$8:$S$10,_xlfn.XLOOKUP(BO$31,$U$4:$Z$4,$U$8:$Z$10),1),1),4))</f>
        <v>"AntiCri":0.8092</v>
      </c>
      <c r="BP166" s="2" t="str" cm="1">
        <f t="array" ref="BP166">IF(BP165="","",$B$2&amp;BP$31&amp;$B$2&amp;$B$1&amp;ROUND(BP$29/100*_xlfn.XLOOKUP($E166,$E$32:$E$281,_xlfn.XLOOKUP(BP$31,$S$28:$AB$28,$S$32:$AB$281))*IFERROR(_xlfn.XLOOKUP(BQ$30,$S$8:$S$10,_xlfn.XLOOKUP(BP$31,$U$4:$Z$4,$U$8:$Z$10),1),1),4))</f>
        <v/>
      </c>
      <c r="BQ166" s="2" t="str">
        <f t="shared" si="34"/>
        <v>{"Hp":622336.8993,"AntiCri":0.8092}</v>
      </c>
      <c r="BR166" s="2" t="str" cm="1">
        <f t="array" ref="BR166">IF(BR165="","",$B$2&amp;BR$31&amp;$B$2&amp;$B$1&amp;ROUND(BR$29/100*_xlfn.XLOOKUP($E166,$E$32:$E$281,_xlfn.XLOOKUP(BR$31,$S$28:$AB$28,$S$32:$AB$281))*IFERROR(_xlfn.XLOOKUP(BU$30,$S$8:$S$10,_xlfn.XLOOKUP(BR$31,$U$4:$Z$4,$U$8:$Z$10),1),1),4))</f>
        <v>"PhysDef":22996.8302</v>
      </c>
      <c r="BS166" s="2" t="str" cm="1">
        <f t="array" ref="BS166">IF(BS165="","",$B$2&amp;BS$31&amp;$B$2&amp;$B$1&amp;ROUND(BS$29/100*_xlfn.XLOOKUP($E166,$E$32:$E$281,_xlfn.XLOOKUP(BS$31,$S$28:$AB$28,$S$32:$AB$281))*IFERROR(_xlfn.XLOOKUP(BV$30,$S$8:$S$10,_xlfn.XLOOKUP(BS$31,$U$4:$Z$4,$U$8:$Z$10),1),1),4))</f>
        <v>"HealInc":0.1686</v>
      </c>
      <c r="BT166" s="2" t="str" cm="1">
        <f t="array" ref="BT166">IF(BT165="","",$B$2&amp;BT$31&amp;$B$2&amp;$B$1&amp;ROUND(BT$29/100*_xlfn.XLOOKUP($E166,$E$32:$E$281,_xlfn.XLOOKUP(BT$31,$S$28:$AB$28,$S$32:$AB$281))*IFERROR(_xlfn.XLOOKUP(BU$30,$S$8:$S$10,_xlfn.XLOOKUP(BT$31,$U$4:$Z$4,$U$8:$Z$10),1),1),4))</f>
        <v/>
      </c>
      <c r="BU166" s="2" t="str">
        <f t="shared" si="35"/>
        <v>{"PhysDef":22996.8302,"HealInc":0.1686}</v>
      </c>
      <c r="BV166" s="2" t="str" cm="1">
        <f t="array" ref="BV166">IF(BV165="","",$B$2&amp;BV$31&amp;$B$2&amp;$B$1&amp;ROUND(BV$29/100*_xlfn.XLOOKUP($E166,$E$32:$E$281,_xlfn.XLOOKUP(BV$31,$S$28:$AB$28,$S$32:$AB$281))*IFERROR(_xlfn.XLOOKUP(BY$30,$S$8:$S$10,_xlfn.XLOOKUP(BV$31,$U$4:$Z$4,$U$8:$Z$10),1),1),4))</f>
        <v>"MagicDef":23470.9916</v>
      </c>
      <c r="BW166" s="2" t="str" cm="1">
        <f t="array" ref="BW166">IF(BW165="","",$B$2&amp;BW$31&amp;$B$2&amp;$B$1&amp;ROUND(BW$29/100*_xlfn.XLOOKUP($E166,$E$32:$E$281,_xlfn.XLOOKUP(BW$31,$S$28:$AB$28,$S$32:$AB$281))*IFERROR(_xlfn.XLOOKUP(BZ$30,$S$8:$S$10,_xlfn.XLOOKUP(BW$31,$U$4:$Z$4,$U$8:$Z$10),1),1),4))</f>
        <v>"AtkSpeed":0.23</v>
      </c>
      <c r="BX166" s="2" t="str" cm="1">
        <f t="array" ref="BX166">IF(BX165="","",$B$2&amp;BX$31&amp;$B$2&amp;$B$1&amp;ROUND(BX$29/100*_xlfn.XLOOKUP($E166,$E$32:$E$281,_xlfn.XLOOKUP(BX$31,$S$28:$AB$28,$S$32:$AB$281))*IFERROR(_xlfn.XLOOKUP(BY$30,$S$8:$S$10,_xlfn.XLOOKUP(BX$31,$U$4:$Z$4,$U$8:$Z$10),1),1),4))</f>
        <v>"HealInc":0.1686</v>
      </c>
      <c r="BY166" s="2" t="str">
        <f t="shared" si="36"/>
        <v>{"MagicDef":23470.9916,"AtkSpeed":0.23,"HealInc":0.1686}</v>
      </c>
    </row>
    <row r="167" spans="4:77" ht="16.5" x14ac:dyDescent="0.15">
      <c r="D167" s="38">
        <v>281</v>
      </c>
      <c r="E167" s="42">
        <v>136</v>
      </c>
      <c r="F167" s="38">
        <v>0</v>
      </c>
      <c r="G167" s="38">
        <v>0</v>
      </c>
      <c r="H167" s="38">
        <v>0</v>
      </c>
      <c r="I167" s="48">
        <v>0</v>
      </c>
      <c r="J167" s="48">
        <v>0</v>
      </c>
      <c r="K167" s="48">
        <v>0</v>
      </c>
      <c r="L167" s="48">
        <v>0</v>
      </c>
      <c r="M167" s="48">
        <v>0</v>
      </c>
      <c r="N167" s="48">
        <v>0</v>
      </c>
      <c r="O167" s="48">
        <v>0</v>
      </c>
      <c r="P167" s="48">
        <v>0</v>
      </c>
      <c r="Q167" s="48">
        <v>0</v>
      </c>
      <c r="R167" s="48">
        <v>0</v>
      </c>
      <c r="S167" s="48">
        <f>SUM(I$32:I167)</f>
        <v>592701.80883179419</v>
      </c>
      <c r="T167" s="48">
        <f>SUM(J$32:J167)</f>
        <v>59270.180883179411</v>
      </c>
      <c r="U167" s="48">
        <f>SUM(K$32:K167)</f>
        <v>23708.072353271767</v>
      </c>
      <c r="V167" s="48">
        <f>SUM(L$32:L167)</f>
        <v>23708.072353271767</v>
      </c>
      <c r="W167" s="62">
        <f>SUM(M$32:M167)/10000</f>
        <v>0.80920000000000003</v>
      </c>
      <c r="X167" s="62">
        <f>SUM(N$32:N167)/10000</f>
        <v>0.80920000000000003</v>
      </c>
      <c r="Y167" s="62">
        <f>SUM(O$32:O167)/10000</f>
        <v>0.22994999999999999</v>
      </c>
      <c r="Z167" s="62">
        <f>SUM(P$32:P167)/10000</f>
        <v>0.17885000000000001</v>
      </c>
      <c r="AA167" s="62">
        <f>SUM(Q$32:Q167)/10000</f>
        <v>0.16863000000000011</v>
      </c>
      <c r="AB167" s="62">
        <f>SUM(R$32:R167)/10000</f>
        <v>0.16863000000000011</v>
      </c>
      <c r="AD167" s="2" t="str" cm="1">
        <f t="array" ref="AD167">IF(AD166="","",$B$2&amp;AD$31&amp;$B$2&amp;$B$1&amp;ROUND(AD$29/100*_xlfn.XLOOKUP($E167,$E$32:$E$281,_xlfn.XLOOKUP(AD$31,$S$28:$AB$28,$S$32:$AB$281))*_xlfn.XLOOKUP(AG$30,$S$8:$S$10,_xlfn.XLOOKUP(AD$31,$U$4:$Z$4,$U$8:$Z$10),1),4))</f>
        <v>"Atk":72309.6207</v>
      </c>
      <c r="AE167" s="2" t="str" cm="1">
        <f t="array" ref="AE167">IF(AE166="","",$B$2&amp;AE$31&amp;$B$2&amp;$B$1&amp;ROUND(AE$29/100*_xlfn.XLOOKUP($E167,$E$32:$E$281,_xlfn.XLOOKUP(AE$31,$S$28:$AB$28,$S$32:$AB$281))*_xlfn.XLOOKUP(AG$30,$S$8:$S$10,_xlfn.XLOOKUP(AE$31,$U$4:$Z$4,$U$8:$Z$10),1),4))</f>
        <v>"Cri":1.1733</v>
      </c>
      <c r="AF167" s="2" t="str" cm="1">
        <f t="array" ref="AF167">IF(AF166="","",$B$2&amp;AF$31&amp;$B$2&amp;$B$1&amp;ROUND(AF$29/100*_xlfn.XLOOKUP($E167,$E$32:$E$281,_xlfn.XLOOKUP(AF$31,$S$28:$AB$28,$S$32:$AB$281))*_xlfn.XLOOKUP(AI$30,$S$8:$S$10,_xlfn.XLOOKUP(AF$31,$U$4:$Z$4,$U$8:$Z$10),1),4))</f>
        <v/>
      </c>
      <c r="AG167" s="2" t="str">
        <f t="shared" si="25"/>
        <v>{"Atk":72309.6207,"Cri":1.1733}</v>
      </c>
      <c r="AH167" s="2" t="str" cm="1">
        <f t="array" ref="AH167">IF(AH166="","",$B$2&amp;AH$31&amp;$B$2&amp;$B$1&amp;ROUND(AH$29/100*_xlfn.XLOOKUP($E167,$E$32:$E$281,_xlfn.XLOOKUP(AH$31,$S$28:$AB$28,$S$32:$AB$281))*_xlfn.XLOOKUP(AK$30,$S$8:$S$10,_xlfn.XLOOKUP(AH$31,$U$4:$Z$4,$U$8:$Z$10),1),4))</f>
        <v>"Hp":521577.5918</v>
      </c>
      <c r="AI167" s="2" t="str" cm="1">
        <f t="array" ref="AI167">IF(AI166="","",$B$2&amp;AI$31&amp;$B$2&amp;$B$1&amp;ROUND(AI$29/100*_xlfn.XLOOKUP($E167,$E$32:$E$281,_xlfn.XLOOKUP(AI$31,$S$28:$AB$28,$S$32:$AB$281))*_xlfn.XLOOKUP(AK$30,$S$8:$S$10,_xlfn.XLOOKUP(AI$31,$U$4:$Z$4,$U$8:$Z$10),1),4))</f>
        <v>"AntiCri":0.6474</v>
      </c>
      <c r="AJ167" s="2" t="str" cm="1">
        <f t="array" ref="AJ167">IF(AJ166="","",$B$2&amp;AJ$31&amp;$B$2&amp;$B$1&amp;ROUND(AJ$29/100*_xlfn.XLOOKUP($E167,$E$32:$E$281,_xlfn.XLOOKUP(AJ$31,$S$28:$AB$28,$S$32:$AB$281))*_xlfn.XLOOKUP(AK$30,$S$8:$S$10,_xlfn.XLOOKUP(AJ$31,$U$4:$Z$4,$U$8:$Z$10),1),4))</f>
        <v/>
      </c>
      <c r="AK167" s="2" t="str">
        <f t="shared" si="26"/>
        <v>{"Hp":521577.5918,"AntiCri":0.6474}</v>
      </c>
      <c r="AL167" s="2" t="str" cm="1">
        <f t="array" ref="AL167">IF(AL166="","",$B$2&amp;AL$31&amp;$B$2&amp;$B$1&amp;ROUND(AL$29/100*_xlfn.XLOOKUP($E167,$E$32:$E$281,_xlfn.XLOOKUP(AL$31,$S$28:$AB$28,$S$32:$AB$281))*IFERROR(_xlfn.XLOOKUP(AO$30,$S$8:$S$10,_xlfn.XLOOKUP(AL$31,$U$4:$Z$4,$U$8:$Z$10),1),1),4))</f>
        <v>"PhysDef":22522.6687</v>
      </c>
      <c r="AM167" s="2" t="str" cm="1">
        <f t="array" ref="AM167">IF(AM166="","",$B$2&amp;AM$31&amp;$B$2&amp;$B$1&amp;ROUND(AM$29/100*_xlfn.XLOOKUP($E167,$E$32:$E$281,_xlfn.XLOOKUP(AM$31,$S$28:$AB$28,$S$32:$AB$281))*IFERROR(_xlfn.XLOOKUP(AP$30,$S$8:$S$10,_xlfn.XLOOKUP(AM$31,$U$4:$Z$4,$U$8:$Z$10),1),1),4))</f>
        <v>"SkillSpeed":0.1789</v>
      </c>
      <c r="AN167" s="2" t="str" cm="1">
        <f t="array" ref="AN167">IF(AN166="","",$B$2&amp;AN$31&amp;$B$2&amp;$B$1&amp;ROUND(AN$29/100*_xlfn.XLOOKUP($E167,$E$32:$E$281,_xlfn.XLOOKUP(AN$31,$S$28:$AB$28,$S$32:$AB$281))*IFERROR(_xlfn.XLOOKUP(AO$30,$S$8:$S$10,_xlfn.XLOOKUP(AN$31,$U$4:$Z$4,$U$8:$Z$10),1),1),4))</f>
        <v/>
      </c>
      <c r="AO167" s="2" t="str">
        <f t="shared" si="27"/>
        <v>{"PhysDef":22522.6687,"SkillSpeed":0.1789}</v>
      </c>
      <c r="AP167" s="2" t="str" cm="1">
        <f t="array" ref="AP167">IF(AP166="","",$B$2&amp;AP$31&amp;$B$2&amp;$B$1&amp;ROUND(AP$29/100*_xlfn.XLOOKUP($E167,$E$32:$E$281,_xlfn.XLOOKUP(AP$31,$S$28:$AB$28,$S$32:$AB$281))*IFERROR(_xlfn.XLOOKUP(AS$30,$S$8:$S$10,_xlfn.XLOOKUP(AP$31,$U$4:$Z$4,$U$8:$Z$10),1),1),4))</f>
        <v>"MagicDef":22522.6687</v>
      </c>
      <c r="AQ167" s="2" t="str" cm="1">
        <f t="array" ref="AQ167">IF(AQ166="","",$B$2&amp;AQ$31&amp;$B$2&amp;$B$1&amp;ROUND(AQ$29/100*_xlfn.XLOOKUP($E167,$E$32:$E$281,_xlfn.XLOOKUP(AQ$31,$S$28:$AB$28,$S$32:$AB$281))*IFERROR(_xlfn.XLOOKUP(AT$30,$S$8:$S$10,_xlfn.XLOOKUP(AQ$31,$U$4:$Z$4,$U$8:$Z$10),1),1),4))</f>
        <v>"AtkSpeed":0.23</v>
      </c>
      <c r="AR167" s="2" t="str" cm="1">
        <f t="array" ref="AR167">IF(AR166="","",$B$2&amp;AR$31&amp;$B$2&amp;$B$1&amp;ROUND(AR$29/100*_xlfn.XLOOKUP($E167,$E$32:$E$281,_xlfn.XLOOKUP(AR$31,$S$28:$AB$28,$S$32:$AB$281))*IFERROR(_xlfn.XLOOKUP(AS$30,$S$8:$S$10,_xlfn.XLOOKUP(AR$31,$U$4:$Z$4,$U$8:$Z$10),1),1),4))</f>
        <v>"SkillSpeed":0.1789</v>
      </c>
      <c r="AS167" s="2" t="str">
        <f t="shared" si="28"/>
        <v>{"MagicDef":22522.6687,"AtkSpeed":0.23,"SkillSpeed":0.1789}</v>
      </c>
      <c r="AT167" s="2" t="str" cm="1">
        <f t="array" ref="AT167">IF(AT166="","",$B$2&amp;AT$31&amp;$B$2&amp;$B$1&amp;ROUND(AT$29/100*_xlfn.XLOOKUP($E167,$E$32:$E$281,_xlfn.XLOOKUP(AT$31,$S$28:$AB$28,$S$32:$AB$281))*IFERROR(_xlfn.XLOOKUP(AW$30,$S$8:$S$10,_xlfn.XLOOKUP(AT$31,$U$4:$Z$4,$U$8:$Z$10),1),1),4))</f>
        <v>"Atk":50972.3556</v>
      </c>
      <c r="AU167" s="2" t="str" cm="1">
        <f t="array" ref="AU167">IF(AU166="","",$B$2&amp;AU$31&amp;$B$2&amp;$B$1&amp;ROUND(AU$29/100*_xlfn.XLOOKUP($E167,$E$32:$E$281,_xlfn.XLOOKUP(AU$31,$S$28:$AB$28,$S$32:$AB$281))*IFERROR(_xlfn.XLOOKUP(AX$30,$S$8:$S$10,_xlfn.XLOOKUP(AU$31,$U$4:$Z$4,$U$8:$Z$10),1),1),4))</f>
        <v>"Cri":0.8092</v>
      </c>
      <c r="AV167" s="2" t="str" cm="1">
        <f t="array" ref="AV167">IF(AV166="","",$B$2&amp;AV$31&amp;$B$2&amp;$B$1&amp;ROUND(AV$29/100*_xlfn.XLOOKUP($E167,$E$32:$E$281,_xlfn.XLOOKUP(AV$31,$S$28:$AB$28,$S$32:$AB$281))*IFERROR(_xlfn.XLOOKUP(AW$30,$S$8:$S$10,_xlfn.XLOOKUP(AV$31,$U$4:$Z$4,$U$8:$Z$10),1),1),4))</f>
        <v/>
      </c>
      <c r="AW167" s="2" t="str">
        <f t="shared" si="29"/>
        <v>{"Atk":50972.3556,"Cri":0.8092}</v>
      </c>
      <c r="AX167" s="2" t="str" cm="1">
        <f t="array" ref="AX167">IF(AX166="","",$B$2&amp;AX$31&amp;$B$2&amp;$B$1&amp;ROUND(AX$29/100*_xlfn.XLOOKUP($E167,$E$32:$E$281,_xlfn.XLOOKUP(AX$31,$S$28:$AB$28,$S$32:$AB$281))*IFERROR(_xlfn.XLOOKUP(BA$30,$S$8:$S$10,_xlfn.XLOOKUP(AX$31,$U$4:$Z$4,$U$8:$Z$10),1),1),4))</f>
        <v>"Hp":740877.261</v>
      </c>
      <c r="AY167" s="2" t="str" cm="1">
        <f t="array" ref="AY167">IF(AY166="","",$B$2&amp;AY$31&amp;$B$2&amp;$B$1&amp;ROUND(AY$29/100*_xlfn.XLOOKUP($E167,$E$32:$E$281,_xlfn.XLOOKUP(AY$31,$S$28:$AB$28,$S$32:$AB$281))*IFERROR(_xlfn.XLOOKUP(BB$30,$S$8:$S$10,_xlfn.XLOOKUP(AY$31,$U$4:$Z$4,$U$8:$Z$10),1),1),4))</f>
        <v>"AntiCri":0.8092</v>
      </c>
      <c r="AZ167" s="2" t="str" cm="1">
        <f t="array" ref="AZ167">IF(AZ166="","",$B$2&amp;AZ$31&amp;$B$2&amp;$B$1&amp;ROUND(AZ$29/100*_xlfn.XLOOKUP($E167,$E$32:$E$281,_xlfn.XLOOKUP(AZ$31,$S$28:$AB$28,$S$32:$AB$281))*IFERROR(_xlfn.XLOOKUP(BA$30,$S$8:$S$10,_xlfn.XLOOKUP(AZ$31,$U$4:$Z$4,$U$8:$Z$10),1),1),4))</f>
        <v/>
      </c>
      <c r="BA167" s="2" t="str">
        <f t="shared" si="30"/>
        <v>{"Hp":740877.261,"AntiCri":0.8092}</v>
      </c>
      <c r="BB167" s="2" t="str" cm="1">
        <f t="array" ref="BB167">IF(BB166="","",$B$2&amp;BB$31&amp;$B$2&amp;$B$1&amp;ROUND(BB$29/100*_xlfn.XLOOKUP($E167,$E$32:$E$281,_xlfn.XLOOKUP(BB$31,$S$28:$AB$28,$S$32:$AB$281))*IFERROR(_xlfn.XLOOKUP(BE$30,$S$8:$S$10,_xlfn.XLOOKUP(BB$31,$U$4:$Z$4,$U$8:$Z$10),1),1),4))</f>
        <v>"PhysDef":26078.8796</v>
      </c>
      <c r="BC167" s="2" t="str" cm="1">
        <f t="array" ref="BC167">IF(BC166="","",$B$2&amp;BC$31&amp;$B$2&amp;$B$1&amp;ROUND(BC$29/100*_xlfn.XLOOKUP($E167,$E$32:$E$281,_xlfn.XLOOKUP(BC$31,$S$28:$AB$28,$S$32:$AB$281))*IFERROR(_xlfn.XLOOKUP(BF$30,$S$8:$S$10,_xlfn.XLOOKUP(BC$31,$U$4:$Z$4,$U$8:$Z$10),1),1),4))</f>
        <v>"OnHealInc":0.1686</v>
      </c>
      <c r="BD167" s="2" t="str" cm="1">
        <f t="array" ref="BD167">IF(BD166="","",$B$2&amp;BD$31&amp;$B$2&amp;$B$1&amp;ROUND(BD$29/100*_xlfn.XLOOKUP($E167,$E$32:$E$281,_xlfn.XLOOKUP(BD$31,$S$28:$AB$28,$S$32:$AB$281))*IFERROR(_xlfn.XLOOKUP(BE$30,$S$8:$S$10,_xlfn.XLOOKUP(BD$31,$U$4:$Z$4,$U$8:$Z$10),1),1),4))</f>
        <v/>
      </c>
      <c r="BE167" s="2" t="str">
        <f t="shared" si="31"/>
        <v>{"PhysDef":26078.8796,"OnHealInc":0.1686}</v>
      </c>
      <c r="BF167" s="2" t="str" cm="1">
        <f t="array" ref="BF167">IF(BF166="","",$B$2&amp;BF$31&amp;$B$2&amp;$B$1&amp;ROUND(BF$29/100*_xlfn.XLOOKUP($E167,$E$32:$E$281,_xlfn.XLOOKUP(BF$31,$S$28:$AB$28,$S$32:$AB$281))*IFERROR(_xlfn.XLOOKUP(BI$30,$S$8:$S$10,_xlfn.XLOOKUP(BF$31,$U$4:$Z$4,$U$8:$Z$10),1),1),4))</f>
        <v>"MagicDef":26078.8796</v>
      </c>
      <c r="BG167" s="2" t="str" cm="1">
        <f t="array" ref="BG167">IF(BG166="","",$B$2&amp;BG$31&amp;$B$2&amp;$B$1&amp;ROUND(BG$29/100*_xlfn.XLOOKUP($E167,$E$32:$E$281,_xlfn.XLOOKUP(BG$31,$S$28:$AB$28,$S$32:$AB$281))*IFERROR(_xlfn.XLOOKUP(BJ$30,$S$8:$S$10,_xlfn.XLOOKUP(BG$31,$U$4:$Z$4,$U$8:$Z$10),1),1),4))</f>
        <v>"AtkSpeed":0.23</v>
      </c>
      <c r="BH167" s="2" t="str" cm="1">
        <f t="array" ref="BH167">IF(BH166="","",$B$2&amp;BH$31&amp;$B$2&amp;$B$1&amp;ROUND(BH$29/100*_xlfn.XLOOKUP($E167,$E$32:$E$281,_xlfn.XLOOKUP(BH$31,$S$28:$AB$28,$S$32:$AB$281))*IFERROR(_xlfn.XLOOKUP(BI$30,$S$8:$S$10,_xlfn.XLOOKUP(BH$31,$U$4:$Z$4,$U$8:$Z$10),1),1),4))</f>
        <v>"OnHealInc":0.1686</v>
      </c>
      <c r="BI167" s="2" t="str">
        <f t="shared" si="32"/>
        <v>{"MagicDef":26078.8796,"AtkSpeed":0.23,"OnHealInc":0.1686}</v>
      </c>
      <c r="BJ167" s="2" t="str" cm="1">
        <f t="array" ref="BJ167">IF(BJ166="","",$B$2&amp;BJ$31&amp;$B$2&amp;$B$1&amp;ROUND(BJ$29/100*_xlfn.XLOOKUP($E167,$E$32:$E$281,_xlfn.XLOOKUP(BJ$31,$S$28:$AB$28,$S$32:$AB$281))*IFERROR(_xlfn.XLOOKUP(BM$30,$S$8:$S$10,_xlfn.XLOOKUP(BJ$31,$U$4:$Z$4,$U$8:$Z$10),1),1),4))</f>
        <v>"Atk":65197.199</v>
      </c>
      <c r="BK167" s="2" t="str" cm="1">
        <f t="array" ref="BK167">IF(BK166="","",$B$2&amp;BK$31&amp;$B$2&amp;$B$1&amp;ROUND(BK$29/100*_xlfn.XLOOKUP($E167,$E$32:$E$281,_xlfn.XLOOKUP(BK$31,$S$28:$AB$28,$S$32:$AB$281))*IFERROR(_xlfn.XLOOKUP(BN$30,$S$8:$S$10,_xlfn.XLOOKUP(BK$31,$U$4:$Z$4,$U$8:$Z$10),1),1),4))</f>
        <v>"Cri":0.8092</v>
      </c>
      <c r="BL167" s="2" t="str" cm="1">
        <f t="array" ref="BL167">IF(BL166="","",$B$2&amp;BL$31&amp;$B$2&amp;$B$1&amp;ROUND(BL$29/100*_xlfn.XLOOKUP($E167,$E$32:$E$281,_xlfn.XLOOKUP(BL$31,$S$28:$AB$28,$S$32:$AB$281))*IFERROR(_xlfn.XLOOKUP(BM$30,$S$8:$S$10,_xlfn.XLOOKUP(BL$31,$U$4:$Z$4,$U$8:$Z$10),1),1),4))</f>
        <v/>
      </c>
      <c r="BM167" s="2" t="str">
        <f t="shared" si="33"/>
        <v>{"Atk":65197.199,"Cri":0.8092}</v>
      </c>
      <c r="BN167" s="2" t="str" cm="1">
        <f t="array" ref="BN167">IF(BN166="","",$B$2&amp;BN$31&amp;$B$2&amp;$B$1&amp;ROUND(BN$29/100*_xlfn.XLOOKUP($E167,$E$32:$E$281,_xlfn.XLOOKUP(BN$31,$S$28:$AB$28,$S$32:$AB$281))*IFERROR(_xlfn.XLOOKUP(BQ$30,$S$8:$S$10,_xlfn.XLOOKUP(BN$31,$U$4:$Z$4,$U$8:$Z$10),1),1),4))</f>
        <v>"Hp":622336.8993</v>
      </c>
      <c r="BO167" s="2" t="str" cm="1">
        <f t="array" ref="BO167">IF(BO166="","",$B$2&amp;BO$31&amp;$B$2&amp;$B$1&amp;ROUND(BO$29/100*_xlfn.XLOOKUP($E167,$E$32:$E$281,_xlfn.XLOOKUP(BO$31,$S$28:$AB$28,$S$32:$AB$281))*IFERROR(_xlfn.XLOOKUP(BR$30,$S$8:$S$10,_xlfn.XLOOKUP(BO$31,$U$4:$Z$4,$U$8:$Z$10),1),1),4))</f>
        <v>"AntiCri":0.8092</v>
      </c>
      <c r="BP167" s="2" t="str" cm="1">
        <f t="array" ref="BP167">IF(BP166="","",$B$2&amp;BP$31&amp;$B$2&amp;$B$1&amp;ROUND(BP$29/100*_xlfn.XLOOKUP($E167,$E$32:$E$281,_xlfn.XLOOKUP(BP$31,$S$28:$AB$28,$S$32:$AB$281))*IFERROR(_xlfn.XLOOKUP(BQ$30,$S$8:$S$10,_xlfn.XLOOKUP(BP$31,$U$4:$Z$4,$U$8:$Z$10),1),1),4))</f>
        <v/>
      </c>
      <c r="BQ167" s="2" t="str">
        <f t="shared" si="34"/>
        <v>{"Hp":622336.8993,"AntiCri":0.8092}</v>
      </c>
      <c r="BR167" s="2" t="str" cm="1">
        <f t="array" ref="BR167">IF(BR166="","",$B$2&amp;BR$31&amp;$B$2&amp;$B$1&amp;ROUND(BR$29/100*_xlfn.XLOOKUP($E167,$E$32:$E$281,_xlfn.XLOOKUP(BR$31,$S$28:$AB$28,$S$32:$AB$281))*IFERROR(_xlfn.XLOOKUP(BU$30,$S$8:$S$10,_xlfn.XLOOKUP(BR$31,$U$4:$Z$4,$U$8:$Z$10),1),1),4))</f>
        <v>"PhysDef":22996.8302</v>
      </c>
      <c r="BS167" s="2" t="str" cm="1">
        <f t="array" ref="BS167">IF(BS166="","",$B$2&amp;BS$31&amp;$B$2&amp;$B$1&amp;ROUND(BS$29/100*_xlfn.XLOOKUP($E167,$E$32:$E$281,_xlfn.XLOOKUP(BS$31,$S$28:$AB$28,$S$32:$AB$281))*IFERROR(_xlfn.XLOOKUP(BV$30,$S$8:$S$10,_xlfn.XLOOKUP(BS$31,$U$4:$Z$4,$U$8:$Z$10),1),1),4))</f>
        <v>"HealInc":0.1686</v>
      </c>
      <c r="BT167" s="2" t="str" cm="1">
        <f t="array" ref="BT167">IF(BT166="","",$B$2&amp;BT$31&amp;$B$2&amp;$B$1&amp;ROUND(BT$29/100*_xlfn.XLOOKUP($E167,$E$32:$E$281,_xlfn.XLOOKUP(BT$31,$S$28:$AB$28,$S$32:$AB$281))*IFERROR(_xlfn.XLOOKUP(BU$30,$S$8:$S$10,_xlfn.XLOOKUP(BT$31,$U$4:$Z$4,$U$8:$Z$10),1),1),4))</f>
        <v/>
      </c>
      <c r="BU167" s="2" t="str">
        <f t="shared" si="35"/>
        <v>{"PhysDef":22996.8302,"HealInc":0.1686}</v>
      </c>
      <c r="BV167" s="2" t="str" cm="1">
        <f t="array" ref="BV167">IF(BV166="","",$B$2&amp;BV$31&amp;$B$2&amp;$B$1&amp;ROUND(BV$29/100*_xlfn.XLOOKUP($E167,$E$32:$E$281,_xlfn.XLOOKUP(BV$31,$S$28:$AB$28,$S$32:$AB$281))*IFERROR(_xlfn.XLOOKUP(BY$30,$S$8:$S$10,_xlfn.XLOOKUP(BV$31,$U$4:$Z$4,$U$8:$Z$10),1),1),4))</f>
        <v>"MagicDef":23470.9916</v>
      </c>
      <c r="BW167" s="2" t="str" cm="1">
        <f t="array" ref="BW167">IF(BW166="","",$B$2&amp;BW$31&amp;$B$2&amp;$B$1&amp;ROUND(BW$29/100*_xlfn.XLOOKUP($E167,$E$32:$E$281,_xlfn.XLOOKUP(BW$31,$S$28:$AB$28,$S$32:$AB$281))*IFERROR(_xlfn.XLOOKUP(BZ$30,$S$8:$S$10,_xlfn.XLOOKUP(BW$31,$U$4:$Z$4,$U$8:$Z$10),1),1),4))</f>
        <v>"AtkSpeed":0.23</v>
      </c>
      <c r="BX167" s="2" t="str" cm="1">
        <f t="array" ref="BX167">IF(BX166="","",$B$2&amp;BX$31&amp;$B$2&amp;$B$1&amp;ROUND(BX$29/100*_xlfn.XLOOKUP($E167,$E$32:$E$281,_xlfn.XLOOKUP(BX$31,$S$28:$AB$28,$S$32:$AB$281))*IFERROR(_xlfn.XLOOKUP(BY$30,$S$8:$S$10,_xlfn.XLOOKUP(BX$31,$U$4:$Z$4,$U$8:$Z$10),1),1),4))</f>
        <v>"HealInc":0.1686</v>
      </c>
      <c r="BY167" s="2" t="str">
        <f t="shared" si="36"/>
        <v>{"MagicDef":23470.9916,"AtkSpeed":0.23,"HealInc":0.1686}</v>
      </c>
    </row>
    <row r="168" spans="4:77" ht="16.5" x14ac:dyDescent="0.15">
      <c r="D168" s="38">
        <v>283</v>
      </c>
      <c r="E168" s="43">
        <v>137</v>
      </c>
      <c r="F168" s="38">
        <v>0</v>
      </c>
      <c r="G168" s="38">
        <v>0</v>
      </c>
      <c r="H168" s="3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0</v>
      </c>
      <c r="O168" s="48">
        <v>0</v>
      </c>
      <c r="P168" s="48">
        <v>0</v>
      </c>
      <c r="Q168" s="48">
        <v>0</v>
      </c>
      <c r="R168" s="48">
        <v>0</v>
      </c>
      <c r="S168" s="48">
        <f>SUM(I$32:I168)</f>
        <v>592701.80883179419</v>
      </c>
      <c r="T168" s="48">
        <f>SUM(J$32:J168)</f>
        <v>59270.180883179411</v>
      </c>
      <c r="U168" s="48">
        <f>SUM(K$32:K168)</f>
        <v>23708.072353271767</v>
      </c>
      <c r="V168" s="48">
        <f>SUM(L$32:L168)</f>
        <v>23708.072353271767</v>
      </c>
      <c r="W168" s="62">
        <f>SUM(M$32:M168)/10000</f>
        <v>0.80920000000000003</v>
      </c>
      <c r="X168" s="62">
        <f>SUM(N$32:N168)/10000</f>
        <v>0.80920000000000003</v>
      </c>
      <c r="Y168" s="62">
        <f>SUM(O$32:O168)/10000</f>
        <v>0.22994999999999999</v>
      </c>
      <c r="Z168" s="62">
        <f>SUM(P$32:P168)/10000</f>
        <v>0.17885000000000001</v>
      </c>
      <c r="AA168" s="62">
        <f>SUM(Q$32:Q168)/10000</f>
        <v>0.16863000000000011</v>
      </c>
      <c r="AB168" s="62">
        <f>SUM(R$32:R168)/10000</f>
        <v>0.16863000000000011</v>
      </c>
      <c r="AD168" s="2" t="str" cm="1">
        <f t="array" ref="AD168">IF(AD167="","",$B$2&amp;AD$31&amp;$B$2&amp;$B$1&amp;ROUND(AD$29/100*_xlfn.XLOOKUP($E168,$E$32:$E$281,_xlfn.XLOOKUP(AD$31,$S$28:$AB$28,$S$32:$AB$281))*_xlfn.XLOOKUP(AG$30,$S$8:$S$10,_xlfn.XLOOKUP(AD$31,$U$4:$Z$4,$U$8:$Z$10),1),4))</f>
        <v>"Atk":72309.6207</v>
      </c>
      <c r="AE168" s="2" t="str" cm="1">
        <f t="array" ref="AE168">IF(AE167="","",$B$2&amp;AE$31&amp;$B$2&amp;$B$1&amp;ROUND(AE$29/100*_xlfn.XLOOKUP($E168,$E$32:$E$281,_xlfn.XLOOKUP(AE$31,$S$28:$AB$28,$S$32:$AB$281))*_xlfn.XLOOKUP(AG$30,$S$8:$S$10,_xlfn.XLOOKUP(AE$31,$U$4:$Z$4,$U$8:$Z$10),1),4))</f>
        <v>"Cri":1.1733</v>
      </c>
      <c r="AF168" s="2" t="str" cm="1">
        <f t="array" ref="AF168">IF(AF167="","",$B$2&amp;AF$31&amp;$B$2&amp;$B$1&amp;ROUND(AF$29/100*_xlfn.XLOOKUP($E168,$E$32:$E$281,_xlfn.XLOOKUP(AF$31,$S$28:$AB$28,$S$32:$AB$281))*_xlfn.XLOOKUP(AI$30,$S$8:$S$10,_xlfn.XLOOKUP(AF$31,$U$4:$Z$4,$U$8:$Z$10),1),4))</f>
        <v/>
      </c>
      <c r="AG168" s="2" t="str">
        <f t="shared" si="25"/>
        <v>{"Atk":72309.6207,"Cri":1.1733}</v>
      </c>
      <c r="AH168" s="2" t="str" cm="1">
        <f t="array" ref="AH168">IF(AH167="","",$B$2&amp;AH$31&amp;$B$2&amp;$B$1&amp;ROUND(AH$29/100*_xlfn.XLOOKUP($E168,$E$32:$E$281,_xlfn.XLOOKUP(AH$31,$S$28:$AB$28,$S$32:$AB$281))*_xlfn.XLOOKUP(AK$30,$S$8:$S$10,_xlfn.XLOOKUP(AH$31,$U$4:$Z$4,$U$8:$Z$10),1),4))</f>
        <v>"Hp":521577.5918</v>
      </c>
      <c r="AI168" s="2" t="str" cm="1">
        <f t="array" ref="AI168">IF(AI167="","",$B$2&amp;AI$31&amp;$B$2&amp;$B$1&amp;ROUND(AI$29/100*_xlfn.XLOOKUP($E168,$E$32:$E$281,_xlfn.XLOOKUP(AI$31,$S$28:$AB$28,$S$32:$AB$281))*_xlfn.XLOOKUP(AK$30,$S$8:$S$10,_xlfn.XLOOKUP(AI$31,$U$4:$Z$4,$U$8:$Z$10),1),4))</f>
        <v>"AntiCri":0.6474</v>
      </c>
      <c r="AJ168" s="2" t="str" cm="1">
        <f t="array" ref="AJ168">IF(AJ167="","",$B$2&amp;AJ$31&amp;$B$2&amp;$B$1&amp;ROUND(AJ$29/100*_xlfn.XLOOKUP($E168,$E$32:$E$281,_xlfn.XLOOKUP(AJ$31,$S$28:$AB$28,$S$32:$AB$281))*_xlfn.XLOOKUP(AK$30,$S$8:$S$10,_xlfn.XLOOKUP(AJ$31,$U$4:$Z$4,$U$8:$Z$10),1),4))</f>
        <v/>
      </c>
      <c r="AK168" s="2" t="str">
        <f t="shared" si="26"/>
        <v>{"Hp":521577.5918,"AntiCri":0.6474}</v>
      </c>
      <c r="AL168" s="2" t="str" cm="1">
        <f t="array" ref="AL168">IF(AL167="","",$B$2&amp;AL$31&amp;$B$2&amp;$B$1&amp;ROUND(AL$29/100*_xlfn.XLOOKUP($E168,$E$32:$E$281,_xlfn.XLOOKUP(AL$31,$S$28:$AB$28,$S$32:$AB$281))*IFERROR(_xlfn.XLOOKUP(AO$30,$S$8:$S$10,_xlfn.XLOOKUP(AL$31,$U$4:$Z$4,$U$8:$Z$10),1),1),4))</f>
        <v>"PhysDef":22522.6687</v>
      </c>
      <c r="AM168" s="2" t="str" cm="1">
        <f t="array" ref="AM168">IF(AM167="","",$B$2&amp;AM$31&amp;$B$2&amp;$B$1&amp;ROUND(AM$29/100*_xlfn.XLOOKUP($E168,$E$32:$E$281,_xlfn.XLOOKUP(AM$31,$S$28:$AB$28,$S$32:$AB$281))*IFERROR(_xlfn.XLOOKUP(AP$30,$S$8:$S$10,_xlfn.XLOOKUP(AM$31,$U$4:$Z$4,$U$8:$Z$10),1),1),4))</f>
        <v>"SkillSpeed":0.1789</v>
      </c>
      <c r="AN168" s="2" t="str" cm="1">
        <f t="array" ref="AN168">IF(AN167="","",$B$2&amp;AN$31&amp;$B$2&amp;$B$1&amp;ROUND(AN$29/100*_xlfn.XLOOKUP($E168,$E$32:$E$281,_xlfn.XLOOKUP(AN$31,$S$28:$AB$28,$S$32:$AB$281))*IFERROR(_xlfn.XLOOKUP(AO$30,$S$8:$S$10,_xlfn.XLOOKUP(AN$31,$U$4:$Z$4,$U$8:$Z$10),1),1),4))</f>
        <v/>
      </c>
      <c r="AO168" s="2" t="str">
        <f t="shared" si="27"/>
        <v>{"PhysDef":22522.6687,"SkillSpeed":0.1789}</v>
      </c>
      <c r="AP168" s="2" t="str" cm="1">
        <f t="array" ref="AP168">IF(AP167="","",$B$2&amp;AP$31&amp;$B$2&amp;$B$1&amp;ROUND(AP$29/100*_xlfn.XLOOKUP($E168,$E$32:$E$281,_xlfn.XLOOKUP(AP$31,$S$28:$AB$28,$S$32:$AB$281))*IFERROR(_xlfn.XLOOKUP(AS$30,$S$8:$S$10,_xlfn.XLOOKUP(AP$31,$U$4:$Z$4,$U$8:$Z$10),1),1),4))</f>
        <v>"MagicDef":22522.6687</v>
      </c>
      <c r="AQ168" s="2" t="str" cm="1">
        <f t="array" ref="AQ168">IF(AQ167="","",$B$2&amp;AQ$31&amp;$B$2&amp;$B$1&amp;ROUND(AQ$29/100*_xlfn.XLOOKUP($E168,$E$32:$E$281,_xlfn.XLOOKUP(AQ$31,$S$28:$AB$28,$S$32:$AB$281))*IFERROR(_xlfn.XLOOKUP(AT$30,$S$8:$S$10,_xlfn.XLOOKUP(AQ$31,$U$4:$Z$4,$U$8:$Z$10),1),1),4))</f>
        <v>"AtkSpeed":0.23</v>
      </c>
      <c r="AR168" s="2" t="str" cm="1">
        <f t="array" ref="AR168">IF(AR167="","",$B$2&amp;AR$31&amp;$B$2&amp;$B$1&amp;ROUND(AR$29/100*_xlfn.XLOOKUP($E168,$E$32:$E$281,_xlfn.XLOOKUP(AR$31,$S$28:$AB$28,$S$32:$AB$281))*IFERROR(_xlfn.XLOOKUP(AS$30,$S$8:$S$10,_xlfn.XLOOKUP(AR$31,$U$4:$Z$4,$U$8:$Z$10),1),1),4))</f>
        <v>"SkillSpeed":0.1789</v>
      </c>
      <c r="AS168" s="2" t="str">
        <f t="shared" si="28"/>
        <v>{"MagicDef":22522.6687,"AtkSpeed":0.23,"SkillSpeed":0.1789}</v>
      </c>
      <c r="AT168" s="2" t="str" cm="1">
        <f t="array" ref="AT168">IF(AT167="","",$B$2&amp;AT$31&amp;$B$2&amp;$B$1&amp;ROUND(AT$29/100*_xlfn.XLOOKUP($E168,$E$32:$E$281,_xlfn.XLOOKUP(AT$31,$S$28:$AB$28,$S$32:$AB$281))*IFERROR(_xlfn.XLOOKUP(AW$30,$S$8:$S$10,_xlfn.XLOOKUP(AT$31,$U$4:$Z$4,$U$8:$Z$10),1),1),4))</f>
        <v>"Atk":50972.3556</v>
      </c>
      <c r="AU168" s="2" t="str" cm="1">
        <f t="array" ref="AU168">IF(AU167="","",$B$2&amp;AU$31&amp;$B$2&amp;$B$1&amp;ROUND(AU$29/100*_xlfn.XLOOKUP($E168,$E$32:$E$281,_xlfn.XLOOKUP(AU$31,$S$28:$AB$28,$S$32:$AB$281))*IFERROR(_xlfn.XLOOKUP(AX$30,$S$8:$S$10,_xlfn.XLOOKUP(AU$31,$U$4:$Z$4,$U$8:$Z$10),1),1),4))</f>
        <v>"Cri":0.8092</v>
      </c>
      <c r="AV168" s="2" t="str" cm="1">
        <f t="array" ref="AV168">IF(AV167="","",$B$2&amp;AV$31&amp;$B$2&amp;$B$1&amp;ROUND(AV$29/100*_xlfn.XLOOKUP($E168,$E$32:$E$281,_xlfn.XLOOKUP(AV$31,$S$28:$AB$28,$S$32:$AB$281))*IFERROR(_xlfn.XLOOKUP(AW$30,$S$8:$S$10,_xlfn.XLOOKUP(AV$31,$U$4:$Z$4,$U$8:$Z$10),1),1),4))</f>
        <v/>
      </c>
      <c r="AW168" s="2" t="str">
        <f t="shared" si="29"/>
        <v>{"Atk":50972.3556,"Cri":0.8092}</v>
      </c>
      <c r="AX168" s="2" t="str" cm="1">
        <f t="array" ref="AX168">IF(AX167="","",$B$2&amp;AX$31&amp;$B$2&amp;$B$1&amp;ROUND(AX$29/100*_xlfn.XLOOKUP($E168,$E$32:$E$281,_xlfn.XLOOKUP(AX$31,$S$28:$AB$28,$S$32:$AB$281))*IFERROR(_xlfn.XLOOKUP(BA$30,$S$8:$S$10,_xlfn.XLOOKUP(AX$31,$U$4:$Z$4,$U$8:$Z$10),1),1),4))</f>
        <v>"Hp":740877.261</v>
      </c>
      <c r="AY168" s="2" t="str" cm="1">
        <f t="array" ref="AY168">IF(AY167="","",$B$2&amp;AY$31&amp;$B$2&amp;$B$1&amp;ROUND(AY$29/100*_xlfn.XLOOKUP($E168,$E$32:$E$281,_xlfn.XLOOKUP(AY$31,$S$28:$AB$28,$S$32:$AB$281))*IFERROR(_xlfn.XLOOKUP(BB$30,$S$8:$S$10,_xlfn.XLOOKUP(AY$31,$U$4:$Z$4,$U$8:$Z$10),1),1),4))</f>
        <v>"AntiCri":0.8092</v>
      </c>
      <c r="AZ168" s="2" t="str" cm="1">
        <f t="array" ref="AZ168">IF(AZ167="","",$B$2&amp;AZ$31&amp;$B$2&amp;$B$1&amp;ROUND(AZ$29/100*_xlfn.XLOOKUP($E168,$E$32:$E$281,_xlfn.XLOOKUP(AZ$31,$S$28:$AB$28,$S$32:$AB$281))*IFERROR(_xlfn.XLOOKUP(BA$30,$S$8:$S$10,_xlfn.XLOOKUP(AZ$31,$U$4:$Z$4,$U$8:$Z$10),1),1),4))</f>
        <v/>
      </c>
      <c r="BA168" s="2" t="str">
        <f t="shared" si="30"/>
        <v>{"Hp":740877.261,"AntiCri":0.8092}</v>
      </c>
      <c r="BB168" s="2" t="str" cm="1">
        <f t="array" ref="BB168">IF(BB167="","",$B$2&amp;BB$31&amp;$B$2&amp;$B$1&amp;ROUND(BB$29/100*_xlfn.XLOOKUP($E168,$E$32:$E$281,_xlfn.XLOOKUP(BB$31,$S$28:$AB$28,$S$32:$AB$281))*IFERROR(_xlfn.XLOOKUP(BE$30,$S$8:$S$10,_xlfn.XLOOKUP(BB$31,$U$4:$Z$4,$U$8:$Z$10),1),1),4))</f>
        <v>"PhysDef":26078.8796</v>
      </c>
      <c r="BC168" s="2" t="str" cm="1">
        <f t="array" ref="BC168">IF(BC167="","",$B$2&amp;BC$31&amp;$B$2&amp;$B$1&amp;ROUND(BC$29/100*_xlfn.XLOOKUP($E168,$E$32:$E$281,_xlfn.XLOOKUP(BC$31,$S$28:$AB$28,$S$32:$AB$281))*IFERROR(_xlfn.XLOOKUP(BF$30,$S$8:$S$10,_xlfn.XLOOKUP(BC$31,$U$4:$Z$4,$U$8:$Z$10),1),1),4))</f>
        <v>"OnHealInc":0.1686</v>
      </c>
      <c r="BD168" s="2" t="str" cm="1">
        <f t="array" ref="BD168">IF(BD167="","",$B$2&amp;BD$31&amp;$B$2&amp;$B$1&amp;ROUND(BD$29/100*_xlfn.XLOOKUP($E168,$E$32:$E$281,_xlfn.XLOOKUP(BD$31,$S$28:$AB$28,$S$32:$AB$281))*IFERROR(_xlfn.XLOOKUP(BE$30,$S$8:$S$10,_xlfn.XLOOKUP(BD$31,$U$4:$Z$4,$U$8:$Z$10),1),1),4))</f>
        <v/>
      </c>
      <c r="BE168" s="2" t="str">
        <f t="shared" si="31"/>
        <v>{"PhysDef":26078.8796,"OnHealInc":0.1686}</v>
      </c>
      <c r="BF168" s="2" t="str" cm="1">
        <f t="array" ref="BF168">IF(BF167="","",$B$2&amp;BF$31&amp;$B$2&amp;$B$1&amp;ROUND(BF$29/100*_xlfn.XLOOKUP($E168,$E$32:$E$281,_xlfn.XLOOKUP(BF$31,$S$28:$AB$28,$S$32:$AB$281))*IFERROR(_xlfn.XLOOKUP(BI$30,$S$8:$S$10,_xlfn.XLOOKUP(BF$31,$U$4:$Z$4,$U$8:$Z$10),1),1),4))</f>
        <v>"MagicDef":26078.8796</v>
      </c>
      <c r="BG168" s="2" t="str" cm="1">
        <f t="array" ref="BG168">IF(BG167="","",$B$2&amp;BG$31&amp;$B$2&amp;$B$1&amp;ROUND(BG$29/100*_xlfn.XLOOKUP($E168,$E$32:$E$281,_xlfn.XLOOKUP(BG$31,$S$28:$AB$28,$S$32:$AB$281))*IFERROR(_xlfn.XLOOKUP(BJ$30,$S$8:$S$10,_xlfn.XLOOKUP(BG$31,$U$4:$Z$4,$U$8:$Z$10),1),1),4))</f>
        <v>"AtkSpeed":0.23</v>
      </c>
      <c r="BH168" s="2" t="str" cm="1">
        <f t="array" ref="BH168">IF(BH167="","",$B$2&amp;BH$31&amp;$B$2&amp;$B$1&amp;ROUND(BH$29/100*_xlfn.XLOOKUP($E168,$E$32:$E$281,_xlfn.XLOOKUP(BH$31,$S$28:$AB$28,$S$32:$AB$281))*IFERROR(_xlfn.XLOOKUP(BI$30,$S$8:$S$10,_xlfn.XLOOKUP(BH$31,$U$4:$Z$4,$U$8:$Z$10),1),1),4))</f>
        <v>"OnHealInc":0.1686</v>
      </c>
      <c r="BI168" s="2" t="str">
        <f t="shared" si="32"/>
        <v>{"MagicDef":26078.8796,"AtkSpeed":0.23,"OnHealInc":0.1686}</v>
      </c>
      <c r="BJ168" s="2" t="str" cm="1">
        <f t="array" ref="BJ168">IF(BJ167="","",$B$2&amp;BJ$31&amp;$B$2&amp;$B$1&amp;ROUND(BJ$29/100*_xlfn.XLOOKUP($E168,$E$32:$E$281,_xlfn.XLOOKUP(BJ$31,$S$28:$AB$28,$S$32:$AB$281))*IFERROR(_xlfn.XLOOKUP(BM$30,$S$8:$S$10,_xlfn.XLOOKUP(BJ$31,$U$4:$Z$4,$U$8:$Z$10),1),1),4))</f>
        <v>"Atk":65197.199</v>
      </c>
      <c r="BK168" s="2" t="str" cm="1">
        <f t="array" ref="BK168">IF(BK167="","",$B$2&amp;BK$31&amp;$B$2&amp;$B$1&amp;ROUND(BK$29/100*_xlfn.XLOOKUP($E168,$E$32:$E$281,_xlfn.XLOOKUP(BK$31,$S$28:$AB$28,$S$32:$AB$281))*IFERROR(_xlfn.XLOOKUP(BN$30,$S$8:$S$10,_xlfn.XLOOKUP(BK$31,$U$4:$Z$4,$U$8:$Z$10),1),1),4))</f>
        <v>"Cri":0.8092</v>
      </c>
      <c r="BL168" s="2" t="str" cm="1">
        <f t="array" ref="BL168">IF(BL167="","",$B$2&amp;BL$31&amp;$B$2&amp;$B$1&amp;ROUND(BL$29/100*_xlfn.XLOOKUP($E168,$E$32:$E$281,_xlfn.XLOOKUP(BL$31,$S$28:$AB$28,$S$32:$AB$281))*IFERROR(_xlfn.XLOOKUP(BM$30,$S$8:$S$10,_xlfn.XLOOKUP(BL$31,$U$4:$Z$4,$U$8:$Z$10),1),1),4))</f>
        <v/>
      </c>
      <c r="BM168" s="2" t="str">
        <f t="shared" si="33"/>
        <v>{"Atk":65197.199,"Cri":0.8092}</v>
      </c>
      <c r="BN168" s="2" t="str" cm="1">
        <f t="array" ref="BN168">IF(BN167="","",$B$2&amp;BN$31&amp;$B$2&amp;$B$1&amp;ROUND(BN$29/100*_xlfn.XLOOKUP($E168,$E$32:$E$281,_xlfn.XLOOKUP(BN$31,$S$28:$AB$28,$S$32:$AB$281))*IFERROR(_xlfn.XLOOKUP(BQ$30,$S$8:$S$10,_xlfn.XLOOKUP(BN$31,$U$4:$Z$4,$U$8:$Z$10),1),1),4))</f>
        <v>"Hp":622336.8993</v>
      </c>
      <c r="BO168" s="2" t="str" cm="1">
        <f t="array" ref="BO168">IF(BO167="","",$B$2&amp;BO$31&amp;$B$2&amp;$B$1&amp;ROUND(BO$29/100*_xlfn.XLOOKUP($E168,$E$32:$E$281,_xlfn.XLOOKUP(BO$31,$S$28:$AB$28,$S$32:$AB$281))*IFERROR(_xlfn.XLOOKUP(BR$30,$S$8:$S$10,_xlfn.XLOOKUP(BO$31,$U$4:$Z$4,$U$8:$Z$10),1),1),4))</f>
        <v>"AntiCri":0.8092</v>
      </c>
      <c r="BP168" s="2" t="str" cm="1">
        <f t="array" ref="BP168">IF(BP167="","",$B$2&amp;BP$31&amp;$B$2&amp;$B$1&amp;ROUND(BP$29/100*_xlfn.XLOOKUP($E168,$E$32:$E$281,_xlfn.XLOOKUP(BP$31,$S$28:$AB$28,$S$32:$AB$281))*IFERROR(_xlfn.XLOOKUP(BQ$30,$S$8:$S$10,_xlfn.XLOOKUP(BP$31,$U$4:$Z$4,$U$8:$Z$10),1),1),4))</f>
        <v/>
      </c>
      <c r="BQ168" s="2" t="str">
        <f t="shared" si="34"/>
        <v>{"Hp":622336.8993,"AntiCri":0.8092}</v>
      </c>
      <c r="BR168" s="2" t="str" cm="1">
        <f t="array" ref="BR168">IF(BR167="","",$B$2&amp;BR$31&amp;$B$2&amp;$B$1&amp;ROUND(BR$29/100*_xlfn.XLOOKUP($E168,$E$32:$E$281,_xlfn.XLOOKUP(BR$31,$S$28:$AB$28,$S$32:$AB$281))*IFERROR(_xlfn.XLOOKUP(BU$30,$S$8:$S$10,_xlfn.XLOOKUP(BR$31,$U$4:$Z$4,$U$8:$Z$10),1),1),4))</f>
        <v>"PhysDef":22996.8302</v>
      </c>
      <c r="BS168" s="2" t="str" cm="1">
        <f t="array" ref="BS168">IF(BS167="","",$B$2&amp;BS$31&amp;$B$2&amp;$B$1&amp;ROUND(BS$29/100*_xlfn.XLOOKUP($E168,$E$32:$E$281,_xlfn.XLOOKUP(BS$31,$S$28:$AB$28,$S$32:$AB$281))*IFERROR(_xlfn.XLOOKUP(BV$30,$S$8:$S$10,_xlfn.XLOOKUP(BS$31,$U$4:$Z$4,$U$8:$Z$10),1),1),4))</f>
        <v>"HealInc":0.1686</v>
      </c>
      <c r="BT168" s="2" t="str" cm="1">
        <f t="array" ref="BT168">IF(BT167="","",$B$2&amp;BT$31&amp;$B$2&amp;$B$1&amp;ROUND(BT$29/100*_xlfn.XLOOKUP($E168,$E$32:$E$281,_xlfn.XLOOKUP(BT$31,$S$28:$AB$28,$S$32:$AB$281))*IFERROR(_xlfn.XLOOKUP(BU$30,$S$8:$S$10,_xlfn.XLOOKUP(BT$31,$U$4:$Z$4,$U$8:$Z$10),1),1),4))</f>
        <v/>
      </c>
      <c r="BU168" s="2" t="str">
        <f t="shared" si="35"/>
        <v>{"PhysDef":22996.8302,"HealInc":0.1686}</v>
      </c>
      <c r="BV168" s="2" t="str" cm="1">
        <f t="array" ref="BV168">IF(BV167="","",$B$2&amp;BV$31&amp;$B$2&amp;$B$1&amp;ROUND(BV$29/100*_xlfn.XLOOKUP($E168,$E$32:$E$281,_xlfn.XLOOKUP(BV$31,$S$28:$AB$28,$S$32:$AB$281))*IFERROR(_xlfn.XLOOKUP(BY$30,$S$8:$S$10,_xlfn.XLOOKUP(BV$31,$U$4:$Z$4,$U$8:$Z$10),1),1),4))</f>
        <v>"MagicDef":23470.9916</v>
      </c>
      <c r="BW168" s="2" t="str" cm="1">
        <f t="array" ref="BW168">IF(BW167="","",$B$2&amp;BW$31&amp;$B$2&amp;$B$1&amp;ROUND(BW$29/100*_xlfn.XLOOKUP($E168,$E$32:$E$281,_xlfn.XLOOKUP(BW$31,$S$28:$AB$28,$S$32:$AB$281))*IFERROR(_xlfn.XLOOKUP(BZ$30,$S$8:$S$10,_xlfn.XLOOKUP(BW$31,$U$4:$Z$4,$U$8:$Z$10),1),1),4))</f>
        <v>"AtkSpeed":0.23</v>
      </c>
      <c r="BX168" s="2" t="str" cm="1">
        <f t="array" ref="BX168">IF(BX167="","",$B$2&amp;BX$31&amp;$B$2&amp;$B$1&amp;ROUND(BX$29/100*_xlfn.XLOOKUP($E168,$E$32:$E$281,_xlfn.XLOOKUP(BX$31,$S$28:$AB$28,$S$32:$AB$281))*IFERROR(_xlfn.XLOOKUP(BY$30,$S$8:$S$10,_xlfn.XLOOKUP(BX$31,$U$4:$Z$4,$U$8:$Z$10),1),1),4))</f>
        <v>"HealInc":0.1686</v>
      </c>
      <c r="BY168" s="2" t="str">
        <f t="shared" si="36"/>
        <v>{"MagicDef":23470.9916,"AtkSpeed":0.23,"HealInc":0.1686}</v>
      </c>
    </row>
    <row r="169" spans="4:77" ht="16.5" x14ac:dyDescent="0.15">
      <c r="D169" s="38">
        <v>285</v>
      </c>
      <c r="E169" s="43">
        <v>138</v>
      </c>
      <c r="F169" s="38">
        <v>0</v>
      </c>
      <c r="G169" s="38">
        <v>0</v>
      </c>
      <c r="H169" s="38">
        <v>0</v>
      </c>
      <c r="I169" s="48">
        <v>0</v>
      </c>
      <c r="J169" s="48">
        <v>0</v>
      </c>
      <c r="K169" s="48">
        <v>0</v>
      </c>
      <c r="L169" s="48">
        <v>0</v>
      </c>
      <c r="M169" s="48">
        <v>0</v>
      </c>
      <c r="N169" s="48">
        <v>0</v>
      </c>
      <c r="O169" s="48">
        <v>0</v>
      </c>
      <c r="P169" s="48">
        <v>0</v>
      </c>
      <c r="Q169" s="48">
        <v>0</v>
      </c>
      <c r="R169" s="48">
        <v>0</v>
      </c>
      <c r="S169" s="48">
        <f>SUM(I$32:I169)</f>
        <v>592701.80883179419</v>
      </c>
      <c r="T169" s="48">
        <f>SUM(J$32:J169)</f>
        <v>59270.180883179411</v>
      </c>
      <c r="U169" s="48">
        <f>SUM(K$32:K169)</f>
        <v>23708.072353271767</v>
      </c>
      <c r="V169" s="48">
        <f>SUM(L$32:L169)</f>
        <v>23708.072353271767</v>
      </c>
      <c r="W169" s="62">
        <f>SUM(M$32:M169)/10000</f>
        <v>0.80920000000000003</v>
      </c>
      <c r="X169" s="62">
        <f>SUM(N$32:N169)/10000</f>
        <v>0.80920000000000003</v>
      </c>
      <c r="Y169" s="62">
        <f>SUM(O$32:O169)/10000</f>
        <v>0.22994999999999999</v>
      </c>
      <c r="Z169" s="62">
        <f>SUM(P$32:P169)/10000</f>
        <v>0.17885000000000001</v>
      </c>
      <c r="AA169" s="62">
        <f>SUM(Q$32:Q169)/10000</f>
        <v>0.16863000000000011</v>
      </c>
      <c r="AB169" s="62">
        <f>SUM(R$32:R169)/10000</f>
        <v>0.16863000000000011</v>
      </c>
      <c r="AD169" s="2" t="str" cm="1">
        <f t="array" ref="AD169">IF(AD168="","",$B$2&amp;AD$31&amp;$B$2&amp;$B$1&amp;ROUND(AD$29/100*_xlfn.XLOOKUP($E169,$E$32:$E$281,_xlfn.XLOOKUP(AD$31,$S$28:$AB$28,$S$32:$AB$281))*_xlfn.XLOOKUP(AG$30,$S$8:$S$10,_xlfn.XLOOKUP(AD$31,$U$4:$Z$4,$U$8:$Z$10),1),4))</f>
        <v>"Atk":72309.6207</v>
      </c>
      <c r="AE169" s="2" t="str" cm="1">
        <f t="array" ref="AE169">IF(AE168="","",$B$2&amp;AE$31&amp;$B$2&amp;$B$1&amp;ROUND(AE$29/100*_xlfn.XLOOKUP($E169,$E$32:$E$281,_xlfn.XLOOKUP(AE$31,$S$28:$AB$28,$S$32:$AB$281))*_xlfn.XLOOKUP(AG$30,$S$8:$S$10,_xlfn.XLOOKUP(AE$31,$U$4:$Z$4,$U$8:$Z$10),1),4))</f>
        <v>"Cri":1.1733</v>
      </c>
      <c r="AF169" s="2" t="str" cm="1">
        <f t="array" ref="AF169">IF(AF168="","",$B$2&amp;AF$31&amp;$B$2&amp;$B$1&amp;ROUND(AF$29/100*_xlfn.XLOOKUP($E169,$E$32:$E$281,_xlfn.XLOOKUP(AF$31,$S$28:$AB$28,$S$32:$AB$281))*_xlfn.XLOOKUP(AI$30,$S$8:$S$10,_xlfn.XLOOKUP(AF$31,$U$4:$Z$4,$U$8:$Z$10),1),4))</f>
        <v/>
      </c>
      <c r="AG169" s="2" t="str">
        <f t="shared" si="25"/>
        <v>{"Atk":72309.6207,"Cri":1.1733}</v>
      </c>
      <c r="AH169" s="2" t="str" cm="1">
        <f t="array" ref="AH169">IF(AH168="","",$B$2&amp;AH$31&amp;$B$2&amp;$B$1&amp;ROUND(AH$29/100*_xlfn.XLOOKUP($E169,$E$32:$E$281,_xlfn.XLOOKUP(AH$31,$S$28:$AB$28,$S$32:$AB$281))*_xlfn.XLOOKUP(AK$30,$S$8:$S$10,_xlfn.XLOOKUP(AH$31,$U$4:$Z$4,$U$8:$Z$10),1),4))</f>
        <v>"Hp":521577.5918</v>
      </c>
      <c r="AI169" s="2" t="str" cm="1">
        <f t="array" ref="AI169">IF(AI168="","",$B$2&amp;AI$31&amp;$B$2&amp;$B$1&amp;ROUND(AI$29/100*_xlfn.XLOOKUP($E169,$E$32:$E$281,_xlfn.XLOOKUP(AI$31,$S$28:$AB$28,$S$32:$AB$281))*_xlfn.XLOOKUP(AK$30,$S$8:$S$10,_xlfn.XLOOKUP(AI$31,$U$4:$Z$4,$U$8:$Z$10),1),4))</f>
        <v>"AntiCri":0.6474</v>
      </c>
      <c r="AJ169" s="2" t="str" cm="1">
        <f t="array" ref="AJ169">IF(AJ168="","",$B$2&amp;AJ$31&amp;$B$2&amp;$B$1&amp;ROUND(AJ$29/100*_xlfn.XLOOKUP($E169,$E$32:$E$281,_xlfn.XLOOKUP(AJ$31,$S$28:$AB$28,$S$32:$AB$281))*_xlfn.XLOOKUP(AK$30,$S$8:$S$10,_xlfn.XLOOKUP(AJ$31,$U$4:$Z$4,$U$8:$Z$10),1),4))</f>
        <v/>
      </c>
      <c r="AK169" s="2" t="str">
        <f t="shared" si="26"/>
        <v>{"Hp":521577.5918,"AntiCri":0.6474}</v>
      </c>
      <c r="AL169" s="2" t="str" cm="1">
        <f t="array" ref="AL169">IF(AL168="","",$B$2&amp;AL$31&amp;$B$2&amp;$B$1&amp;ROUND(AL$29/100*_xlfn.XLOOKUP($E169,$E$32:$E$281,_xlfn.XLOOKUP(AL$31,$S$28:$AB$28,$S$32:$AB$281))*IFERROR(_xlfn.XLOOKUP(AO$30,$S$8:$S$10,_xlfn.XLOOKUP(AL$31,$U$4:$Z$4,$U$8:$Z$10),1),1),4))</f>
        <v>"PhysDef":22522.6687</v>
      </c>
      <c r="AM169" s="2" t="str" cm="1">
        <f t="array" ref="AM169">IF(AM168="","",$B$2&amp;AM$31&amp;$B$2&amp;$B$1&amp;ROUND(AM$29/100*_xlfn.XLOOKUP($E169,$E$32:$E$281,_xlfn.XLOOKUP(AM$31,$S$28:$AB$28,$S$32:$AB$281))*IFERROR(_xlfn.XLOOKUP(AP$30,$S$8:$S$10,_xlfn.XLOOKUP(AM$31,$U$4:$Z$4,$U$8:$Z$10),1),1),4))</f>
        <v>"SkillSpeed":0.1789</v>
      </c>
      <c r="AN169" s="2" t="str" cm="1">
        <f t="array" ref="AN169">IF(AN168="","",$B$2&amp;AN$31&amp;$B$2&amp;$B$1&amp;ROUND(AN$29/100*_xlfn.XLOOKUP($E169,$E$32:$E$281,_xlfn.XLOOKUP(AN$31,$S$28:$AB$28,$S$32:$AB$281))*IFERROR(_xlfn.XLOOKUP(AO$30,$S$8:$S$10,_xlfn.XLOOKUP(AN$31,$U$4:$Z$4,$U$8:$Z$10),1),1),4))</f>
        <v/>
      </c>
      <c r="AO169" s="2" t="str">
        <f t="shared" si="27"/>
        <v>{"PhysDef":22522.6687,"SkillSpeed":0.1789}</v>
      </c>
      <c r="AP169" s="2" t="str" cm="1">
        <f t="array" ref="AP169">IF(AP168="","",$B$2&amp;AP$31&amp;$B$2&amp;$B$1&amp;ROUND(AP$29/100*_xlfn.XLOOKUP($E169,$E$32:$E$281,_xlfn.XLOOKUP(AP$31,$S$28:$AB$28,$S$32:$AB$281))*IFERROR(_xlfn.XLOOKUP(AS$30,$S$8:$S$10,_xlfn.XLOOKUP(AP$31,$U$4:$Z$4,$U$8:$Z$10),1),1),4))</f>
        <v>"MagicDef":22522.6687</v>
      </c>
      <c r="AQ169" s="2" t="str" cm="1">
        <f t="array" ref="AQ169">IF(AQ168="","",$B$2&amp;AQ$31&amp;$B$2&amp;$B$1&amp;ROUND(AQ$29/100*_xlfn.XLOOKUP($E169,$E$32:$E$281,_xlfn.XLOOKUP(AQ$31,$S$28:$AB$28,$S$32:$AB$281))*IFERROR(_xlfn.XLOOKUP(AT$30,$S$8:$S$10,_xlfn.XLOOKUP(AQ$31,$U$4:$Z$4,$U$8:$Z$10),1),1),4))</f>
        <v>"AtkSpeed":0.23</v>
      </c>
      <c r="AR169" s="2" t="str" cm="1">
        <f t="array" ref="AR169">IF(AR168="","",$B$2&amp;AR$31&amp;$B$2&amp;$B$1&amp;ROUND(AR$29/100*_xlfn.XLOOKUP($E169,$E$32:$E$281,_xlfn.XLOOKUP(AR$31,$S$28:$AB$28,$S$32:$AB$281))*IFERROR(_xlfn.XLOOKUP(AS$30,$S$8:$S$10,_xlfn.XLOOKUP(AR$31,$U$4:$Z$4,$U$8:$Z$10),1),1),4))</f>
        <v>"SkillSpeed":0.1789</v>
      </c>
      <c r="AS169" s="2" t="str">
        <f t="shared" si="28"/>
        <v>{"MagicDef":22522.6687,"AtkSpeed":0.23,"SkillSpeed":0.1789}</v>
      </c>
      <c r="AT169" s="2" t="str" cm="1">
        <f t="array" ref="AT169">IF(AT168="","",$B$2&amp;AT$31&amp;$B$2&amp;$B$1&amp;ROUND(AT$29/100*_xlfn.XLOOKUP($E169,$E$32:$E$281,_xlfn.XLOOKUP(AT$31,$S$28:$AB$28,$S$32:$AB$281))*IFERROR(_xlfn.XLOOKUP(AW$30,$S$8:$S$10,_xlfn.XLOOKUP(AT$31,$U$4:$Z$4,$U$8:$Z$10),1),1),4))</f>
        <v>"Atk":50972.3556</v>
      </c>
      <c r="AU169" s="2" t="str" cm="1">
        <f t="array" ref="AU169">IF(AU168="","",$B$2&amp;AU$31&amp;$B$2&amp;$B$1&amp;ROUND(AU$29/100*_xlfn.XLOOKUP($E169,$E$32:$E$281,_xlfn.XLOOKUP(AU$31,$S$28:$AB$28,$S$32:$AB$281))*IFERROR(_xlfn.XLOOKUP(AX$30,$S$8:$S$10,_xlfn.XLOOKUP(AU$31,$U$4:$Z$4,$U$8:$Z$10),1),1),4))</f>
        <v>"Cri":0.8092</v>
      </c>
      <c r="AV169" s="2" t="str" cm="1">
        <f t="array" ref="AV169">IF(AV168="","",$B$2&amp;AV$31&amp;$B$2&amp;$B$1&amp;ROUND(AV$29/100*_xlfn.XLOOKUP($E169,$E$32:$E$281,_xlfn.XLOOKUP(AV$31,$S$28:$AB$28,$S$32:$AB$281))*IFERROR(_xlfn.XLOOKUP(AW$30,$S$8:$S$10,_xlfn.XLOOKUP(AV$31,$U$4:$Z$4,$U$8:$Z$10),1),1),4))</f>
        <v/>
      </c>
      <c r="AW169" s="2" t="str">
        <f t="shared" si="29"/>
        <v>{"Atk":50972.3556,"Cri":0.8092}</v>
      </c>
      <c r="AX169" s="2" t="str" cm="1">
        <f t="array" ref="AX169">IF(AX168="","",$B$2&amp;AX$31&amp;$B$2&amp;$B$1&amp;ROUND(AX$29/100*_xlfn.XLOOKUP($E169,$E$32:$E$281,_xlfn.XLOOKUP(AX$31,$S$28:$AB$28,$S$32:$AB$281))*IFERROR(_xlfn.XLOOKUP(BA$30,$S$8:$S$10,_xlfn.XLOOKUP(AX$31,$U$4:$Z$4,$U$8:$Z$10),1),1),4))</f>
        <v>"Hp":740877.261</v>
      </c>
      <c r="AY169" s="2" t="str" cm="1">
        <f t="array" ref="AY169">IF(AY168="","",$B$2&amp;AY$31&amp;$B$2&amp;$B$1&amp;ROUND(AY$29/100*_xlfn.XLOOKUP($E169,$E$32:$E$281,_xlfn.XLOOKUP(AY$31,$S$28:$AB$28,$S$32:$AB$281))*IFERROR(_xlfn.XLOOKUP(BB$30,$S$8:$S$10,_xlfn.XLOOKUP(AY$31,$U$4:$Z$4,$U$8:$Z$10),1),1),4))</f>
        <v>"AntiCri":0.8092</v>
      </c>
      <c r="AZ169" s="2" t="str" cm="1">
        <f t="array" ref="AZ169">IF(AZ168="","",$B$2&amp;AZ$31&amp;$B$2&amp;$B$1&amp;ROUND(AZ$29/100*_xlfn.XLOOKUP($E169,$E$32:$E$281,_xlfn.XLOOKUP(AZ$31,$S$28:$AB$28,$S$32:$AB$281))*IFERROR(_xlfn.XLOOKUP(BA$30,$S$8:$S$10,_xlfn.XLOOKUP(AZ$31,$U$4:$Z$4,$U$8:$Z$10),1),1),4))</f>
        <v/>
      </c>
      <c r="BA169" s="2" t="str">
        <f t="shared" si="30"/>
        <v>{"Hp":740877.261,"AntiCri":0.8092}</v>
      </c>
      <c r="BB169" s="2" t="str" cm="1">
        <f t="array" ref="BB169">IF(BB168="","",$B$2&amp;BB$31&amp;$B$2&amp;$B$1&amp;ROUND(BB$29/100*_xlfn.XLOOKUP($E169,$E$32:$E$281,_xlfn.XLOOKUP(BB$31,$S$28:$AB$28,$S$32:$AB$281))*IFERROR(_xlfn.XLOOKUP(BE$30,$S$8:$S$10,_xlfn.XLOOKUP(BB$31,$U$4:$Z$4,$U$8:$Z$10),1),1),4))</f>
        <v>"PhysDef":26078.8796</v>
      </c>
      <c r="BC169" s="2" t="str" cm="1">
        <f t="array" ref="BC169">IF(BC168="","",$B$2&amp;BC$31&amp;$B$2&amp;$B$1&amp;ROUND(BC$29/100*_xlfn.XLOOKUP($E169,$E$32:$E$281,_xlfn.XLOOKUP(BC$31,$S$28:$AB$28,$S$32:$AB$281))*IFERROR(_xlfn.XLOOKUP(BF$30,$S$8:$S$10,_xlfn.XLOOKUP(BC$31,$U$4:$Z$4,$U$8:$Z$10),1),1),4))</f>
        <v>"OnHealInc":0.1686</v>
      </c>
      <c r="BD169" s="2" t="str" cm="1">
        <f t="array" ref="BD169">IF(BD168="","",$B$2&amp;BD$31&amp;$B$2&amp;$B$1&amp;ROUND(BD$29/100*_xlfn.XLOOKUP($E169,$E$32:$E$281,_xlfn.XLOOKUP(BD$31,$S$28:$AB$28,$S$32:$AB$281))*IFERROR(_xlfn.XLOOKUP(BE$30,$S$8:$S$10,_xlfn.XLOOKUP(BD$31,$U$4:$Z$4,$U$8:$Z$10),1),1),4))</f>
        <v/>
      </c>
      <c r="BE169" s="2" t="str">
        <f t="shared" si="31"/>
        <v>{"PhysDef":26078.8796,"OnHealInc":0.1686}</v>
      </c>
      <c r="BF169" s="2" t="str" cm="1">
        <f t="array" ref="BF169">IF(BF168="","",$B$2&amp;BF$31&amp;$B$2&amp;$B$1&amp;ROUND(BF$29/100*_xlfn.XLOOKUP($E169,$E$32:$E$281,_xlfn.XLOOKUP(BF$31,$S$28:$AB$28,$S$32:$AB$281))*IFERROR(_xlfn.XLOOKUP(BI$30,$S$8:$S$10,_xlfn.XLOOKUP(BF$31,$U$4:$Z$4,$U$8:$Z$10),1),1),4))</f>
        <v>"MagicDef":26078.8796</v>
      </c>
      <c r="BG169" s="2" t="str" cm="1">
        <f t="array" ref="BG169">IF(BG168="","",$B$2&amp;BG$31&amp;$B$2&amp;$B$1&amp;ROUND(BG$29/100*_xlfn.XLOOKUP($E169,$E$32:$E$281,_xlfn.XLOOKUP(BG$31,$S$28:$AB$28,$S$32:$AB$281))*IFERROR(_xlfn.XLOOKUP(BJ$30,$S$8:$S$10,_xlfn.XLOOKUP(BG$31,$U$4:$Z$4,$U$8:$Z$10),1),1),4))</f>
        <v>"AtkSpeed":0.23</v>
      </c>
      <c r="BH169" s="2" t="str" cm="1">
        <f t="array" ref="BH169">IF(BH168="","",$B$2&amp;BH$31&amp;$B$2&amp;$B$1&amp;ROUND(BH$29/100*_xlfn.XLOOKUP($E169,$E$32:$E$281,_xlfn.XLOOKUP(BH$31,$S$28:$AB$28,$S$32:$AB$281))*IFERROR(_xlfn.XLOOKUP(BI$30,$S$8:$S$10,_xlfn.XLOOKUP(BH$31,$U$4:$Z$4,$U$8:$Z$10),1),1),4))</f>
        <v>"OnHealInc":0.1686</v>
      </c>
      <c r="BI169" s="2" t="str">
        <f t="shared" si="32"/>
        <v>{"MagicDef":26078.8796,"AtkSpeed":0.23,"OnHealInc":0.1686}</v>
      </c>
      <c r="BJ169" s="2" t="str" cm="1">
        <f t="array" ref="BJ169">IF(BJ168="","",$B$2&amp;BJ$31&amp;$B$2&amp;$B$1&amp;ROUND(BJ$29/100*_xlfn.XLOOKUP($E169,$E$32:$E$281,_xlfn.XLOOKUP(BJ$31,$S$28:$AB$28,$S$32:$AB$281))*IFERROR(_xlfn.XLOOKUP(BM$30,$S$8:$S$10,_xlfn.XLOOKUP(BJ$31,$U$4:$Z$4,$U$8:$Z$10),1),1),4))</f>
        <v>"Atk":65197.199</v>
      </c>
      <c r="BK169" s="2" t="str" cm="1">
        <f t="array" ref="BK169">IF(BK168="","",$B$2&amp;BK$31&amp;$B$2&amp;$B$1&amp;ROUND(BK$29/100*_xlfn.XLOOKUP($E169,$E$32:$E$281,_xlfn.XLOOKUP(BK$31,$S$28:$AB$28,$S$32:$AB$281))*IFERROR(_xlfn.XLOOKUP(BN$30,$S$8:$S$10,_xlfn.XLOOKUP(BK$31,$U$4:$Z$4,$U$8:$Z$10),1),1),4))</f>
        <v>"Cri":0.8092</v>
      </c>
      <c r="BL169" s="2" t="str" cm="1">
        <f t="array" ref="BL169">IF(BL168="","",$B$2&amp;BL$31&amp;$B$2&amp;$B$1&amp;ROUND(BL$29/100*_xlfn.XLOOKUP($E169,$E$32:$E$281,_xlfn.XLOOKUP(BL$31,$S$28:$AB$28,$S$32:$AB$281))*IFERROR(_xlfn.XLOOKUP(BM$30,$S$8:$S$10,_xlfn.XLOOKUP(BL$31,$U$4:$Z$4,$U$8:$Z$10),1),1),4))</f>
        <v/>
      </c>
      <c r="BM169" s="2" t="str">
        <f t="shared" si="33"/>
        <v>{"Atk":65197.199,"Cri":0.8092}</v>
      </c>
      <c r="BN169" s="2" t="str" cm="1">
        <f t="array" ref="BN169">IF(BN168="","",$B$2&amp;BN$31&amp;$B$2&amp;$B$1&amp;ROUND(BN$29/100*_xlfn.XLOOKUP($E169,$E$32:$E$281,_xlfn.XLOOKUP(BN$31,$S$28:$AB$28,$S$32:$AB$281))*IFERROR(_xlfn.XLOOKUP(BQ$30,$S$8:$S$10,_xlfn.XLOOKUP(BN$31,$U$4:$Z$4,$U$8:$Z$10),1),1),4))</f>
        <v>"Hp":622336.8993</v>
      </c>
      <c r="BO169" s="2" t="str" cm="1">
        <f t="array" ref="BO169">IF(BO168="","",$B$2&amp;BO$31&amp;$B$2&amp;$B$1&amp;ROUND(BO$29/100*_xlfn.XLOOKUP($E169,$E$32:$E$281,_xlfn.XLOOKUP(BO$31,$S$28:$AB$28,$S$32:$AB$281))*IFERROR(_xlfn.XLOOKUP(BR$30,$S$8:$S$10,_xlfn.XLOOKUP(BO$31,$U$4:$Z$4,$U$8:$Z$10),1),1),4))</f>
        <v>"AntiCri":0.8092</v>
      </c>
      <c r="BP169" s="2" t="str" cm="1">
        <f t="array" ref="BP169">IF(BP168="","",$B$2&amp;BP$31&amp;$B$2&amp;$B$1&amp;ROUND(BP$29/100*_xlfn.XLOOKUP($E169,$E$32:$E$281,_xlfn.XLOOKUP(BP$31,$S$28:$AB$28,$S$32:$AB$281))*IFERROR(_xlfn.XLOOKUP(BQ$30,$S$8:$S$10,_xlfn.XLOOKUP(BP$31,$U$4:$Z$4,$U$8:$Z$10),1),1),4))</f>
        <v/>
      </c>
      <c r="BQ169" s="2" t="str">
        <f t="shared" si="34"/>
        <v>{"Hp":622336.8993,"AntiCri":0.8092}</v>
      </c>
      <c r="BR169" s="2" t="str" cm="1">
        <f t="array" ref="BR169">IF(BR168="","",$B$2&amp;BR$31&amp;$B$2&amp;$B$1&amp;ROUND(BR$29/100*_xlfn.XLOOKUP($E169,$E$32:$E$281,_xlfn.XLOOKUP(BR$31,$S$28:$AB$28,$S$32:$AB$281))*IFERROR(_xlfn.XLOOKUP(BU$30,$S$8:$S$10,_xlfn.XLOOKUP(BR$31,$U$4:$Z$4,$U$8:$Z$10),1),1),4))</f>
        <v>"PhysDef":22996.8302</v>
      </c>
      <c r="BS169" s="2" t="str" cm="1">
        <f t="array" ref="BS169">IF(BS168="","",$B$2&amp;BS$31&amp;$B$2&amp;$B$1&amp;ROUND(BS$29/100*_xlfn.XLOOKUP($E169,$E$32:$E$281,_xlfn.XLOOKUP(BS$31,$S$28:$AB$28,$S$32:$AB$281))*IFERROR(_xlfn.XLOOKUP(BV$30,$S$8:$S$10,_xlfn.XLOOKUP(BS$31,$U$4:$Z$4,$U$8:$Z$10),1),1),4))</f>
        <v>"HealInc":0.1686</v>
      </c>
      <c r="BT169" s="2" t="str" cm="1">
        <f t="array" ref="BT169">IF(BT168="","",$B$2&amp;BT$31&amp;$B$2&amp;$B$1&amp;ROUND(BT$29/100*_xlfn.XLOOKUP($E169,$E$32:$E$281,_xlfn.XLOOKUP(BT$31,$S$28:$AB$28,$S$32:$AB$281))*IFERROR(_xlfn.XLOOKUP(BU$30,$S$8:$S$10,_xlfn.XLOOKUP(BT$31,$U$4:$Z$4,$U$8:$Z$10),1),1),4))</f>
        <v/>
      </c>
      <c r="BU169" s="2" t="str">
        <f t="shared" si="35"/>
        <v>{"PhysDef":22996.8302,"HealInc":0.1686}</v>
      </c>
      <c r="BV169" s="2" t="str" cm="1">
        <f t="array" ref="BV169">IF(BV168="","",$B$2&amp;BV$31&amp;$B$2&amp;$B$1&amp;ROUND(BV$29/100*_xlfn.XLOOKUP($E169,$E$32:$E$281,_xlfn.XLOOKUP(BV$31,$S$28:$AB$28,$S$32:$AB$281))*IFERROR(_xlfn.XLOOKUP(BY$30,$S$8:$S$10,_xlfn.XLOOKUP(BV$31,$U$4:$Z$4,$U$8:$Z$10),1),1),4))</f>
        <v>"MagicDef":23470.9916</v>
      </c>
      <c r="BW169" s="2" t="str" cm="1">
        <f t="array" ref="BW169">IF(BW168="","",$B$2&amp;BW$31&amp;$B$2&amp;$B$1&amp;ROUND(BW$29/100*_xlfn.XLOOKUP($E169,$E$32:$E$281,_xlfn.XLOOKUP(BW$31,$S$28:$AB$28,$S$32:$AB$281))*IFERROR(_xlfn.XLOOKUP(BZ$30,$S$8:$S$10,_xlfn.XLOOKUP(BW$31,$U$4:$Z$4,$U$8:$Z$10),1),1),4))</f>
        <v>"AtkSpeed":0.23</v>
      </c>
      <c r="BX169" s="2" t="str" cm="1">
        <f t="array" ref="BX169">IF(BX168="","",$B$2&amp;BX$31&amp;$B$2&amp;$B$1&amp;ROUND(BX$29/100*_xlfn.XLOOKUP($E169,$E$32:$E$281,_xlfn.XLOOKUP(BX$31,$S$28:$AB$28,$S$32:$AB$281))*IFERROR(_xlfn.XLOOKUP(BY$30,$S$8:$S$10,_xlfn.XLOOKUP(BX$31,$U$4:$Z$4,$U$8:$Z$10),1),1),4))</f>
        <v>"HealInc":0.1686</v>
      </c>
      <c r="BY169" s="2" t="str">
        <f t="shared" si="36"/>
        <v>{"MagicDef":23470.9916,"AtkSpeed":0.23,"HealInc":0.1686}</v>
      </c>
    </row>
    <row r="170" spans="4:77" ht="16.5" x14ac:dyDescent="0.15">
      <c r="D170" s="38">
        <v>287</v>
      </c>
      <c r="E170" s="43">
        <v>139</v>
      </c>
      <c r="F170" s="38">
        <v>0</v>
      </c>
      <c r="G170" s="38">
        <v>0</v>
      </c>
      <c r="H170" s="38">
        <v>0</v>
      </c>
      <c r="I170" s="48">
        <v>0</v>
      </c>
      <c r="J170" s="48">
        <v>0</v>
      </c>
      <c r="K170" s="48">
        <v>0</v>
      </c>
      <c r="L170" s="48">
        <v>0</v>
      </c>
      <c r="M170" s="48">
        <v>0</v>
      </c>
      <c r="N170" s="48">
        <v>0</v>
      </c>
      <c r="O170" s="48">
        <v>0</v>
      </c>
      <c r="P170" s="48">
        <v>0</v>
      </c>
      <c r="Q170" s="48">
        <v>0</v>
      </c>
      <c r="R170" s="48">
        <v>0</v>
      </c>
      <c r="S170" s="48">
        <f>SUM(I$32:I170)</f>
        <v>592701.80883179419</v>
      </c>
      <c r="T170" s="48">
        <f>SUM(J$32:J170)</f>
        <v>59270.180883179411</v>
      </c>
      <c r="U170" s="48">
        <f>SUM(K$32:K170)</f>
        <v>23708.072353271767</v>
      </c>
      <c r="V170" s="48">
        <f>SUM(L$32:L170)</f>
        <v>23708.072353271767</v>
      </c>
      <c r="W170" s="62">
        <f>SUM(M$32:M170)/10000</f>
        <v>0.80920000000000003</v>
      </c>
      <c r="X170" s="62">
        <f>SUM(N$32:N170)/10000</f>
        <v>0.80920000000000003</v>
      </c>
      <c r="Y170" s="62">
        <f>SUM(O$32:O170)/10000</f>
        <v>0.22994999999999999</v>
      </c>
      <c r="Z170" s="62">
        <f>SUM(P$32:P170)/10000</f>
        <v>0.17885000000000001</v>
      </c>
      <c r="AA170" s="62">
        <f>SUM(Q$32:Q170)/10000</f>
        <v>0.16863000000000011</v>
      </c>
      <c r="AB170" s="62">
        <f>SUM(R$32:R170)/10000</f>
        <v>0.16863000000000011</v>
      </c>
      <c r="AD170" s="2" t="str" cm="1">
        <f t="array" ref="AD170">IF(AD169="","",$B$2&amp;AD$31&amp;$B$2&amp;$B$1&amp;ROUND(AD$29/100*_xlfn.XLOOKUP($E170,$E$32:$E$281,_xlfn.XLOOKUP(AD$31,$S$28:$AB$28,$S$32:$AB$281))*_xlfn.XLOOKUP(AG$30,$S$8:$S$10,_xlfn.XLOOKUP(AD$31,$U$4:$Z$4,$U$8:$Z$10),1),4))</f>
        <v>"Atk":72309.6207</v>
      </c>
      <c r="AE170" s="2" t="str" cm="1">
        <f t="array" ref="AE170">IF(AE169="","",$B$2&amp;AE$31&amp;$B$2&amp;$B$1&amp;ROUND(AE$29/100*_xlfn.XLOOKUP($E170,$E$32:$E$281,_xlfn.XLOOKUP(AE$31,$S$28:$AB$28,$S$32:$AB$281))*_xlfn.XLOOKUP(AG$30,$S$8:$S$10,_xlfn.XLOOKUP(AE$31,$U$4:$Z$4,$U$8:$Z$10),1),4))</f>
        <v>"Cri":1.1733</v>
      </c>
      <c r="AF170" s="2" t="str" cm="1">
        <f t="array" ref="AF170">IF(AF169="","",$B$2&amp;AF$31&amp;$B$2&amp;$B$1&amp;ROUND(AF$29/100*_xlfn.XLOOKUP($E170,$E$32:$E$281,_xlfn.XLOOKUP(AF$31,$S$28:$AB$28,$S$32:$AB$281))*_xlfn.XLOOKUP(AI$30,$S$8:$S$10,_xlfn.XLOOKUP(AF$31,$U$4:$Z$4,$U$8:$Z$10),1),4))</f>
        <v/>
      </c>
      <c r="AG170" s="2" t="str">
        <f t="shared" si="25"/>
        <v>{"Atk":72309.6207,"Cri":1.1733}</v>
      </c>
      <c r="AH170" s="2" t="str" cm="1">
        <f t="array" ref="AH170">IF(AH169="","",$B$2&amp;AH$31&amp;$B$2&amp;$B$1&amp;ROUND(AH$29/100*_xlfn.XLOOKUP($E170,$E$32:$E$281,_xlfn.XLOOKUP(AH$31,$S$28:$AB$28,$S$32:$AB$281))*_xlfn.XLOOKUP(AK$30,$S$8:$S$10,_xlfn.XLOOKUP(AH$31,$U$4:$Z$4,$U$8:$Z$10),1),4))</f>
        <v>"Hp":521577.5918</v>
      </c>
      <c r="AI170" s="2" t="str" cm="1">
        <f t="array" ref="AI170">IF(AI169="","",$B$2&amp;AI$31&amp;$B$2&amp;$B$1&amp;ROUND(AI$29/100*_xlfn.XLOOKUP($E170,$E$32:$E$281,_xlfn.XLOOKUP(AI$31,$S$28:$AB$28,$S$32:$AB$281))*_xlfn.XLOOKUP(AK$30,$S$8:$S$10,_xlfn.XLOOKUP(AI$31,$U$4:$Z$4,$U$8:$Z$10),1),4))</f>
        <v>"AntiCri":0.6474</v>
      </c>
      <c r="AJ170" s="2" t="str" cm="1">
        <f t="array" ref="AJ170">IF(AJ169="","",$B$2&amp;AJ$31&amp;$B$2&amp;$B$1&amp;ROUND(AJ$29/100*_xlfn.XLOOKUP($E170,$E$32:$E$281,_xlfn.XLOOKUP(AJ$31,$S$28:$AB$28,$S$32:$AB$281))*_xlfn.XLOOKUP(AK$30,$S$8:$S$10,_xlfn.XLOOKUP(AJ$31,$U$4:$Z$4,$U$8:$Z$10),1),4))</f>
        <v/>
      </c>
      <c r="AK170" s="2" t="str">
        <f t="shared" si="26"/>
        <v>{"Hp":521577.5918,"AntiCri":0.6474}</v>
      </c>
      <c r="AL170" s="2" t="str" cm="1">
        <f t="array" ref="AL170">IF(AL169="","",$B$2&amp;AL$31&amp;$B$2&amp;$B$1&amp;ROUND(AL$29/100*_xlfn.XLOOKUP($E170,$E$32:$E$281,_xlfn.XLOOKUP(AL$31,$S$28:$AB$28,$S$32:$AB$281))*IFERROR(_xlfn.XLOOKUP(AO$30,$S$8:$S$10,_xlfn.XLOOKUP(AL$31,$U$4:$Z$4,$U$8:$Z$10),1),1),4))</f>
        <v>"PhysDef":22522.6687</v>
      </c>
      <c r="AM170" s="2" t="str" cm="1">
        <f t="array" ref="AM170">IF(AM169="","",$B$2&amp;AM$31&amp;$B$2&amp;$B$1&amp;ROUND(AM$29/100*_xlfn.XLOOKUP($E170,$E$32:$E$281,_xlfn.XLOOKUP(AM$31,$S$28:$AB$28,$S$32:$AB$281))*IFERROR(_xlfn.XLOOKUP(AP$30,$S$8:$S$10,_xlfn.XLOOKUP(AM$31,$U$4:$Z$4,$U$8:$Z$10),1),1),4))</f>
        <v>"SkillSpeed":0.1789</v>
      </c>
      <c r="AN170" s="2" t="str" cm="1">
        <f t="array" ref="AN170">IF(AN169="","",$B$2&amp;AN$31&amp;$B$2&amp;$B$1&amp;ROUND(AN$29/100*_xlfn.XLOOKUP($E170,$E$32:$E$281,_xlfn.XLOOKUP(AN$31,$S$28:$AB$28,$S$32:$AB$281))*IFERROR(_xlfn.XLOOKUP(AO$30,$S$8:$S$10,_xlfn.XLOOKUP(AN$31,$U$4:$Z$4,$U$8:$Z$10),1),1),4))</f>
        <v/>
      </c>
      <c r="AO170" s="2" t="str">
        <f t="shared" si="27"/>
        <v>{"PhysDef":22522.6687,"SkillSpeed":0.1789}</v>
      </c>
      <c r="AP170" s="2" t="str" cm="1">
        <f t="array" ref="AP170">IF(AP169="","",$B$2&amp;AP$31&amp;$B$2&amp;$B$1&amp;ROUND(AP$29/100*_xlfn.XLOOKUP($E170,$E$32:$E$281,_xlfn.XLOOKUP(AP$31,$S$28:$AB$28,$S$32:$AB$281))*IFERROR(_xlfn.XLOOKUP(AS$30,$S$8:$S$10,_xlfn.XLOOKUP(AP$31,$U$4:$Z$4,$U$8:$Z$10),1),1),4))</f>
        <v>"MagicDef":22522.6687</v>
      </c>
      <c r="AQ170" s="2" t="str" cm="1">
        <f t="array" ref="AQ170">IF(AQ169="","",$B$2&amp;AQ$31&amp;$B$2&amp;$B$1&amp;ROUND(AQ$29/100*_xlfn.XLOOKUP($E170,$E$32:$E$281,_xlfn.XLOOKUP(AQ$31,$S$28:$AB$28,$S$32:$AB$281))*IFERROR(_xlfn.XLOOKUP(AT$30,$S$8:$S$10,_xlfn.XLOOKUP(AQ$31,$U$4:$Z$4,$U$8:$Z$10),1),1),4))</f>
        <v>"AtkSpeed":0.23</v>
      </c>
      <c r="AR170" s="2" t="str" cm="1">
        <f t="array" ref="AR170">IF(AR169="","",$B$2&amp;AR$31&amp;$B$2&amp;$B$1&amp;ROUND(AR$29/100*_xlfn.XLOOKUP($E170,$E$32:$E$281,_xlfn.XLOOKUP(AR$31,$S$28:$AB$28,$S$32:$AB$281))*IFERROR(_xlfn.XLOOKUP(AS$30,$S$8:$S$10,_xlfn.XLOOKUP(AR$31,$U$4:$Z$4,$U$8:$Z$10),1),1),4))</f>
        <v>"SkillSpeed":0.1789</v>
      </c>
      <c r="AS170" s="2" t="str">
        <f t="shared" si="28"/>
        <v>{"MagicDef":22522.6687,"AtkSpeed":0.23,"SkillSpeed":0.1789}</v>
      </c>
      <c r="AT170" s="2" t="str" cm="1">
        <f t="array" ref="AT170">IF(AT169="","",$B$2&amp;AT$31&amp;$B$2&amp;$B$1&amp;ROUND(AT$29/100*_xlfn.XLOOKUP($E170,$E$32:$E$281,_xlfn.XLOOKUP(AT$31,$S$28:$AB$28,$S$32:$AB$281))*IFERROR(_xlfn.XLOOKUP(AW$30,$S$8:$S$10,_xlfn.XLOOKUP(AT$31,$U$4:$Z$4,$U$8:$Z$10),1),1),4))</f>
        <v>"Atk":50972.3556</v>
      </c>
      <c r="AU170" s="2" t="str" cm="1">
        <f t="array" ref="AU170">IF(AU169="","",$B$2&amp;AU$31&amp;$B$2&amp;$B$1&amp;ROUND(AU$29/100*_xlfn.XLOOKUP($E170,$E$32:$E$281,_xlfn.XLOOKUP(AU$31,$S$28:$AB$28,$S$32:$AB$281))*IFERROR(_xlfn.XLOOKUP(AX$30,$S$8:$S$10,_xlfn.XLOOKUP(AU$31,$U$4:$Z$4,$U$8:$Z$10),1),1),4))</f>
        <v>"Cri":0.8092</v>
      </c>
      <c r="AV170" s="2" t="str" cm="1">
        <f t="array" ref="AV170">IF(AV169="","",$B$2&amp;AV$31&amp;$B$2&amp;$B$1&amp;ROUND(AV$29/100*_xlfn.XLOOKUP($E170,$E$32:$E$281,_xlfn.XLOOKUP(AV$31,$S$28:$AB$28,$S$32:$AB$281))*IFERROR(_xlfn.XLOOKUP(AW$30,$S$8:$S$10,_xlfn.XLOOKUP(AV$31,$U$4:$Z$4,$U$8:$Z$10),1),1),4))</f>
        <v/>
      </c>
      <c r="AW170" s="2" t="str">
        <f t="shared" si="29"/>
        <v>{"Atk":50972.3556,"Cri":0.8092}</v>
      </c>
      <c r="AX170" s="2" t="str" cm="1">
        <f t="array" ref="AX170">IF(AX169="","",$B$2&amp;AX$31&amp;$B$2&amp;$B$1&amp;ROUND(AX$29/100*_xlfn.XLOOKUP($E170,$E$32:$E$281,_xlfn.XLOOKUP(AX$31,$S$28:$AB$28,$S$32:$AB$281))*IFERROR(_xlfn.XLOOKUP(BA$30,$S$8:$S$10,_xlfn.XLOOKUP(AX$31,$U$4:$Z$4,$U$8:$Z$10),1),1),4))</f>
        <v>"Hp":740877.261</v>
      </c>
      <c r="AY170" s="2" t="str" cm="1">
        <f t="array" ref="AY170">IF(AY169="","",$B$2&amp;AY$31&amp;$B$2&amp;$B$1&amp;ROUND(AY$29/100*_xlfn.XLOOKUP($E170,$E$32:$E$281,_xlfn.XLOOKUP(AY$31,$S$28:$AB$28,$S$32:$AB$281))*IFERROR(_xlfn.XLOOKUP(BB$30,$S$8:$S$10,_xlfn.XLOOKUP(AY$31,$U$4:$Z$4,$U$8:$Z$10),1),1),4))</f>
        <v>"AntiCri":0.8092</v>
      </c>
      <c r="AZ170" s="2" t="str" cm="1">
        <f t="array" ref="AZ170">IF(AZ169="","",$B$2&amp;AZ$31&amp;$B$2&amp;$B$1&amp;ROUND(AZ$29/100*_xlfn.XLOOKUP($E170,$E$32:$E$281,_xlfn.XLOOKUP(AZ$31,$S$28:$AB$28,$S$32:$AB$281))*IFERROR(_xlfn.XLOOKUP(BA$30,$S$8:$S$10,_xlfn.XLOOKUP(AZ$31,$U$4:$Z$4,$U$8:$Z$10),1),1),4))</f>
        <v/>
      </c>
      <c r="BA170" s="2" t="str">
        <f t="shared" si="30"/>
        <v>{"Hp":740877.261,"AntiCri":0.8092}</v>
      </c>
      <c r="BB170" s="2" t="str" cm="1">
        <f t="array" ref="BB170">IF(BB169="","",$B$2&amp;BB$31&amp;$B$2&amp;$B$1&amp;ROUND(BB$29/100*_xlfn.XLOOKUP($E170,$E$32:$E$281,_xlfn.XLOOKUP(BB$31,$S$28:$AB$28,$S$32:$AB$281))*IFERROR(_xlfn.XLOOKUP(BE$30,$S$8:$S$10,_xlfn.XLOOKUP(BB$31,$U$4:$Z$4,$U$8:$Z$10),1),1),4))</f>
        <v>"PhysDef":26078.8796</v>
      </c>
      <c r="BC170" s="2" t="str" cm="1">
        <f t="array" ref="BC170">IF(BC169="","",$B$2&amp;BC$31&amp;$B$2&amp;$B$1&amp;ROUND(BC$29/100*_xlfn.XLOOKUP($E170,$E$32:$E$281,_xlfn.XLOOKUP(BC$31,$S$28:$AB$28,$S$32:$AB$281))*IFERROR(_xlfn.XLOOKUP(BF$30,$S$8:$S$10,_xlfn.XLOOKUP(BC$31,$U$4:$Z$4,$U$8:$Z$10),1),1),4))</f>
        <v>"OnHealInc":0.1686</v>
      </c>
      <c r="BD170" s="2" t="str" cm="1">
        <f t="array" ref="BD170">IF(BD169="","",$B$2&amp;BD$31&amp;$B$2&amp;$B$1&amp;ROUND(BD$29/100*_xlfn.XLOOKUP($E170,$E$32:$E$281,_xlfn.XLOOKUP(BD$31,$S$28:$AB$28,$S$32:$AB$281))*IFERROR(_xlfn.XLOOKUP(BE$30,$S$8:$S$10,_xlfn.XLOOKUP(BD$31,$U$4:$Z$4,$U$8:$Z$10),1),1),4))</f>
        <v/>
      </c>
      <c r="BE170" s="2" t="str">
        <f t="shared" si="31"/>
        <v>{"PhysDef":26078.8796,"OnHealInc":0.1686}</v>
      </c>
      <c r="BF170" s="2" t="str" cm="1">
        <f t="array" ref="BF170">IF(BF169="","",$B$2&amp;BF$31&amp;$B$2&amp;$B$1&amp;ROUND(BF$29/100*_xlfn.XLOOKUP($E170,$E$32:$E$281,_xlfn.XLOOKUP(BF$31,$S$28:$AB$28,$S$32:$AB$281))*IFERROR(_xlfn.XLOOKUP(BI$30,$S$8:$S$10,_xlfn.XLOOKUP(BF$31,$U$4:$Z$4,$U$8:$Z$10),1),1),4))</f>
        <v>"MagicDef":26078.8796</v>
      </c>
      <c r="BG170" s="2" t="str" cm="1">
        <f t="array" ref="BG170">IF(BG169="","",$B$2&amp;BG$31&amp;$B$2&amp;$B$1&amp;ROUND(BG$29/100*_xlfn.XLOOKUP($E170,$E$32:$E$281,_xlfn.XLOOKUP(BG$31,$S$28:$AB$28,$S$32:$AB$281))*IFERROR(_xlfn.XLOOKUP(BJ$30,$S$8:$S$10,_xlfn.XLOOKUP(BG$31,$U$4:$Z$4,$U$8:$Z$10),1),1),4))</f>
        <v>"AtkSpeed":0.23</v>
      </c>
      <c r="BH170" s="2" t="str" cm="1">
        <f t="array" ref="BH170">IF(BH169="","",$B$2&amp;BH$31&amp;$B$2&amp;$B$1&amp;ROUND(BH$29/100*_xlfn.XLOOKUP($E170,$E$32:$E$281,_xlfn.XLOOKUP(BH$31,$S$28:$AB$28,$S$32:$AB$281))*IFERROR(_xlfn.XLOOKUP(BI$30,$S$8:$S$10,_xlfn.XLOOKUP(BH$31,$U$4:$Z$4,$U$8:$Z$10),1),1),4))</f>
        <v>"OnHealInc":0.1686</v>
      </c>
      <c r="BI170" s="2" t="str">
        <f t="shared" si="32"/>
        <v>{"MagicDef":26078.8796,"AtkSpeed":0.23,"OnHealInc":0.1686}</v>
      </c>
      <c r="BJ170" s="2" t="str" cm="1">
        <f t="array" ref="BJ170">IF(BJ169="","",$B$2&amp;BJ$31&amp;$B$2&amp;$B$1&amp;ROUND(BJ$29/100*_xlfn.XLOOKUP($E170,$E$32:$E$281,_xlfn.XLOOKUP(BJ$31,$S$28:$AB$28,$S$32:$AB$281))*IFERROR(_xlfn.XLOOKUP(BM$30,$S$8:$S$10,_xlfn.XLOOKUP(BJ$31,$U$4:$Z$4,$U$8:$Z$10),1),1),4))</f>
        <v>"Atk":65197.199</v>
      </c>
      <c r="BK170" s="2" t="str" cm="1">
        <f t="array" ref="BK170">IF(BK169="","",$B$2&amp;BK$31&amp;$B$2&amp;$B$1&amp;ROUND(BK$29/100*_xlfn.XLOOKUP($E170,$E$32:$E$281,_xlfn.XLOOKUP(BK$31,$S$28:$AB$28,$S$32:$AB$281))*IFERROR(_xlfn.XLOOKUP(BN$30,$S$8:$S$10,_xlfn.XLOOKUP(BK$31,$U$4:$Z$4,$U$8:$Z$10),1),1),4))</f>
        <v>"Cri":0.8092</v>
      </c>
      <c r="BL170" s="2" t="str" cm="1">
        <f t="array" ref="BL170">IF(BL169="","",$B$2&amp;BL$31&amp;$B$2&amp;$B$1&amp;ROUND(BL$29/100*_xlfn.XLOOKUP($E170,$E$32:$E$281,_xlfn.XLOOKUP(BL$31,$S$28:$AB$28,$S$32:$AB$281))*IFERROR(_xlfn.XLOOKUP(BM$30,$S$8:$S$10,_xlfn.XLOOKUP(BL$31,$U$4:$Z$4,$U$8:$Z$10),1),1),4))</f>
        <v/>
      </c>
      <c r="BM170" s="2" t="str">
        <f t="shared" si="33"/>
        <v>{"Atk":65197.199,"Cri":0.8092}</v>
      </c>
      <c r="BN170" s="2" t="str" cm="1">
        <f t="array" ref="BN170">IF(BN169="","",$B$2&amp;BN$31&amp;$B$2&amp;$B$1&amp;ROUND(BN$29/100*_xlfn.XLOOKUP($E170,$E$32:$E$281,_xlfn.XLOOKUP(BN$31,$S$28:$AB$28,$S$32:$AB$281))*IFERROR(_xlfn.XLOOKUP(BQ$30,$S$8:$S$10,_xlfn.XLOOKUP(BN$31,$U$4:$Z$4,$U$8:$Z$10),1),1),4))</f>
        <v>"Hp":622336.8993</v>
      </c>
      <c r="BO170" s="2" t="str" cm="1">
        <f t="array" ref="BO170">IF(BO169="","",$B$2&amp;BO$31&amp;$B$2&amp;$B$1&amp;ROUND(BO$29/100*_xlfn.XLOOKUP($E170,$E$32:$E$281,_xlfn.XLOOKUP(BO$31,$S$28:$AB$28,$S$32:$AB$281))*IFERROR(_xlfn.XLOOKUP(BR$30,$S$8:$S$10,_xlfn.XLOOKUP(BO$31,$U$4:$Z$4,$U$8:$Z$10),1),1),4))</f>
        <v>"AntiCri":0.8092</v>
      </c>
      <c r="BP170" s="2" t="str" cm="1">
        <f t="array" ref="BP170">IF(BP169="","",$B$2&amp;BP$31&amp;$B$2&amp;$B$1&amp;ROUND(BP$29/100*_xlfn.XLOOKUP($E170,$E$32:$E$281,_xlfn.XLOOKUP(BP$31,$S$28:$AB$28,$S$32:$AB$281))*IFERROR(_xlfn.XLOOKUP(BQ$30,$S$8:$S$10,_xlfn.XLOOKUP(BP$31,$U$4:$Z$4,$U$8:$Z$10),1),1),4))</f>
        <v/>
      </c>
      <c r="BQ170" s="2" t="str">
        <f t="shared" si="34"/>
        <v>{"Hp":622336.8993,"AntiCri":0.8092}</v>
      </c>
      <c r="BR170" s="2" t="str" cm="1">
        <f t="array" ref="BR170">IF(BR169="","",$B$2&amp;BR$31&amp;$B$2&amp;$B$1&amp;ROUND(BR$29/100*_xlfn.XLOOKUP($E170,$E$32:$E$281,_xlfn.XLOOKUP(BR$31,$S$28:$AB$28,$S$32:$AB$281))*IFERROR(_xlfn.XLOOKUP(BU$30,$S$8:$S$10,_xlfn.XLOOKUP(BR$31,$U$4:$Z$4,$U$8:$Z$10),1),1),4))</f>
        <v>"PhysDef":22996.8302</v>
      </c>
      <c r="BS170" s="2" t="str" cm="1">
        <f t="array" ref="BS170">IF(BS169="","",$B$2&amp;BS$31&amp;$B$2&amp;$B$1&amp;ROUND(BS$29/100*_xlfn.XLOOKUP($E170,$E$32:$E$281,_xlfn.XLOOKUP(BS$31,$S$28:$AB$28,$S$32:$AB$281))*IFERROR(_xlfn.XLOOKUP(BV$30,$S$8:$S$10,_xlfn.XLOOKUP(BS$31,$U$4:$Z$4,$U$8:$Z$10),1),1),4))</f>
        <v>"HealInc":0.1686</v>
      </c>
      <c r="BT170" s="2" t="str" cm="1">
        <f t="array" ref="BT170">IF(BT169="","",$B$2&amp;BT$31&amp;$B$2&amp;$B$1&amp;ROUND(BT$29/100*_xlfn.XLOOKUP($E170,$E$32:$E$281,_xlfn.XLOOKUP(BT$31,$S$28:$AB$28,$S$32:$AB$281))*IFERROR(_xlfn.XLOOKUP(BU$30,$S$8:$S$10,_xlfn.XLOOKUP(BT$31,$U$4:$Z$4,$U$8:$Z$10),1),1),4))</f>
        <v/>
      </c>
      <c r="BU170" s="2" t="str">
        <f t="shared" si="35"/>
        <v>{"PhysDef":22996.8302,"HealInc":0.1686}</v>
      </c>
      <c r="BV170" s="2" t="str" cm="1">
        <f t="array" ref="BV170">IF(BV169="","",$B$2&amp;BV$31&amp;$B$2&amp;$B$1&amp;ROUND(BV$29/100*_xlfn.XLOOKUP($E170,$E$32:$E$281,_xlfn.XLOOKUP(BV$31,$S$28:$AB$28,$S$32:$AB$281))*IFERROR(_xlfn.XLOOKUP(BY$30,$S$8:$S$10,_xlfn.XLOOKUP(BV$31,$U$4:$Z$4,$U$8:$Z$10),1),1),4))</f>
        <v>"MagicDef":23470.9916</v>
      </c>
      <c r="BW170" s="2" t="str" cm="1">
        <f t="array" ref="BW170">IF(BW169="","",$B$2&amp;BW$31&amp;$B$2&amp;$B$1&amp;ROUND(BW$29/100*_xlfn.XLOOKUP($E170,$E$32:$E$281,_xlfn.XLOOKUP(BW$31,$S$28:$AB$28,$S$32:$AB$281))*IFERROR(_xlfn.XLOOKUP(BZ$30,$S$8:$S$10,_xlfn.XLOOKUP(BW$31,$U$4:$Z$4,$U$8:$Z$10),1),1),4))</f>
        <v>"AtkSpeed":0.23</v>
      </c>
      <c r="BX170" s="2" t="str" cm="1">
        <f t="array" ref="BX170">IF(BX169="","",$B$2&amp;BX$31&amp;$B$2&amp;$B$1&amp;ROUND(BX$29/100*_xlfn.XLOOKUP($E170,$E$32:$E$281,_xlfn.XLOOKUP(BX$31,$S$28:$AB$28,$S$32:$AB$281))*IFERROR(_xlfn.XLOOKUP(BY$30,$S$8:$S$10,_xlfn.XLOOKUP(BX$31,$U$4:$Z$4,$U$8:$Z$10),1),1),4))</f>
        <v>"HealInc":0.1686</v>
      </c>
      <c r="BY170" s="2" t="str">
        <f t="shared" si="36"/>
        <v>{"MagicDef":23470.9916,"AtkSpeed":0.23,"HealInc":0.1686}</v>
      </c>
    </row>
    <row r="171" spans="4:77" ht="16.5" x14ac:dyDescent="0.15">
      <c r="D171" s="38">
        <v>289</v>
      </c>
      <c r="E171" s="43">
        <v>140</v>
      </c>
      <c r="F171" s="38">
        <v>0</v>
      </c>
      <c r="G171" s="38">
        <v>0</v>
      </c>
      <c r="H171" s="3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0</v>
      </c>
      <c r="N171" s="48">
        <v>0</v>
      </c>
      <c r="O171" s="48">
        <v>0</v>
      </c>
      <c r="P171" s="48">
        <v>0</v>
      </c>
      <c r="Q171" s="48">
        <v>0</v>
      </c>
      <c r="R171" s="48">
        <v>0</v>
      </c>
      <c r="S171" s="48">
        <f>SUM(I$32:I171)</f>
        <v>592701.80883179419</v>
      </c>
      <c r="T171" s="48">
        <f>SUM(J$32:J171)</f>
        <v>59270.180883179411</v>
      </c>
      <c r="U171" s="48">
        <f>SUM(K$32:K171)</f>
        <v>23708.072353271767</v>
      </c>
      <c r="V171" s="48">
        <f>SUM(L$32:L171)</f>
        <v>23708.072353271767</v>
      </c>
      <c r="W171" s="62">
        <f>SUM(M$32:M171)/10000</f>
        <v>0.80920000000000003</v>
      </c>
      <c r="X171" s="62">
        <f>SUM(N$32:N171)/10000</f>
        <v>0.80920000000000003</v>
      </c>
      <c r="Y171" s="62">
        <f>SUM(O$32:O171)/10000</f>
        <v>0.22994999999999999</v>
      </c>
      <c r="Z171" s="62">
        <f>SUM(P$32:P171)/10000</f>
        <v>0.17885000000000001</v>
      </c>
      <c r="AA171" s="62">
        <f>SUM(Q$32:Q171)/10000</f>
        <v>0.16863000000000011</v>
      </c>
      <c r="AB171" s="62">
        <f>SUM(R$32:R171)/10000</f>
        <v>0.16863000000000011</v>
      </c>
      <c r="AD171" s="2" t="str" cm="1">
        <f t="array" ref="AD171">IF(AD170="","",$B$2&amp;AD$31&amp;$B$2&amp;$B$1&amp;ROUND(AD$29/100*_xlfn.XLOOKUP($E171,$E$32:$E$281,_xlfn.XLOOKUP(AD$31,$S$28:$AB$28,$S$32:$AB$281))*_xlfn.XLOOKUP(AG$30,$S$8:$S$10,_xlfn.XLOOKUP(AD$31,$U$4:$Z$4,$U$8:$Z$10),1),4))</f>
        <v>"Atk":72309.6207</v>
      </c>
      <c r="AE171" s="2" t="str" cm="1">
        <f t="array" ref="AE171">IF(AE170="","",$B$2&amp;AE$31&amp;$B$2&amp;$B$1&amp;ROUND(AE$29/100*_xlfn.XLOOKUP($E171,$E$32:$E$281,_xlfn.XLOOKUP(AE$31,$S$28:$AB$28,$S$32:$AB$281))*_xlfn.XLOOKUP(AG$30,$S$8:$S$10,_xlfn.XLOOKUP(AE$31,$U$4:$Z$4,$U$8:$Z$10),1),4))</f>
        <v>"Cri":1.1733</v>
      </c>
      <c r="AF171" s="2" t="str" cm="1">
        <f t="array" ref="AF171">IF(AF170="","",$B$2&amp;AF$31&amp;$B$2&amp;$B$1&amp;ROUND(AF$29/100*_xlfn.XLOOKUP($E171,$E$32:$E$281,_xlfn.XLOOKUP(AF$31,$S$28:$AB$28,$S$32:$AB$281))*_xlfn.XLOOKUP(AI$30,$S$8:$S$10,_xlfn.XLOOKUP(AF$31,$U$4:$Z$4,$U$8:$Z$10),1),4))</f>
        <v/>
      </c>
      <c r="AG171" s="2" t="str">
        <f t="shared" si="25"/>
        <v>{"Atk":72309.6207,"Cri":1.1733}</v>
      </c>
      <c r="AH171" s="2" t="str" cm="1">
        <f t="array" ref="AH171">IF(AH170="","",$B$2&amp;AH$31&amp;$B$2&amp;$B$1&amp;ROUND(AH$29/100*_xlfn.XLOOKUP($E171,$E$32:$E$281,_xlfn.XLOOKUP(AH$31,$S$28:$AB$28,$S$32:$AB$281))*_xlfn.XLOOKUP(AK$30,$S$8:$S$10,_xlfn.XLOOKUP(AH$31,$U$4:$Z$4,$U$8:$Z$10),1),4))</f>
        <v>"Hp":521577.5918</v>
      </c>
      <c r="AI171" s="2" t="str" cm="1">
        <f t="array" ref="AI171">IF(AI170="","",$B$2&amp;AI$31&amp;$B$2&amp;$B$1&amp;ROUND(AI$29/100*_xlfn.XLOOKUP($E171,$E$32:$E$281,_xlfn.XLOOKUP(AI$31,$S$28:$AB$28,$S$32:$AB$281))*_xlfn.XLOOKUP(AK$30,$S$8:$S$10,_xlfn.XLOOKUP(AI$31,$U$4:$Z$4,$U$8:$Z$10),1),4))</f>
        <v>"AntiCri":0.6474</v>
      </c>
      <c r="AJ171" s="2" t="str" cm="1">
        <f t="array" ref="AJ171">IF(AJ170="","",$B$2&amp;AJ$31&amp;$B$2&amp;$B$1&amp;ROUND(AJ$29/100*_xlfn.XLOOKUP($E171,$E$32:$E$281,_xlfn.XLOOKUP(AJ$31,$S$28:$AB$28,$S$32:$AB$281))*_xlfn.XLOOKUP(AK$30,$S$8:$S$10,_xlfn.XLOOKUP(AJ$31,$U$4:$Z$4,$U$8:$Z$10),1),4))</f>
        <v/>
      </c>
      <c r="AK171" s="2" t="str">
        <f t="shared" si="26"/>
        <v>{"Hp":521577.5918,"AntiCri":0.6474}</v>
      </c>
      <c r="AL171" s="2" t="str" cm="1">
        <f t="array" ref="AL171">IF(AL170="","",$B$2&amp;AL$31&amp;$B$2&amp;$B$1&amp;ROUND(AL$29/100*_xlfn.XLOOKUP($E171,$E$32:$E$281,_xlfn.XLOOKUP(AL$31,$S$28:$AB$28,$S$32:$AB$281))*IFERROR(_xlfn.XLOOKUP(AO$30,$S$8:$S$10,_xlfn.XLOOKUP(AL$31,$U$4:$Z$4,$U$8:$Z$10),1),1),4))</f>
        <v>"PhysDef":22522.6687</v>
      </c>
      <c r="AM171" s="2" t="str" cm="1">
        <f t="array" ref="AM171">IF(AM170="","",$B$2&amp;AM$31&amp;$B$2&amp;$B$1&amp;ROUND(AM$29/100*_xlfn.XLOOKUP($E171,$E$32:$E$281,_xlfn.XLOOKUP(AM$31,$S$28:$AB$28,$S$32:$AB$281))*IFERROR(_xlfn.XLOOKUP(AP$30,$S$8:$S$10,_xlfn.XLOOKUP(AM$31,$U$4:$Z$4,$U$8:$Z$10),1),1),4))</f>
        <v>"SkillSpeed":0.1789</v>
      </c>
      <c r="AN171" s="2" t="str" cm="1">
        <f t="array" ref="AN171">IF(AN170="","",$B$2&amp;AN$31&amp;$B$2&amp;$B$1&amp;ROUND(AN$29/100*_xlfn.XLOOKUP($E171,$E$32:$E$281,_xlfn.XLOOKUP(AN$31,$S$28:$AB$28,$S$32:$AB$281))*IFERROR(_xlfn.XLOOKUP(AO$30,$S$8:$S$10,_xlfn.XLOOKUP(AN$31,$U$4:$Z$4,$U$8:$Z$10),1),1),4))</f>
        <v/>
      </c>
      <c r="AO171" s="2" t="str">
        <f t="shared" si="27"/>
        <v>{"PhysDef":22522.6687,"SkillSpeed":0.1789}</v>
      </c>
      <c r="AP171" s="2" t="str" cm="1">
        <f t="array" ref="AP171">IF(AP170="","",$B$2&amp;AP$31&amp;$B$2&amp;$B$1&amp;ROUND(AP$29/100*_xlfn.XLOOKUP($E171,$E$32:$E$281,_xlfn.XLOOKUP(AP$31,$S$28:$AB$28,$S$32:$AB$281))*IFERROR(_xlfn.XLOOKUP(AS$30,$S$8:$S$10,_xlfn.XLOOKUP(AP$31,$U$4:$Z$4,$U$8:$Z$10),1),1),4))</f>
        <v>"MagicDef":22522.6687</v>
      </c>
      <c r="AQ171" s="2" t="str" cm="1">
        <f t="array" ref="AQ171">IF(AQ170="","",$B$2&amp;AQ$31&amp;$B$2&amp;$B$1&amp;ROUND(AQ$29/100*_xlfn.XLOOKUP($E171,$E$32:$E$281,_xlfn.XLOOKUP(AQ$31,$S$28:$AB$28,$S$32:$AB$281))*IFERROR(_xlfn.XLOOKUP(AT$30,$S$8:$S$10,_xlfn.XLOOKUP(AQ$31,$U$4:$Z$4,$U$8:$Z$10),1),1),4))</f>
        <v>"AtkSpeed":0.23</v>
      </c>
      <c r="AR171" s="2" t="str" cm="1">
        <f t="array" ref="AR171">IF(AR170="","",$B$2&amp;AR$31&amp;$B$2&amp;$B$1&amp;ROUND(AR$29/100*_xlfn.XLOOKUP($E171,$E$32:$E$281,_xlfn.XLOOKUP(AR$31,$S$28:$AB$28,$S$32:$AB$281))*IFERROR(_xlfn.XLOOKUP(AS$30,$S$8:$S$10,_xlfn.XLOOKUP(AR$31,$U$4:$Z$4,$U$8:$Z$10),1),1),4))</f>
        <v>"SkillSpeed":0.1789</v>
      </c>
      <c r="AS171" s="2" t="str">
        <f t="shared" si="28"/>
        <v>{"MagicDef":22522.6687,"AtkSpeed":0.23,"SkillSpeed":0.1789}</v>
      </c>
      <c r="AT171" s="2" t="str" cm="1">
        <f t="array" ref="AT171">IF(AT170="","",$B$2&amp;AT$31&amp;$B$2&amp;$B$1&amp;ROUND(AT$29/100*_xlfn.XLOOKUP($E171,$E$32:$E$281,_xlfn.XLOOKUP(AT$31,$S$28:$AB$28,$S$32:$AB$281))*IFERROR(_xlfn.XLOOKUP(AW$30,$S$8:$S$10,_xlfn.XLOOKUP(AT$31,$U$4:$Z$4,$U$8:$Z$10),1),1),4))</f>
        <v>"Atk":50972.3556</v>
      </c>
      <c r="AU171" s="2" t="str" cm="1">
        <f t="array" ref="AU171">IF(AU170="","",$B$2&amp;AU$31&amp;$B$2&amp;$B$1&amp;ROUND(AU$29/100*_xlfn.XLOOKUP($E171,$E$32:$E$281,_xlfn.XLOOKUP(AU$31,$S$28:$AB$28,$S$32:$AB$281))*IFERROR(_xlfn.XLOOKUP(AX$30,$S$8:$S$10,_xlfn.XLOOKUP(AU$31,$U$4:$Z$4,$U$8:$Z$10),1),1),4))</f>
        <v>"Cri":0.8092</v>
      </c>
      <c r="AV171" s="2" t="str" cm="1">
        <f t="array" ref="AV171">IF(AV170="","",$B$2&amp;AV$31&amp;$B$2&amp;$B$1&amp;ROUND(AV$29/100*_xlfn.XLOOKUP($E171,$E$32:$E$281,_xlfn.XLOOKUP(AV$31,$S$28:$AB$28,$S$32:$AB$281))*IFERROR(_xlfn.XLOOKUP(AW$30,$S$8:$S$10,_xlfn.XLOOKUP(AV$31,$U$4:$Z$4,$U$8:$Z$10),1),1),4))</f>
        <v/>
      </c>
      <c r="AW171" s="2" t="str">
        <f t="shared" si="29"/>
        <v>{"Atk":50972.3556,"Cri":0.8092}</v>
      </c>
      <c r="AX171" s="2" t="str" cm="1">
        <f t="array" ref="AX171">IF(AX170="","",$B$2&amp;AX$31&amp;$B$2&amp;$B$1&amp;ROUND(AX$29/100*_xlfn.XLOOKUP($E171,$E$32:$E$281,_xlfn.XLOOKUP(AX$31,$S$28:$AB$28,$S$32:$AB$281))*IFERROR(_xlfn.XLOOKUP(BA$30,$S$8:$S$10,_xlfn.XLOOKUP(AX$31,$U$4:$Z$4,$U$8:$Z$10),1),1),4))</f>
        <v>"Hp":740877.261</v>
      </c>
      <c r="AY171" s="2" t="str" cm="1">
        <f t="array" ref="AY171">IF(AY170="","",$B$2&amp;AY$31&amp;$B$2&amp;$B$1&amp;ROUND(AY$29/100*_xlfn.XLOOKUP($E171,$E$32:$E$281,_xlfn.XLOOKUP(AY$31,$S$28:$AB$28,$S$32:$AB$281))*IFERROR(_xlfn.XLOOKUP(BB$30,$S$8:$S$10,_xlfn.XLOOKUP(AY$31,$U$4:$Z$4,$U$8:$Z$10),1),1),4))</f>
        <v>"AntiCri":0.8092</v>
      </c>
      <c r="AZ171" s="2" t="str" cm="1">
        <f t="array" ref="AZ171">IF(AZ170="","",$B$2&amp;AZ$31&amp;$B$2&amp;$B$1&amp;ROUND(AZ$29/100*_xlfn.XLOOKUP($E171,$E$32:$E$281,_xlfn.XLOOKUP(AZ$31,$S$28:$AB$28,$S$32:$AB$281))*IFERROR(_xlfn.XLOOKUP(BA$30,$S$8:$S$10,_xlfn.XLOOKUP(AZ$31,$U$4:$Z$4,$U$8:$Z$10),1),1),4))</f>
        <v/>
      </c>
      <c r="BA171" s="2" t="str">
        <f t="shared" si="30"/>
        <v>{"Hp":740877.261,"AntiCri":0.8092}</v>
      </c>
      <c r="BB171" s="2" t="str" cm="1">
        <f t="array" ref="BB171">IF(BB170="","",$B$2&amp;BB$31&amp;$B$2&amp;$B$1&amp;ROUND(BB$29/100*_xlfn.XLOOKUP($E171,$E$32:$E$281,_xlfn.XLOOKUP(BB$31,$S$28:$AB$28,$S$32:$AB$281))*IFERROR(_xlfn.XLOOKUP(BE$30,$S$8:$S$10,_xlfn.XLOOKUP(BB$31,$U$4:$Z$4,$U$8:$Z$10),1),1),4))</f>
        <v>"PhysDef":26078.8796</v>
      </c>
      <c r="BC171" s="2" t="str" cm="1">
        <f t="array" ref="BC171">IF(BC170="","",$B$2&amp;BC$31&amp;$B$2&amp;$B$1&amp;ROUND(BC$29/100*_xlfn.XLOOKUP($E171,$E$32:$E$281,_xlfn.XLOOKUP(BC$31,$S$28:$AB$28,$S$32:$AB$281))*IFERROR(_xlfn.XLOOKUP(BF$30,$S$8:$S$10,_xlfn.XLOOKUP(BC$31,$U$4:$Z$4,$U$8:$Z$10),1),1),4))</f>
        <v>"OnHealInc":0.1686</v>
      </c>
      <c r="BD171" s="2" t="str" cm="1">
        <f t="array" ref="BD171">IF(BD170="","",$B$2&amp;BD$31&amp;$B$2&amp;$B$1&amp;ROUND(BD$29/100*_xlfn.XLOOKUP($E171,$E$32:$E$281,_xlfn.XLOOKUP(BD$31,$S$28:$AB$28,$S$32:$AB$281))*IFERROR(_xlfn.XLOOKUP(BE$30,$S$8:$S$10,_xlfn.XLOOKUP(BD$31,$U$4:$Z$4,$U$8:$Z$10),1),1),4))</f>
        <v/>
      </c>
      <c r="BE171" s="2" t="str">
        <f t="shared" si="31"/>
        <v>{"PhysDef":26078.8796,"OnHealInc":0.1686}</v>
      </c>
      <c r="BF171" s="2" t="str" cm="1">
        <f t="array" ref="BF171">IF(BF170="","",$B$2&amp;BF$31&amp;$B$2&amp;$B$1&amp;ROUND(BF$29/100*_xlfn.XLOOKUP($E171,$E$32:$E$281,_xlfn.XLOOKUP(BF$31,$S$28:$AB$28,$S$32:$AB$281))*IFERROR(_xlfn.XLOOKUP(BI$30,$S$8:$S$10,_xlfn.XLOOKUP(BF$31,$U$4:$Z$4,$U$8:$Z$10),1),1),4))</f>
        <v>"MagicDef":26078.8796</v>
      </c>
      <c r="BG171" s="2" t="str" cm="1">
        <f t="array" ref="BG171">IF(BG170="","",$B$2&amp;BG$31&amp;$B$2&amp;$B$1&amp;ROUND(BG$29/100*_xlfn.XLOOKUP($E171,$E$32:$E$281,_xlfn.XLOOKUP(BG$31,$S$28:$AB$28,$S$32:$AB$281))*IFERROR(_xlfn.XLOOKUP(BJ$30,$S$8:$S$10,_xlfn.XLOOKUP(BG$31,$U$4:$Z$4,$U$8:$Z$10),1),1),4))</f>
        <v>"AtkSpeed":0.23</v>
      </c>
      <c r="BH171" s="2" t="str" cm="1">
        <f t="array" ref="BH171">IF(BH170="","",$B$2&amp;BH$31&amp;$B$2&amp;$B$1&amp;ROUND(BH$29/100*_xlfn.XLOOKUP($E171,$E$32:$E$281,_xlfn.XLOOKUP(BH$31,$S$28:$AB$28,$S$32:$AB$281))*IFERROR(_xlfn.XLOOKUP(BI$30,$S$8:$S$10,_xlfn.XLOOKUP(BH$31,$U$4:$Z$4,$U$8:$Z$10),1),1),4))</f>
        <v>"OnHealInc":0.1686</v>
      </c>
      <c r="BI171" s="2" t="str">
        <f t="shared" si="32"/>
        <v>{"MagicDef":26078.8796,"AtkSpeed":0.23,"OnHealInc":0.1686}</v>
      </c>
      <c r="BJ171" s="2" t="str" cm="1">
        <f t="array" ref="BJ171">IF(BJ170="","",$B$2&amp;BJ$31&amp;$B$2&amp;$B$1&amp;ROUND(BJ$29/100*_xlfn.XLOOKUP($E171,$E$32:$E$281,_xlfn.XLOOKUP(BJ$31,$S$28:$AB$28,$S$32:$AB$281))*IFERROR(_xlfn.XLOOKUP(BM$30,$S$8:$S$10,_xlfn.XLOOKUP(BJ$31,$U$4:$Z$4,$U$8:$Z$10),1),1),4))</f>
        <v>"Atk":65197.199</v>
      </c>
      <c r="BK171" s="2" t="str" cm="1">
        <f t="array" ref="BK171">IF(BK170="","",$B$2&amp;BK$31&amp;$B$2&amp;$B$1&amp;ROUND(BK$29/100*_xlfn.XLOOKUP($E171,$E$32:$E$281,_xlfn.XLOOKUP(BK$31,$S$28:$AB$28,$S$32:$AB$281))*IFERROR(_xlfn.XLOOKUP(BN$30,$S$8:$S$10,_xlfn.XLOOKUP(BK$31,$U$4:$Z$4,$U$8:$Z$10),1),1),4))</f>
        <v>"Cri":0.8092</v>
      </c>
      <c r="BL171" s="2" t="str" cm="1">
        <f t="array" ref="BL171">IF(BL170="","",$B$2&amp;BL$31&amp;$B$2&amp;$B$1&amp;ROUND(BL$29/100*_xlfn.XLOOKUP($E171,$E$32:$E$281,_xlfn.XLOOKUP(BL$31,$S$28:$AB$28,$S$32:$AB$281))*IFERROR(_xlfn.XLOOKUP(BM$30,$S$8:$S$10,_xlfn.XLOOKUP(BL$31,$U$4:$Z$4,$U$8:$Z$10),1),1),4))</f>
        <v/>
      </c>
      <c r="BM171" s="2" t="str">
        <f t="shared" si="33"/>
        <v>{"Atk":65197.199,"Cri":0.8092}</v>
      </c>
      <c r="BN171" s="2" t="str" cm="1">
        <f t="array" ref="BN171">IF(BN170="","",$B$2&amp;BN$31&amp;$B$2&amp;$B$1&amp;ROUND(BN$29/100*_xlfn.XLOOKUP($E171,$E$32:$E$281,_xlfn.XLOOKUP(BN$31,$S$28:$AB$28,$S$32:$AB$281))*IFERROR(_xlfn.XLOOKUP(BQ$30,$S$8:$S$10,_xlfn.XLOOKUP(BN$31,$U$4:$Z$4,$U$8:$Z$10),1),1),4))</f>
        <v>"Hp":622336.8993</v>
      </c>
      <c r="BO171" s="2" t="str" cm="1">
        <f t="array" ref="BO171">IF(BO170="","",$B$2&amp;BO$31&amp;$B$2&amp;$B$1&amp;ROUND(BO$29/100*_xlfn.XLOOKUP($E171,$E$32:$E$281,_xlfn.XLOOKUP(BO$31,$S$28:$AB$28,$S$32:$AB$281))*IFERROR(_xlfn.XLOOKUP(BR$30,$S$8:$S$10,_xlfn.XLOOKUP(BO$31,$U$4:$Z$4,$U$8:$Z$10),1),1),4))</f>
        <v>"AntiCri":0.8092</v>
      </c>
      <c r="BP171" s="2" t="str" cm="1">
        <f t="array" ref="BP171">IF(BP170="","",$B$2&amp;BP$31&amp;$B$2&amp;$B$1&amp;ROUND(BP$29/100*_xlfn.XLOOKUP($E171,$E$32:$E$281,_xlfn.XLOOKUP(BP$31,$S$28:$AB$28,$S$32:$AB$281))*IFERROR(_xlfn.XLOOKUP(BQ$30,$S$8:$S$10,_xlfn.XLOOKUP(BP$31,$U$4:$Z$4,$U$8:$Z$10),1),1),4))</f>
        <v/>
      </c>
      <c r="BQ171" s="2" t="str">
        <f t="shared" si="34"/>
        <v>{"Hp":622336.8993,"AntiCri":0.8092}</v>
      </c>
      <c r="BR171" s="2" t="str" cm="1">
        <f t="array" ref="BR171">IF(BR170="","",$B$2&amp;BR$31&amp;$B$2&amp;$B$1&amp;ROUND(BR$29/100*_xlfn.XLOOKUP($E171,$E$32:$E$281,_xlfn.XLOOKUP(BR$31,$S$28:$AB$28,$S$32:$AB$281))*IFERROR(_xlfn.XLOOKUP(BU$30,$S$8:$S$10,_xlfn.XLOOKUP(BR$31,$U$4:$Z$4,$U$8:$Z$10),1),1),4))</f>
        <v>"PhysDef":22996.8302</v>
      </c>
      <c r="BS171" s="2" t="str" cm="1">
        <f t="array" ref="BS171">IF(BS170="","",$B$2&amp;BS$31&amp;$B$2&amp;$B$1&amp;ROUND(BS$29/100*_xlfn.XLOOKUP($E171,$E$32:$E$281,_xlfn.XLOOKUP(BS$31,$S$28:$AB$28,$S$32:$AB$281))*IFERROR(_xlfn.XLOOKUP(BV$30,$S$8:$S$10,_xlfn.XLOOKUP(BS$31,$U$4:$Z$4,$U$8:$Z$10),1),1),4))</f>
        <v>"HealInc":0.1686</v>
      </c>
      <c r="BT171" s="2" t="str" cm="1">
        <f t="array" ref="BT171">IF(BT170="","",$B$2&amp;BT$31&amp;$B$2&amp;$B$1&amp;ROUND(BT$29/100*_xlfn.XLOOKUP($E171,$E$32:$E$281,_xlfn.XLOOKUP(BT$31,$S$28:$AB$28,$S$32:$AB$281))*IFERROR(_xlfn.XLOOKUP(BU$30,$S$8:$S$10,_xlfn.XLOOKUP(BT$31,$U$4:$Z$4,$U$8:$Z$10),1),1),4))</f>
        <v/>
      </c>
      <c r="BU171" s="2" t="str">
        <f t="shared" si="35"/>
        <v>{"PhysDef":22996.8302,"HealInc":0.1686}</v>
      </c>
      <c r="BV171" s="2" t="str" cm="1">
        <f t="array" ref="BV171">IF(BV170="","",$B$2&amp;BV$31&amp;$B$2&amp;$B$1&amp;ROUND(BV$29/100*_xlfn.XLOOKUP($E171,$E$32:$E$281,_xlfn.XLOOKUP(BV$31,$S$28:$AB$28,$S$32:$AB$281))*IFERROR(_xlfn.XLOOKUP(BY$30,$S$8:$S$10,_xlfn.XLOOKUP(BV$31,$U$4:$Z$4,$U$8:$Z$10),1),1),4))</f>
        <v>"MagicDef":23470.9916</v>
      </c>
      <c r="BW171" s="2" t="str" cm="1">
        <f t="array" ref="BW171">IF(BW170="","",$B$2&amp;BW$31&amp;$B$2&amp;$B$1&amp;ROUND(BW$29/100*_xlfn.XLOOKUP($E171,$E$32:$E$281,_xlfn.XLOOKUP(BW$31,$S$28:$AB$28,$S$32:$AB$281))*IFERROR(_xlfn.XLOOKUP(BZ$30,$S$8:$S$10,_xlfn.XLOOKUP(BW$31,$U$4:$Z$4,$U$8:$Z$10),1),1),4))</f>
        <v>"AtkSpeed":0.23</v>
      </c>
      <c r="BX171" s="2" t="str" cm="1">
        <f t="array" ref="BX171">IF(BX170="","",$B$2&amp;BX$31&amp;$B$2&amp;$B$1&amp;ROUND(BX$29/100*_xlfn.XLOOKUP($E171,$E$32:$E$281,_xlfn.XLOOKUP(BX$31,$S$28:$AB$28,$S$32:$AB$281))*IFERROR(_xlfn.XLOOKUP(BY$30,$S$8:$S$10,_xlfn.XLOOKUP(BX$31,$U$4:$Z$4,$U$8:$Z$10),1),1),4))</f>
        <v>"HealInc":0.1686</v>
      </c>
      <c r="BY171" s="2" t="str">
        <f t="shared" si="36"/>
        <v>{"MagicDef":23470.9916,"AtkSpeed":0.23,"HealInc":0.1686}</v>
      </c>
    </row>
    <row r="172" spans="4:77" ht="16.5" x14ac:dyDescent="0.15">
      <c r="D172" s="38">
        <v>291</v>
      </c>
      <c r="E172" s="42">
        <v>141</v>
      </c>
      <c r="F172" s="38">
        <v>0</v>
      </c>
      <c r="G172" s="38">
        <v>0</v>
      </c>
      <c r="H172" s="3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48">
        <v>0</v>
      </c>
      <c r="Q172" s="48">
        <v>0</v>
      </c>
      <c r="R172" s="48">
        <v>0</v>
      </c>
      <c r="S172" s="48">
        <f>SUM(I$32:I172)</f>
        <v>592701.80883179419</v>
      </c>
      <c r="T172" s="48">
        <f>SUM(J$32:J172)</f>
        <v>59270.180883179411</v>
      </c>
      <c r="U172" s="48">
        <f>SUM(K$32:K172)</f>
        <v>23708.072353271767</v>
      </c>
      <c r="V172" s="48">
        <f>SUM(L$32:L172)</f>
        <v>23708.072353271767</v>
      </c>
      <c r="W172" s="62">
        <f>SUM(M$32:M172)/10000</f>
        <v>0.80920000000000003</v>
      </c>
      <c r="X172" s="62">
        <f>SUM(N$32:N172)/10000</f>
        <v>0.80920000000000003</v>
      </c>
      <c r="Y172" s="62">
        <f>SUM(O$32:O172)/10000</f>
        <v>0.22994999999999999</v>
      </c>
      <c r="Z172" s="62">
        <f>SUM(P$32:P172)/10000</f>
        <v>0.17885000000000001</v>
      </c>
      <c r="AA172" s="62">
        <f>SUM(Q$32:Q172)/10000</f>
        <v>0.16863000000000011</v>
      </c>
      <c r="AB172" s="62">
        <f>SUM(R$32:R172)/10000</f>
        <v>0.16863000000000011</v>
      </c>
      <c r="AD172" s="2" t="str" cm="1">
        <f t="array" ref="AD172">IF(AD171="","",$B$2&amp;AD$31&amp;$B$2&amp;$B$1&amp;ROUND(AD$29/100*_xlfn.XLOOKUP($E172,$E$32:$E$281,_xlfn.XLOOKUP(AD$31,$S$28:$AB$28,$S$32:$AB$281))*_xlfn.XLOOKUP(AG$30,$S$8:$S$10,_xlfn.XLOOKUP(AD$31,$U$4:$Z$4,$U$8:$Z$10),1),4))</f>
        <v>"Atk":72309.6207</v>
      </c>
      <c r="AE172" s="2" t="str" cm="1">
        <f t="array" ref="AE172">IF(AE171="","",$B$2&amp;AE$31&amp;$B$2&amp;$B$1&amp;ROUND(AE$29/100*_xlfn.XLOOKUP($E172,$E$32:$E$281,_xlfn.XLOOKUP(AE$31,$S$28:$AB$28,$S$32:$AB$281))*_xlfn.XLOOKUP(AG$30,$S$8:$S$10,_xlfn.XLOOKUP(AE$31,$U$4:$Z$4,$U$8:$Z$10),1),4))</f>
        <v>"Cri":1.1733</v>
      </c>
      <c r="AF172" s="2" t="str" cm="1">
        <f t="array" ref="AF172">IF(AF171="","",$B$2&amp;AF$31&amp;$B$2&amp;$B$1&amp;ROUND(AF$29/100*_xlfn.XLOOKUP($E172,$E$32:$E$281,_xlfn.XLOOKUP(AF$31,$S$28:$AB$28,$S$32:$AB$281))*_xlfn.XLOOKUP(AI$30,$S$8:$S$10,_xlfn.XLOOKUP(AF$31,$U$4:$Z$4,$U$8:$Z$10),1),4))</f>
        <v/>
      </c>
      <c r="AG172" s="2" t="str">
        <f t="shared" si="25"/>
        <v>{"Atk":72309.6207,"Cri":1.1733}</v>
      </c>
      <c r="AH172" s="2" t="str" cm="1">
        <f t="array" ref="AH172">IF(AH171="","",$B$2&amp;AH$31&amp;$B$2&amp;$B$1&amp;ROUND(AH$29/100*_xlfn.XLOOKUP($E172,$E$32:$E$281,_xlfn.XLOOKUP(AH$31,$S$28:$AB$28,$S$32:$AB$281))*_xlfn.XLOOKUP(AK$30,$S$8:$S$10,_xlfn.XLOOKUP(AH$31,$U$4:$Z$4,$U$8:$Z$10),1),4))</f>
        <v>"Hp":521577.5918</v>
      </c>
      <c r="AI172" s="2" t="str" cm="1">
        <f t="array" ref="AI172">IF(AI171="","",$B$2&amp;AI$31&amp;$B$2&amp;$B$1&amp;ROUND(AI$29/100*_xlfn.XLOOKUP($E172,$E$32:$E$281,_xlfn.XLOOKUP(AI$31,$S$28:$AB$28,$S$32:$AB$281))*_xlfn.XLOOKUP(AK$30,$S$8:$S$10,_xlfn.XLOOKUP(AI$31,$U$4:$Z$4,$U$8:$Z$10),1),4))</f>
        <v>"AntiCri":0.6474</v>
      </c>
      <c r="AJ172" s="2" t="str" cm="1">
        <f t="array" ref="AJ172">IF(AJ171="","",$B$2&amp;AJ$31&amp;$B$2&amp;$B$1&amp;ROUND(AJ$29/100*_xlfn.XLOOKUP($E172,$E$32:$E$281,_xlfn.XLOOKUP(AJ$31,$S$28:$AB$28,$S$32:$AB$281))*_xlfn.XLOOKUP(AK$30,$S$8:$S$10,_xlfn.XLOOKUP(AJ$31,$U$4:$Z$4,$U$8:$Z$10),1),4))</f>
        <v/>
      </c>
      <c r="AK172" s="2" t="str">
        <f t="shared" si="26"/>
        <v>{"Hp":521577.5918,"AntiCri":0.6474}</v>
      </c>
      <c r="AL172" s="2" t="str" cm="1">
        <f t="array" ref="AL172">IF(AL171="","",$B$2&amp;AL$31&amp;$B$2&amp;$B$1&amp;ROUND(AL$29/100*_xlfn.XLOOKUP($E172,$E$32:$E$281,_xlfn.XLOOKUP(AL$31,$S$28:$AB$28,$S$32:$AB$281))*IFERROR(_xlfn.XLOOKUP(AO$30,$S$8:$S$10,_xlfn.XLOOKUP(AL$31,$U$4:$Z$4,$U$8:$Z$10),1),1),4))</f>
        <v>"PhysDef":22522.6687</v>
      </c>
      <c r="AM172" s="2" t="str" cm="1">
        <f t="array" ref="AM172">IF(AM171="","",$B$2&amp;AM$31&amp;$B$2&amp;$B$1&amp;ROUND(AM$29/100*_xlfn.XLOOKUP($E172,$E$32:$E$281,_xlfn.XLOOKUP(AM$31,$S$28:$AB$28,$S$32:$AB$281))*IFERROR(_xlfn.XLOOKUP(AP$30,$S$8:$S$10,_xlfn.XLOOKUP(AM$31,$U$4:$Z$4,$U$8:$Z$10),1),1),4))</f>
        <v>"SkillSpeed":0.1789</v>
      </c>
      <c r="AN172" s="2" t="str" cm="1">
        <f t="array" ref="AN172">IF(AN171="","",$B$2&amp;AN$31&amp;$B$2&amp;$B$1&amp;ROUND(AN$29/100*_xlfn.XLOOKUP($E172,$E$32:$E$281,_xlfn.XLOOKUP(AN$31,$S$28:$AB$28,$S$32:$AB$281))*IFERROR(_xlfn.XLOOKUP(AO$30,$S$8:$S$10,_xlfn.XLOOKUP(AN$31,$U$4:$Z$4,$U$8:$Z$10),1),1),4))</f>
        <v/>
      </c>
      <c r="AO172" s="2" t="str">
        <f t="shared" si="27"/>
        <v>{"PhysDef":22522.6687,"SkillSpeed":0.1789}</v>
      </c>
      <c r="AP172" s="2" t="str" cm="1">
        <f t="array" ref="AP172">IF(AP171="","",$B$2&amp;AP$31&amp;$B$2&amp;$B$1&amp;ROUND(AP$29/100*_xlfn.XLOOKUP($E172,$E$32:$E$281,_xlfn.XLOOKUP(AP$31,$S$28:$AB$28,$S$32:$AB$281))*IFERROR(_xlfn.XLOOKUP(AS$30,$S$8:$S$10,_xlfn.XLOOKUP(AP$31,$U$4:$Z$4,$U$8:$Z$10),1),1),4))</f>
        <v>"MagicDef":22522.6687</v>
      </c>
      <c r="AQ172" s="2" t="str" cm="1">
        <f t="array" ref="AQ172">IF(AQ171="","",$B$2&amp;AQ$31&amp;$B$2&amp;$B$1&amp;ROUND(AQ$29/100*_xlfn.XLOOKUP($E172,$E$32:$E$281,_xlfn.XLOOKUP(AQ$31,$S$28:$AB$28,$S$32:$AB$281))*IFERROR(_xlfn.XLOOKUP(AT$30,$S$8:$S$10,_xlfn.XLOOKUP(AQ$31,$U$4:$Z$4,$U$8:$Z$10),1),1),4))</f>
        <v>"AtkSpeed":0.23</v>
      </c>
      <c r="AR172" s="2" t="str" cm="1">
        <f t="array" ref="AR172">IF(AR171="","",$B$2&amp;AR$31&amp;$B$2&amp;$B$1&amp;ROUND(AR$29/100*_xlfn.XLOOKUP($E172,$E$32:$E$281,_xlfn.XLOOKUP(AR$31,$S$28:$AB$28,$S$32:$AB$281))*IFERROR(_xlfn.XLOOKUP(AS$30,$S$8:$S$10,_xlfn.XLOOKUP(AR$31,$U$4:$Z$4,$U$8:$Z$10),1),1),4))</f>
        <v>"SkillSpeed":0.1789</v>
      </c>
      <c r="AS172" s="2" t="str">
        <f t="shared" si="28"/>
        <v>{"MagicDef":22522.6687,"AtkSpeed":0.23,"SkillSpeed":0.1789}</v>
      </c>
      <c r="AT172" s="2" t="str" cm="1">
        <f t="array" ref="AT172">IF(AT171="","",$B$2&amp;AT$31&amp;$B$2&amp;$B$1&amp;ROUND(AT$29/100*_xlfn.XLOOKUP($E172,$E$32:$E$281,_xlfn.XLOOKUP(AT$31,$S$28:$AB$28,$S$32:$AB$281))*IFERROR(_xlfn.XLOOKUP(AW$30,$S$8:$S$10,_xlfn.XLOOKUP(AT$31,$U$4:$Z$4,$U$8:$Z$10),1),1),4))</f>
        <v>"Atk":50972.3556</v>
      </c>
      <c r="AU172" s="2" t="str" cm="1">
        <f t="array" ref="AU172">IF(AU171="","",$B$2&amp;AU$31&amp;$B$2&amp;$B$1&amp;ROUND(AU$29/100*_xlfn.XLOOKUP($E172,$E$32:$E$281,_xlfn.XLOOKUP(AU$31,$S$28:$AB$28,$S$32:$AB$281))*IFERROR(_xlfn.XLOOKUP(AX$30,$S$8:$S$10,_xlfn.XLOOKUP(AU$31,$U$4:$Z$4,$U$8:$Z$10),1),1),4))</f>
        <v>"Cri":0.8092</v>
      </c>
      <c r="AV172" s="2" t="str" cm="1">
        <f t="array" ref="AV172">IF(AV171="","",$B$2&amp;AV$31&amp;$B$2&amp;$B$1&amp;ROUND(AV$29/100*_xlfn.XLOOKUP($E172,$E$32:$E$281,_xlfn.XLOOKUP(AV$31,$S$28:$AB$28,$S$32:$AB$281))*IFERROR(_xlfn.XLOOKUP(AW$30,$S$8:$S$10,_xlfn.XLOOKUP(AV$31,$U$4:$Z$4,$U$8:$Z$10),1),1),4))</f>
        <v/>
      </c>
      <c r="AW172" s="2" t="str">
        <f t="shared" si="29"/>
        <v>{"Atk":50972.3556,"Cri":0.8092}</v>
      </c>
      <c r="AX172" s="2" t="str" cm="1">
        <f t="array" ref="AX172">IF(AX171="","",$B$2&amp;AX$31&amp;$B$2&amp;$B$1&amp;ROUND(AX$29/100*_xlfn.XLOOKUP($E172,$E$32:$E$281,_xlfn.XLOOKUP(AX$31,$S$28:$AB$28,$S$32:$AB$281))*IFERROR(_xlfn.XLOOKUP(BA$30,$S$8:$S$10,_xlfn.XLOOKUP(AX$31,$U$4:$Z$4,$U$8:$Z$10),1),1),4))</f>
        <v>"Hp":740877.261</v>
      </c>
      <c r="AY172" s="2" t="str" cm="1">
        <f t="array" ref="AY172">IF(AY171="","",$B$2&amp;AY$31&amp;$B$2&amp;$B$1&amp;ROUND(AY$29/100*_xlfn.XLOOKUP($E172,$E$32:$E$281,_xlfn.XLOOKUP(AY$31,$S$28:$AB$28,$S$32:$AB$281))*IFERROR(_xlfn.XLOOKUP(BB$30,$S$8:$S$10,_xlfn.XLOOKUP(AY$31,$U$4:$Z$4,$U$8:$Z$10),1),1),4))</f>
        <v>"AntiCri":0.8092</v>
      </c>
      <c r="AZ172" s="2" t="str" cm="1">
        <f t="array" ref="AZ172">IF(AZ171="","",$B$2&amp;AZ$31&amp;$B$2&amp;$B$1&amp;ROUND(AZ$29/100*_xlfn.XLOOKUP($E172,$E$32:$E$281,_xlfn.XLOOKUP(AZ$31,$S$28:$AB$28,$S$32:$AB$281))*IFERROR(_xlfn.XLOOKUP(BA$30,$S$8:$S$10,_xlfn.XLOOKUP(AZ$31,$U$4:$Z$4,$U$8:$Z$10),1),1),4))</f>
        <v/>
      </c>
      <c r="BA172" s="2" t="str">
        <f t="shared" si="30"/>
        <v>{"Hp":740877.261,"AntiCri":0.8092}</v>
      </c>
      <c r="BB172" s="2" t="str" cm="1">
        <f t="array" ref="BB172">IF(BB171="","",$B$2&amp;BB$31&amp;$B$2&amp;$B$1&amp;ROUND(BB$29/100*_xlfn.XLOOKUP($E172,$E$32:$E$281,_xlfn.XLOOKUP(BB$31,$S$28:$AB$28,$S$32:$AB$281))*IFERROR(_xlfn.XLOOKUP(BE$30,$S$8:$S$10,_xlfn.XLOOKUP(BB$31,$U$4:$Z$4,$U$8:$Z$10),1),1),4))</f>
        <v>"PhysDef":26078.8796</v>
      </c>
      <c r="BC172" s="2" t="str" cm="1">
        <f t="array" ref="BC172">IF(BC171="","",$B$2&amp;BC$31&amp;$B$2&amp;$B$1&amp;ROUND(BC$29/100*_xlfn.XLOOKUP($E172,$E$32:$E$281,_xlfn.XLOOKUP(BC$31,$S$28:$AB$28,$S$32:$AB$281))*IFERROR(_xlfn.XLOOKUP(BF$30,$S$8:$S$10,_xlfn.XLOOKUP(BC$31,$U$4:$Z$4,$U$8:$Z$10),1),1),4))</f>
        <v>"OnHealInc":0.1686</v>
      </c>
      <c r="BD172" s="2" t="str" cm="1">
        <f t="array" ref="BD172">IF(BD171="","",$B$2&amp;BD$31&amp;$B$2&amp;$B$1&amp;ROUND(BD$29/100*_xlfn.XLOOKUP($E172,$E$32:$E$281,_xlfn.XLOOKUP(BD$31,$S$28:$AB$28,$S$32:$AB$281))*IFERROR(_xlfn.XLOOKUP(BE$30,$S$8:$S$10,_xlfn.XLOOKUP(BD$31,$U$4:$Z$4,$U$8:$Z$10),1),1),4))</f>
        <v/>
      </c>
      <c r="BE172" s="2" t="str">
        <f t="shared" si="31"/>
        <v>{"PhysDef":26078.8796,"OnHealInc":0.1686}</v>
      </c>
      <c r="BF172" s="2" t="str" cm="1">
        <f t="array" ref="BF172">IF(BF171="","",$B$2&amp;BF$31&amp;$B$2&amp;$B$1&amp;ROUND(BF$29/100*_xlfn.XLOOKUP($E172,$E$32:$E$281,_xlfn.XLOOKUP(BF$31,$S$28:$AB$28,$S$32:$AB$281))*IFERROR(_xlfn.XLOOKUP(BI$30,$S$8:$S$10,_xlfn.XLOOKUP(BF$31,$U$4:$Z$4,$U$8:$Z$10),1),1),4))</f>
        <v>"MagicDef":26078.8796</v>
      </c>
      <c r="BG172" s="2" t="str" cm="1">
        <f t="array" ref="BG172">IF(BG171="","",$B$2&amp;BG$31&amp;$B$2&amp;$B$1&amp;ROUND(BG$29/100*_xlfn.XLOOKUP($E172,$E$32:$E$281,_xlfn.XLOOKUP(BG$31,$S$28:$AB$28,$S$32:$AB$281))*IFERROR(_xlfn.XLOOKUP(BJ$30,$S$8:$S$10,_xlfn.XLOOKUP(BG$31,$U$4:$Z$4,$U$8:$Z$10),1),1),4))</f>
        <v>"AtkSpeed":0.23</v>
      </c>
      <c r="BH172" s="2" t="str" cm="1">
        <f t="array" ref="BH172">IF(BH171="","",$B$2&amp;BH$31&amp;$B$2&amp;$B$1&amp;ROUND(BH$29/100*_xlfn.XLOOKUP($E172,$E$32:$E$281,_xlfn.XLOOKUP(BH$31,$S$28:$AB$28,$S$32:$AB$281))*IFERROR(_xlfn.XLOOKUP(BI$30,$S$8:$S$10,_xlfn.XLOOKUP(BH$31,$U$4:$Z$4,$U$8:$Z$10),1),1),4))</f>
        <v>"OnHealInc":0.1686</v>
      </c>
      <c r="BI172" s="2" t="str">
        <f t="shared" si="32"/>
        <v>{"MagicDef":26078.8796,"AtkSpeed":0.23,"OnHealInc":0.1686}</v>
      </c>
      <c r="BJ172" s="2" t="str" cm="1">
        <f t="array" ref="BJ172">IF(BJ171="","",$B$2&amp;BJ$31&amp;$B$2&amp;$B$1&amp;ROUND(BJ$29/100*_xlfn.XLOOKUP($E172,$E$32:$E$281,_xlfn.XLOOKUP(BJ$31,$S$28:$AB$28,$S$32:$AB$281))*IFERROR(_xlfn.XLOOKUP(BM$30,$S$8:$S$10,_xlfn.XLOOKUP(BJ$31,$U$4:$Z$4,$U$8:$Z$10),1),1),4))</f>
        <v>"Atk":65197.199</v>
      </c>
      <c r="BK172" s="2" t="str" cm="1">
        <f t="array" ref="BK172">IF(BK171="","",$B$2&amp;BK$31&amp;$B$2&amp;$B$1&amp;ROUND(BK$29/100*_xlfn.XLOOKUP($E172,$E$32:$E$281,_xlfn.XLOOKUP(BK$31,$S$28:$AB$28,$S$32:$AB$281))*IFERROR(_xlfn.XLOOKUP(BN$30,$S$8:$S$10,_xlfn.XLOOKUP(BK$31,$U$4:$Z$4,$U$8:$Z$10),1),1),4))</f>
        <v>"Cri":0.8092</v>
      </c>
      <c r="BL172" s="2" t="str" cm="1">
        <f t="array" ref="BL172">IF(BL171="","",$B$2&amp;BL$31&amp;$B$2&amp;$B$1&amp;ROUND(BL$29/100*_xlfn.XLOOKUP($E172,$E$32:$E$281,_xlfn.XLOOKUP(BL$31,$S$28:$AB$28,$S$32:$AB$281))*IFERROR(_xlfn.XLOOKUP(BM$30,$S$8:$S$10,_xlfn.XLOOKUP(BL$31,$U$4:$Z$4,$U$8:$Z$10),1),1),4))</f>
        <v/>
      </c>
      <c r="BM172" s="2" t="str">
        <f t="shared" si="33"/>
        <v>{"Atk":65197.199,"Cri":0.8092}</v>
      </c>
      <c r="BN172" s="2" t="str" cm="1">
        <f t="array" ref="BN172">IF(BN171="","",$B$2&amp;BN$31&amp;$B$2&amp;$B$1&amp;ROUND(BN$29/100*_xlfn.XLOOKUP($E172,$E$32:$E$281,_xlfn.XLOOKUP(BN$31,$S$28:$AB$28,$S$32:$AB$281))*IFERROR(_xlfn.XLOOKUP(BQ$30,$S$8:$S$10,_xlfn.XLOOKUP(BN$31,$U$4:$Z$4,$U$8:$Z$10),1),1),4))</f>
        <v>"Hp":622336.8993</v>
      </c>
      <c r="BO172" s="2" t="str" cm="1">
        <f t="array" ref="BO172">IF(BO171="","",$B$2&amp;BO$31&amp;$B$2&amp;$B$1&amp;ROUND(BO$29/100*_xlfn.XLOOKUP($E172,$E$32:$E$281,_xlfn.XLOOKUP(BO$31,$S$28:$AB$28,$S$32:$AB$281))*IFERROR(_xlfn.XLOOKUP(BR$30,$S$8:$S$10,_xlfn.XLOOKUP(BO$31,$U$4:$Z$4,$U$8:$Z$10),1),1),4))</f>
        <v>"AntiCri":0.8092</v>
      </c>
      <c r="BP172" s="2" t="str" cm="1">
        <f t="array" ref="BP172">IF(BP171="","",$B$2&amp;BP$31&amp;$B$2&amp;$B$1&amp;ROUND(BP$29/100*_xlfn.XLOOKUP($E172,$E$32:$E$281,_xlfn.XLOOKUP(BP$31,$S$28:$AB$28,$S$32:$AB$281))*IFERROR(_xlfn.XLOOKUP(BQ$30,$S$8:$S$10,_xlfn.XLOOKUP(BP$31,$U$4:$Z$4,$U$8:$Z$10),1),1),4))</f>
        <v/>
      </c>
      <c r="BQ172" s="2" t="str">
        <f t="shared" si="34"/>
        <v>{"Hp":622336.8993,"AntiCri":0.8092}</v>
      </c>
      <c r="BR172" s="2" t="str" cm="1">
        <f t="array" ref="BR172">IF(BR171="","",$B$2&amp;BR$31&amp;$B$2&amp;$B$1&amp;ROUND(BR$29/100*_xlfn.XLOOKUP($E172,$E$32:$E$281,_xlfn.XLOOKUP(BR$31,$S$28:$AB$28,$S$32:$AB$281))*IFERROR(_xlfn.XLOOKUP(BU$30,$S$8:$S$10,_xlfn.XLOOKUP(BR$31,$U$4:$Z$4,$U$8:$Z$10),1),1),4))</f>
        <v>"PhysDef":22996.8302</v>
      </c>
      <c r="BS172" s="2" t="str" cm="1">
        <f t="array" ref="BS172">IF(BS171="","",$B$2&amp;BS$31&amp;$B$2&amp;$B$1&amp;ROUND(BS$29/100*_xlfn.XLOOKUP($E172,$E$32:$E$281,_xlfn.XLOOKUP(BS$31,$S$28:$AB$28,$S$32:$AB$281))*IFERROR(_xlfn.XLOOKUP(BV$30,$S$8:$S$10,_xlfn.XLOOKUP(BS$31,$U$4:$Z$4,$U$8:$Z$10),1),1),4))</f>
        <v>"HealInc":0.1686</v>
      </c>
      <c r="BT172" s="2" t="str" cm="1">
        <f t="array" ref="BT172">IF(BT171="","",$B$2&amp;BT$31&amp;$B$2&amp;$B$1&amp;ROUND(BT$29/100*_xlfn.XLOOKUP($E172,$E$32:$E$281,_xlfn.XLOOKUP(BT$31,$S$28:$AB$28,$S$32:$AB$281))*IFERROR(_xlfn.XLOOKUP(BU$30,$S$8:$S$10,_xlfn.XLOOKUP(BT$31,$U$4:$Z$4,$U$8:$Z$10),1),1),4))</f>
        <v/>
      </c>
      <c r="BU172" s="2" t="str">
        <f t="shared" si="35"/>
        <v>{"PhysDef":22996.8302,"HealInc":0.1686}</v>
      </c>
      <c r="BV172" s="2" t="str" cm="1">
        <f t="array" ref="BV172">IF(BV171="","",$B$2&amp;BV$31&amp;$B$2&amp;$B$1&amp;ROUND(BV$29/100*_xlfn.XLOOKUP($E172,$E$32:$E$281,_xlfn.XLOOKUP(BV$31,$S$28:$AB$28,$S$32:$AB$281))*IFERROR(_xlfn.XLOOKUP(BY$30,$S$8:$S$10,_xlfn.XLOOKUP(BV$31,$U$4:$Z$4,$U$8:$Z$10),1),1),4))</f>
        <v>"MagicDef":23470.9916</v>
      </c>
      <c r="BW172" s="2" t="str" cm="1">
        <f t="array" ref="BW172">IF(BW171="","",$B$2&amp;BW$31&amp;$B$2&amp;$B$1&amp;ROUND(BW$29/100*_xlfn.XLOOKUP($E172,$E$32:$E$281,_xlfn.XLOOKUP(BW$31,$S$28:$AB$28,$S$32:$AB$281))*IFERROR(_xlfn.XLOOKUP(BZ$30,$S$8:$S$10,_xlfn.XLOOKUP(BW$31,$U$4:$Z$4,$U$8:$Z$10),1),1),4))</f>
        <v>"AtkSpeed":0.23</v>
      </c>
      <c r="BX172" s="2" t="str" cm="1">
        <f t="array" ref="BX172">IF(BX171="","",$B$2&amp;BX$31&amp;$B$2&amp;$B$1&amp;ROUND(BX$29/100*_xlfn.XLOOKUP($E172,$E$32:$E$281,_xlfn.XLOOKUP(BX$31,$S$28:$AB$28,$S$32:$AB$281))*IFERROR(_xlfn.XLOOKUP(BY$30,$S$8:$S$10,_xlfn.XLOOKUP(BX$31,$U$4:$Z$4,$U$8:$Z$10),1),1),4))</f>
        <v>"HealInc":0.1686</v>
      </c>
      <c r="BY172" s="2" t="str">
        <f t="shared" si="36"/>
        <v>{"MagicDef":23470.9916,"AtkSpeed":0.23,"HealInc":0.1686}</v>
      </c>
    </row>
    <row r="173" spans="4:77" ht="16.5" x14ac:dyDescent="0.15">
      <c r="D173" s="38">
        <v>293</v>
      </c>
      <c r="E173" s="43">
        <v>142</v>
      </c>
      <c r="F173" s="38">
        <v>0</v>
      </c>
      <c r="G173" s="38">
        <v>0</v>
      </c>
      <c r="H173" s="3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48">
        <v>0</v>
      </c>
      <c r="Q173" s="48">
        <v>0</v>
      </c>
      <c r="R173" s="48">
        <v>0</v>
      </c>
      <c r="S173" s="48">
        <f>SUM(I$32:I173)</f>
        <v>592701.80883179419</v>
      </c>
      <c r="T173" s="48">
        <f>SUM(J$32:J173)</f>
        <v>59270.180883179411</v>
      </c>
      <c r="U173" s="48">
        <f>SUM(K$32:K173)</f>
        <v>23708.072353271767</v>
      </c>
      <c r="V173" s="48">
        <f>SUM(L$32:L173)</f>
        <v>23708.072353271767</v>
      </c>
      <c r="W173" s="62">
        <f>SUM(M$32:M173)/10000</f>
        <v>0.80920000000000003</v>
      </c>
      <c r="X173" s="62">
        <f>SUM(N$32:N173)/10000</f>
        <v>0.80920000000000003</v>
      </c>
      <c r="Y173" s="62">
        <f>SUM(O$32:O173)/10000</f>
        <v>0.22994999999999999</v>
      </c>
      <c r="Z173" s="62">
        <f>SUM(P$32:P173)/10000</f>
        <v>0.17885000000000001</v>
      </c>
      <c r="AA173" s="62">
        <f>SUM(Q$32:Q173)/10000</f>
        <v>0.16863000000000011</v>
      </c>
      <c r="AB173" s="62">
        <f>SUM(R$32:R173)/10000</f>
        <v>0.16863000000000011</v>
      </c>
      <c r="AD173" s="2" t="str" cm="1">
        <f t="array" ref="AD173">IF(AD172="","",$B$2&amp;AD$31&amp;$B$2&amp;$B$1&amp;ROUND(AD$29/100*_xlfn.XLOOKUP($E173,$E$32:$E$281,_xlfn.XLOOKUP(AD$31,$S$28:$AB$28,$S$32:$AB$281))*_xlfn.XLOOKUP(AG$30,$S$8:$S$10,_xlfn.XLOOKUP(AD$31,$U$4:$Z$4,$U$8:$Z$10),1),4))</f>
        <v>"Atk":72309.6207</v>
      </c>
      <c r="AE173" s="2" t="str" cm="1">
        <f t="array" ref="AE173">IF(AE172="","",$B$2&amp;AE$31&amp;$B$2&amp;$B$1&amp;ROUND(AE$29/100*_xlfn.XLOOKUP($E173,$E$32:$E$281,_xlfn.XLOOKUP(AE$31,$S$28:$AB$28,$S$32:$AB$281))*_xlfn.XLOOKUP(AG$30,$S$8:$S$10,_xlfn.XLOOKUP(AE$31,$U$4:$Z$4,$U$8:$Z$10),1),4))</f>
        <v>"Cri":1.1733</v>
      </c>
      <c r="AF173" s="2" t="str" cm="1">
        <f t="array" ref="AF173">IF(AF172="","",$B$2&amp;AF$31&amp;$B$2&amp;$B$1&amp;ROUND(AF$29/100*_xlfn.XLOOKUP($E173,$E$32:$E$281,_xlfn.XLOOKUP(AF$31,$S$28:$AB$28,$S$32:$AB$281))*_xlfn.XLOOKUP(AI$30,$S$8:$S$10,_xlfn.XLOOKUP(AF$31,$U$4:$Z$4,$U$8:$Z$10),1),4))</f>
        <v/>
      </c>
      <c r="AG173" s="2" t="str">
        <f t="shared" si="25"/>
        <v>{"Atk":72309.6207,"Cri":1.1733}</v>
      </c>
      <c r="AH173" s="2" t="str" cm="1">
        <f t="array" ref="AH173">IF(AH172="","",$B$2&amp;AH$31&amp;$B$2&amp;$B$1&amp;ROUND(AH$29/100*_xlfn.XLOOKUP($E173,$E$32:$E$281,_xlfn.XLOOKUP(AH$31,$S$28:$AB$28,$S$32:$AB$281))*_xlfn.XLOOKUP(AK$30,$S$8:$S$10,_xlfn.XLOOKUP(AH$31,$U$4:$Z$4,$U$8:$Z$10),1),4))</f>
        <v>"Hp":521577.5918</v>
      </c>
      <c r="AI173" s="2" t="str" cm="1">
        <f t="array" ref="AI173">IF(AI172="","",$B$2&amp;AI$31&amp;$B$2&amp;$B$1&amp;ROUND(AI$29/100*_xlfn.XLOOKUP($E173,$E$32:$E$281,_xlfn.XLOOKUP(AI$31,$S$28:$AB$28,$S$32:$AB$281))*_xlfn.XLOOKUP(AK$30,$S$8:$S$10,_xlfn.XLOOKUP(AI$31,$U$4:$Z$4,$U$8:$Z$10),1),4))</f>
        <v>"AntiCri":0.6474</v>
      </c>
      <c r="AJ173" s="2" t="str" cm="1">
        <f t="array" ref="AJ173">IF(AJ172="","",$B$2&amp;AJ$31&amp;$B$2&amp;$B$1&amp;ROUND(AJ$29/100*_xlfn.XLOOKUP($E173,$E$32:$E$281,_xlfn.XLOOKUP(AJ$31,$S$28:$AB$28,$S$32:$AB$281))*_xlfn.XLOOKUP(AK$30,$S$8:$S$10,_xlfn.XLOOKUP(AJ$31,$U$4:$Z$4,$U$8:$Z$10),1),4))</f>
        <v/>
      </c>
      <c r="AK173" s="2" t="str">
        <f t="shared" si="26"/>
        <v>{"Hp":521577.5918,"AntiCri":0.6474}</v>
      </c>
      <c r="AL173" s="2" t="str" cm="1">
        <f t="array" ref="AL173">IF(AL172="","",$B$2&amp;AL$31&amp;$B$2&amp;$B$1&amp;ROUND(AL$29/100*_xlfn.XLOOKUP($E173,$E$32:$E$281,_xlfn.XLOOKUP(AL$31,$S$28:$AB$28,$S$32:$AB$281))*IFERROR(_xlfn.XLOOKUP(AO$30,$S$8:$S$10,_xlfn.XLOOKUP(AL$31,$U$4:$Z$4,$U$8:$Z$10),1),1),4))</f>
        <v>"PhysDef":22522.6687</v>
      </c>
      <c r="AM173" s="2" t="str" cm="1">
        <f t="array" ref="AM173">IF(AM172="","",$B$2&amp;AM$31&amp;$B$2&amp;$B$1&amp;ROUND(AM$29/100*_xlfn.XLOOKUP($E173,$E$32:$E$281,_xlfn.XLOOKUP(AM$31,$S$28:$AB$28,$S$32:$AB$281))*IFERROR(_xlfn.XLOOKUP(AP$30,$S$8:$S$10,_xlfn.XLOOKUP(AM$31,$U$4:$Z$4,$U$8:$Z$10),1),1),4))</f>
        <v>"SkillSpeed":0.1789</v>
      </c>
      <c r="AN173" s="2" t="str" cm="1">
        <f t="array" ref="AN173">IF(AN172="","",$B$2&amp;AN$31&amp;$B$2&amp;$B$1&amp;ROUND(AN$29/100*_xlfn.XLOOKUP($E173,$E$32:$E$281,_xlfn.XLOOKUP(AN$31,$S$28:$AB$28,$S$32:$AB$281))*IFERROR(_xlfn.XLOOKUP(AO$30,$S$8:$S$10,_xlfn.XLOOKUP(AN$31,$U$4:$Z$4,$U$8:$Z$10),1),1),4))</f>
        <v/>
      </c>
      <c r="AO173" s="2" t="str">
        <f t="shared" si="27"/>
        <v>{"PhysDef":22522.6687,"SkillSpeed":0.1789}</v>
      </c>
      <c r="AP173" s="2" t="str" cm="1">
        <f t="array" ref="AP173">IF(AP172="","",$B$2&amp;AP$31&amp;$B$2&amp;$B$1&amp;ROUND(AP$29/100*_xlfn.XLOOKUP($E173,$E$32:$E$281,_xlfn.XLOOKUP(AP$31,$S$28:$AB$28,$S$32:$AB$281))*IFERROR(_xlfn.XLOOKUP(AS$30,$S$8:$S$10,_xlfn.XLOOKUP(AP$31,$U$4:$Z$4,$U$8:$Z$10),1),1),4))</f>
        <v>"MagicDef":22522.6687</v>
      </c>
      <c r="AQ173" s="2" t="str" cm="1">
        <f t="array" ref="AQ173">IF(AQ172="","",$B$2&amp;AQ$31&amp;$B$2&amp;$B$1&amp;ROUND(AQ$29/100*_xlfn.XLOOKUP($E173,$E$32:$E$281,_xlfn.XLOOKUP(AQ$31,$S$28:$AB$28,$S$32:$AB$281))*IFERROR(_xlfn.XLOOKUP(AT$30,$S$8:$S$10,_xlfn.XLOOKUP(AQ$31,$U$4:$Z$4,$U$8:$Z$10),1),1),4))</f>
        <v>"AtkSpeed":0.23</v>
      </c>
      <c r="AR173" s="2" t="str" cm="1">
        <f t="array" ref="AR173">IF(AR172="","",$B$2&amp;AR$31&amp;$B$2&amp;$B$1&amp;ROUND(AR$29/100*_xlfn.XLOOKUP($E173,$E$32:$E$281,_xlfn.XLOOKUP(AR$31,$S$28:$AB$28,$S$32:$AB$281))*IFERROR(_xlfn.XLOOKUP(AS$30,$S$8:$S$10,_xlfn.XLOOKUP(AR$31,$U$4:$Z$4,$U$8:$Z$10),1),1),4))</f>
        <v>"SkillSpeed":0.1789</v>
      </c>
      <c r="AS173" s="2" t="str">
        <f t="shared" si="28"/>
        <v>{"MagicDef":22522.6687,"AtkSpeed":0.23,"SkillSpeed":0.1789}</v>
      </c>
      <c r="AT173" s="2" t="str" cm="1">
        <f t="array" ref="AT173">IF(AT172="","",$B$2&amp;AT$31&amp;$B$2&amp;$B$1&amp;ROUND(AT$29/100*_xlfn.XLOOKUP($E173,$E$32:$E$281,_xlfn.XLOOKUP(AT$31,$S$28:$AB$28,$S$32:$AB$281))*IFERROR(_xlfn.XLOOKUP(AW$30,$S$8:$S$10,_xlfn.XLOOKUP(AT$31,$U$4:$Z$4,$U$8:$Z$10),1),1),4))</f>
        <v>"Atk":50972.3556</v>
      </c>
      <c r="AU173" s="2" t="str" cm="1">
        <f t="array" ref="AU173">IF(AU172="","",$B$2&amp;AU$31&amp;$B$2&amp;$B$1&amp;ROUND(AU$29/100*_xlfn.XLOOKUP($E173,$E$32:$E$281,_xlfn.XLOOKUP(AU$31,$S$28:$AB$28,$S$32:$AB$281))*IFERROR(_xlfn.XLOOKUP(AX$30,$S$8:$S$10,_xlfn.XLOOKUP(AU$31,$U$4:$Z$4,$U$8:$Z$10),1),1),4))</f>
        <v>"Cri":0.8092</v>
      </c>
      <c r="AV173" s="2" t="str" cm="1">
        <f t="array" ref="AV173">IF(AV172="","",$B$2&amp;AV$31&amp;$B$2&amp;$B$1&amp;ROUND(AV$29/100*_xlfn.XLOOKUP($E173,$E$32:$E$281,_xlfn.XLOOKUP(AV$31,$S$28:$AB$28,$S$32:$AB$281))*IFERROR(_xlfn.XLOOKUP(AW$30,$S$8:$S$10,_xlfn.XLOOKUP(AV$31,$U$4:$Z$4,$U$8:$Z$10),1),1),4))</f>
        <v/>
      </c>
      <c r="AW173" s="2" t="str">
        <f t="shared" si="29"/>
        <v>{"Atk":50972.3556,"Cri":0.8092}</v>
      </c>
      <c r="AX173" s="2" t="str" cm="1">
        <f t="array" ref="AX173">IF(AX172="","",$B$2&amp;AX$31&amp;$B$2&amp;$B$1&amp;ROUND(AX$29/100*_xlfn.XLOOKUP($E173,$E$32:$E$281,_xlfn.XLOOKUP(AX$31,$S$28:$AB$28,$S$32:$AB$281))*IFERROR(_xlfn.XLOOKUP(BA$30,$S$8:$S$10,_xlfn.XLOOKUP(AX$31,$U$4:$Z$4,$U$8:$Z$10),1),1),4))</f>
        <v>"Hp":740877.261</v>
      </c>
      <c r="AY173" s="2" t="str" cm="1">
        <f t="array" ref="AY173">IF(AY172="","",$B$2&amp;AY$31&amp;$B$2&amp;$B$1&amp;ROUND(AY$29/100*_xlfn.XLOOKUP($E173,$E$32:$E$281,_xlfn.XLOOKUP(AY$31,$S$28:$AB$28,$S$32:$AB$281))*IFERROR(_xlfn.XLOOKUP(BB$30,$S$8:$S$10,_xlfn.XLOOKUP(AY$31,$U$4:$Z$4,$U$8:$Z$10),1),1),4))</f>
        <v>"AntiCri":0.8092</v>
      </c>
      <c r="AZ173" s="2" t="str" cm="1">
        <f t="array" ref="AZ173">IF(AZ172="","",$B$2&amp;AZ$31&amp;$B$2&amp;$B$1&amp;ROUND(AZ$29/100*_xlfn.XLOOKUP($E173,$E$32:$E$281,_xlfn.XLOOKUP(AZ$31,$S$28:$AB$28,$S$32:$AB$281))*IFERROR(_xlfn.XLOOKUP(BA$30,$S$8:$S$10,_xlfn.XLOOKUP(AZ$31,$U$4:$Z$4,$U$8:$Z$10),1),1),4))</f>
        <v/>
      </c>
      <c r="BA173" s="2" t="str">
        <f t="shared" si="30"/>
        <v>{"Hp":740877.261,"AntiCri":0.8092}</v>
      </c>
      <c r="BB173" s="2" t="str" cm="1">
        <f t="array" ref="BB173">IF(BB172="","",$B$2&amp;BB$31&amp;$B$2&amp;$B$1&amp;ROUND(BB$29/100*_xlfn.XLOOKUP($E173,$E$32:$E$281,_xlfn.XLOOKUP(BB$31,$S$28:$AB$28,$S$32:$AB$281))*IFERROR(_xlfn.XLOOKUP(BE$30,$S$8:$S$10,_xlfn.XLOOKUP(BB$31,$U$4:$Z$4,$U$8:$Z$10),1),1),4))</f>
        <v>"PhysDef":26078.8796</v>
      </c>
      <c r="BC173" s="2" t="str" cm="1">
        <f t="array" ref="BC173">IF(BC172="","",$B$2&amp;BC$31&amp;$B$2&amp;$B$1&amp;ROUND(BC$29/100*_xlfn.XLOOKUP($E173,$E$32:$E$281,_xlfn.XLOOKUP(BC$31,$S$28:$AB$28,$S$32:$AB$281))*IFERROR(_xlfn.XLOOKUP(BF$30,$S$8:$S$10,_xlfn.XLOOKUP(BC$31,$U$4:$Z$4,$U$8:$Z$10),1),1),4))</f>
        <v>"OnHealInc":0.1686</v>
      </c>
      <c r="BD173" s="2" t="str" cm="1">
        <f t="array" ref="BD173">IF(BD172="","",$B$2&amp;BD$31&amp;$B$2&amp;$B$1&amp;ROUND(BD$29/100*_xlfn.XLOOKUP($E173,$E$32:$E$281,_xlfn.XLOOKUP(BD$31,$S$28:$AB$28,$S$32:$AB$281))*IFERROR(_xlfn.XLOOKUP(BE$30,$S$8:$S$10,_xlfn.XLOOKUP(BD$31,$U$4:$Z$4,$U$8:$Z$10),1),1),4))</f>
        <v/>
      </c>
      <c r="BE173" s="2" t="str">
        <f t="shared" si="31"/>
        <v>{"PhysDef":26078.8796,"OnHealInc":0.1686}</v>
      </c>
      <c r="BF173" s="2" t="str" cm="1">
        <f t="array" ref="BF173">IF(BF172="","",$B$2&amp;BF$31&amp;$B$2&amp;$B$1&amp;ROUND(BF$29/100*_xlfn.XLOOKUP($E173,$E$32:$E$281,_xlfn.XLOOKUP(BF$31,$S$28:$AB$28,$S$32:$AB$281))*IFERROR(_xlfn.XLOOKUP(BI$30,$S$8:$S$10,_xlfn.XLOOKUP(BF$31,$U$4:$Z$4,$U$8:$Z$10),1),1),4))</f>
        <v>"MagicDef":26078.8796</v>
      </c>
      <c r="BG173" s="2" t="str" cm="1">
        <f t="array" ref="BG173">IF(BG172="","",$B$2&amp;BG$31&amp;$B$2&amp;$B$1&amp;ROUND(BG$29/100*_xlfn.XLOOKUP($E173,$E$32:$E$281,_xlfn.XLOOKUP(BG$31,$S$28:$AB$28,$S$32:$AB$281))*IFERROR(_xlfn.XLOOKUP(BJ$30,$S$8:$S$10,_xlfn.XLOOKUP(BG$31,$U$4:$Z$4,$U$8:$Z$10),1),1),4))</f>
        <v>"AtkSpeed":0.23</v>
      </c>
      <c r="BH173" s="2" t="str" cm="1">
        <f t="array" ref="BH173">IF(BH172="","",$B$2&amp;BH$31&amp;$B$2&amp;$B$1&amp;ROUND(BH$29/100*_xlfn.XLOOKUP($E173,$E$32:$E$281,_xlfn.XLOOKUP(BH$31,$S$28:$AB$28,$S$32:$AB$281))*IFERROR(_xlfn.XLOOKUP(BI$30,$S$8:$S$10,_xlfn.XLOOKUP(BH$31,$U$4:$Z$4,$U$8:$Z$10),1),1),4))</f>
        <v>"OnHealInc":0.1686</v>
      </c>
      <c r="BI173" s="2" t="str">
        <f t="shared" si="32"/>
        <v>{"MagicDef":26078.8796,"AtkSpeed":0.23,"OnHealInc":0.1686}</v>
      </c>
      <c r="BJ173" s="2" t="str" cm="1">
        <f t="array" ref="BJ173">IF(BJ172="","",$B$2&amp;BJ$31&amp;$B$2&amp;$B$1&amp;ROUND(BJ$29/100*_xlfn.XLOOKUP($E173,$E$32:$E$281,_xlfn.XLOOKUP(BJ$31,$S$28:$AB$28,$S$32:$AB$281))*IFERROR(_xlfn.XLOOKUP(BM$30,$S$8:$S$10,_xlfn.XLOOKUP(BJ$31,$U$4:$Z$4,$U$8:$Z$10),1),1),4))</f>
        <v>"Atk":65197.199</v>
      </c>
      <c r="BK173" s="2" t="str" cm="1">
        <f t="array" ref="BK173">IF(BK172="","",$B$2&amp;BK$31&amp;$B$2&amp;$B$1&amp;ROUND(BK$29/100*_xlfn.XLOOKUP($E173,$E$32:$E$281,_xlfn.XLOOKUP(BK$31,$S$28:$AB$28,$S$32:$AB$281))*IFERROR(_xlfn.XLOOKUP(BN$30,$S$8:$S$10,_xlfn.XLOOKUP(BK$31,$U$4:$Z$4,$U$8:$Z$10),1),1),4))</f>
        <v>"Cri":0.8092</v>
      </c>
      <c r="BL173" s="2" t="str" cm="1">
        <f t="array" ref="BL173">IF(BL172="","",$B$2&amp;BL$31&amp;$B$2&amp;$B$1&amp;ROUND(BL$29/100*_xlfn.XLOOKUP($E173,$E$32:$E$281,_xlfn.XLOOKUP(BL$31,$S$28:$AB$28,$S$32:$AB$281))*IFERROR(_xlfn.XLOOKUP(BM$30,$S$8:$S$10,_xlfn.XLOOKUP(BL$31,$U$4:$Z$4,$U$8:$Z$10),1),1),4))</f>
        <v/>
      </c>
      <c r="BM173" s="2" t="str">
        <f t="shared" si="33"/>
        <v>{"Atk":65197.199,"Cri":0.8092}</v>
      </c>
      <c r="BN173" s="2" t="str" cm="1">
        <f t="array" ref="BN173">IF(BN172="","",$B$2&amp;BN$31&amp;$B$2&amp;$B$1&amp;ROUND(BN$29/100*_xlfn.XLOOKUP($E173,$E$32:$E$281,_xlfn.XLOOKUP(BN$31,$S$28:$AB$28,$S$32:$AB$281))*IFERROR(_xlfn.XLOOKUP(BQ$30,$S$8:$S$10,_xlfn.XLOOKUP(BN$31,$U$4:$Z$4,$U$8:$Z$10),1),1),4))</f>
        <v>"Hp":622336.8993</v>
      </c>
      <c r="BO173" s="2" t="str" cm="1">
        <f t="array" ref="BO173">IF(BO172="","",$B$2&amp;BO$31&amp;$B$2&amp;$B$1&amp;ROUND(BO$29/100*_xlfn.XLOOKUP($E173,$E$32:$E$281,_xlfn.XLOOKUP(BO$31,$S$28:$AB$28,$S$32:$AB$281))*IFERROR(_xlfn.XLOOKUP(BR$30,$S$8:$S$10,_xlfn.XLOOKUP(BO$31,$U$4:$Z$4,$U$8:$Z$10),1),1),4))</f>
        <v>"AntiCri":0.8092</v>
      </c>
      <c r="BP173" s="2" t="str" cm="1">
        <f t="array" ref="BP173">IF(BP172="","",$B$2&amp;BP$31&amp;$B$2&amp;$B$1&amp;ROUND(BP$29/100*_xlfn.XLOOKUP($E173,$E$32:$E$281,_xlfn.XLOOKUP(BP$31,$S$28:$AB$28,$S$32:$AB$281))*IFERROR(_xlfn.XLOOKUP(BQ$30,$S$8:$S$10,_xlfn.XLOOKUP(BP$31,$U$4:$Z$4,$U$8:$Z$10),1),1),4))</f>
        <v/>
      </c>
      <c r="BQ173" s="2" t="str">
        <f t="shared" si="34"/>
        <v>{"Hp":622336.8993,"AntiCri":0.8092}</v>
      </c>
      <c r="BR173" s="2" t="str" cm="1">
        <f t="array" ref="BR173">IF(BR172="","",$B$2&amp;BR$31&amp;$B$2&amp;$B$1&amp;ROUND(BR$29/100*_xlfn.XLOOKUP($E173,$E$32:$E$281,_xlfn.XLOOKUP(BR$31,$S$28:$AB$28,$S$32:$AB$281))*IFERROR(_xlfn.XLOOKUP(BU$30,$S$8:$S$10,_xlfn.XLOOKUP(BR$31,$U$4:$Z$4,$U$8:$Z$10),1),1),4))</f>
        <v>"PhysDef":22996.8302</v>
      </c>
      <c r="BS173" s="2" t="str" cm="1">
        <f t="array" ref="BS173">IF(BS172="","",$B$2&amp;BS$31&amp;$B$2&amp;$B$1&amp;ROUND(BS$29/100*_xlfn.XLOOKUP($E173,$E$32:$E$281,_xlfn.XLOOKUP(BS$31,$S$28:$AB$28,$S$32:$AB$281))*IFERROR(_xlfn.XLOOKUP(BV$30,$S$8:$S$10,_xlfn.XLOOKUP(BS$31,$U$4:$Z$4,$U$8:$Z$10),1),1),4))</f>
        <v>"HealInc":0.1686</v>
      </c>
      <c r="BT173" s="2" t="str" cm="1">
        <f t="array" ref="BT173">IF(BT172="","",$B$2&amp;BT$31&amp;$B$2&amp;$B$1&amp;ROUND(BT$29/100*_xlfn.XLOOKUP($E173,$E$32:$E$281,_xlfn.XLOOKUP(BT$31,$S$28:$AB$28,$S$32:$AB$281))*IFERROR(_xlfn.XLOOKUP(BU$30,$S$8:$S$10,_xlfn.XLOOKUP(BT$31,$U$4:$Z$4,$U$8:$Z$10),1),1),4))</f>
        <v/>
      </c>
      <c r="BU173" s="2" t="str">
        <f t="shared" si="35"/>
        <v>{"PhysDef":22996.8302,"HealInc":0.1686}</v>
      </c>
      <c r="BV173" s="2" t="str" cm="1">
        <f t="array" ref="BV173">IF(BV172="","",$B$2&amp;BV$31&amp;$B$2&amp;$B$1&amp;ROUND(BV$29/100*_xlfn.XLOOKUP($E173,$E$32:$E$281,_xlfn.XLOOKUP(BV$31,$S$28:$AB$28,$S$32:$AB$281))*IFERROR(_xlfn.XLOOKUP(BY$30,$S$8:$S$10,_xlfn.XLOOKUP(BV$31,$U$4:$Z$4,$U$8:$Z$10),1),1),4))</f>
        <v>"MagicDef":23470.9916</v>
      </c>
      <c r="BW173" s="2" t="str" cm="1">
        <f t="array" ref="BW173">IF(BW172="","",$B$2&amp;BW$31&amp;$B$2&amp;$B$1&amp;ROUND(BW$29/100*_xlfn.XLOOKUP($E173,$E$32:$E$281,_xlfn.XLOOKUP(BW$31,$S$28:$AB$28,$S$32:$AB$281))*IFERROR(_xlfn.XLOOKUP(BZ$30,$S$8:$S$10,_xlfn.XLOOKUP(BW$31,$U$4:$Z$4,$U$8:$Z$10),1),1),4))</f>
        <v>"AtkSpeed":0.23</v>
      </c>
      <c r="BX173" s="2" t="str" cm="1">
        <f t="array" ref="BX173">IF(BX172="","",$B$2&amp;BX$31&amp;$B$2&amp;$B$1&amp;ROUND(BX$29/100*_xlfn.XLOOKUP($E173,$E$32:$E$281,_xlfn.XLOOKUP(BX$31,$S$28:$AB$28,$S$32:$AB$281))*IFERROR(_xlfn.XLOOKUP(BY$30,$S$8:$S$10,_xlfn.XLOOKUP(BX$31,$U$4:$Z$4,$U$8:$Z$10),1),1),4))</f>
        <v>"HealInc":0.1686</v>
      </c>
      <c r="BY173" s="2" t="str">
        <f t="shared" si="36"/>
        <v>{"MagicDef":23470.9916,"AtkSpeed":0.23,"HealInc":0.1686}</v>
      </c>
    </row>
    <row r="174" spans="4:77" ht="16.5" x14ac:dyDescent="0.15">
      <c r="D174" s="38">
        <v>295</v>
      </c>
      <c r="E174" s="43">
        <v>143</v>
      </c>
      <c r="F174" s="38">
        <v>0</v>
      </c>
      <c r="G174" s="38">
        <v>0</v>
      </c>
      <c r="H174" s="38">
        <v>0</v>
      </c>
      <c r="I174" s="48">
        <v>0</v>
      </c>
      <c r="J174" s="48">
        <v>0</v>
      </c>
      <c r="K174" s="48">
        <v>0</v>
      </c>
      <c r="L174" s="48">
        <v>0</v>
      </c>
      <c r="M174" s="48">
        <v>0</v>
      </c>
      <c r="N174" s="48">
        <v>0</v>
      </c>
      <c r="O174" s="48">
        <v>0</v>
      </c>
      <c r="P174" s="48">
        <v>0</v>
      </c>
      <c r="Q174" s="48">
        <v>0</v>
      </c>
      <c r="R174" s="48">
        <v>0</v>
      </c>
      <c r="S174" s="48">
        <f>SUM(I$32:I174)</f>
        <v>592701.80883179419</v>
      </c>
      <c r="T174" s="48">
        <f>SUM(J$32:J174)</f>
        <v>59270.180883179411</v>
      </c>
      <c r="U174" s="48">
        <f>SUM(K$32:K174)</f>
        <v>23708.072353271767</v>
      </c>
      <c r="V174" s="48">
        <f>SUM(L$32:L174)</f>
        <v>23708.072353271767</v>
      </c>
      <c r="W174" s="62">
        <f>SUM(M$32:M174)/10000</f>
        <v>0.80920000000000003</v>
      </c>
      <c r="X174" s="62">
        <f>SUM(N$32:N174)/10000</f>
        <v>0.80920000000000003</v>
      </c>
      <c r="Y174" s="62">
        <f>SUM(O$32:O174)/10000</f>
        <v>0.22994999999999999</v>
      </c>
      <c r="Z174" s="62">
        <f>SUM(P$32:P174)/10000</f>
        <v>0.17885000000000001</v>
      </c>
      <c r="AA174" s="62">
        <f>SUM(Q$32:Q174)/10000</f>
        <v>0.16863000000000011</v>
      </c>
      <c r="AB174" s="62">
        <f>SUM(R$32:R174)/10000</f>
        <v>0.16863000000000011</v>
      </c>
      <c r="AD174" s="2" t="str" cm="1">
        <f t="array" ref="AD174">IF(AD173="","",$B$2&amp;AD$31&amp;$B$2&amp;$B$1&amp;ROUND(AD$29/100*_xlfn.XLOOKUP($E174,$E$32:$E$281,_xlfn.XLOOKUP(AD$31,$S$28:$AB$28,$S$32:$AB$281))*_xlfn.XLOOKUP(AG$30,$S$8:$S$10,_xlfn.XLOOKUP(AD$31,$U$4:$Z$4,$U$8:$Z$10),1),4))</f>
        <v>"Atk":72309.6207</v>
      </c>
      <c r="AE174" s="2" t="str" cm="1">
        <f t="array" ref="AE174">IF(AE173="","",$B$2&amp;AE$31&amp;$B$2&amp;$B$1&amp;ROUND(AE$29/100*_xlfn.XLOOKUP($E174,$E$32:$E$281,_xlfn.XLOOKUP(AE$31,$S$28:$AB$28,$S$32:$AB$281))*_xlfn.XLOOKUP(AG$30,$S$8:$S$10,_xlfn.XLOOKUP(AE$31,$U$4:$Z$4,$U$8:$Z$10),1),4))</f>
        <v>"Cri":1.1733</v>
      </c>
      <c r="AF174" s="2" t="str" cm="1">
        <f t="array" ref="AF174">IF(AF173="","",$B$2&amp;AF$31&amp;$B$2&amp;$B$1&amp;ROUND(AF$29/100*_xlfn.XLOOKUP($E174,$E$32:$E$281,_xlfn.XLOOKUP(AF$31,$S$28:$AB$28,$S$32:$AB$281))*_xlfn.XLOOKUP(AI$30,$S$8:$S$10,_xlfn.XLOOKUP(AF$31,$U$4:$Z$4,$U$8:$Z$10),1),4))</f>
        <v/>
      </c>
      <c r="AG174" s="2" t="str">
        <f t="shared" si="25"/>
        <v>{"Atk":72309.6207,"Cri":1.1733}</v>
      </c>
      <c r="AH174" s="2" t="str" cm="1">
        <f t="array" ref="AH174">IF(AH173="","",$B$2&amp;AH$31&amp;$B$2&amp;$B$1&amp;ROUND(AH$29/100*_xlfn.XLOOKUP($E174,$E$32:$E$281,_xlfn.XLOOKUP(AH$31,$S$28:$AB$28,$S$32:$AB$281))*_xlfn.XLOOKUP(AK$30,$S$8:$S$10,_xlfn.XLOOKUP(AH$31,$U$4:$Z$4,$U$8:$Z$10),1),4))</f>
        <v>"Hp":521577.5918</v>
      </c>
      <c r="AI174" s="2" t="str" cm="1">
        <f t="array" ref="AI174">IF(AI173="","",$B$2&amp;AI$31&amp;$B$2&amp;$B$1&amp;ROUND(AI$29/100*_xlfn.XLOOKUP($E174,$E$32:$E$281,_xlfn.XLOOKUP(AI$31,$S$28:$AB$28,$S$32:$AB$281))*_xlfn.XLOOKUP(AK$30,$S$8:$S$10,_xlfn.XLOOKUP(AI$31,$U$4:$Z$4,$U$8:$Z$10),1),4))</f>
        <v>"AntiCri":0.6474</v>
      </c>
      <c r="AJ174" s="2" t="str" cm="1">
        <f t="array" ref="AJ174">IF(AJ173="","",$B$2&amp;AJ$31&amp;$B$2&amp;$B$1&amp;ROUND(AJ$29/100*_xlfn.XLOOKUP($E174,$E$32:$E$281,_xlfn.XLOOKUP(AJ$31,$S$28:$AB$28,$S$32:$AB$281))*_xlfn.XLOOKUP(AK$30,$S$8:$S$10,_xlfn.XLOOKUP(AJ$31,$U$4:$Z$4,$U$8:$Z$10),1),4))</f>
        <v/>
      </c>
      <c r="AK174" s="2" t="str">
        <f t="shared" si="26"/>
        <v>{"Hp":521577.5918,"AntiCri":0.6474}</v>
      </c>
      <c r="AL174" s="2" t="str" cm="1">
        <f t="array" ref="AL174">IF(AL173="","",$B$2&amp;AL$31&amp;$B$2&amp;$B$1&amp;ROUND(AL$29/100*_xlfn.XLOOKUP($E174,$E$32:$E$281,_xlfn.XLOOKUP(AL$31,$S$28:$AB$28,$S$32:$AB$281))*IFERROR(_xlfn.XLOOKUP(AO$30,$S$8:$S$10,_xlfn.XLOOKUP(AL$31,$U$4:$Z$4,$U$8:$Z$10),1),1),4))</f>
        <v>"PhysDef":22522.6687</v>
      </c>
      <c r="AM174" s="2" t="str" cm="1">
        <f t="array" ref="AM174">IF(AM173="","",$B$2&amp;AM$31&amp;$B$2&amp;$B$1&amp;ROUND(AM$29/100*_xlfn.XLOOKUP($E174,$E$32:$E$281,_xlfn.XLOOKUP(AM$31,$S$28:$AB$28,$S$32:$AB$281))*IFERROR(_xlfn.XLOOKUP(AP$30,$S$8:$S$10,_xlfn.XLOOKUP(AM$31,$U$4:$Z$4,$U$8:$Z$10),1),1),4))</f>
        <v>"SkillSpeed":0.1789</v>
      </c>
      <c r="AN174" s="2" t="str" cm="1">
        <f t="array" ref="AN174">IF(AN173="","",$B$2&amp;AN$31&amp;$B$2&amp;$B$1&amp;ROUND(AN$29/100*_xlfn.XLOOKUP($E174,$E$32:$E$281,_xlfn.XLOOKUP(AN$31,$S$28:$AB$28,$S$32:$AB$281))*IFERROR(_xlfn.XLOOKUP(AO$30,$S$8:$S$10,_xlfn.XLOOKUP(AN$31,$U$4:$Z$4,$U$8:$Z$10),1),1),4))</f>
        <v/>
      </c>
      <c r="AO174" s="2" t="str">
        <f t="shared" si="27"/>
        <v>{"PhysDef":22522.6687,"SkillSpeed":0.1789}</v>
      </c>
      <c r="AP174" s="2" t="str" cm="1">
        <f t="array" ref="AP174">IF(AP173="","",$B$2&amp;AP$31&amp;$B$2&amp;$B$1&amp;ROUND(AP$29/100*_xlfn.XLOOKUP($E174,$E$32:$E$281,_xlfn.XLOOKUP(AP$31,$S$28:$AB$28,$S$32:$AB$281))*IFERROR(_xlfn.XLOOKUP(AS$30,$S$8:$S$10,_xlfn.XLOOKUP(AP$31,$U$4:$Z$4,$U$8:$Z$10),1),1),4))</f>
        <v>"MagicDef":22522.6687</v>
      </c>
      <c r="AQ174" s="2" t="str" cm="1">
        <f t="array" ref="AQ174">IF(AQ173="","",$B$2&amp;AQ$31&amp;$B$2&amp;$B$1&amp;ROUND(AQ$29/100*_xlfn.XLOOKUP($E174,$E$32:$E$281,_xlfn.XLOOKUP(AQ$31,$S$28:$AB$28,$S$32:$AB$281))*IFERROR(_xlfn.XLOOKUP(AT$30,$S$8:$S$10,_xlfn.XLOOKUP(AQ$31,$U$4:$Z$4,$U$8:$Z$10),1),1),4))</f>
        <v>"AtkSpeed":0.23</v>
      </c>
      <c r="AR174" s="2" t="str" cm="1">
        <f t="array" ref="AR174">IF(AR173="","",$B$2&amp;AR$31&amp;$B$2&amp;$B$1&amp;ROUND(AR$29/100*_xlfn.XLOOKUP($E174,$E$32:$E$281,_xlfn.XLOOKUP(AR$31,$S$28:$AB$28,$S$32:$AB$281))*IFERROR(_xlfn.XLOOKUP(AS$30,$S$8:$S$10,_xlfn.XLOOKUP(AR$31,$U$4:$Z$4,$U$8:$Z$10),1),1),4))</f>
        <v>"SkillSpeed":0.1789</v>
      </c>
      <c r="AS174" s="2" t="str">
        <f t="shared" si="28"/>
        <v>{"MagicDef":22522.6687,"AtkSpeed":0.23,"SkillSpeed":0.1789}</v>
      </c>
      <c r="AT174" s="2" t="str" cm="1">
        <f t="array" ref="AT174">IF(AT173="","",$B$2&amp;AT$31&amp;$B$2&amp;$B$1&amp;ROUND(AT$29/100*_xlfn.XLOOKUP($E174,$E$32:$E$281,_xlfn.XLOOKUP(AT$31,$S$28:$AB$28,$S$32:$AB$281))*IFERROR(_xlfn.XLOOKUP(AW$30,$S$8:$S$10,_xlfn.XLOOKUP(AT$31,$U$4:$Z$4,$U$8:$Z$10),1),1),4))</f>
        <v>"Atk":50972.3556</v>
      </c>
      <c r="AU174" s="2" t="str" cm="1">
        <f t="array" ref="AU174">IF(AU173="","",$B$2&amp;AU$31&amp;$B$2&amp;$B$1&amp;ROUND(AU$29/100*_xlfn.XLOOKUP($E174,$E$32:$E$281,_xlfn.XLOOKUP(AU$31,$S$28:$AB$28,$S$32:$AB$281))*IFERROR(_xlfn.XLOOKUP(AX$30,$S$8:$S$10,_xlfn.XLOOKUP(AU$31,$U$4:$Z$4,$U$8:$Z$10),1),1),4))</f>
        <v>"Cri":0.8092</v>
      </c>
      <c r="AV174" s="2" t="str" cm="1">
        <f t="array" ref="AV174">IF(AV173="","",$B$2&amp;AV$31&amp;$B$2&amp;$B$1&amp;ROUND(AV$29/100*_xlfn.XLOOKUP($E174,$E$32:$E$281,_xlfn.XLOOKUP(AV$31,$S$28:$AB$28,$S$32:$AB$281))*IFERROR(_xlfn.XLOOKUP(AW$30,$S$8:$S$10,_xlfn.XLOOKUP(AV$31,$U$4:$Z$4,$U$8:$Z$10),1),1),4))</f>
        <v/>
      </c>
      <c r="AW174" s="2" t="str">
        <f t="shared" si="29"/>
        <v>{"Atk":50972.3556,"Cri":0.8092}</v>
      </c>
      <c r="AX174" s="2" t="str" cm="1">
        <f t="array" ref="AX174">IF(AX173="","",$B$2&amp;AX$31&amp;$B$2&amp;$B$1&amp;ROUND(AX$29/100*_xlfn.XLOOKUP($E174,$E$32:$E$281,_xlfn.XLOOKUP(AX$31,$S$28:$AB$28,$S$32:$AB$281))*IFERROR(_xlfn.XLOOKUP(BA$30,$S$8:$S$10,_xlfn.XLOOKUP(AX$31,$U$4:$Z$4,$U$8:$Z$10),1),1),4))</f>
        <v>"Hp":740877.261</v>
      </c>
      <c r="AY174" s="2" t="str" cm="1">
        <f t="array" ref="AY174">IF(AY173="","",$B$2&amp;AY$31&amp;$B$2&amp;$B$1&amp;ROUND(AY$29/100*_xlfn.XLOOKUP($E174,$E$32:$E$281,_xlfn.XLOOKUP(AY$31,$S$28:$AB$28,$S$32:$AB$281))*IFERROR(_xlfn.XLOOKUP(BB$30,$S$8:$S$10,_xlfn.XLOOKUP(AY$31,$U$4:$Z$4,$U$8:$Z$10),1),1),4))</f>
        <v>"AntiCri":0.8092</v>
      </c>
      <c r="AZ174" s="2" t="str" cm="1">
        <f t="array" ref="AZ174">IF(AZ173="","",$B$2&amp;AZ$31&amp;$B$2&amp;$B$1&amp;ROUND(AZ$29/100*_xlfn.XLOOKUP($E174,$E$32:$E$281,_xlfn.XLOOKUP(AZ$31,$S$28:$AB$28,$S$32:$AB$281))*IFERROR(_xlfn.XLOOKUP(BA$30,$S$8:$S$10,_xlfn.XLOOKUP(AZ$31,$U$4:$Z$4,$U$8:$Z$10),1),1),4))</f>
        <v/>
      </c>
      <c r="BA174" s="2" t="str">
        <f t="shared" si="30"/>
        <v>{"Hp":740877.261,"AntiCri":0.8092}</v>
      </c>
      <c r="BB174" s="2" t="str" cm="1">
        <f t="array" ref="BB174">IF(BB173="","",$B$2&amp;BB$31&amp;$B$2&amp;$B$1&amp;ROUND(BB$29/100*_xlfn.XLOOKUP($E174,$E$32:$E$281,_xlfn.XLOOKUP(BB$31,$S$28:$AB$28,$S$32:$AB$281))*IFERROR(_xlfn.XLOOKUP(BE$30,$S$8:$S$10,_xlfn.XLOOKUP(BB$31,$U$4:$Z$4,$U$8:$Z$10),1),1),4))</f>
        <v>"PhysDef":26078.8796</v>
      </c>
      <c r="BC174" s="2" t="str" cm="1">
        <f t="array" ref="BC174">IF(BC173="","",$B$2&amp;BC$31&amp;$B$2&amp;$B$1&amp;ROUND(BC$29/100*_xlfn.XLOOKUP($E174,$E$32:$E$281,_xlfn.XLOOKUP(BC$31,$S$28:$AB$28,$S$32:$AB$281))*IFERROR(_xlfn.XLOOKUP(BF$30,$S$8:$S$10,_xlfn.XLOOKUP(BC$31,$U$4:$Z$4,$U$8:$Z$10),1),1),4))</f>
        <v>"OnHealInc":0.1686</v>
      </c>
      <c r="BD174" s="2" t="str" cm="1">
        <f t="array" ref="BD174">IF(BD173="","",$B$2&amp;BD$31&amp;$B$2&amp;$B$1&amp;ROUND(BD$29/100*_xlfn.XLOOKUP($E174,$E$32:$E$281,_xlfn.XLOOKUP(BD$31,$S$28:$AB$28,$S$32:$AB$281))*IFERROR(_xlfn.XLOOKUP(BE$30,$S$8:$S$10,_xlfn.XLOOKUP(BD$31,$U$4:$Z$4,$U$8:$Z$10),1),1),4))</f>
        <v/>
      </c>
      <c r="BE174" s="2" t="str">
        <f t="shared" si="31"/>
        <v>{"PhysDef":26078.8796,"OnHealInc":0.1686}</v>
      </c>
      <c r="BF174" s="2" t="str" cm="1">
        <f t="array" ref="BF174">IF(BF173="","",$B$2&amp;BF$31&amp;$B$2&amp;$B$1&amp;ROUND(BF$29/100*_xlfn.XLOOKUP($E174,$E$32:$E$281,_xlfn.XLOOKUP(BF$31,$S$28:$AB$28,$S$32:$AB$281))*IFERROR(_xlfn.XLOOKUP(BI$30,$S$8:$S$10,_xlfn.XLOOKUP(BF$31,$U$4:$Z$4,$U$8:$Z$10),1),1),4))</f>
        <v>"MagicDef":26078.8796</v>
      </c>
      <c r="BG174" s="2" t="str" cm="1">
        <f t="array" ref="BG174">IF(BG173="","",$B$2&amp;BG$31&amp;$B$2&amp;$B$1&amp;ROUND(BG$29/100*_xlfn.XLOOKUP($E174,$E$32:$E$281,_xlfn.XLOOKUP(BG$31,$S$28:$AB$28,$S$32:$AB$281))*IFERROR(_xlfn.XLOOKUP(BJ$30,$S$8:$S$10,_xlfn.XLOOKUP(BG$31,$U$4:$Z$4,$U$8:$Z$10),1),1),4))</f>
        <v>"AtkSpeed":0.23</v>
      </c>
      <c r="BH174" s="2" t="str" cm="1">
        <f t="array" ref="BH174">IF(BH173="","",$B$2&amp;BH$31&amp;$B$2&amp;$B$1&amp;ROUND(BH$29/100*_xlfn.XLOOKUP($E174,$E$32:$E$281,_xlfn.XLOOKUP(BH$31,$S$28:$AB$28,$S$32:$AB$281))*IFERROR(_xlfn.XLOOKUP(BI$30,$S$8:$S$10,_xlfn.XLOOKUP(BH$31,$U$4:$Z$4,$U$8:$Z$10),1),1),4))</f>
        <v>"OnHealInc":0.1686</v>
      </c>
      <c r="BI174" s="2" t="str">
        <f t="shared" si="32"/>
        <v>{"MagicDef":26078.8796,"AtkSpeed":0.23,"OnHealInc":0.1686}</v>
      </c>
      <c r="BJ174" s="2" t="str" cm="1">
        <f t="array" ref="BJ174">IF(BJ173="","",$B$2&amp;BJ$31&amp;$B$2&amp;$B$1&amp;ROUND(BJ$29/100*_xlfn.XLOOKUP($E174,$E$32:$E$281,_xlfn.XLOOKUP(BJ$31,$S$28:$AB$28,$S$32:$AB$281))*IFERROR(_xlfn.XLOOKUP(BM$30,$S$8:$S$10,_xlfn.XLOOKUP(BJ$31,$U$4:$Z$4,$U$8:$Z$10),1),1),4))</f>
        <v>"Atk":65197.199</v>
      </c>
      <c r="BK174" s="2" t="str" cm="1">
        <f t="array" ref="BK174">IF(BK173="","",$B$2&amp;BK$31&amp;$B$2&amp;$B$1&amp;ROUND(BK$29/100*_xlfn.XLOOKUP($E174,$E$32:$E$281,_xlfn.XLOOKUP(BK$31,$S$28:$AB$28,$S$32:$AB$281))*IFERROR(_xlfn.XLOOKUP(BN$30,$S$8:$S$10,_xlfn.XLOOKUP(BK$31,$U$4:$Z$4,$U$8:$Z$10),1),1),4))</f>
        <v>"Cri":0.8092</v>
      </c>
      <c r="BL174" s="2" t="str" cm="1">
        <f t="array" ref="BL174">IF(BL173="","",$B$2&amp;BL$31&amp;$B$2&amp;$B$1&amp;ROUND(BL$29/100*_xlfn.XLOOKUP($E174,$E$32:$E$281,_xlfn.XLOOKUP(BL$31,$S$28:$AB$28,$S$32:$AB$281))*IFERROR(_xlfn.XLOOKUP(BM$30,$S$8:$S$10,_xlfn.XLOOKUP(BL$31,$U$4:$Z$4,$U$8:$Z$10),1),1),4))</f>
        <v/>
      </c>
      <c r="BM174" s="2" t="str">
        <f t="shared" si="33"/>
        <v>{"Atk":65197.199,"Cri":0.8092}</v>
      </c>
      <c r="BN174" s="2" t="str" cm="1">
        <f t="array" ref="BN174">IF(BN173="","",$B$2&amp;BN$31&amp;$B$2&amp;$B$1&amp;ROUND(BN$29/100*_xlfn.XLOOKUP($E174,$E$32:$E$281,_xlfn.XLOOKUP(BN$31,$S$28:$AB$28,$S$32:$AB$281))*IFERROR(_xlfn.XLOOKUP(BQ$30,$S$8:$S$10,_xlfn.XLOOKUP(BN$31,$U$4:$Z$4,$U$8:$Z$10),1),1),4))</f>
        <v>"Hp":622336.8993</v>
      </c>
      <c r="BO174" s="2" t="str" cm="1">
        <f t="array" ref="BO174">IF(BO173="","",$B$2&amp;BO$31&amp;$B$2&amp;$B$1&amp;ROUND(BO$29/100*_xlfn.XLOOKUP($E174,$E$32:$E$281,_xlfn.XLOOKUP(BO$31,$S$28:$AB$28,$S$32:$AB$281))*IFERROR(_xlfn.XLOOKUP(BR$30,$S$8:$S$10,_xlfn.XLOOKUP(BO$31,$U$4:$Z$4,$U$8:$Z$10),1),1),4))</f>
        <v>"AntiCri":0.8092</v>
      </c>
      <c r="BP174" s="2" t="str" cm="1">
        <f t="array" ref="BP174">IF(BP173="","",$B$2&amp;BP$31&amp;$B$2&amp;$B$1&amp;ROUND(BP$29/100*_xlfn.XLOOKUP($E174,$E$32:$E$281,_xlfn.XLOOKUP(BP$31,$S$28:$AB$28,$S$32:$AB$281))*IFERROR(_xlfn.XLOOKUP(BQ$30,$S$8:$S$10,_xlfn.XLOOKUP(BP$31,$U$4:$Z$4,$U$8:$Z$10),1),1),4))</f>
        <v/>
      </c>
      <c r="BQ174" s="2" t="str">
        <f t="shared" si="34"/>
        <v>{"Hp":622336.8993,"AntiCri":0.8092}</v>
      </c>
      <c r="BR174" s="2" t="str" cm="1">
        <f t="array" ref="BR174">IF(BR173="","",$B$2&amp;BR$31&amp;$B$2&amp;$B$1&amp;ROUND(BR$29/100*_xlfn.XLOOKUP($E174,$E$32:$E$281,_xlfn.XLOOKUP(BR$31,$S$28:$AB$28,$S$32:$AB$281))*IFERROR(_xlfn.XLOOKUP(BU$30,$S$8:$S$10,_xlfn.XLOOKUP(BR$31,$U$4:$Z$4,$U$8:$Z$10),1),1),4))</f>
        <v>"PhysDef":22996.8302</v>
      </c>
      <c r="BS174" s="2" t="str" cm="1">
        <f t="array" ref="BS174">IF(BS173="","",$B$2&amp;BS$31&amp;$B$2&amp;$B$1&amp;ROUND(BS$29/100*_xlfn.XLOOKUP($E174,$E$32:$E$281,_xlfn.XLOOKUP(BS$31,$S$28:$AB$28,$S$32:$AB$281))*IFERROR(_xlfn.XLOOKUP(BV$30,$S$8:$S$10,_xlfn.XLOOKUP(BS$31,$U$4:$Z$4,$U$8:$Z$10),1),1),4))</f>
        <v>"HealInc":0.1686</v>
      </c>
      <c r="BT174" s="2" t="str" cm="1">
        <f t="array" ref="BT174">IF(BT173="","",$B$2&amp;BT$31&amp;$B$2&amp;$B$1&amp;ROUND(BT$29/100*_xlfn.XLOOKUP($E174,$E$32:$E$281,_xlfn.XLOOKUP(BT$31,$S$28:$AB$28,$S$32:$AB$281))*IFERROR(_xlfn.XLOOKUP(BU$30,$S$8:$S$10,_xlfn.XLOOKUP(BT$31,$U$4:$Z$4,$U$8:$Z$10),1),1),4))</f>
        <v/>
      </c>
      <c r="BU174" s="2" t="str">
        <f t="shared" si="35"/>
        <v>{"PhysDef":22996.8302,"HealInc":0.1686}</v>
      </c>
      <c r="BV174" s="2" t="str" cm="1">
        <f t="array" ref="BV174">IF(BV173="","",$B$2&amp;BV$31&amp;$B$2&amp;$B$1&amp;ROUND(BV$29/100*_xlfn.XLOOKUP($E174,$E$32:$E$281,_xlfn.XLOOKUP(BV$31,$S$28:$AB$28,$S$32:$AB$281))*IFERROR(_xlfn.XLOOKUP(BY$30,$S$8:$S$10,_xlfn.XLOOKUP(BV$31,$U$4:$Z$4,$U$8:$Z$10),1),1),4))</f>
        <v>"MagicDef":23470.9916</v>
      </c>
      <c r="BW174" s="2" t="str" cm="1">
        <f t="array" ref="BW174">IF(BW173="","",$B$2&amp;BW$31&amp;$B$2&amp;$B$1&amp;ROUND(BW$29/100*_xlfn.XLOOKUP($E174,$E$32:$E$281,_xlfn.XLOOKUP(BW$31,$S$28:$AB$28,$S$32:$AB$281))*IFERROR(_xlfn.XLOOKUP(BZ$30,$S$8:$S$10,_xlfn.XLOOKUP(BW$31,$U$4:$Z$4,$U$8:$Z$10),1),1),4))</f>
        <v>"AtkSpeed":0.23</v>
      </c>
      <c r="BX174" s="2" t="str" cm="1">
        <f t="array" ref="BX174">IF(BX173="","",$B$2&amp;BX$31&amp;$B$2&amp;$B$1&amp;ROUND(BX$29/100*_xlfn.XLOOKUP($E174,$E$32:$E$281,_xlfn.XLOOKUP(BX$31,$S$28:$AB$28,$S$32:$AB$281))*IFERROR(_xlfn.XLOOKUP(BY$30,$S$8:$S$10,_xlfn.XLOOKUP(BX$31,$U$4:$Z$4,$U$8:$Z$10),1),1),4))</f>
        <v>"HealInc":0.1686</v>
      </c>
      <c r="BY174" s="2" t="str">
        <f t="shared" si="36"/>
        <v>{"MagicDef":23470.9916,"AtkSpeed":0.23,"HealInc":0.1686}</v>
      </c>
    </row>
    <row r="175" spans="4:77" ht="16.5" x14ac:dyDescent="0.15">
      <c r="D175" s="38">
        <v>297</v>
      </c>
      <c r="E175" s="43">
        <v>144</v>
      </c>
      <c r="F175" s="38">
        <v>0</v>
      </c>
      <c r="G175" s="38">
        <v>0</v>
      </c>
      <c r="H175" s="38">
        <v>0</v>
      </c>
      <c r="I175" s="48">
        <v>0</v>
      </c>
      <c r="J175" s="48">
        <v>0</v>
      </c>
      <c r="K175" s="48">
        <v>0</v>
      </c>
      <c r="L175" s="48">
        <v>0</v>
      </c>
      <c r="M175" s="48">
        <v>0</v>
      </c>
      <c r="N175" s="48">
        <v>0</v>
      </c>
      <c r="O175" s="48">
        <v>0</v>
      </c>
      <c r="P175" s="48">
        <v>0</v>
      </c>
      <c r="Q175" s="48">
        <v>0</v>
      </c>
      <c r="R175" s="48">
        <v>0</v>
      </c>
      <c r="S175" s="48">
        <f>SUM(I$32:I175)</f>
        <v>592701.80883179419</v>
      </c>
      <c r="T175" s="48">
        <f>SUM(J$32:J175)</f>
        <v>59270.180883179411</v>
      </c>
      <c r="U175" s="48">
        <f>SUM(K$32:K175)</f>
        <v>23708.072353271767</v>
      </c>
      <c r="V175" s="48">
        <f>SUM(L$32:L175)</f>
        <v>23708.072353271767</v>
      </c>
      <c r="W175" s="62">
        <f>SUM(M$32:M175)/10000</f>
        <v>0.80920000000000003</v>
      </c>
      <c r="X175" s="62">
        <f>SUM(N$32:N175)/10000</f>
        <v>0.80920000000000003</v>
      </c>
      <c r="Y175" s="62">
        <f>SUM(O$32:O175)/10000</f>
        <v>0.22994999999999999</v>
      </c>
      <c r="Z175" s="62">
        <f>SUM(P$32:P175)/10000</f>
        <v>0.17885000000000001</v>
      </c>
      <c r="AA175" s="62">
        <f>SUM(Q$32:Q175)/10000</f>
        <v>0.16863000000000011</v>
      </c>
      <c r="AB175" s="62">
        <f>SUM(R$32:R175)/10000</f>
        <v>0.16863000000000011</v>
      </c>
      <c r="AD175" s="2" t="str" cm="1">
        <f t="array" ref="AD175">IF(AD174="","",$B$2&amp;AD$31&amp;$B$2&amp;$B$1&amp;ROUND(AD$29/100*_xlfn.XLOOKUP($E175,$E$32:$E$281,_xlfn.XLOOKUP(AD$31,$S$28:$AB$28,$S$32:$AB$281))*_xlfn.XLOOKUP(AG$30,$S$8:$S$10,_xlfn.XLOOKUP(AD$31,$U$4:$Z$4,$U$8:$Z$10),1),4))</f>
        <v>"Atk":72309.6207</v>
      </c>
      <c r="AE175" s="2" t="str" cm="1">
        <f t="array" ref="AE175">IF(AE174="","",$B$2&amp;AE$31&amp;$B$2&amp;$B$1&amp;ROUND(AE$29/100*_xlfn.XLOOKUP($E175,$E$32:$E$281,_xlfn.XLOOKUP(AE$31,$S$28:$AB$28,$S$32:$AB$281))*_xlfn.XLOOKUP(AG$30,$S$8:$S$10,_xlfn.XLOOKUP(AE$31,$U$4:$Z$4,$U$8:$Z$10),1),4))</f>
        <v>"Cri":1.1733</v>
      </c>
      <c r="AF175" s="2" t="str" cm="1">
        <f t="array" ref="AF175">IF(AF174="","",$B$2&amp;AF$31&amp;$B$2&amp;$B$1&amp;ROUND(AF$29/100*_xlfn.XLOOKUP($E175,$E$32:$E$281,_xlfn.XLOOKUP(AF$31,$S$28:$AB$28,$S$32:$AB$281))*_xlfn.XLOOKUP(AI$30,$S$8:$S$10,_xlfn.XLOOKUP(AF$31,$U$4:$Z$4,$U$8:$Z$10),1),4))</f>
        <v/>
      </c>
      <c r="AG175" s="2" t="str">
        <f t="shared" si="25"/>
        <v>{"Atk":72309.6207,"Cri":1.1733}</v>
      </c>
      <c r="AH175" s="2" t="str" cm="1">
        <f t="array" ref="AH175">IF(AH174="","",$B$2&amp;AH$31&amp;$B$2&amp;$B$1&amp;ROUND(AH$29/100*_xlfn.XLOOKUP($E175,$E$32:$E$281,_xlfn.XLOOKUP(AH$31,$S$28:$AB$28,$S$32:$AB$281))*_xlfn.XLOOKUP(AK$30,$S$8:$S$10,_xlfn.XLOOKUP(AH$31,$U$4:$Z$4,$U$8:$Z$10),1),4))</f>
        <v>"Hp":521577.5918</v>
      </c>
      <c r="AI175" s="2" t="str" cm="1">
        <f t="array" ref="AI175">IF(AI174="","",$B$2&amp;AI$31&amp;$B$2&amp;$B$1&amp;ROUND(AI$29/100*_xlfn.XLOOKUP($E175,$E$32:$E$281,_xlfn.XLOOKUP(AI$31,$S$28:$AB$28,$S$32:$AB$281))*_xlfn.XLOOKUP(AK$30,$S$8:$S$10,_xlfn.XLOOKUP(AI$31,$U$4:$Z$4,$U$8:$Z$10),1),4))</f>
        <v>"AntiCri":0.6474</v>
      </c>
      <c r="AJ175" s="2" t="str" cm="1">
        <f t="array" ref="AJ175">IF(AJ174="","",$B$2&amp;AJ$31&amp;$B$2&amp;$B$1&amp;ROUND(AJ$29/100*_xlfn.XLOOKUP($E175,$E$32:$E$281,_xlfn.XLOOKUP(AJ$31,$S$28:$AB$28,$S$32:$AB$281))*_xlfn.XLOOKUP(AK$30,$S$8:$S$10,_xlfn.XLOOKUP(AJ$31,$U$4:$Z$4,$U$8:$Z$10),1),4))</f>
        <v/>
      </c>
      <c r="AK175" s="2" t="str">
        <f t="shared" si="26"/>
        <v>{"Hp":521577.5918,"AntiCri":0.6474}</v>
      </c>
      <c r="AL175" s="2" t="str" cm="1">
        <f t="array" ref="AL175">IF(AL174="","",$B$2&amp;AL$31&amp;$B$2&amp;$B$1&amp;ROUND(AL$29/100*_xlfn.XLOOKUP($E175,$E$32:$E$281,_xlfn.XLOOKUP(AL$31,$S$28:$AB$28,$S$32:$AB$281))*IFERROR(_xlfn.XLOOKUP(AO$30,$S$8:$S$10,_xlfn.XLOOKUP(AL$31,$U$4:$Z$4,$U$8:$Z$10),1),1),4))</f>
        <v>"PhysDef":22522.6687</v>
      </c>
      <c r="AM175" s="2" t="str" cm="1">
        <f t="array" ref="AM175">IF(AM174="","",$B$2&amp;AM$31&amp;$B$2&amp;$B$1&amp;ROUND(AM$29/100*_xlfn.XLOOKUP($E175,$E$32:$E$281,_xlfn.XLOOKUP(AM$31,$S$28:$AB$28,$S$32:$AB$281))*IFERROR(_xlfn.XLOOKUP(AP$30,$S$8:$S$10,_xlfn.XLOOKUP(AM$31,$U$4:$Z$4,$U$8:$Z$10),1),1),4))</f>
        <v>"SkillSpeed":0.1789</v>
      </c>
      <c r="AN175" s="2" t="str" cm="1">
        <f t="array" ref="AN175">IF(AN174="","",$B$2&amp;AN$31&amp;$B$2&amp;$B$1&amp;ROUND(AN$29/100*_xlfn.XLOOKUP($E175,$E$32:$E$281,_xlfn.XLOOKUP(AN$31,$S$28:$AB$28,$S$32:$AB$281))*IFERROR(_xlfn.XLOOKUP(AO$30,$S$8:$S$10,_xlfn.XLOOKUP(AN$31,$U$4:$Z$4,$U$8:$Z$10),1),1),4))</f>
        <v/>
      </c>
      <c r="AO175" s="2" t="str">
        <f t="shared" si="27"/>
        <v>{"PhysDef":22522.6687,"SkillSpeed":0.1789}</v>
      </c>
      <c r="AP175" s="2" t="str" cm="1">
        <f t="array" ref="AP175">IF(AP174="","",$B$2&amp;AP$31&amp;$B$2&amp;$B$1&amp;ROUND(AP$29/100*_xlfn.XLOOKUP($E175,$E$32:$E$281,_xlfn.XLOOKUP(AP$31,$S$28:$AB$28,$S$32:$AB$281))*IFERROR(_xlfn.XLOOKUP(AS$30,$S$8:$S$10,_xlfn.XLOOKUP(AP$31,$U$4:$Z$4,$U$8:$Z$10),1),1),4))</f>
        <v>"MagicDef":22522.6687</v>
      </c>
      <c r="AQ175" s="2" t="str" cm="1">
        <f t="array" ref="AQ175">IF(AQ174="","",$B$2&amp;AQ$31&amp;$B$2&amp;$B$1&amp;ROUND(AQ$29/100*_xlfn.XLOOKUP($E175,$E$32:$E$281,_xlfn.XLOOKUP(AQ$31,$S$28:$AB$28,$S$32:$AB$281))*IFERROR(_xlfn.XLOOKUP(AT$30,$S$8:$S$10,_xlfn.XLOOKUP(AQ$31,$U$4:$Z$4,$U$8:$Z$10),1),1),4))</f>
        <v>"AtkSpeed":0.23</v>
      </c>
      <c r="AR175" s="2" t="str" cm="1">
        <f t="array" ref="AR175">IF(AR174="","",$B$2&amp;AR$31&amp;$B$2&amp;$B$1&amp;ROUND(AR$29/100*_xlfn.XLOOKUP($E175,$E$32:$E$281,_xlfn.XLOOKUP(AR$31,$S$28:$AB$28,$S$32:$AB$281))*IFERROR(_xlfn.XLOOKUP(AS$30,$S$8:$S$10,_xlfn.XLOOKUP(AR$31,$U$4:$Z$4,$U$8:$Z$10),1),1),4))</f>
        <v>"SkillSpeed":0.1789</v>
      </c>
      <c r="AS175" s="2" t="str">
        <f t="shared" si="28"/>
        <v>{"MagicDef":22522.6687,"AtkSpeed":0.23,"SkillSpeed":0.1789}</v>
      </c>
      <c r="AT175" s="2" t="str" cm="1">
        <f t="array" ref="AT175">IF(AT174="","",$B$2&amp;AT$31&amp;$B$2&amp;$B$1&amp;ROUND(AT$29/100*_xlfn.XLOOKUP($E175,$E$32:$E$281,_xlfn.XLOOKUP(AT$31,$S$28:$AB$28,$S$32:$AB$281))*IFERROR(_xlfn.XLOOKUP(AW$30,$S$8:$S$10,_xlfn.XLOOKUP(AT$31,$U$4:$Z$4,$U$8:$Z$10),1),1),4))</f>
        <v>"Atk":50972.3556</v>
      </c>
      <c r="AU175" s="2" t="str" cm="1">
        <f t="array" ref="AU175">IF(AU174="","",$B$2&amp;AU$31&amp;$B$2&amp;$B$1&amp;ROUND(AU$29/100*_xlfn.XLOOKUP($E175,$E$32:$E$281,_xlfn.XLOOKUP(AU$31,$S$28:$AB$28,$S$32:$AB$281))*IFERROR(_xlfn.XLOOKUP(AX$30,$S$8:$S$10,_xlfn.XLOOKUP(AU$31,$U$4:$Z$4,$U$8:$Z$10),1),1),4))</f>
        <v>"Cri":0.8092</v>
      </c>
      <c r="AV175" s="2" t="str" cm="1">
        <f t="array" ref="AV175">IF(AV174="","",$B$2&amp;AV$31&amp;$B$2&amp;$B$1&amp;ROUND(AV$29/100*_xlfn.XLOOKUP($E175,$E$32:$E$281,_xlfn.XLOOKUP(AV$31,$S$28:$AB$28,$S$32:$AB$281))*IFERROR(_xlfn.XLOOKUP(AW$30,$S$8:$S$10,_xlfn.XLOOKUP(AV$31,$U$4:$Z$4,$U$8:$Z$10),1),1),4))</f>
        <v/>
      </c>
      <c r="AW175" s="2" t="str">
        <f t="shared" si="29"/>
        <v>{"Atk":50972.3556,"Cri":0.8092}</v>
      </c>
      <c r="AX175" s="2" t="str" cm="1">
        <f t="array" ref="AX175">IF(AX174="","",$B$2&amp;AX$31&amp;$B$2&amp;$B$1&amp;ROUND(AX$29/100*_xlfn.XLOOKUP($E175,$E$32:$E$281,_xlfn.XLOOKUP(AX$31,$S$28:$AB$28,$S$32:$AB$281))*IFERROR(_xlfn.XLOOKUP(BA$30,$S$8:$S$10,_xlfn.XLOOKUP(AX$31,$U$4:$Z$4,$U$8:$Z$10),1),1),4))</f>
        <v>"Hp":740877.261</v>
      </c>
      <c r="AY175" s="2" t="str" cm="1">
        <f t="array" ref="AY175">IF(AY174="","",$B$2&amp;AY$31&amp;$B$2&amp;$B$1&amp;ROUND(AY$29/100*_xlfn.XLOOKUP($E175,$E$32:$E$281,_xlfn.XLOOKUP(AY$31,$S$28:$AB$28,$S$32:$AB$281))*IFERROR(_xlfn.XLOOKUP(BB$30,$S$8:$S$10,_xlfn.XLOOKUP(AY$31,$U$4:$Z$4,$U$8:$Z$10),1),1),4))</f>
        <v>"AntiCri":0.8092</v>
      </c>
      <c r="AZ175" s="2" t="str" cm="1">
        <f t="array" ref="AZ175">IF(AZ174="","",$B$2&amp;AZ$31&amp;$B$2&amp;$B$1&amp;ROUND(AZ$29/100*_xlfn.XLOOKUP($E175,$E$32:$E$281,_xlfn.XLOOKUP(AZ$31,$S$28:$AB$28,$S$32:$AB$281))*IFERROR(_xlfn.XLOOKUP(BA$30,$S$8:$S$10,_xlfn.XLOOKUP(AZ$31,$U$4:$Z$4,$U$8:$Z$10),1),1),4))</f>
        <v/>
      </c>
      <c r="BA175" s="2" t="str">
        <f t="shared" si="30"/>
        <v>{"Hp":740877.261,"AntiCri":0.8092}</v>
      </c>
      <c r="BB175" s="2" t="str" cm="1">
        <f t="array" ref="BB175">IF(BB174="","",$B$2&amp;BB$31&amp;$B$2&amp;$B$1&amp;ROUND(BB$29/100*_xlfn.XLOOKUP($E175,$E$32:$E$281,_xlfn.XLOOKUP(BB$31,$S$28:$AB$28,$S$32:$AB$281))*IFERROR(_xlfn.XLOOKUP(BE$30,$S$8:$S$10,_xlfn.XLOOKUP(BB$31,$U$4:$Z$4,$U$8:$Z$10),1),1),4))</f>
        <v>"PhysDef":26078.8796</v>
      </c>
      <c r="BC175" s="2" t="str" cm="1">
        <f t="array" ref="BC175">IF(BC174="","",$B$2&amp;BC$31&amp;$B$2&amp;$B$1&amp;ROUND(BC$29/100*_xlfn.XLOOKUP($E175,$E$32:$E$281,_xlfn.XLOOKUP(BC$31,$S$28:$AB$28,$S$32:$AB$281))*IFERROR(_xlfn.XLOOKUP(BF$30,$S$8:$S$10,_xlfn.XLOOKUP(BC$31,$U$4:$Z$4,$U$8:$Z$10),1),1),4))</f>
        <v>"OnHealInc":0.1686</v>
      </c>
      <c r="BD175" s="2" t="str" cm="1">
        <f t="array" ref="BD175">IF(BD174="","",$B$2&amp;BD$31&amp;$B$2&amp;$B$1&amp;ROUND(BD$29/100*_xlfn.XLOOKUP($E175,$E$32:$E$281,_xlfn.XLOOKUP(BD$31,$S$28:$AB$28,$S$32:$AB$281))*IFERROR(_xlfn.XLOOKUP(BE$30,$S$8:$S$10,_xlfn.XLOOKUP(BD$31,$U$4:$Z$4,$U$8:$Z$10),1),1),4))</f>
        <v/>
      </c>
      <c r="BE175" s="2" t="str">
        <f t="shared" si="31"/>
        <v>{"PhysDef":26078.8796,"OnHealInc":0.1686}</v>
      </c>
      <c r="BF175" s="2" t="str" cm="1">
        <f t="array" ref="BF175">IF(BF174="","",$B$2&amp;BF$31&amp;$B$2&amp;$B$1&amp;ROUND(BF$29/100*_xlfn.XLOOKUP($E175,$E$32:$E$281,_xlfn.XLOOKUP(BF$31,$S$28:$AB$28,$S$32:$AB$281))*IFERROR(_xlfn.XLOOKUP(BI$30,$S$8:$S$10,_xlfn.XLOOKUP(BF$31,$U$4:$Z$4,$U$8:$Z$10),1),1),4))</f>
        <v>"MagicDef":26078.8796</v>
      </c>
      <c r="BG175" s="2" t="str" cm="1">
        <f t="array" ref="BG175">IF(BG174="","",$B$2&amp;BG$31&amp;$B$2&amp;$B$1&amp;ROUND(BG$29/100*_xlfn.XLOOKUP($E175,$E$32:$E$281,_xlfn.XLOOKUP(BG$31,$S$28:$AB$28,$S$32:$AB$281))*IFERROR(_xlfn.XLOOKUP(BJ$30,$S$8:$S$10,_xlfn.XLOOKUP(BG$31,$U$4:$Z$4,$U$8:$Z$10),1),1),4))</f>
        <v>"AtkSpeed":0.23</v>
      </c>
      <c r="BH175" s="2" t="str" cm="1">
        <f t="array" ref="BH175">IF(BH174="","",$B$2&amp;BH$31&amp;$B$2&amp;$B$1&amp;ROUND(BH$29/100*_xlfn.XLOOKUP($E175,$E$32:$E$281,_xlfn.XLOOKUP(BH$31,$S$28:$AB$28,$S$32:$AB$281))*IFERROR(_xlfn.XLOOKUP(BI$30,$S$8:$S$10,_xlfn.XLOOKUP(BH$31,$U$4:$Z$4,$U$8:$Z$10),1),1),4))</f>
        <v>"OnHealInc":0.1686</v>
      </c>
      <c r="BI175" s="2" t="str">
        <f t="shared" si="32"/>
        <v>{"MagicDef":26078.8796,"AtkSpeed":0.23,"OnHealInc":0.1686}</v>
      </c>
      <c r="BJ175" s="2" t="str" cm="1">
        <f t="array" ref="BJ175">IF(BJ174="","",$B$2&amp;BJ$31&amp;$B$2&amp;$B$1&amp;ROUND(BJ$29/100*_xlfn.XLOOKUP($E175,$E$32:$E$281,_xlfn.XLOOKUP(BJ$31,$S$28:$AB$28,$S$32:$AB$281))*IFERROR(_xlfn.XLOOKUP(BM$30,$S$8:$S$10,_xlfn.XLOOKUP(BJ$31,$U$4:$Z$4,$U$8:$Z$10),1),1),4))</f>
        <v>"Atk":65197.199</v>
      </c>
      <c r="BK175" s="2" t="str" cm="1">
        <f t="array" ref="BK175">IF(BK174="","",$B$2&amp;BK$31&amp;$B$2&amp;$B$1&amp;ROUND(BK$29/100*_xlfn.XLOOKUP($E175,$E$32:$E$281,_xlfn.XLOOKUP(BK$31,$S$28:$AB$28,$S$32:$AB$281))*IFERROR(_xlfn.XLOOKUP(BN$30,$S$8:$S$10,_xlfn.XLOOKUP(BK$31,$U$4:$Z$4,$U$8:$Z$10),1),1),4))</f>
        <v>"Cri":0.8092</v>
      </c>
      <c r="BL175" s="2" t="str" cm="1">
        <f t="array" ref="BL175">IF(BL174="","",$B$2&amp;BL$31&amp;$B$2&amp;$B$1&amp;ROUND(BL$29/100*_xlfn.XLOOKUP($E175,$E$32:$E$281,_xlfn.XLOOKUP(BL$31,$S$28:$AB$28,$S$32:$AB$281))*IFERROR(_xlfn.XLOOKUP(BM$30,$S$8:$S$10,_xlfn.XLOOKUP(BL$31,$U$4:$Z$4,$U$8:$Z$10),1),1),4))</f>
        <v/>
      </c>
      <c r="BM175" s="2" t="str">
        <f t="shared" si="33"/>
        <v>{"Atk":65197.199,"Cri":0.8092}</v>
      </c>
      <c r="BN175" s="2" t="str" cm="1">
        <f t="array" ref="BN175">IF(BN174="","",$B$2&amp;BN$31&amp;$B$2&amp;$B$1&amp;ROUND(BN$29/100*_xlfn.XLOOKUP($E175,$E$32:$E$281,_xlfn.XLOOKUP(BN$31,$S$28:$AB$28,$S$32:$AB$281))*IFERROR(_xlfn.XLOOKUP(BQ$30,$S$8:$S$10,_xlfn.XLOOKUP(BN$31,$U$4:$Z$4,$U$8:$Z$10),1),1),4))</f>
        <v>"Hp":622336.8993</v>
      </c>
      <c r="BO175" s="2" t="str" cm="1">
        <f t="array" ref="BO175">IF(BO174="","",$B$2&amp;BO$31&amp;$B$2&amp;$B$1&amp;ROUND(BO$29/100*_xlfn.XLOOKUP($E175,$E$32:$E$281,_xlfn.XLOOKUP(BO$31,$S$28:$AB$28,$S$32:$AB$281))*IFERROR(_xlfn.XLOOKUP(BR$30,$S$8:$S$10,_xlfn.XLOOKUP(BO$31,$U$4:$Z$4,$U$8:$Z$10),1),1),4))</f>
        <v>"AntiCri":0.8092</v>
      </c>
      <c r="BP175" s="2" t="str" cm="1">
        <f t="array" ref="BP175">IF(BP174="","",$B$2&amp;BP$31&amp;$B$2&amp;$B$1&amp;ROUND(BP$29/100*_xlfn.XLOOKUP($E175,$E$32:$E$281,_xlfn.XLOOKUP(BP$31,$S$28:$AB$28,$S$32:$AB$281))*IFERROR(_xlfn.XLOOKUP(BQ$30,$S$8:$S$10,_xlfn.XLOOKUP(BP$31,$U$4:$Z$4,$U$8:$Z$10),1),1),4))</f>
        <v/>
      </c>
      <c r="BQ175" s="2" t="str">
        <f t="shared" si="34"/>
        <v>{"Hp":622336.8993,"AntiCri":0.8092}</v>
      </c>
      <c r="BR175" s="2" t="str" cm="1">
        <f t="array" ref="BR175">IF(BR174="","",$B$2&amp;BR$31&amp;$B$2&amp;$B$1&amp;ROUND(BR$29/100*_xlfn.XLOOKUP($E175,$E$32:$E$281,_xlfn.XLOOKUP(BR$31,$S$28:$AB$28,$S$32:$AB$281))*IFERROR(_xlfn.XLOOKUP(BU$30,$S$8:$S$10,_xlfn.XLOOKUP(BR$31,$U$4:$Z$4,$U$8:$Z$10),1),1),4))</f>
        <v>"PhysDef":22996.8302</v>
      </c>
      <c r="BS175" s="2" t="str" cm="1">
        <f t="array" ref="BS175">IF(BS174="","",$B$2&amp;BS$31&amp;$B$2&amp;$B$1&amp;ROUND(BS$29/100*_xlfn.XLOOKUP($E175,$E$32:$E$281,_xlfn.XLOOKUP(BS$31,$S$28:$AB$28,$S$32:$AB$281))*IFERROR(_xlfn.XLOOKUP(BV$30,$S$8:$S$10,_xlfn.XLOOKUP(BS$31,$U$4:$Z$4,$U$8:$Z$10),1),1),4))</f>
        <v>"HealInc":0.1686</v>
      </c>
      <c r="BT175" s="2" t="str" cm="1">
        <f t="array" ref="BT175">IF(BT174="","",$B$2&amp;BT$31&amp;$B$2&amp;$B$1&amp;ROUND(BT$29/100*_xlfn.XLOOKUP($E175,$E$32:$E$281,_xlfn.XLOOKUP(BT$31,$S$28:$AB$28,$S$32:$AB$281))*IFERROR(_xlfn.XLOOKUP(BU$30,$S$8:$S$10,_xlfn.XLOOKUP(BT$31,$U$4:$Z$4,$U$8:$Z$10),1),1),4))</f>
        <v/>
      </c>
      <c r="BU175" s="2" t="str">
        <f t="shared" si="35"/>
        <v>{"PhysDef":22996.8302,"HealInc":0.1686}</v>
      </c>
      <c r="BV175" s="2" t="str" cm="1">
        <f t="array" ref="BV175">IF(BV174="","",$B$2&amp;BV$31&amp;$B$2&amp;$B$1&amp;ROUND(BV$29/100*_xlfn.XLOOKUP($E175,$E$32:$E$281,_xlfn.XLOOKUP(BV$31,$S$28:$AB$28,$S$32:$AB$281))*IFERROR(_xlfn.XLOOKUP(BY$30,$S$8:$S$10,_xlfn.XLOOKUP(BV$31,$U$4:$Z$4,$U$8:$Z$10),1),1),4))</f>
        <v>"MagicDef":23470.9916</v>
      </c>
      <c r="BW175" s="2" t="str" cm="1">
        <f t="array" ref="BW175">IF(BW174="","",$B$2&amp;BW$31&amp;$B$2&amp;$B$1&amp;ROUND(BW$29/100*_xlfn.XLOOKUP($E175,$E$32:$E$281,_xlfn.XLOOKUP(BW$31,$S$28:$AB$28,$S$32:$AB$281))*IFERROR(_xlfn.XLOOKUP(BZ$30,$S$8:$S$10,_xlfn.XLOOKUP(BW$31,$U$4:$Z$4,$U$8:$Z$10),1),1),4))</f>
        <v>"AtkSpeed":0.23</v>
      </c>
      <c r="BX175" s="2" t="str" cm="1">
        <f t="array" ref="BX175">IF(BX174="","",$B$2&amp;BX$31&amp;$B$2&amp;$B$1&amp;ROUND(BX$29/100*_xlfn.XLOOKUP($E175,$E$32:$E$281,_xlfn.XLOOKUP(BX$31,$S$28:$AB$28,$S$32:$AB$281))*IFERROR(_xlfn.XLOOKUP(BY$30,$S$8:$S$10,_xlfn.XLOOKUP(BX$31,$U$4:$Z$4,$U$8:$Z$10),1),1),4))</f>
        <v>"HealInc":0.1686</v>
      </c>
      <c r="BY175" s="2" t="str">
        <f t="shared" si="36"/>
        <v>{"MagicDef":23470.9916,"AtkSpeed":0.23,"HealInc":0.1686}</v>
      </c>
    </row>
    <row r="176" spans="4:77" ht="16.5" x14ac:dyDescent="0.15">
      <c r="D176" s="38">
        <v>299</v>
      </c>
      <c r="E176" s="43">
        <v>145</v>
      </c>
      <c r="F176" s="38">
        <v>0</v>
      </c>
      <c r="G176" s="38">
        <v>0</v>
      </c>
      <c r="H176" s="38">
        <v>0</v>
      </c>
      <c r="I176" s="48">
        <v>0</v>
      </c>
      <c r="J176" s="48">
        <v>0</v>
      </c>
      <c r="K176" s="48">
        <v>0</v>
      </c>
      <c r="L176" s="48">
        <v>0</v>
      </c>
      <c r="M176" s="48">
        <v>0</v>
      </c>
      <c r="N176" s="48">
        <v>0</v>
      </c>
      <c r="O176" s="48">
        <v>0</v>
      </c>
      <c r="P176" s="48">
        <v>0</v>
      </c>
      <c r="Q176" s="48">
        <v>0</v>
      </c>
      <c r="R176" s="48">
        <v>0</v>
      </c>
      <c r="S176" s="48">
        <f>SUM(I$32:I176)</f>
        <v>592701.80883179419</v>
      </c>
      <c r="T176" s="48">
        <f>SUM(J$32:J176)</f>
        <v>59270.180883179411</v>
      </c>
      <c r="U176" s="48">
        <f>SUM(K$32:K176)</f>
        <v>23708.072353271767</v>
      </c>
      <c r="V176" s="48">
        <f>SUM(L$32:L176)</f>
        <v>23708.072353271767</v>
      </c>
      <c r="W176" s="62">
        <f>SUM(M$32:M176)/10000</f>
        <v>0.80920000000000003</v>
      </c>
      <c r="X176" s="62">
        <f>SUM(N$32:N176)/10000</f>
        <v>0.80920000000000003</v>
      </c>
      <c r="Y176" s="62">
        <f>SUM(O$32:O176)/10000</f>
        <v>0.22994999999999999</v>
      </c>
      <c r="Z176" s="62">
        <f>SUM(P$32:P176)/10000</f>
        <v>0.17885000000000001</v>
      </c>
      <c r="AA176" s="62">
        <f>SUM(Q$32:Q176)/10000</f>
        <v>0.16863000000000011</v>
      </c>
      <c r="AB176" s="62">
        <f>SUM(R$32:R176)/10000</f>
        <v>0.16863000000000011</v>
      </c>
      <c r="AD176" s="2" t="str" cm="1">
        <f t="array" ref="AD176">IF(AD175="","",$B$2&amp;AD$31&amp;$B$2&amp;$B$1&amp;ROUND(AD$29/100*_xlfn.XLOOKUP($E176,$E$32:$E$281,_xlfn.XLOOKUP(AD$31,$S$28:$AB$28,$S$32:$AB$281))*_xlfn.XLOOKUP(AG$30,$S$8:$S$10,_xlfn.XLOOKUP(AD$31,$U$4:$Z$4,$U$8:$Z$10),1),4))</f>
        <v>"Atk":72309.6207</v>
      </c>
      <c r="AE176" s="2" t="str" cm="1">
        <f t="array" ref="AE176">IF(AE175="","",$B$2&amp;AE$31&amp;$B$2&amp;$B$1&amp;ROUND(AE$29/100*_xlfn.XLOOKUP($E176,$E$32:$E$281,_xlfn.XLOOKUP(AE$31,$S$28:$AB$28,$S$32:$AB$281))*_xlfn.XLOOKUP(AG$30,$S$8:$S$10,_xlfn.XLOOKUP(AE$31,$U$4:$Z$4,$U$8:$Z$10),1),4))</f>
        <v>"Cri":1.1733</v>
      </c>
      <c r="AF176" s="2" t="str" cm="1">
        <f t="array" ref="AF176">IF(AF175="","",$B$2&amp;AF$31&amp;$B$2&amp;$B$1&amp;ROUND(AF$29/100*_xlfn.XLOOKUP($E176,$E$32:$E$281,_xlfn.XLOOKUP(AF$31,$S$28:$AB$28,$S$32:$AB$281))*_xlfn.XLOOKUP(AI$30,$S$8:$S$10,_xlfn.XLOOKUP(AF$31,$U$4:$Z$4,$U$8:$Z$10),1),4))</f>
        <v/>
      </c>
      <c r="AG176" s="2" t="str">
        <f t="shared" si="25"/>
        <v>{"Atk":72309.6207,"Cri":1.1733}</v>
      </c>
      <c r="AH176" s="2" t="str" cm="1">
        <f t="array" ref="AH176">IF(AH175="","",$B$2&amp;AH$31&amp;$B$2&amp;$B$1&amp;ROUND(AH$29/100*_xlfn.XLOOKUP($E176,$E$32:$E$281,_xlfn.XLOOKUP(AH$31,$S$28:$AB$28,$S$32:$AB$281))*_xlfn.XLOOKUP(AK$30,$S$8:$S$10,_xlfn.XLOOKUP(AH$31,$U$4:$Z$4,$U$8:$Z$10),1),4))</f>
        <v>"Hp":521577.5918</v>
      </c>
      <c r="AI176" s="2" t="str" cm="1">
        <f t="array" ref="AI176">IF(AI175="","",$B$2&amp;AI$31&amp;$B$2&amp;$B$1&amp;ROUND(AI$29/100*_xlfn.XLOOKUP($E176,$E$32:$E$281,_xlfn.XLOOKUP(AI$31,$S$28:$AB$28,$S$32:$AB$281))*_xlfn.XLOOKUP(AK$30,$S$8:$S$10,_xlfn.XLOOKUP(AI$31,$U$4:$Z$4,$U$8:$Z$10),1),4))</f>
        <v>"AntiCri":0.6474</v>
      </c>
      <c r="AJ176" s="2" t="str" cm="1">
        <f t="array" ref="AJ176">IF(AJ175="","",$B$2&amp;AJ$31&amp;$B$2&amp;$B$1&amp;ROUND(AJ$29/100*_xlfn.XLOOKUP($E176,$E$32:$E$281,_xlfn.XLOOKUP(AJ$31,$S$28:$AB$28,$S$32:$AB$281))*_xlfn.XLOOKUP(AK$30,$S$8:$S$10,_xlfn.XLOOKUP(AJ$31,$U$4:$Z$4,$U$8:$Z$10),1),4))</f>
        <v/>
      </c>
      <c r="AK176" s="2" t="str">
        <f t="shared" si="26"/>
        <v>{"Hp":521577.5918,"AntiCri":0.6474}</v>
      </c>
      <c r="AL176" s="2" t="str" cm="1">
        <f t="array" ref="AL176">IF(AL175="","",$B$2&amp;AL$31&amp;$B$2&amp;$B$1&amp;ROUND(AL$29/100*_xlfn.XLOOKUP($E176,$E$32:$E$281,_xlfn.XLOOKUP(AL$31,$S$28:$AB$28,$S$32:$AB$281))*IFERROR(_xlfn.XLOOKUP(AO$30,$S$8:$S$10,_xlfn.XLOOKUP(AL$31,$U$4:$Z$4,$U$8:$Z$10),1),1),4))</f>
        <v>"PhysDef":22522.6687</v>
      </c>
      <c r="AM176" s="2" t="str" cm="1">
        <f t="array" ref="AM176">IF(AM175="","",$B$2&amp;AM$31&amp;$B$2&amp;$B$1&amp;ROUND(AM$29/100*_xlfn.XLOOKUP($E176,$E$32:$E$281,_xlfn.XLOOKUP(AM$31,$S$28:$AB$28,$S$32:$AB$281))*IFERROR(_xlfn.XLOOKUP(AP$30,$S$8:$S$10,_xlfn.XLOOKUP(AM$31,$U$4:$Z$4,$U$8:$Z$10),1),1),4))</f>
        <v>"SkillSpeed":0.1789</v>
      </c>
      <c r="AN176" s="2" t="str" cm="1">
        <f t="array" ref="AN176">IF(AN175="","",$B$2&amp;AN$31&amp;$B$2&amp;$B$1&amp;ROUND(AN$29/100*_xlfn.XLOOKUP($E176,$E$32:$E$281,_xlfn.XLOOKUP(AN$31,$S$28:$AB$28,$S$32:$AB$281))*IFERROR(_xlfn.XLOOKUP(AO$30,$S$8:$S$10,_xlfn.XLOOKUP(AN$31,$U$4:$Z$4,$U$8:$Z$10),1),1),4))</f>
        <v/>
      </c>
      <c r="AO176" s="2" t="str">
        <f t="shared" si="27"/>
        <v>{"PhysDef":22522.6687,"SkillSpeed":0.1789}</v>
      </c>
      <c r="AP176" s="2" t="str" cm="1">
        <f t="array" ref="AP176">IF(AP175="","",$B$2&amp;AP$31&amp;$B$2&amp;$B$1&amp;ROUND(AP$29/100*_xlfn.XLOOKUP($E176,$E$32:$E$281,_xlfn.XLOOKUP(AP$31,$S$28:$AB$28,$S$32:$AB$281))*IFERROR(_xlfn.XLOOKUP(AS$30,$S$8:$S$10,_xlfn.XLOOKUP(AP$31,$U$4:$Z$4,$U$8:$Z$10),1),1),4))</f>
        <v>"MagicDef":22522.6687</v>
      </c>
      <c r="AQ176" s="2" t="str" cm="1">
        <f t="array" ref="AQ176">IF(AQ175="","",$B$2&amp;AQ$31&amp;$B$2&amp;$B$1&amp;ROUND(AQ$29/100*_xlfn.XLOOKUP($E176,$E$32:$E$281,_xlfn.XLOOKUP(AQ$31,$S$28:$AB$28,$S$32:$AB$281))*IFERROR(_xlfn.XLOOKUP(AT$30,$S$8:$S$10,_xlfn.XLOOKUP(AQ$31,$U$4:$Z$4,$U$8:$Z$10),1),1),4))</f>
        <v>"AtkSpeed":0.23</v>
      </c>
      <c r="AR176" s="2" t="str" cm="1">
        <f t="array" ref="AR176">IF(AR175="","",$B$2&amp;AR$31&amp;$B$2&amp;$B$1&amp;ROUND(AR$29/100*_xlfn.XLOOKUP($E176,$E$32:$E$281,_xlfn.XLOOKUP(AR$31,$S$28:$AB$28,$S$32:$AB$281))*IFERROR(_xlfn.XLOOKUP(AS$30,$S$8:$S$10,_xlfn.XLOOKUP(AR$31,$U$4:$Z$4,$U$8:$Z$10),1),1),4))</f>
        <v>"SkillSpeed":0.1789</v>
      </c>
      <c r="AS176" s="2" t="str">
        <f t="shared" si="28"/>
        <v>{"MagicDef":22522.6687,"AtkSpeed":0.23,"SkillSpeed":0.1789}</v>
      </c>
      <c r="AT176" s="2" t="str" cm="1">
        <f t="array" ref="AT176">IF(AT175="","",$B$2&amp;AT$31&amp;$B$2&amp;$B$1&amp;ROUND(AT$29/100*_xlfn.XLOOKUP($E176,$E$32:$E$281,_xlfn.XLOOKUP(AT$31,$S$28:$AB$28,$S$32:$AB$281))*IFERROR(_xlfn.XLOOKUP(AW$30,$S$8:$S$10,_xlfn.XLOOKUP(AT$31,$U$4:$Z$4,$U$8:$Z$10),1),1),4))</f>
        <v>"Atk":50972.3556</v>
      </c>
      <c r="AU176" s="2" t="str" cm="1">
        <f t="array" ref="AU176">IF(AU175="","",$B$2&amp;AU$31&amp;$B$2&amp;$B$1&amp;ROUND(AU$29/100*_xlfn.XLOOKUP($E176,$E$32:$E$281,_xlfn.XLOOKUP(AU$31,$S$28:$AB$28,$S$32:$AB$281))*IFERROR(_xlfn.XLOOKUP(AX$30,$S$8:$S$10,_xlfn.XLOOKUP(AU$31,$U$4:$Z$4,$U$8:$Z$10),1),1),4))</f>
        <v>"Cri":0.8092</v>
      </c>
      <c r="AV176" s="2" t="str" cm="1">
        <f t="array" ref="AV176">IF(AV175="","",$B$2&amp;AV$31&amp;$B$2&amp;$B$1&amp;ROUND(AV$29/100*_xlfn.XLOOKUP($E176,$E$32:$E$281,_xlfn.XLOOKUP(AV$31,$S$28:$AB$28,$S$32:$AB$281))*IFERROR(_xlfn.XLOOKUP(AW$30,$S$8:$S$10,_xlfn.XLOOKUP(AV$31,$U$4:$Z$4,$U$8:$Z$10),1),1),4))</f>
        <v/>
      </c>
      <c r="AW176" s="2" t="str">
        <f t="shared" si="29"/>
        <v>{"Atk":50972.3556,"Cri":0.8092}</v>
      </c>
      <c r="AX176" s="2" t="str" cm="1">
        <f t="array" ref="AX176">IF(AX175="","",$B$2&amp;AX$31&amp;$B$2&amp;$B$1&amp;ROUND(AX$29/100*_xlfn.XLOOKUP($E176,$E$32:$E$281,_xlfn.XLOOKUP(AX$31,$S$28:$AB$28,$S$32:$AB$281))*IFERROR(_xlfn.XLOOKUP(BA$30,$S$8:$S$10,_xlfn.XLOOKUP(AX$31,$U$4:$Z$4,$U$8:$Z$10),1),1),4))</f>
        <v>"Hp":740877.261</v>
      </c>
      <c r="AY176" s="2" t="str" cm="1">
        <f t="array" ref="AY176">IF(AY175="","",$B$2&amp;AY$31&amp;$B$2&amp;$B$1&amp;ROUND(AY$29/100*_xlfn.XLOOKUP($E176,$E$32:$E$281,_xlfn.XLOOKUP(AY$31,$S$28:$AB$28,$S$32:$AB$281))*IFERROR(_xlfn.XLOOKUP(BB$30,$S$8:$S$10,_xlfn.XLOOKUP(AY$31,$U$4:$Z$4,$U$8:$Z$10),1),1),4))</f>
        <v>"AntiCri":0.8092</v>
      </c>
      <c r="AZ176" s="2" t="str" cm="1">
        <f t="array" ref="AZ176">IF(AZ175="","",$B$2&amp;AZ$31&amp;$B$2&amp;$B$1&amp;ROUND(AZ$29/100*_xlfn.XLOOKUP($E176,$E$32:$E$281,_xlfn.XLOOKUP(AZ$31,$S$28:$AB$28,$S$32:$AB$281))*IFERROR(_xlfn.XLOOKUP(BA$30,$S$8:$S$10,_xlfn.XLOOKUP(AZ$31,$U$4:$Z$4,$U$8:$Z$10),1),1),4))</f>
        <v/>
      </c>
      <c r="BA176" s="2" t="str">
        <f t="shared" si="30"/>
        <v>{"Hp":740877.261,"AntiCri":0.8092}</v>
      </c>
      <c r="BB176" s="2" t="str" cm="1">
        <f t="array" ref="BB176">IF(BB175="","",$B$2&amp;BB$31&amp;$B$2&amp;$B$1&amp;ROUND(BB$29/100*_xlfn.XLOOKUP($E176,$E$32:$E$281,_xlfn.XLOOKUP(BB$31,$S$28:$AB$28,$S$32:$AB$281))*IFERROR(_xlfn.XLOOKUP(BE$30,$S$8:$S$10,_xlfn.XLOOKUP(BB$31,$U$4:$Z$4,$U$8:$Z$10),1),1),4))</f>
        <v>"PhysDef":26078.8796</v>
      </c>
      <c r="BC176" s="2" t="str" cm="1">
        <f t="array" ref="BC176">IF(BC175="","",$B$2&amp;BC$31&amp;$B$2&amp;$B$1&amp;ROUND(BC$29/100*_xlfn.XLOOKUP($E176,$E$32:$E$281,_xlfn.XLOOKUP(BC$31,$S$28:$AB$28,$S$32:$AB$281))*IFERROR(_xlfn.XLOOKUP(BF$30,$S$8:$S$10,_xlfn.XLOOKUP(BC$31,$U$4:$Z$4,$U$8:$Z$10),1),1),4))</f>
        <v>"OnHealInc":0.1686</v>
      </c>
      <c r="BD176" s="2" t="str" cm="1">
        <f t="array" ref="BD176">IF(BD175="","",$B$2&amp;BD$31&amp;$B$2&amp;$B$1&amp;ROUND(BD$29/100*_xlfn.XLOOKUP($E176,$E$32:$E$281,_xlfn.XLOOKUP(BD$31,$S$28:$AB$28,$S$32:$AB$281))*IFERROR(_xlfn.XLOOKUP(BE$30,$S$8:$S$10,_xlfn.XLOOKUP(BD$31,$U$4:$Z$4,$U$8:$Z$10),1),1),4))</f>
        <v/>
      </c>
      <c r="BE176" s="2" t="str">
        <f t="shared" si="31"/>
        <v>{"PhysDef":26078.8796,"OnHealInc":0.1686}</v>
      </c>
      <c r="BF176" s="2" t="str" cm="1">
        <f t="array" ref="BF176">IF(BF175="","",$B$2&amp;BF$31&amp;$B$2&amp;$B$1&amp;ROUND(BF$29/100*_xlfn.XLOOKUP($E176,$E$32:$E$281,_xlfn.XLOOKUP(BF$31,$S$28:$AB$28,$S$32:$AB$281))*IFERROR(_xlfn.XLOOKUP(BI$30,$S$8:$S$10,_xlfn.XLOOKUP(BF$31,$U$4:$Z$4,$U$8:$Z$10),1),1),4))</f>
        <v>"MagicDef":26078.8796</v>
      </c>
      <c r="BG176" s="2" t="str" cm="1">
        <f t="array" ref="BG176">IF(BG175="","",$B$2&amp;BG$31&amp;$B$2&amp;$B$1&amp;ROUND(BG$29/100*_xlfn.XLOOKUP($E176,$E$32:$E$281,_xlfn.XLOOKUP(BG$31,$S$28:$AB$28,$S$32:$AB$281))*IFERROR(_xlfn.XLOOKUP(BJ$30,$S$8:$S$10,_xlfn.XLOOKUP(BG$31,$U$4:$Z$4,$U$8:$Z$10),1),1),4))</f>
        <v>"AtkSpeed":0.23</v>
      </c>
      <c r="BH176" s="2" t="str" cm="1">
        <f t="array" ref="BH176">IF(BH175="","",$B$2&amp;BH$31&amp;$B$2&amp;$B$1&amp;ROUND(BH$29/100*_xlfn.XLOOKUP($E176,$E$32:$E$281,_xlfn.XLOOKUP(BH$31,$S$28:$AB$28,$S$32:$AB$281))*IFERROR(_xlfn.XLOOKUP(BI$30,$S$8:$S$10,_xlfn.XLOOKUP(BH$31,$U$4:$Z$4,$U$8:$Z$10),1),1),4))</f>
        <v>"OnHealInc":0.1686</v>
      </c>
      <c r="BI176" s="2" t="str">
        <f t="shared" si="32"/>
        <v>{"MagicDef":26078.8796,"AtkSpeed":0.23,"OnHealInc":0.1686}</v>
      </c>
      <c r="BJ176" s="2" t="str" cm="1">
        <f t="array" ref="BJ176">IF(BJ175="","",$B$2&amp;BJ$31&amp;$B$2&amp;$B$1&amp;ROUND(BJ$29/100*_xlfn.XLOOKUP($E176,$E$32:$E$281,_xlfn.XLOOKUP(BJ$31,$S$28:$AB$28,$S$32:$AB$281))*IFERROR(_xlfn.XLOOKUP(BM$30,$S$8:$S$10,_xlfn.XLOOKUP(BJ$31,$U$4:$Z$4,$U$8:$Z$10),1),1),4))</f>
        <v>"Atk":65197.199</v>
      </c>
      <c r="BK176" s="2" t="str" cm="1">
        <f t="array" ref="BK176">IF(BK175="","",$B$2&amp;BK$31&amp;$B$2&amp;$B$1&amp;ROUND(BK$29/100*_xlfn.XLOOKUP($E176,$E$32:$E$281,_xlfn.XLOOKUP(BK$31,$S$28:$AB$28,$S$32:$AB$281))*IFERROR(_xlfn.XLOOKUP(BN$30,$S$8:$S$10,_xlfn.XLOOKUP(BK$31,$U$4:$Z$4,$U$8:$Z$10),1),1),4))</f>
        <v>"Cri":0.8092</v>
      </c>
      <c r="BL176" s="2" t="str" cm="1">
        <f t="array" ref="BL176">IF(BL175="","",$B$2&amp;BL$31&amp;$B$2&amp;$B$1&amp;ROUND(BL$29/100*_xlfn.XLOOKUP($E176,$E$32:$E$281,_xlfn.XLOOKUP(BL$31,$S$28:$AB$28,$S$32:$AB$281))*IFERROR(_xlfn.XLOOKUP(BM$30,$S$8:$S$10,_xlfn.XLOOKUP(BL$31,$U$4:$Z$4,$U$8:$Z$10),1),1),4))</f>
        <v/>
      </c>
      <c r="BM176" s="2" t="str">
        <f t="shared" si="33"/>
        <v>{"Atk":65197.199,"Cri":0.8092}</v>
      </c>
      <c r="BN176" s="2" t="str" cm="1">
        <f t="array" ref="BN176">IF(BN175="","",$B$2&amp;BN$31&amp;$B$2&amp;$B$1&amp;ROUND(BN$29/100*_xlfn.XLOOKUP($E176,$E$32:$E$281,_xlfn.XLOOKUP(BN$31,$S$28:$AB$28,$S$32:$AB$281))*IFERROR(_xlfn.XLOOKUP(BQ$30,$S$8:$S$10,_xlfn.XLOOKUP(BN$31,$U$4:$Z$4,$U$8:$Z$10),1),1),4))</f>
        <v>"Hp":622336.8993</v>
      </c>
      <c r="BO176" s="2" t="str" cm="1">
        <f t="array" ref="BO176">IF(BO175="","",$B$2&amp;BO$31&amp;$B$2&amp;$B$1&amp;ROUND(BO$29/100*_xlfn.XLOOKUP($E176,$E$32:$E$281,_xlfn.XLOOKUP(BO$31,$S$28:$AB$28,$S$32:$AB$281))*IFERROR(_xlfn.XLOOKUP(BR$30,$S$8:$S$10,_xlfn.XLOOKUP(BO$31,$U$4:$Z$4,$U$8:$Z$10),1),1),4))</f>
        <v>"AntiCri":0.8092</v>
      </c>
      <c r="BP176" s="2" t="str" cm="1">
        <f t="array" ref="BP176">IF(BP175="","",$B$2&amp;BP$31&amp;$B$2&amp;$B$1&amp;ROUND(BP$29/100*_xlfn.XLOOKUP($E176,$E$32:$E$281,_xlfn.XLOOKUP(BP$31,$S$28:$AB$28,$S$32:$AB$281))*IFERROR(_xlfn.XLOOKUP(BQ$30,$S$8:$S$10,_xlfn.XLOOKUP(BP$31,$U$4:$Z$4,$U$8:$Z$10),1),1),4))</f>
        <v/>
      </c>
      <c r="BQ176" s="2" t="str">
        <f t="shared" si="34"/>
        <v>{"Hp":622336.8993,"AntiCri":0.8092}</v>
      </c>
      <c r="BR176" s="2" t="str" cm="1">
        <f t="array" ref="BR176">IF(BR175="","",$B$2&amp;BR$31&amp;$B$2&amp;$B$1&amp;ROUND(BR$29/100*_xlfn.XLOOKUP($E176,$E$32:$E$281,_xlfn.XLOOKUP(BR$31,$S$28:$AB$28,$S$32:$AB$281))*IFERROR(_xlfn.XLOOKUP(BU$30,$S$8:$S$10,_xlfn.XLOOKUP(BR$31,$U$4:$Z$4,$U$8:$Z$10),1),1),4))</f>
        <v>"PhysDef":22996.8302</v>
      </c>
      <c r="BS176" s="2" t="str" cm="1">
        <f t="array" ref="BS176">IF(BS175="","",$B$2&amp;BS$31&amp;$B$2&amp;$B$1&amp;ROUND(BS$29/100*_xlfn.XLOOKUP($E176,$E$32:$E$281,_xlfn.XLOOKUP(BS$31,$S$28:$AB$28,$S$32:$AB$281))*IFERROR(_xlfn.XLOOKUP(BV$30,$S$8:$S$10,_xlfn.XLOOKUP(BS$31,$U$4:$Z$4,$U$8:$Z$10),1),1),4))</f>
        <v>"HealInc":0.1686</v>
      </c>
      <c r="BT176" s="2" t="str" cm="1">
        <f t="array" ref="BT176">IF(BT175="","",$B$2&amp;BT$31&amp;$B$2&amp;$B$1&amp;ROUND(BT$29/100*_xlfn.XLOOKUP($E176,$E$32:$E$281,_xlfn.XLOOKUP(BT$31,$S$28:$AB$28,$S$32:$AB$281))*IFERROR(_xlfn.XLOOKUP(BU$30,$S$8:$S$10,_xlfn.XLOOKUP(BT$31,$U$4:$Z$4,$U$8:$Z$10),1),1),4))</f>
        <v/>
      </c>
      <c r="BU176" s="2" t="str">
        <f t="shared" si="35"/>
        <v>{"PhysDef":22996.8302,"HealInc":0.1686}</v>
      </c>
      <c r="BV176" s="2" t="str" cm="1">
        <f t="array" ref="BV176">IF(BV175="","",$B$2&amp;BV$31&amp;$B$2&amp;$B$1&amp;ROUND(BV$29/100*_xlfn.XLOOKUP($E176,$E$32:$E$281,_xlfn.XLOOKUP(BV$31,$S$28:$AB$28,$S$32:$AB$281))*IFERROR(_xlfn.XLOOKUP(BY$30,$S$8:$S$10,_xlfn.XLOOKUP(BV$31,$U$4:$Z$4,$U$8:$Z$10),1),1),4))</f>
        <v>"MagicDef":23470.9916</v>
      </c>
      <c r="BW176" s="2" t="str" cm="1">
        <f t="array" ref="BW176">IF(BW175="","",$B$2&amp;BW$31&amp;$B$2&amp;$B$1&amp;ROUND(BW$29/100*_xlfn.XLOOKUP($E176,$E$32:$E$281,_xlfn.XLOOKUP(BW$31,$S$28:$AB$28,$S$32:$AB$281))*IFERROR(_xlfn.XLOOKUP(BZ$30,$S$8:$S$10,_xlfn.XLOOKUP(BW$31,$U$4:$Z$4,$U$8:$Z$10),1),1),4))</f>
        <v>"AtkSpeed":0.23</v>
      </c>
      <c r="BX176" s="2" t="str" cm="1">
        <f t="array" ref="BX176">IF(BX175="","",$B$2&amp;BX$31&amp;$B$2&amp;$B$1&amp;ROUND(BX$29/100*_xlfn.XLOOKUP($E176,$E$32:$E$281,_xlfn.XLOOKUP(BX$31,$S$28:$AB$28,$S$32:$AB$281))*IFERROR(_xlfn.XLOOKUP(BY$30,$S$8:$S$10,_xlfn.XLOOKUP(BX$31,$U$4:$Z$4,$U$8:$Z$10),1),1),4))</f>
        <v>"HealInc":0.1686</v>
      </c>
      <c r="BY176" s="2" t="str">
        <f t="shared" si="36"/>
        <v>{"MagicDef":23470.9916,"AtkSpeed":0.23,"HealInc":0.1686}</v>
      </c>
    </row>
    <row r="177" spans="4:77" ht="16.5" x14ac:dyDescent="0.15">
      <c r="D177" s="38">
        <v>301</v>
      </c>
      <c r="E177" s="42">
        <v>146</v>
      </c>
      <c r="F177" s="38">
        <v>0</v>
      </c>
      <c r="G177" s="38">
        <v>0</v>
      </c>
      <c r="H177" s="38">
        <v>0</v>
      </c>
      <c r="I177" s="48">
        <v>0</v>
      </c>
      <c r="J177" s="48">
        <v>0</v>
      </c>
      <c r="K177" s="48">
        <v>0</v>
      </c>
      <c r="L177" s="48">
        <v>0</v>
      </c>
      <c r="M177" s="48">
        <v>0</v>
      </c>
      <c r="N177" s="48">
        <v>0</v>
      </c>
      <c r="O177" s="48">
        <v>0</v>
      </c>
      <c r="P177" s="48">
        <v>0</v>
      </c>
      <c r="Q177" s="48">
        <v>0</v>
      </c>
      <c r="R177" s="48">
        <v>0</v>
      </c>
      <c r="S177" s="48">
        <f>SUM(I$32:I177)</f>
        <v>592701.80883179419</v>
      </c>
      <c r="T177" s="48">
        <f>SUM(J$32:J177)</f>
        <v>59270.180883179411</v>
      </c>
      <c r="U177" s="48">
        <f>SUM(K$32:K177)</f>
        <v>23708.072353271767</v>
      </c>
      <c r="V177" s="48">
        <f>SUM(L$32:L177)</f>
        <v>23708.072353271767</v>
      </c>
      <c r="W177" s="62">
        <f>SUM(M$32:M177)/10000</f>
        <v>0.80920000000000003</v>
      </c>
      <c r="X177" s="62">
        <f>SUM(N$32:N177)/10000</f>
        <v>0.80920000000000003</v>
      </c>
      <c r="Y177" s="62">
        <f>SUM(O$32:O177)/10000</f>
        <v>0.22994999999999999</v>
      </c>
      <c r="Z177" s="62">
        <f>SUM(P$32:P177)/10000</f>
        <v>0.17885000000000001</v>
      </c>
      <c r="AA177" s="62">
        <f>SUM(Q$32:Q177)/10000</f>
        <v>0.16863000000000011</v>
      </c>
      <c r="AB177" s="62">
        <f>SUM(R$32:R177)/10000</f>
        <v>0.16863000000000011</v>
      </c>
      <c r="AD177" s="2" t="str" cm="1">
        <f t="array" ref="AD177">IF(AD176="","",$B$2&amp;AD$31&amp;$B$2&amp;$B$1&amp;ROUND(AD$29/100*_xlfn.XLOOKUP($E177,$E$32:$E$281,_xlfn.XLOOKUP(AD$31,$S$28:$AB$28,$S$32:$AB$281))*_xlfn.XLOOKUP(AG$30,$S$8:$S$10,_xlfn.XLOOKUP(AD$31,$U$4:$Z$4,$U$8:$Z$10),1),4))</f>
        <v>"Atk":72309.6207</v>
      </c>
      <c r="AE177" s="2" t="str" cm="1">
        <f t="array" ref="AE177">IF(AE176="","",$B$2&amp;AE$31&amp;$B$2&amp;$B$1&amp;ROUND(AE$29/100*_xlfn.XLOOKUP($E177,$E$32:$E$281,_xlfn.XLOOKUP(AE$31,$S$28:$AB$28,$S$32:$AB$281))*_xlfn.XLOOKUP(AG$30,$S$8:$S$10,_xlfn.XLOOKUP(AE$31,$U$4:$Z$4,$U$8:$Z$10),1),4))</f>
        <v>"Cri":1.1733</v>
      </c>
      <c r="AF177" s="2" t="str" cm="1">
        <f t="array" ref="AF177">IF(AF176="","",$B$2&amp;AF$31&amp;$B$2&amp;$B$1&amp;ROUND(AF$29/100*_xlfn.XLOOKUP($E177,$E$32:$E$281,_xlfn.XLOOKUP(AF$31,$S$28:$AB$28,$S$32:$AB$281))*_xlfn.XLOOKUP(AI$30,$S$8:$S$10,_xlfn.XLOOKUP(AF$31,$U$4:$Z$4,$U$8:$Z$10),1),4))</f>
        <v/>
      </c>
      <c r="AG177" s="2" t="str">
        <f t="shared" si="25"/>
        <v>{"Atk":72309.6207,"Cri":1.1733}</v>
      </c>
      <c r="AH177" s="2" t="str" cm="1">
        <f t="array" ref="AH177">IF(AH176="","",$B$2&amp;AH$31&amp;$B$2&amp;$B$1&amp;ROUND(AH$29/100*_xlfn.XLOOKUP($E177,$E$32:$E$281,_xlfn.XLOOKUP(AH$31,$S$28:$AB$28,$S$32:$AB$281))*_xlfn.XLOOKUP(AK$30,$S$8:$S$10,_xlfn.XLOOKUP(AH$31,$U$4:$Z$4,$U$8:$Z$10),1),4))</f>
        <v>"Hp":521577.5918</v>
      </c>
      <c r="AI177" s="2" t="str" cm="1">
        <f t="array" ref="AI177">IF(AI176="","",$B$2&amp;AI$31&amp;$B$2&amp;$B$1&amp;ROUND(AI$29/100*_xlfn.XLOOKUP($E177,$E$32:$E$281,_xlfn.XLOOKUP(AI$31,$S$28:$AB$28,$S$32:$AB$281))*_xlfn.XLOOKUP(AK$30,$S$8:$S$10,_xlfn.XLOOKUP(AI$31,$U$4:$Z$4,$U$8:$Z$10),1),4))</f>
        <v>"AntiCri":0.6474</v>
      </c>
      <c r="AJ177" s="2" t="str" cm="1">
        <f t="array" ref="AJ177">IF(AJ176="","",$B$2&amp;AJ$31&amp;$B$2&amp;$B$1&amp;ROUND(AJ$29/100*_xlfn.XLOOKUP($E177,$E$32:$E$281,_xlfn.XLOOKUP(AJ$31,$S$28:$AB$28,$S$32:$AB$281))*_xlfn.XLOOKUP(AK$30,$S$8:$S$10,_xlfn.XLOOKUP(AJ$31,$U$4:$Z$4,$U$8:$Z$10),1),4))</f>
        <v/>
      </c>
      <c r="AK177" s="2" t="str">
        <f t="shared" si="26"/>
        <v>{"Hp":521577.5918,"AntiCri":0.6474}</v>
      </c>
      <c r="AL177" s="2" t="str" cm="1">
        <f t="array" ref="AL177">IF(AL176="","",$B$2&amp;AL$31&amp;$B$2&amp;$B$1&amp;ROUND(AL$29/100*_xlfn.XLOOKUP($E177,$E$32:$E$281,_xlfn.XLOOKUP(AL$31,$S$28:$AB$28,$S$32:$AB$281))*IFERROR(_xlfn.XLOOKUP(AO$30,$S$8:$S$10,_xlfn.XLOOKUP(AL$31,$U$4:$Z$4,$U$8:$Z$10),1),1),4))</f>
        <v>"PhysDef":22522.6687</v>
      </c>
      <c r="AM177" s="2" t="str" cm="1">
        <f t="array" ref="AM177">IF(AM176="","",$B$2&amp;AM$31&amp;$B$2&amp;$B$1&amp;ROUND(AM$29/100*_xlfn.XLOOKUP($E177,$E$32:$E$281,_xlfn.XLOOKUP(AM$31,$S$28:$AB$28,$S$32:$AB$281))*IFERROR(_xlfn.XLOOKUP(AP$30,$S$8:$S$10,_xlfn.XLOOKUP(AM$31,$U$4:$Z$4,$U$8:$Z$10),1),1),4))</f>
        <v>"SkillSpeed":0.1789</v>
      </c>
      <c r="AN177" s="2" t="str" cm="1">
        <f t="array" ref="AN177">IF(AN176="","",$B$2&amp;AN$31&amp;$B$2&amp;$B$1&amp;ROUND(AN$29/100*_xlfn.XLOOKUP($E177,$E$32:$E$281,_xlfn.XLOOKUP(AN$31,$S$28:$AB$28,$S$32:$AB$281))*IFERROR(_xlfn.XLOOKUP(AO$30,$S$8:$S$10,_xlfn.XLOOKUP(AN$31,$U$4:$Z$4,$U$8:$Z$10),1),1),4))</f>
        <v/>
      </c>
      <c r="AO177" s="2" t="str">
        <f t="shared" si="27"/>
        <v>{"PhysDef":22522.6687,"SkillSpeed":0.1789}</v>
      </c>
      <c r="AP177" s="2" t="str" cm="1">
        <f t="array" ref="AP177">IF(AP176="","",$B$2&amp;AP$31&amp;$B$2&amp;$B$1&amp;ROUND(AP$29/100*_xlfn.XLOOKUP($E177,$E$32:$E$281,_xlfn.XLOOKUP(AP$31,$S$28:$AB$28,$S$32:$AB$281))*IFERROR(_xlfn.XLOOKUP(AS$30,$S$8:$S$10,_xlfn.XLOOKUP(AP$31,$U$4:$Z$4,$U$8:$Z$10),1),1),4))</f>
        <v>"MagicDef":22522.6687</v>
      </c>
      <c r="AQ177" s="2" t="str" cm="1">
        <f t="array" ref="AQ177">IF(AQ176="","",$B$2&amp;AQ$31&amp;$B$2&amp;$B$1&amp;ROUND(AQ$29/100*_xlfn.XLOOKUP($E177,$E$32:$E$281,_xlfn.XLOOKUP(AQ$31,$S$28:$AB$28,$S$32:$AB$281))*IFERROR(_xlfn.XLOOKUP(AT$30,$S$8:$S$10,_xlfn.XLOOKUP(AQ$31,$U$4:$Z$4,$U$8:$Z$10),1),1),4))</f>
        <v>"AtkSpeed":0.23</v>
      </c>
      <c r="AR177" s="2" t="str" cm="1">
        <f t="array" ref="AR177">IF(AR176="","",$B$2&amp;AR$31&amp;$B$2&amp;$B$1&amp;ROUND(AR$29/100*_xlfn.XLOOKUP($E177,$E$32:$E$281,_xlfn.XLOOKUP(AR$31,$S$28:$AB$28,$S$32:$AB$281))*IFERROR(_xlfn.XLOOKUP(AS$30,$S$8:$S$10,_xlfn.XLOOKUP(AR$31,$U$4:$Z$4,$U$8:$Z$10),1),1),4))</f>
        <v>"SkillSpeed":0.1789</v>
      </c>
      <c r="AS177" s="2" t="str">
        <f t="shared" si="28"/>
        <v>{"MagicDef":22522.6687,"AtkSpeed":0.23,"SkillSpeed":0.1789}</v>
      </c>
      <c r="AT177" s="2" t="str" cm="1">
        <f t="array" ref="AT177">IF(AT176="","",$B$2&amp;AT$31&amp;$B$2&amp;$B$1&amp;ROUND(AT$29/100*_xlfn.XLOOKUP($E177,$E$32:$E$281,_xlfn.XLOOKUP(AT$31,$S$28:$AB$28,$S$32:$AB$281))*IFERROR(_xlfn.XLOOKUP(AW$30,$S$8:$S$10,_xlfn.XLOOKUP(AT$31,$U$4:$Z$4,$U$8:$Z$10),1),1),4))</f>
        <v>"Atk":50972.3556</v>
      </c>
      <c r="AU177" s="2" t="str" cm="1">
        <f t="array" ref="AU177">IF(AU176="","",$B$2&amp;AU$31&amp;$B$2&amp;$B$1&amp;ROUND(AU$29/100*_xlfn.XLOOKUP($E177,$E$32:$E$281,_xlfn.XLOOKUP(AU$31,$S$28:$AB$28,$S$32:$AB$281))*IFERROR(_xlfn.XLOOKUP(AX$30,$S$8:$S$10,_xlfn.XLOOKUP(AU$31,$U$4:$Z$4,$U$8:$Z$10),1),1),4))</f>
        <v>"Cri":0.8092</v>
      </c>
      <c r="AV177" s="2" t="str" cm="1">
        <f t="array" ref="AV177">IF(AV176="","",$B$2&amp;AV$31&amp;$B$2&amp;$B$1&amp;ROUND(AV$29/100*_xlfn.XLOOKUP($E177,$E$32:$E$281,_xlfn.XLOOKUP(AV$31,$S$28:$AB$28,$S$32:$AB$281))*IFERROR(_xlfn.XLOOKUP(AW$30,$S$8:$S$10,_xlfn.XLOOKUP(AV$31,$U$4:$Z$4,$U$8:$Z$10),1),1),4))</f>
        <v/>
      </c>
      <c r="AW177" s="2" t="str">
        <f t="shared" si="29"/>
        <v>{"Atk":50972.3556,"Cri":0.8092}</v>
      </c>
      <c r="AX177" s="2" t="str" cm="1">
        <f t="array" ref="AX177">IF(AX176="","",$B$2&amp;AX$31&amp;$B$2&amp;$B$1&amp;ROUND(AX$29/100*_xlfn.XLOOKUP($E177,$E$32:$E$281,_xlfn.XLOOKUP(AX$31,$S$28:$AB$28,$S$32:$AB$281))*IFERROR(_xlfn.XLOOKUP(BA$30,$S$8:$S$10,_xlfn.XLOOKUP(AX$31,$U$4:$Z$4,$U$8:$Z$10),1),1),4))</f>
        <v>"Hp":740877.261</v>
      </c>
      <c r="AY177" s="2" t="str" cm="1">
        <f t="array" ref="AY177">IF(AY176="","",$B$2&amp;AY$31&amp;$B$2&amp;$B$1&amp;ROUND(AY$29/100*_xlfn.XLOOKUP($E177,$E$32:$E$281,_xlfn.XLOOKUP(AY$31,$S$28:$AB$28,$S$32:$AB$281))*IFERROR(_xlfn.XLOOKUP(BB$30,$S$8:$S$10,_xlfn.XLOOKUP(AY$31,$U$4:$Z$4,$U$8:$Z$10),1),1),4))</f>
        <v>"AntiCri":0.8092</v>
      </c>
      <c r="AZ177" s="2" t="str" cm="1">
        <f t="array" ref="AZ177">IF(AZ176="","",$B$2&amp;AZ$31&amp;$B$2&amp;$B$1&amp;ROUND(AZ$29/100*_xlfn.XLOOKUP($E177,$E$32:$E$281,_xlfn.XLOOKUP(AZ$31,$S$28:$AB$28,$S$32:$AB$281))*IFERROR(_xlfn.XLOOKUP(BA$30,$S$8:$S$10,_xlfn.XLOOKUP(AZ$31,$U$4:$Z$4,$U$8:$Z$10),1),1),4))</f>
        <v/>
      </c>
      <c r="BA177" s="2" t="str">
        <f t="shared" si="30"/>
        <v>{"Hp":740877.261,"AntiCri":0.8092}</v>
      </c>
      <c r="BB177" s="2" t="str" cm="1">
        <f t="array" ref="BB177">IF(BB176="","",$B$2&amp;BB$31&amp;$B$2&amp;$B$1&amp;ROUND(BB$29/100*_xlfn.XLOOKUP($E177,$E$32:$E$281,_xlfn.XLOOKUP(BB$31,$S$28:$AB$28,$S$32:$AB$281))*IFERROR(_xlfn.XLOOKUP(BE$30,$S$8:$S$10,_xlfn.XLOOKUP(BB$31,$U$4:$Z$4,$U$8:$Z$10),1),1),4))</f>
        <v>"PhysDef":26078.8796</v>
      </c>
      <c r="BC177" s="2" t="str" cm="1">
        <f t="array" ref="BC177">IF(BC176="","",$B$2&amp;BC$31&amp;$B$2&amp;$B$1&amp;ROUND(BC$29/100*_xlfn.XLOOKUP($E177,$E$32:$E$281,_xlfn.XLOOKUP(BC$31,$S$28:$AB$28,$S$32:$AB$281))*IFERROR(_xlfn.XLOOKUP(BF$30,$S$8:$S$10,_xlfn.XLOOKUP(BC$31,$U$4:$Z$4,$U$8:$Z$10),1),1),4))</f>
        <v>"OnHealInc":0.1686</v>
      </c>
      <c r="BD177" s="2" t="str" cm="1">
        <f t="array" ref="BD177">IF(BD176="","",$B$2&amp;BD$31&amp;$B$2&amp;$B$1&amp;ROUND(BD$29/100*_xlfn.XLOOKUP($E177,$E$32:$E$281,_xlfn.XLOOKUP(BD$31,$S$28:$AB$28,$S$32:$AB$281))*IFERROR(_xlfn.XLOOKUP(BE$30,$S$8:$S$10,_xlfn.XLOOKUP(BD$31,$U$4:$Z$4,$U$8:$Z$10),1),1),4))</f>
        <v/>
      </c>
      <c r="BE177" s="2" t="str">
        <f t="shared" si="31"/>
        <v>{"PhysDef":26078.8796,"OnHealInc":0.1686}</v>
      </c>
      <c r="BF177" s="2" t="str" cm="1">
        <f t="array" ref="BF177">IF(BF176="","",$B$2&amp;BF$31&amp;$B$2&amp;$B$1&amp;ROUND(BF$29/100*_xlfn.XLOOKUP($E177,$E$32:$E$281,_xlfn.XLOOKUP(BF$31,$S$28:$AB$28,$S$32:$AB$281))*IFERROR(_xlfn.XLOOKUP(BI$30,$S$8:$S$10,_xlfn.XLOOKUP(BF$31,$U$4:$Z$4,$U$8:$Z$10),1),1),4))</f>
        <v>"MagicDef":26078.8796</v>
      </c>
      <c r="BG177" s="2" t="str" cm="1">
        <f t="array" ref="BG177">IF(BG176="","",$B$2&amp;BG$31&amp;$B$2&amp;$B$1&amp;ROUND(BG$29/100*_xlfn.XLOOKUP($E177,$E$32:$E$281,_xlfn.XLOOKUP(BG$31,$S$28:$AB$28,$S$32:$AB$281))*IFERROR(_xlfn.XLOOKUP(BJ$30,$S$8:$S$10,_xlfn.XLOOKUP(BG$31,$U$4:$Z$4,$U$8:$Z$10),1),1),4))</f>
        <v>"AtkSpeed":0.23</v>
      </c>
      <c r="BH177" s="2" t="str" cm="1">
        <f t="array" ref="BH177">IF(BH176="","",$B$2&amp;BH$31&amp;$B$2&amp;$B$1&amp;ROUND(BH$29/100*_xlfn.XLOOKUP($E177,$E$32:$E$281,_xlfn.XLOOKUP(BH$31,$S$28:$AB$28,$S$32:$AB$281))*IFERROR(_xlfn.XLOOKUP(BI$30,$S$8:$S$10,_xlfn.XLOOKUP(BH$31,$U$4:$Z$4,$U$8:$Z$10),1),1),4))</f>
        <v>"OnHealInc":0.1686</v>
      </c>
      <c r="BI177" s="2" t="str">
        <f t="shared" si="32"/>
        <v>{"MagicDef":26078.8796,"AtkSpeed":0.23,"OnHealInc":0.1686}</v>
      </c>
      <c r="BJ177" s="2" t="str" cm="1">
        <f t="array" ref="BJ177">IF(BJ176="","",$B$2&amp;BJ$31&amp;$B$2&amp;$B$1&amp;ROUND(BJ$29/100*_xlfn.XLOOKUP($E177,$E$32:$E$281,_xlfn.XLOOKUP(BJ$31,$S$28:$AB$28,$S$32:$AB$281))*IFERROR(_xlfn.XLOOKUP(BM$30,$S$8:$S$10,_xlfn.XLOOKUP(BJ$31,$U$4:$Z$4,$U$8:$Z$10),1),1),4))</f>
        <v>"Atk":65197.199</v>
      </c>
      <c r="BK177" s="2" t="str" cm="1">
        <f t="array" ref="BK177">IF(BK176="","",$B$2&amp;BK$31&amp;$B$2&amp;$B$1&amp;ROUND(BK$29/100*_xlfn.XLOOKUP($E177,$E$32:$E$281,_xlfn.XLOOKUP(BK$31,$S$28:$AB$28,$S$32:$AB$281))*IFERROR(_xlfn.XLOOKUP(BN$30,$S$8:$S$10,_xlfn.XLOOKUP(BK$31,$U$4:$Z$4,$U$8:$Z$10),1),1),4))</f>
        <v>"Cri":0.8092</v>
      </c>
      <c r="BL177" s="2" t="str" cm="1">
        <f t="array" ref="BL177">IF(BL176="","",$B$2&amp;BL$31&amp;$B$2&amp;$B$1&amp;ROUND(BL$29/100*_xlfn.XLOOKUP($E177,$E$32:$E$281,_xlfn.XLOOKUP(BL$31,$S$28:$AB$28,$S$32:$AB$281))*IFERROR(_xlfn.XLOOKUP(BM$30,$S$8:$S$10,_xlfn.XLOOKUP(BL$31,$U$4:$Z$4,$U$8:$Z$10),1),1),4))</f>
        <v/>
      </c>
      <c r="BM177" s="2" t="str">
        <f t="shared" si="33"/>
        <v>{"Atk":65197.199,"Cri":0.8092}</v>
      </c>
      <c r="BN177" s="2" t="str" cm="1">
        <f t="array" ref="BN177">IF(BN176="","",$B$2&amp;BN$31&amp;$B$2&amp;$B$1&amp;ROUND(BN$29/100*_xlfn.XLOOKUP($E177,$E$32:$E$281,_xlfn.XLOOKUP(BN$31,$S$28:$AB$28,$S$32:$AB$281))*IFERROR(_xlfn.XLOOKUP(BQ$30,$S$8:$S$10,_xlfn.XLOOKUP(BN$31,$U$4:$Z$4,$U$8:$Z$10),1),1),4))</f>
        <v>"Hp":622336.8993</v>
      </c>
      <c r="BO177" s="2" t="str" cm="1">
        <f t="array" ref="BO177">IF(BO176="","",$B$2&amp;BO$31&amp;$B$2&amp;$B$1&amp;ROUND(BO$29/100*_xlfn.XLOOKUP($E177,$E$32:$E$281,_xlfn.XLOOKUP(BO$31,$S$28:$AB$28,$S$32:$AB$281))*IFERROR(_xlfn.XLOOKUP(BR$30,$S$8:$S$10,_xlfn.XLOOKUP(BO$31,$U$4:$Z$4,$U$8:$Z$10),1),1),4))</f>
        <v>"AntiCri":0.8092</v>
      </c>
      <c r="BP177" s="2" t="str" cm="1">
        <f t="array" ref="BP177">IF(BP176="","",$B$2&amp;BP$31&amp;$B$2&amp;$B$1&amp;ROUND(BP$29/100*_xlfn.XLOOKUP($E177,$E$32:$E$281,_xlfn.XLOOKUP(BP$31,$S$28:$AB$28,$S$32:$AB$281))*IFERROR(_xlfn.XLOOKUP(BQ$30,$S$8:$S$10,_xlfn.XLOOKUP(BP$31,$U$4:$Z$4,$U$8:$Z$10),1),1),4))</f>
        <v/>
      </c>
      <c r="BQ177" s="2" t="str">
        <f t="shared" si="34"/>
        <v>{"Hp":622336.8993,"AntiCri":0.8092}</v>
      </c>
      <c r="BR177" s="2" t="str" cm="1">
        <f t="array" ref="BR177">IF(BR176="","",$B$2&amp;BR$31&amp;$B$2&amp;$B$1&amp;ROUND(BR$29/100*_xlfn.XLOOKUP($E177,$E$32:$E$281,_xlfn.XLOOKUP(BR$31,$S$28:$AB$28,$S$32:$AB$281))*IFERROR(_xlfn.XLOOKUP(BU$30,$S$8:$S$10,_xlfn.XLOOKUP(BR$31,$U$4:$Z$4,$U$8:$Z$10),1),1),4))</f>
        <v>"PhysDef":22996.8302</v>
      </c>
      <c r="BS177" s="2" t="str" cm="1">
        <f t="array" ref="BS177">IF(BS176="","",$B$2&amp;BS$31&amp;$B$2&amp;$B$1&amp;ROUND(BS$29/100*_xlfn.XLOOKUP($E177,$E$32:$E$281,_xlfn.XLOOKUP(BS$31,$S$28:$AB$28,$S$32:$AB$281))*IFERROR(_xlfn.XLOOKUP(BV$30,$S$8:$S$10,_xlfn.XLOOKUP(BS$31,$U$4:$Z$4,$U$8:$Z$10),1),1),4))</f>
        <v>"HealInc":0.1686</v>
      </c>
      <c r="BT177" s="2" t="str" cm="1">
        <f t="array" ref="BT177">IF(BT176="","",$B$2&amp;BT$31&amp;$B$2&amp;$B$1&amp;ROUND(BT$29/100*_xlfn.XLOOKUP($E177,$E$32:$E$281,_xlfn.XLOOKUP(BT$31,$S$28:$AB$28,$S$32:$AB$281))*IFERROR(_xlfn.XLOOKUP(BU$30,$S$8:$S$10,_xlfn.XLOOKUP(BT$31,$U$4:$Z$4,$U$8:$Z$10),1),1),4))</f>
        <v/>
      </c>
      <c r="BU177" s="2" t="str">
        <f t="shared" si="35"/>
        <v>{"PhysDef":22996.8302,"HealInc":0.1686}</v>
      </c>
      <c r="BV177" s="2" t="str" cm="1">
        <f t="array" ref="BV177">IF(BV176="","",$B$2&amp;BV$31&amp;$B$2&amp;$B$1&amp;ROUND(BV$29/100*_xlfn.XLOOKUP($E177,$E$32:$E$281,_xlfn.XLOOKUP(BV$31,$S$28:$AB$28,$S$32:$AB$281))*IFERROR(_xlfn.XLOOKUP(BY$30,$S$8:$S$10,_xlfn.XLOOKUP(BV$31,$U$4:$Z$4,$U$8:$Z$10),1),1),4))</f>
        <v>"MagicDef":23470.9916</v>
      </c>
      <c r="BW177" s="2" t="str" cm="1">
        <f t="array" ref="BW177">IF(BW176="","",$B$2&amp;BW$31&amp;$B$2&amp;$B$1&amp;ROUND(BW$29/100*_xlfn.XLOOKUP($E177,$E$32:$E$281,_xlfn.XLOOKUP(BW$31,$S$28:$AB$28,$S$32:$AB$281))*IFERROR(_xlfn.XLOOKUP(BZ$30,$S$8:$S$10,_xlfn.XLOOKUP(BW$31,$U$4:$Z$4,$U$8:$Z$10),1),1),4))</f>
        <v>"AtkSpeed":0.23</v>
      </c>
      <c r="BX177" s="2" t="str" cm="1">
        <f t="array" ref="BX177">IF(BX176="","",$B$2&amp;BX$31&amp;$B$2&amp;$B$1&amp;ROUND(BX$29/100*_xlfn.XLOOKUP($E177,$E$32:$E$281,_xlfn.XLOOKUP(BX$31,$S$28:$AB$28,$S$32:$AB$281))*IFERROR(_xlfn.XLOOKUP(BY$30,$S$8:$S$10,_xlfn.XLOOKUP(BX$31,$U$4:$Z$4,$U$8:$Z$10),1),1),4))</f>
        <v>"HealInc":0.1686</v>
      </c>
      <c r="BY177" s="2" t="str">
        <f t="shared" si="36"/>
        <v>{"MagicDef":23470.9916,"AtkSpeed":0.23,"HealInc":0.1686}</v>
      </c>
    </row>
    <row r="178" spans="4:77" ht="16.5" x14ac:dyDescent="0.15">
      <c r="D178" s="38">
        <v>303</v>
      </c>
      <c r="E178" s="43">
        <v>147</v>
      </c>
      <c r="F178" s="38">
        <v>0</v>
      </c>
      <c r="G178" s="38">
        <v>0</v>
      </c>
      <c r="H178" s="38">
        <v>0</v>
      </c>
      <c r="I178" s="48">
        <v>0</v>
      </c>
      <c r="J178" s="48">
        <v>0</v>
      </c>
      <c r="K178" s="48">
        <v>0</v>
      </c>
      <c r="L178" s="48">
        <v>0</v>
      </c>
      <c r="M178" s="48">
        <v>0</v>
      </c>
      <c r="N178" s="48">
        <v>0</v>
      </c>
      <c r="O178" s="48">
        <v>0</v>
      </c>
      <c r="P178" s="48">
        <v>0</v>
      </c>
      <c r="Q178" s="48">
        <v>0</v>
      </c>
      <c r="R178" s="48">
        <v>0</v>
      </c>
      <c r="S178" s="48">
        <f>SUM(I$32:I178)</f>
        <v>592701.80883179419</v>
      </c>
      <c r="T178" s="48">
        <f>SUM(J$32:J178)</f>
        <v>59270.180883179411</v>
      </c>
      <c r="U178" s="48">
        <f>SUM(K$32:K178)</f>
        <v>23708.072353271767</v>
      </c>
      <c r="V178" s="48">
        <f>SUM(L$32:L178)</f>
        <v>23708.072353271767</v>
      </c>
      <c r="W178" s="62">
        <f>SUM(M$32:M178)/10000</f>
        <v>0.80920000000000003</v>
      </c>
      <c r="X178" s="62">
        <f>SUM(N$32:N178)/10000</f>
        <v>0.80920000000000003</v>
      </c>
      <c r="Y178" s="62">
        <f>SUM(O$32:O178)/10000</f>
        <v>0.22994999999999999</v>
      </c>
      <c r="Z178" s="62">
        <f>SUM(P$32:P178)/10000</f>
        <v>0.17885000000000001</v>
      </c>
      <c r="AA178" s="62">
        <f>SUM(Q$32:Q178)/10000</f>
        <v>0.16863000000000011</v>
      </c>
      <c r="AB178" s="62">
        <f>SUM(R$32:R178)/10000</f>
        <v>0.16863000000000011</v>
      </c>
      <c r="AD178" s="2" t="str" cm="1">
        <f t="array" ref="AD178">IF(AD177="","",$B$2&amp;AD$31&amp;$B$2&amp;$B$1&amp;ROUND(AD$29/100*_xlfn.XLOOKUP($E178,$E$32:$E$281,_xlfn.XLOOKUP(AD$31,$S$28:$AB$28,$S$32:$AB$281))*_xlfn.XLOOKUP(AG$30,$S$8:$S$10,_xlfn.XLOOKUP(AD$31,$U$4:$Z$4,$U$8:$Z$10),1),4))</f>
        <v>"Atk":72309.6207</v>
      </c>
      <c r="AE178" s="2" t="str" cm="1">
        <f t="array" ref="AE178">IF(AE177="","",$B$2&amp;AE$31&amp;$B$2&amp;$B$1&amp;ROUND(AE$29/100*_xlfn.XLOOKUP($E178,$E$32:$E$281,_xlfn.XLOOKUP(AE$31,$S$28:$AB$28,$S$32:$AB$281))*_xlfn.XLOOKUP(AG$30,$S$8:$S$10,_xlfn.XLOOKUP(AE$31,$U$4:$Z$4,$U$8:$Z$10),1),4))</f>
        <v>"Cri":1.1733</v>
      </c>
      <c r="AF178" s="2" t="str" cm="1">
        <f t="array" ref="AF178">IF(AF177="","",$B$2&amp;AF$31&amp;$B$2&amp;$B$1&amp;ROUND(AF$29/100*_xlfn.XLOOKUP($E178,$E$32:$E$281,_xlfn.XLOOKUP(AF$31,$S$28:$AB$28,$S$32:$AB$281))*_xlfn.XLOOKUP(AI$30,$S$8:$S$10,_xlfn.XLOOKUP(AF$31,$U$4:$Z$4,$U$8:$Z$10),1),4))</f>
        <v/>
      </c>
      <c r="AG178" s="2" t="str">
        <f t="shared" si="25"/>
        <v>{"Atk":72309.6207,"Cri":1.1733}</v>
      </c>
      <c r="AH178" s="2" t="str" cm="1">
        <f t="array" ref="AH178">IF(AH177="","",$B$2&amp;AH$31&amp;$B$2&amp;$B$1&amp;ROUND(AH$29/100*_xlfn.XLOOKUP($E178,$E$32:$E$281,_xlfn.XLOOKUP(AH$31,$S$28:$AB$28,$S$32:$AB$281))*_xlfn.XLOOKUP(AK$30,$S$8:$S$10,_xlfn.XLOOKUP(AH$31,$U$4:$Z$4,$U$8:$Z$10),1),4))</f>
        <v>"Hp":521577.5918</v>
      </c>
      <c r="AI178" s="2" t="str" cm="1">
        <f t="array" ref="AI178">IF(AI177="","",$B$2&amp;AI$31&amp;$B$2&amp;$B$1&amp;ROUND(AI$29/100*_xlfn.XLOOKUP($E178,$E$32:$E$281,_xlfn.XLOOKUP(AI$31,$S$28:$AB$28,$S$32:$AB$281))*_xlfn.XLOOKUP(AK$30,$S$8:$S$10,_xlfn.XLOOKUP(AI$31,$U$4:$Z$4,$U$8:$Z$10),1),4))</f>
        <v>"AntiCri":0.6474</v>
      </c>
      <c r="AJ178" s="2" t="str" cm="1">
        <f t="array" ref="AJ178">IF(AJ177="","",$B$2&amp;AJ$31&amp;$B$2&amp;$B$1&amp;ROUND(AJ$29/100*_xlfn.XLOOKUP($E178,$E$32:$E$281,_xlfn.XLOOKUP(AJ$31,$S$28:$AB$28,$S$32:$AB$281))*_xlfn.XLOOKUP(AK$30,$S$8:$S$10,_xlfn.XLOOKUP(AJ$31,$U$4:$Z$4,$U$8:$Z$10),1),4))</f>
        <v/>
      </c>
      <c r="AK178" s="2" t="str">
        <f t="shared" si="26"/>
        <v>{"Hp":521577.5918,"AntiCri":0.6474}</v>
      </c>
      <c r="AL178" s="2" t="str" cm="1">
        <f t="array" ref="AL178">IF(AL177="","",$B$2&amp;AL$31&amp;$B$2&amp;$B$1&amp;ROUND(AL$29/100*_xlfn.XLOOKUP($E178,$E$32:$E$281,_xlfn.XLOOKUP(AL$31,$S$28:$AB$28,$S$32:$AB$281))*IFERROR(_xlfn.XLOOKUP(AO$30,$S$8:$S$10,_xlfn.XLOOKUP(AL$31,$U$4:$Z$4,$U$8:$Z$10),1),1),4))</f>
        <v>"PhysDef":22522.6687</v>
      </c>
      <c r="AM178" s="2" t="str" cm="1">
        <f t="array" ref="AM178">IF(AM177="","",$B$2&amp;AM$31&amp;$B$2&amp;$B$1&amp;ROUND(AM$29/100*_xlfn.XLOOKUP($E178,$E$32:$E$281,_xlfn.XLOOKUP(AM$31,$S$28:$AB$28,$S$32:$AB$281))*IFERROR(_xlfn.XLOOKUP(AP$30,$S$8:$S$10,_xlfn.XLOOKUP(AM$31,$U$4:$Z$4,$U$8:$Z$10),1),1),4))</f>
        <v>"SkillSpeed":0.1789</v>
      </c>
      <c r="AN178" s="2" t="str" cm="1">
        <f t="array" ref="AN178">IF(AN177="","",$B$2&amp;AN$31&amp;$B$2&amp;$B$1&amp;ROUND(AN$29/100*_xlfn.XLOOKUP($E178,$E$32:$E$281,_xlfn.XLOOKUP(AN$31,$S$28:$AB$28,$S$32:$AB$281))*IFERROR(_xlfn.XLOOKUP(AO$30,$S$8:$S$10,_xlfn.XLOOKUP(AN$31,$U$4:$Z$4,$U$8:$Z$10),1),1),4))</f>
        <v/>
      </c>
      <c r="AO178" s="2" t="str">
        <f t="shared" si="27"/>
        <v>{"PhysDef":22522.6687,"SkillSpeed":0.1789}</v>
      </c>
      <c r="AP178" s="2" t="str" cm="1">
        <f t="array" ref="AP178">IF(AP177="","",$B$2&amp;AP$31&amp;$B$2&amp;$B$1&amp;ROUND(AP$29/100*_xlfn.XLOOKUP($E178,$E$32:$E$281,_xlfn.XLOOKUP(AP$31,$S$28:$AB$28,$S$32:$AB$281))*IFERROR(_xlfn.XLOOKUP(AS$30,$S$8:$S$10,_xlfn.XLOOKUP(AP$31,$U$4:$Z$4,$U$8:$Z$10),1),1),4))</f>
        <v>"MagicDef":22522.6687</v>
      </c>
      <c r="AQ178" s="2" t="str" cm="1">
        <f t="array" ref="AQ178">IF(AQ177="","",$B$2&amp;AQ$31&amp;$B$2&amp;$B$1&amp;ROUND(AQ$29/100*_xlfn.XLOOKUP($E178,$E$32:$E$281,_xlfn.XLOOKUP(AQ$31,$S$28:$AB$28,$S$32:$AB$281))*IFERROR(_xlfn.XLOOKUP(AT$30,$S$8:$S$10,_xlfn.XLOOKUP(AQ$31,$U$4:$Z$4,$U$8:$Z$10),1),1),4))</f>
        <v>"AtkSpeed":0.23</v>
      </c>
      <c r="AR178" s="2" t="str" cm="1">
        <f t="array" ref="AR178">IF(AR177="","",$B$2&amp;AR$31&amp;$B$2&amp;$B$1&amp;ROUND(AR$29/100*_xlfn.XLOOKUP($E178,$E$32:$E$281,_xlfn.XLOOKUP(AR$31,$S$28:$AB$28,$S$32:$AB$281))*IFERROR(_xlfn.XLOOKUP(AS$30,$S$8:$S$10,_xlfn.XLOOKUP(AR$31,$U$4:$Z$4,$U$8:$Z$10),1),1),4))</f>
        <v>"SkillSpeed":0.1789</v>
      </c>
      <c r="AS178" s="2" t="str">
        <f t="shared" si="28"/>
        <v>{"MagicDef":22522.6687,"AtkSpeed":0.23,"SkillSpeed":0.1789}</v>
      </c>
      <c r="AT178" s="2" t="str" cm="1">
        <f t="array" ref="AT178">IF(AT177="","",$B$2&amp;AT$31&amp;$B$2&amp;$B$1&amp;ROUND(AT$29/100*_xlfn.XLOOKUP($E178,$E$32:$E$281,_xlfn.XLOOKUP(AT$31,$S$28:$AB$28,$S$32:$AB$281))*IFERROR(_xlfn.XLOOKUP(AW$30,$S$8:$S$10,_xlfn.XLOOKUP(AT$31,$U$4:$Z$4,$U$8:$Z$10),1),1),4))</f>
        <v>"Atk":50972.3556</v>
      </c>
      <c r="AU178" s="2" t="str" cm="1">
        <f t="array" ref="AU178">IF(AU177="","",$B$2&amp;AU$31&amp;$B$2&amp;$B$1&amp;ROUND(AU$29/100*_xlfn.XLOOKUP($E178,$E$32:$E$281,_xlfn.XLOOKUP(AU$31,$S$28:$AB$28,$S$32:$AB$281))*IFERROR(_xlfn.XLOOKUP(AX$30,$S$8:$S$10,_xlfn.XLOOKUP(AU$31,$U$4:$Z$4,$U$8:$Z$10),1),1),4))</f>
        <v>"Cri":0.8092</v>
      </c>
      <c r="AV178" s="2" t="str" cm="1">
        <f t="array" ref="AV178">IF(AV177="","",$B$2&amp;AV$31&amp;$B$2&amp;$B$1&amp;ROUND(AV$29/100*_xlfn.XLOOKUP($E178,$E$32:$E$281,_xlfn.XLOOKUP(AV$31,$S$28:$AB$28,$S$32:$AB$281))*IFERROR(_xlfn.XLOOKUP(AW$30,$S$8:$S$10,_xlfn.XLOOKUP(AV$31,$U$4:$Z$4,$U$8:$Z$10),1),1),4))</f>
        <v/>
      </c>
      <c r="AW178" s="2" t="str">
        <f t="shared" si="29"/>
        <v>{"Atk":50972.3556,"Cri":0.8092}</v>
      </c>
      <c r="AX178" s="2" t="str" cm="1">
        <f t="array" ref="AX178">IF(AX177="","",$B$2&amp;AX$31&amp;$B$2&amp;$B$1&amp;ROUND(AX$29/100*_xlfn.XLOOKUP($E178,$E$32:$E$281,_xlfn.XLOOKUP(AX$31,$S$28:$AB$28,$S$32:$AB$281))*IFERROR(_xlfn.XLOOKUP(BA$30,$S$8:$S$10,_xlfn.XLOOKUP(AX$31,$U$4:$Z$4,$U$8:$Z$10),1),1),4))</f>
        <v>"Hp":740877.261</v>
      </c>
      <c r="AY178" s="2" t="str" cm="1">
        <f t="array" ref="AY178">IF(AY177="","",$B$2&amp;AY$31&amp;$B$2&amp;$B$1&amp;ROUND(AY$29/100*_xlfn.XLOOKUP($E178,$E$32:$E$281,_xlfn.XLOOKUP(AY$31,$S$28:$AB$28,$S$32:$AB$281))*IFERROR(_xlfn.XLOOKUP(BB$30,$S$8:$S$10,_xlfn.XLOOKUP(AY$31,$U$4:$Z$4,$U$8:$Z$10),1),1),4))</f>
        <v>"AntiCri":0.8092</v>
      </c>
      <c r="AZ178" s="2" t="str" cm="1">
        <f t="array" ref="AZ178">IF(AZ177="","",$B$2&amp;AZ$31&amp;$B$2&amp;$B$1&amp;ROUND(AZ$29/100*_xlfn.XLOOKUP($E178,$E$32:$E$281,_xlfn.XLOOKUP(AZ$31,$S$28:$AB$28,$S$32:$AB$281))*IFERROR(_xlfn.XLOOKUP(BA$30,$S$8:$S$10,_xlfn.XLOOKUP(AZ$31,$U$4:$Z$4,$U$8:$Z$10),1),1),4))</f>
        <v/>
      </c>
      <c r="BA178" s="2" t="str">
        <f t="shared" si="30"/>
        <v>{"Hp":740877.261,"AntiCri":0.8092}</v>
      </c>
      <c r="BB178" s="2" t="str" cm="1">
        <f t="array" ref="BB178">IF(BB177="","",$B$2&amp;BB$31&amp;$B$2&amp;$B$1&amp;ROUND(BB$29/100*_xlfn.XLOOKUP($E178,$E$32:$E$281,_xlfn.XLOOKUP(BB$31,$S$28:$AB$28,$S$32:$AB$281))*IFERROR(_xlfn.XLOOKUP(BE$30,$S$8:$S$10,_xlfn.XLOOKUP(BB$31,$U$4:$Z$4,$U$8:$Z$10),1),1),4))</f>
        <v>"PhysDef":26078.8796</v>
      </c>
      <c r="BC178" s="2" t="str" cm="1">
        <f t="array" ref="BC178">IF(BC177="","",$B$2&amp;BC$31&amp;$B$2&amp;$B$1&amp;ROUND(BC$29/100*_xlfn.XLOOKUP($E178,$E$32:$E$281,_xlfn.XLOOKUP(BC$31,$S$28:$AB$28,$S$32:$AB$281))*IFERROR(_xlfn.XLOOKUP(BF$30,$S$8:$S$10,_xlfn.XLOOKUP(BC$31,$U$4:$Z$4,$U$8:$Z$10),1),1),4))</f>
        <v>"OnHealInc":0.1686</v>
      </c>
      <c r="BD178" s="2" t="str" cm="1">
        <f t="array" ref="BD178">IF(BD177="","",$B$2&amp;BD$31&amp;$B$2&amp;$B$1&amp;ROUND(BD$29/100*_xlfn.XLOOKUP($E178,$E$32:$E$281,_xlfn.XLOOKUP(BD$31,$S$28:$AB$28,$S$32:$AB$281))*IFERROR(_xlfn.XLOOKUP(BE$30,$S$8:$S$10,_xlfn.XLOOKUP(BD$31,$U$4:$Z$4,$U$8:$Z$10),1),1),4))</f>
        <v/>
      </c>
      <c r="BE178" s="2" t="str">
        <f t="shared" si="31"/>
        <v>{"PhysDef":26078.8796,"OnHealInc":0.1686}</v>
      </c>
      <c r="BF178" s="2" t="str" cm="1">
        <f t="array" ref="BF178">IF(BF177="","",$B$2&amp;BF$31&amp;$B$2&amp;$B$1&amp;ROUND(BF$29/100*_xlfn.XLOOKUP($E178,$E$32:$E$281,_xlfn.XLOOKUP(BF$31,$S$28:$AB$28,$S$32:$AB$281))*IFERROR(_xlfn.XLOOKUP(BI$30,$S$8:$S$10,_xlfn.XLOOKUP(BF$31,$U$4:$Z$4,$U$8:$Z$10),1),1),4))</f>
        <v>"MagicDef":26078.8796</v>
      </c>
      <c r="BG178" s="2" t="str" cm="1">
        <f t="array" ref="BG178">IF(BG177="","",$B$2&amp;BG$31&amp;$B$2&amp;$B$1&amp;ROUND(BG$29/100*_xlfn.XLOOKUP($E178,$E$32:$E$281,_xlfn.XLOOKUP(BG$31,$S$28:$AB$28,$S$32:$AB$281))*IFERROR(_xlfn.XLOOKUP(BJ$30,$S$8:$S$10,_xlfn.XLOOKUP(BG$31,$U$4:$Z$4,$U$8:$Z$10),1),1),4))</f>
        <v>"AtkSpeed":0.23</v>
      </c>
      <c r="BH178" s="2" t="str" cm="1">
        <f t="array" ref="BH178">IF(BH177="","",$B$2&amp;BH$31&amp;$B$2&amp;$B$1&amp;ROUND(BH$29/100*_xlfn.XLOOKUP($E178,$E$32:$E$281,_xlfn.XLOOKUP(BH$31,$S$28:$AB$28,$S$32:$AB$281))*IFERROR(_xlfn.XLOOKUP(BI$30,$S$8:$S$10,_xlfn.XLOOKUP(BH$31,$U$4:$Z$4,$U$8:$Z$10),1),1),4))</f>
        <v>"OnHealInc":0.1686</v>
      </c>
      <c r="BI178" s="2" t="str">
        <f t="shared" si="32"/>
        <v>{"MagicDef":26078.8796,"AtkSpeed":0.23,"OnHealInc":0.1686}</v>
      </c>
      <c r="BJ178" s="2" t="str" cm="1">
        <f t="array" ref="BJ178">IF(BJ177="","",$B$2&amp;BJ$31&amp;$B$2&amp;$B$1&amp;ROUND(BJ$29/100*_xlfn.XLOOKUP($E178,$E$32:$E$281,_xlfn.XLOOKUP(BJ$31,$S$28:$AB$28,$S$32:$AB$281))*IFERROR(_xlfn.XLOOKUP(BM$30,$S$8:$S$10,_xlfn.XLOOKUP(BJ$31,$U$4:$Z$4,$U$8:$Z$10),1),1),4))</f>
        <v>"Atk":65197.199</v>
      </c>
      <c r="BK178" s="2" t="str" cm="1">
        <f t="array" ref="BK178">IF(BK177="","",$B$2&amp;BK$31&amp;$B$2&amp;$B$1&amp;ROUND(BK$29/100*_xlfn.XLOOKUP($E178,$E$32:$E$281,_xlfn.XLOOKUP(BK$31,$S$28:$AB$28,$S$32:$AB$281))*IFERROR(_xlfn.XLOOKUP(BN$30,$S$8:$S$10,_xlfn.XLOOKUP(BK$31,$U$4:$Z$4,$U$8:$Z$10),1),1),4))</f>
        <v>"Cri":0.8092</v>
      </c>
      <c r="BL178" s="2" t="str" cm="1">
        <f t="array" ref="BL178">IF(BL177="","",$B$2&amp;BL$31&amp;$B$2&amp;$B$1&amp;ROUND(BL$29/100*_xlfn.XLOOKUP($E178,$E$32:$E$281,_xlfn.XLOOKUP(BL$31,$S$28:$AB$28,$S$32:$AB$281))*IFERROR(_xlfn.XLOOKUP(BM$30,$S$8:$S$10,_xlfn.XLOOKUP(BL$31,$U$4:$Z$4,$U$8:$Z$10),1),1),4))</f>
        <v/>
      </c>
      <c r="BM178" s="2" t="str">
        <f t="shared" si="33"/>
        <v>{"Atk":65197.199,"Cri":0.8092}</v>
      </c>
      <c r="BN178" s="2" t="str" cm="1">
        <f t="array" ref="BN178">IF(BN177="","",$B$2&amp;BN$31&amp;$B$2&amp;$B$1&amp;ROUND(BN$29/100*_xlfn.XLOOKUP($E178,$E$32:$E$281,_xlfn.XLOOKUP(BN$31,$S$28:$AB$28,$S$32:$AB$281))*IFERROR(_xlfn.XLOOKUP(BQ$30,$S$8:$S$10,_xlfn.XLOOKUP(BN$31,$U$4:$Z$4,$U$8:$Z$10),1),1),4))</f>
        <v>"Hp":622336.8993</v>
      </c>
      <c r="BO178" s="2" t="str" cm="1">
        <f t="array" ref="BO178">IF(BO177="","",$B$2&amp;BO$31&amp;$B$2&amp;$B$1&amp;ROUND(BO$29/100*_xlfn.XLOOKUP($E178,$E$32:$E$281,_xlfn.XLOOKUP(BO$31,$S$28:$AB$28,$S$32:$AB$281))*IFERROR(_xlfn.XLOOKUP(BR$30,$S$8:$S$10,_xlfn.XLOOKUP(BO$31,$U$4:$Z$4,$U$8:$Z$10),1),1),4))</f>
        <v>"AntiCri":0.8092</v>
      </c>
      <c r="BP178" s="2" t="str" cm="1">
        <f t="array" ref="BP178">IF(BP177="","",$B$2&amp;BP$31&amp;$B$2&amp;$B$1&amp;ROUND(BP$29/100*_xlfn.XLOOKUP($E178,$E$32:$E$281,_xlfn.XLOOKUP(BP$31,$S$28:$AB$28,$S$32:$AB$281))*IFERROR(_xlfn.XLOOKUP(BQ$30,$S$8:$S$10,_xlfn.XLOOKUP(BP$31,$U$4:$Z$4,$U$8:$Z$10),1),1),4))</f>
        <v/>
      </c>
      <c r="BQ178" s="2" t="str">
        <f t="shared" si="34"/>
        <v>{"Hp":622336.8993,"AntiCri":0.8092}</v>
      </c>
      <c r="BR178" s="2" t="str" cm="1">
        <f t="array" ref="BR178">IF(BR177="","",$B$2&amp;BR$31&amp;$B$2&amp;$B$1&amp;ROUND(BR$29/100*_xlfn.XLOOKUP($E178,$E$32:$E$281,_xlfn.XLOOKUP(BR$31,$S$28:$AB$28,$S$32:$AB$281))*IFERROR(_xlfn.XLOOKUP(BU$30,$S$8:$S$10,_xlfn.XLOOKUP(BR$31,$U$4:$Z$4,$U$8:$Z$10),1),1),4))</f>
        <v>"PhysDef":22996.8302</v>
      </c>
      <c r="BS178" s="2" t="str" cm="1">
        <f t="array" ref="BS178">IF(BS177="","",$B$2&amp;BS$31&amp;$B$2&amp;$B$1&amp;ROUND(BS$29/100*_xlfn.XLOOKUP($E178,$E$32:$E$281,_xlfn.XLOOKUP(BS$31,$S$28:$AB$28,$S$32:$AB$281))*IFERROR(_xlfn.XLOOKUP(BV$30,$S$8:$S$10,_xlfn.XLOOKUP(BS$31,$U$4:$Z$4,$U$8:$Z$10),1),1),4))</f>
        <v>"HealInc":0.1686</v>
      </c>
      <c r="BT178" s="2" t="str" cm="1">
        <f t="array" ref="BT178">IF(BT177="","",$B$2&amp;BT$31&amp;$B$2&amp;$B$1&amp;ROUND(BT$29/100*_xlfn.XLOOKUP($E178,$E$32:$E$281,_xlfn.XLOOKUP(BT$31,$S$28:$AB$28,$S$32:$AB$281))*IFERROR(_xlfn.XLOOKUP(BU$30,$S$8:$S$10,_xlfn.XLOOKUP(BT$31,$U$4:$Z$4,$U$8:$Z$10),1),1),4))</f>
        <v/>
      </c>
      <c r="BU178" s="2" t="str">
        <f t="shared" si="35"/>
        <v>{"PhysDef":22996.8302,"HealInc":0.1686}</v>
      </c>
      <c r="BV178" s="2" t="str" cm="1">
        <f t="array" ref="BV178">IF(BV177="","",$B$2&amp;BV$31&amp;$B$2&amp;$B$1&amp;ROUND(BV$29/100*_xlfn.XLOOKUP($E178,$E$32:$E$281,_xlfn.XLOOKUP(BV$31,$S$28:$AB$28,$S$32:$AB$281))*IFERROR(_xlfn.XLOOKUP(BY$30,$S$8:$S$10,_xlfn.XLOOKUP(BV$31,$U$4:$Z$4,$U$8:$Z$10),1),1),4))</f>
        <v>"MagicDef":23470.9916</v>
      </c>
      <c r="BW178" s="2" t="str" cm="1">
        <f t="array" ref="BW178">IF(BW177="","",$B$2&amp;BW$31&amp;$B$2&amp;$B$1&amp;ROUND(BW$29/100*_xlfn.XLOOKUP($E178,$E$32:$E$281,_xlfn.XLOOKUP(BW$31,$S$28:$AB$28,$S$32:$AB$281))*IFERROR(_xlfn.XLOOKUP(BZ$30,$S$8:$S$10,_xlfn.XLOOKUP(BW$31,$U$4:$Z$4,$U$8:$Z$10),1),1),4))</f>
        <v>"AtkSpeed":0.23</v>
      </c>
      <c r="BX178" s="2" t="str" cm="1">
        <f t="array" ref="BX178">IF(BX177="","",$B$2&amp;BX$31&amp;$B$2&amp;$B$1&amp;ROUND(BX$29/100*_xlfn.XLOOKUP($E178,$E$32:$E$281,_xlfn.XLOOKUP(BX$31,$S$28:$AB$28,$S$32:$AB$281))*IFERROR(_xlfn.XLOOKUP(BY$30,$S$8:$S$10,_xlfn.XLOOKUP(BX$31,$U$4:$Z$4,$U$8:$Z$10),1),1),4))</f>
        <v>"HealInc":0.1686</v>
      </c>
      <c r="BY178" s="2" t="str">
        <f t="shared" si="36"/>
        <v>{"MagicDef":23470.9916,"AtkSpeed":0.23,"HealInc":0.1686}</v>
      </c>
    </row>
    <row r="179" spans="4:77" ht="16.5" x14ac:dyDescent="0.15">
      <c r="D179" s="38">
        <v>305</v>
      </c>
      <c r="E179" s="43">
        <v>148</v>
      </c>
      <c r="F179" s="38">
        <v>0</v>
      </c>
      <c r="G179" s="38">
        <v>0</v>
      </c>
      <c r="H179" s="38">
        <v>0</v>
      </c>
      <c r="I179" s="48">
        <v>0</v>
      </c>
      <c r="J179" s="48">
        <v>0</v>
      </c>
      <c r="K179" s="48">
        <v>0</v>
      </c>
      <c r="L179" s="48">
        <v>0</v>
      </c>
      <c r="M179" s="48">
        <v>0</v>
      </c>
      <c r="N179" s="48">
        <v>0</v>
      </c>
      <c r="O179" s="48">
        <v>0</v>
      </c>
      <c r="P179" s="48">
        <v>0</v>
      </c>
      <c r="Q179" s="48">
        <v>0</v>
      </c>
      <c r="R179" s="48">
        <v>0</v>
      </c>
      <c r="S179" s="48">
        <f>SUM(I$32:I179)</f>
        <v>592701.80883179419</v>
      </c>
      <c r="T179" s="48">
        <f>SUM(J$32:J179)</f>
        <v>59270.180883179411</v>
      </c>
      <c r="U179" s="48">
        <f>SUM(K$32:K179)</f>
        <v>23708.072353271767</v>
      </c>
      <c r="V179" s="48">
        <f>SUM(L$32:L179)</f>
        <v>23708.072353271767</v>
      </c>
      <c r="W179" s="62">
        <f>SUM(M$32:M179)/10000</f>
        <v>0.80920000000000003</v>
      </c>
      <c r="X179" s="62">
        <f>SUM(N$32:N179)/10000</f>
        <v>0.80920000000000003</v>
      </c>
      <c r="Y179" s="62">
        <f>SUM(O$32:O179)/10000</f>
        <v>0.22994999999999999</v>
      </c>
      <c r="Z179" s="62">
        <f>SUM(P$32:P179)/10000</f>
        <v>0.17885000000000001</v>
      </c>
      <c r="AA179" s="62">
        <f>SUM(Q$32:Q179)/10000</f>
        <v>0.16863000000000011</v>
      </c>
      <c r="AB179" s="62">
        <f>SUM(R$32:R179)/10000</f>
        <v>0.16863000000000011</v>
      </c>
      <c r="AD179" s="2" t="str" cm="1">
        <f t="array" ref="AD179">IF(AD178="","",$B$2&amp;AD$31&amp;$B$2&amp;$B$1&amp;ROUND(AD$29/100*_xlfn.XLOOKUP($E179,$E$32:$E$281,_xlfn.XLOOKUP(AD$31,$S$28:$AB$28,$S$32:$AB$281))*_xlfn.XLOOKUP(AG$30,$S$8:$S$10,_xlfn.XLOOKUP(AD$31,$U$4:$Z$4,$U$8:$Z$10),1),4))</f>
        <v>"Atk":72309.6207</v>
      </c>
      <c r="AE179" s="2" t="str" cm="1">
        <f t="array" ref="AE179">IF(AE178="","",$B$2&amp;AE$31&amp;$B$2&amp;$B$1&amp;ROUND(AE$29/100*_xlfn.XLOOKUP($E179,$E$32:$E$281,_xlfn.XLOOKUP(AE$31,$S$28:$AB$28,$S$32:$AB$281))*_xlfn.XLOOKUP(AG$30,$S$8:$S$10,_xlfn.XLOOKUP(AE$31,$U$4:$Z$4,$U$8:$Z$10),1),4))</f>
        <v>"Cri":1.1733</v>
      </c>
      <c r="AF179" s="2" t="str" cm="1">
        <f t="array" ref="AF179">IF(AF178="","",$B$2&amp;AF$31&amp;$B$2&amp;$B$1&amp;ROUND(AF$29/100*_xlfn.XLOOKUP($E179,$E$32:$E$281,_xlfn.XLOOKUP(AF$31,$S$28:$AB$28,$S$32:$AB$281))*_xlfn.XLOOKUP(AI$30,$S$8:$S$10,_xlfn.XLOOKUP(AF$31,$U$4:$Z$4,$U$8:$Z$10),1),4))</f>
        <v/>
      </c>
      <c r="AG179" s="2" t="str">
        <f t="shared" si="25"/>
        <v>{"Atk":72309.6207,"Cri":1.1733}</v>
      </c>
      <c r="AH179" s="2" t="str" cm="1">
        <f t="array" ref="AH179">IF(AH178="","",$B$2&amp;AH$31&amp;$B$2&amp;$B$1&amp;ROUND(AH$29/100*_xlfn.XLOOKUP($E179,$E$32:$E$281,_xlfn.XLOOKUP(AH$31,$S$28:$AB$28,$S$32:$AB$281))*_xlfn.XLOOKUP(AK$30,$S$8:$S$10,_xlfn.XLOOKUP(AH$31,$U$4:$Z$4,$U$8:$Z$10),1),4))</f>
        <v>"Hp":521577.5918</v>
      </c>
      <c r="AI179" s="2" t="str" cm="1">
        <f t="array" ref="AI179">IF(AI178="","",$B$2&amp;AI$31&amp;$B$2&amp;$B$1&amp;ROUND(AI$29/100*_xlfn.XLOOKUP($E179,$E$32:$E$281,_xlfn.XLOOKUP(AI$31,$S$28:$AB$28,$S$32:$AB$281))*_xlfn.XLOOKUP(AK$30,$S$8:$S$10,_xlfn.XLOOKUP(AI$31,$U$4:$Z$4,$U$8:$Z$10),1),4))</f>
        <v>"AntiCri":0.6474</v>
      </c>
      <c r="AJ179" s="2" t="str" cm="1">
        <f t="array" ref="AJ179">IF(AJ178="","",$B$2&amp;AJ$31&amp;$B$2&amp;$B$1&amp;ROUND(AJ$29/100*_xlfn.XLOOKUP($E179,$E$32:$E$281,_xlfn.XLOOKUP(AJ$31,$S$28:$AB$28,$S$32:$AB$281))*_xlfn.XLOOKUP(AK$30,$S$8:$S$10,_xlfn.XLOOKUP(AJ$31,$U$4:$Z$4,$U$8:$Z$10),1),4))</f>
        <v/>
      </c>
      <c r="AK179" s="2" t="str">
        <f t="shared" si="26"/>
        <v>{"Hp":521577.5918,"AntiCri":0.6474}</v>
      </c>
      <c r="AL179" s="2" t="str" cm="1">
        <f t="array" ref="AL179">IF(AL178="","",$B$2&amp;AL$31&amp;$B$2&amp;$B$1&amp;ROUND(AL$29/100*_xlfn.XLOOKUP($E179,$E$32:$E$281,_xlfn.XLOOKUP(AL$31,$S$28:$AB$28,$S$32:$AB$281))*IFERROR(_xlfn.XLOOKUP(AO$30,$S$8:$S$10,_xlfn.XLOOKUP(AL$31,$U$4:$Z$4,$U$8:$Z$10),1),1),4))</f>
        <v>"PhysDef":22522.6687</v>
      </c>
      <c r="AM179" s="2" t="str" cm="1">
        <f t="array" ref="AM179">IF(AM178="","",$B$2&amp;AM$31&amp;$B$2&amp;$B$1&amp;ROUND(AM$29/100*_xlfn.XLOOKUP($E179,$E$32:$E$281,_xlfn.XLOOKUP(AM$31,$S$28:$AB$28,$S$32:$AB$281))*IFERROR(_xlfn.XLOOKUP(AP$30,$S$8:$S$10,_xlfn.XLOOKUP(AM$31,$U$4:$Z$4,$U$8:$Z$10),1),1),4))</f>
        <v>"SkillSpeed":0.1789</v>
      </c>
      <c r="AN179" s="2" t="str" cm="1">
        <f t="array" ref="AN179">IF(AN178="","",$B$2&amp;AN$31&amp;$B$2&amp;$B$1&amp;ROUND(AN$29/100*_xlfn.XLOOKUP($E179,$E$32:$E$281,_xlfn.XLOOKUP(AN$31,$S$28:$AB$28,$S$32:$AB$281))*IFERROR(_xlfn.XLOOKUP(AO$30,$S$8:$S$10,_xlfn.XLOOKUP(AN$31,$U$4:$Z$4,$U$8:$Z$10),1),1),4))</f>
        <v/>
      </c>
      <c r="AO179" s="2" t="str">
        <f t="shared" si="27"/>
        <v>{"PhysDef":22522.6687,"SkillSpeed":0.1789}</v>
      </c>
      <c r="AP179" s="2" t="str" cm="1">
        <f t="array" ref="AP179">IF(AP178="","",$B$2&amp;AP$31&amp;$B$2&amp;$B$1&amp;ROUND(AP$29/100*_xlfn.XLOOKUP($E179,$E$32:$E$281,_xlfn.XLOOKUP(AP$31,$S$28:$AB$28,$S$32:$AB$281))*IFERROR(_xlfn.XLOOKUP(AS$30,$S$8:$S$10,_xlfn.XLOOKUP(AP$31,$U$4:$Z$4,$U$8:$Z$10),1),1),4))</f>
        <v>"MagicDef":22522.6687</v>
      </c>
      <c r="AQ179" s="2" t="str" cm="1">
        <f t="array" ref="AQ179">IF(AQ178="","",$B$2&amp;AQ$31&amp;$B$2&amp;$B$1&amp;ROUND(AQ$29/100*_xlfn.XLOOKUP($E179,$E$32:$E$281,_xlfn.XLOOKUP(AQ$31,$S$28:$AB$28,$S$32:$AB$281))*IFERROR(_xlfn.XLOOKUP(AT$30,$S$8:$S$10,_xlfn.XLOOKUP(AQ$31,$U$4:$Z$4,$U$8:$Z$10),1),1),4))</f>
        <v>"AtkSpeed":0.23</v>
      </c>
      <c r="AR179" s="2" t="str" cm="1">
        <f t="array" ref="AR179">IF(AR178="","",$B$2&amp;AR$31&amp;$B$2&amp;$B$1&amp;ROUND(AR$29/100*_xlfn.XLOOKUP($E179,$E$32:$E$281,_xlfn.XLOOKUP(AR$31,$S$28:$AB$28,$S$32:$AB$281))*IFERROR(_xlfn.XLOOKUP(AS$30,$S$8:$S$10,_xlfn.XLOOKUP(AR$31,$U$4:$Z$4,$U$8:$Z$10),1),1),4))</f>
        <v>"SkillSpeed":0.1789</v>
      </c>
      <c r="AS179" s="2" t="str">
        <f t="shared" si="28"/>
        <v>{"MagicDef":22522.6687,"AtkSpeed":0.23,"SkillSpeed":0.1789}</v>
      </c>
      <c r="AT179" s="2" t="str" cm="1">
        <f t="array" ref="AT179">IF(AT178="","",$B$2&amp;AT$31&amp;$B$2&amp;$B$1&amp;ROUND(AT$29/100*_xlfn.XLOOKUP($E179,$E$32:$E$281,_xlfn.XLOOKUP(AT$31,$S$28:$AB$28,$S$32:$AB$281))*IFERROR(_xlfn.XLOOKUP(AW$30,$S$8:$S$10,_xlfn.XLOOKUP(AT$31,$U$4:$Z$4,$U$8:$Z$10),1),1),4))</f>
        <v>"Atk":50972.3556</v>
      </c>
      <c r="AU179" s="2" t="str" cm="1">
        <f t="array" ref="AU179">IF(AU178="","",$B$2&amp;AU$31&amp;$B$2&amp;$B$1&amp;ROUND(AU$29/100*_xlfn.XLOOKUP($E179,$E$32:$E$281,_xlfn.XLOOKUP(AU$31,$S$28:$AB$28,$S$32:$AB$281))*IFERROR(_xlfn.XLOOKUP(AX$30,$S$8:$S$10,_xlfn.XLOOKUP(AU$31,$U$4:$Z$4,$U$8:$Z$10),1),1),4))</f>
        <v>"Cri":0.8092</v>
      </c>
      <c r="AV179" s="2" t="str" cm="1">
        <f t="array" ref="AV179">IF(AV178="","",$B$2&amp;AV$31&amp;$B$2&amp;$B$1&amp;ROUND(AV$29/100*_xlfn.XLOOKUP($E179,$E$32:$E$281,_xlfn.XLOOKUP(AV$31,$S$28:$AB$28,$S$32:$AB$281))*IFERROR(_xlfn.XLOOKUP(AW$30,$S$8:$S$10,_xlfn.XLOOKUP(AV$31,$U$4:$Z$4,$U$8:$Z$10),1),1),4))</f>
        <v/>
      </c>
      <c r="AW179" s="2" t="str">
        <f t="shared" si="29"/>
        <v>{"Atk":50972.3556,"Cri":0.8092}</v>
      </c>
      <c r="AX179" s="2" t="str" cm="1">
        <f t="array" ref="AX179">IF(AX178="","",$B$2&amp;AX$31&amp;$B$2&amp;$B$1&amp;ROUND(AX$29/100*_xlfn.XLOOKUP($E179,$E$32:$E$281,_xlfn.XLOOKUP(AX$31,$S$28:$AB$28,$S$32:$AB$281))*IFERROR(_xlfn.XLOOKUP(BA$30,$S$8:$S$10,_xlfn.XLOOKUP(AX$31,$U$4:$Z$4,$U$8:$Z$10),1),1),4))</f>
        <v>"Hp":740877.261</v>
      </c>
      <c r="AY179" s="2" t="str" cm="1">
        <f t="array" ref="AY179">IF(AY178="","",$B$2&amp;AY$31&amp;$B$2&amp;$B$1&amp;ROUND(AY$29/100*_xlfn.XLOOKUP($E179,$E$32:$E$281,_xlfn.XLOOKUP(AY$31,$S$28:$AB$28,$S$32:$AB$281))*IFERROR(_xlfn.XLOOKUP(BB$30,$S$8:$S$10,_xlfn.XLOOKUP(AY$31,$U$4:$Z$4,$U$8:$Z$10),1),1),4))</f>
        <v>"AntiCri":0.8092</v>
      </c>
      <c r="AZ179" s="2" t="str" cm="1">
        <f t="array" ref="AZ179">IF(AZ178="","",$B$2&amp;AZ$31&amp;$B$2&amp;$B$1&amp;ROUND(AZ$29/100*_xlfn.XLOOKUP($E179,$E$32:$E$281,_xlfn.XLOOKUP(AZ$31,$S$28:$AB$28,$S$32:$AB$281))*IFERROR(_xlfn.XLOOKUP(BA$30,$S$8:$S$10,_xlfn.XLOOKUP(AZ$31,$U$4:$Z$4,$U$8:$Z$10),1),1),4))</f>
        <v/>
      </c>
      <c r="BA179" s="2" t="str">
        <f t="shared" si="30"/>
        <v>{"Hp":740877.261,"AntiCri":0.8092}</v>
      </c>
      <c r="BB179" s="2" t="str" cm="1">
        <f t="array" ref="BB179">IF(BB178="","",$B$2&amp;BB$31&amp;$B$2&amp;$B$1&amp;ROUND(BB$29/100*_xlfn.XLOOKUP($E179,$E$32:$E$281,_xlfn.XLOOKUP(BB$31,$S$28:$AB$28,$S$32:$AB$281))*IFERROR(_xlfn.XLOOKUP(BE$30,$S$8:$S$10,_xlfn.XLOOKUP(BB$31,$U$4:$Z$4,$U$8:$Z$10),1),1),4))</f>
        <v>"PhysDef":26078.8796</v>
      </c>
      <c r="BC179" s="2" t="str" cm="1">
        <f t="array" ref="BC179">IF(BC178="","",$B$2&amp;BC$31&amp;$B$2&amp;$B$1&amp;ROUND(BC$29/100*_xlfn.XLOOKUP($E179,$E$32:$E$281,_xlfn.XLOOKUP(BC$31,$S$28:$AB$28,$S$32:$AB$281))*IFERROR(_xlfn.XLOOKUP(BF$30,$S$8:$S$10,_xlfn.XLOOKUP(BC$31,$U$4:$Z$4,$U$8:$Z$10),1),1),4))</f>
        <v>"OnHealInc":0.1686</v>
      </c>
      <c r="BD179" s="2" t="str" cm="1">
        <f t="array" ref="BD179">IF(BD178="","",$B$2&amp;BD$31&amp;$B$2&amp;$B$1&amp;ROUND(BD$29/100*_xlfn.XLOOKUP($E179,$E$32:$E$281,_xlfn.XLOOKUP(BD$31,$S$28:$AB$28,$S$32:$AB$281))*IFERROR(_xlfn.XLOOKUP(BE$30,$S$8:$S$10,_xlfn.XLOOKUP(BD$31,$U$4:$Z$4,$U$8:$Z$10),1),1),4))</f>
        <v/>
      </c>
      <c r="BE179" s="2" t="str">
        <f t="shared" si="31"/>
        <v>{"PhysDef":26078.8796,"OnHealInc":0.1686}</v>
      </c>
      <c r="BF179" s="2" t="str" cm="1">
        <f t="array" ref="BF179">IF(BF178="","",$B$2&amp;BF$31&amp;$B$2&amp;$B$1&amp;ROUND(BF$29/100*_xlfn.XLOOKUP($E179,$E$32:$E$281,_xlfn.XLOOKUP(BF$31,$S$28:$AB$28,$S$32:$AB$281))*IFERROR(_xlfn.XLOOKUP(BI$30,$S$8:$S$10,_xlfn.XLOOKUP(BF$31,$U$4:$Z$4,$U$8:$Z$10),1),1),4))</f>
        <v>"MagicDef":26078.8796</v>
      </c>
      <c r="BG179" s="2" t="str" cm="1">
        <f t="array" ref="BG179">IF(BG178="","",$B$2&amp;BG$31&amp;$B$2&amp;$B$1&amp;ROUND(BG$29/100*_xlfn.XLOOKUP($E179,$E$32:$E$281,_xlfn.XLOOKUP(BG$31,$S$28:$AB$28,$S$32:$AB$281))*IFERROR(_xlfn.XLOOKUP(BJ$30,$S$8:$S$10,_xlfn.XLOOKUP(BG$31,$U$4:$Z$4,$U$8:$Z$10),1),1),4))</f>
        <v>"AtkSpeed":0.23</v>
      </c>
      <c r="BH179" s="2" t="str" cm="1">
        <f t="array" ref="BH179">IF(BH178="","",$B$2&amp;BH$31&amp;$B$2&amp;$B$1&amp;ROUND(BH$29/100*_xlfn.XLOOKUP($E179,$E$32:$E$281,_xlfn.XLOOKUP(BH$31,$S$28:$AB$28,$S$32:$AB$281))*IFERROR(_xlfn.XLOOKUP(BI$30,$S$8:$S$10,_xlfn.XLOOKUP(BH$31,$U$4:$Z$4,$U$8:$Z$10),1),1),4))</f>
        <v>"OnHealInc":0.1686</v>
      </c>
      <c r="BI179" s="2" t="str">
        <f t="shared" si="32"/>
        <v>{"MagicDef":26078.8796,"AtkSpeed":0.23,"OnHealInc":0.1686}</v>
      </c>
      <c r="BJ179" s="2" t="str" cm="1">
        <f t="array" ref="BJ179">IF(BJ178="","",$B$2&amp;BJ$31&amp;$B$2&amp;$B$1&amp;ROUND(BJ$29/100*_xlfn.XLOOKUP($E179,$E$32:$E$281,_xlfn.XLOOKUP(BJ$31,$S$28:$AB$28,$S$32:$AB$281))*IFERROR(_xlfn.XLOOKUP(BM$30,$S$8:$S$10,_xlfn.XLOOKUP(BJ$31,$U$4:$Z$4,$U$8:$Z$10),1),1),4))</f>
        <v>"Atk":65197.199</v>
      </c>
      <c r="BK179" s="2" t="str" cm="1">
        <f t="array" ref="BK179">IF(BK178="","",$B$2&amp;BK$31&amp;$B$2&amp;$B$1&amp;ROUND(BK$29/100*_xlfn.XLOOKUP($E179,$E$32:$E$281,_xlfn.XLOOKUP(BK$31,$S$28:$AB$28,$S$32:$AB$281))*IFERROR(_xlfn.XLOOKUP(BN$30,$S$8:$S$10,_xlfn.XLOOKUP(BK$31,$U$4:$Z$4,$U$8:$Z$10),1),1),4))</f>
        <v>"Cri":0.8092</v>
      </c>
      <c r="BL179" s="2" t="str" cm="1">
        <f t="array" ref="BL179">IF(BL178="","",$B$2&amp;BL$31&amp;$B$2&amp;$B$1&amp;ROUND(BL$29/100*_xlfn.XLOOKUP($E179,$E$32:$E$281,_xlfn.XLOOKUP(BL$31,$S$28:$AB$28,$S$32:$AB$281))*IFERROR(_xlfn.XLOOKUP(BM$30,$S$8:$S$10,_xlfn.XLOOKUP(BL$31,$U$4:$Z$4,$U$8:$Z$10),1),1),4))</f>
        <v/>
      </c>
      <c r="BM179" s="2" t="str">
        <f t="shared" si="33"/>
        <v>{"Atk":65197.199,"Cri":0.8092}</v>
      </c>
      <c r="BN179" s="2" t="str" cm="1">
        <f t="array" ref="BN179">IF(BN178="","",$B$2&amp;BN$31&amp;$B$2&amp;$B$1&amp;ROUND(BN$29/100*_xlfn.XLOOKUP($E179,$E$32:$E$281,_xlfn.XLOOKUP(BN$31,$S$28:$AB$28,$S$32:$AB$281))*IFERROR(_xlfn.XLOOKUP(BQ$30,$S$8:$S$10,_xlfn.XLOOKUP(BN$31,$U$4:$Z$4,$U$8:$Z$10),1),1),4))</f>
        <v>"Hp":622336.8993</v>
      </c>
      <c r="BO179" s="2" t="str" cm="1">
        <f t="array" ref="BO179">IF(BO178="","",$B$2&amp;BO$31&amp;$B$2&amp;$B$1&amp;ROUND(BO$29/100*_xlfn.XLOOKUP($E179,$E$32:$E$281,_xlfn.XLOOKUP(BO$31,$S$28:$AB$28,$S$32:$AB$281))*IFERROR(_xlfn.XLOOKUP(BR$30,$S$8:$S$10,_xlfn.XLOOKUP(BO$31,$U$4:$Z$4,$U$8:$Z$10),1),1),4))</f>
        <v>"AntiCri":0.8092</v>
      </c>
      <c r="BP179" s="2" t="str" cm="1">
        <f t="array" ref="BP179">IF(BP178="","",$B$2&amp;BP$31&amp;$B$2&amp;$B$1&amp;ROUND(BP$29/100*_xlfn.XLOOKUP($E179,$E$32:$E$281,_xlfn.XLOOKUP(BP$31,$S$28:$AB$28,$S$32:$AB$281))*IFERROR(_xlfn.XLOOKUP(BQ$30,$S$8:$S$10,_xlfn.XLOOKUP(BP$31,$U$4:$Z$4,$U$8:$Z$10),1),1),4))</f>
        <v/>
      </c>
      <c r="BQ179" s="2" t="str">
        <f t="shared" si="34"/>
        <v>{"Hp":622336.8993,"AntiCri":0.8092}</v>
      </c>
      <c r="BR179" s="2" t="str" cm="1">
        <f t="array" ref="BR179">IF(BR178="","",$B$2&amp;BR$31&amp;$B$2&amp;$B$1&amp;ROUND(BR$29/100*_xlfn.XLOOKUP($E179,$E$32:$E$281,_xlfn.XLOOKUP(BR$31,$S$28:$AB$28,$S$32:$AB$281))*IFERROR(_xlfn.XLOOKUP(BU$30,$S$8:$S$10,_xlfn.XLOOKUP(BR$31,$U$4:$Z$4,$U$8:$Z$10),1),1),4))</f>
        <v>"PhysDef":22996.8302</v>
      </c>
      <c r="BS179" s="2" t="str" cm="1">
        <f t="array" ref="BS179">IF(BS178="","",$B$2&amp;BS$31&amp;$B$2&amp;$B$1&amp;ROUND(BS$29/100*_xlfn.XLOOKUP($E179,$E$32:$E$281,_xlfn.XLOOKUP(BS$31,$S$28:$AB$28,$S$32:$AB$281))*IFERROR(_xlfn.XLOOKUP(BV$30,$S$8:$S$10,_xlfn.XLOOKUP(BS$31,$U$4:$Z$4,$U$8:$Z$10),1),1),4))</f>
        <v>"HealInc":0.1686</v>
      </c>
      <c r="BT179" s="2" t="str" cm="1">
        <f t="array" ref="BT179">IF(BT178="","",$B$2&amp;BT$31&amp;$B$2&amp;$B$1&amp;ROUND(BT$29/100*_xlfn.XLOOKUP($E179,$E$32:$E$281,_xlfn.XLOOKUP(BT$31,$S$28:$AB$28,$S$32:$AB$281))*IFERROR(_xlfn.XLOOKUP(BU$30,$S$8:$S$10,_xlfn.XLOOKUP(BT$31,$U$4:$Z$4,$U$8:$Z$10),1),1),4))</f>
        <v/>
      </c>
      <c r="BU179" s="2" t="str">
        <f t="shared" si="35"/>
        <v>{"PhysDef":22996.8302,"HealInc":0.1686}</v>
      </c>
      <c r="BV179" s="2" t="str" cm="1">
        <f t="array" ref="BV179">IF(BV178="","",$B$2&amp;BV$31&amp;$B$2&amp;$B$1&amp;ROUND(BV$29/100*_xlfn.XLOOKUP($E179,$E$32:$E$281,_xlfn.XLOOKUP(BV$31,$S$28:$AB$28,$S$32:$AB$281))*IFERROR(_xlfn.XLOOKUP(BY$30,$S$8:$S$10,_xlfn.XLOOKUP(BV$31,$U$4:$Z$4,$U$8:$Z$10),1),1),4))</f>
        <v>"MagicDef":23470.9916</v>
      </c>
      <c r="BW179" s="2" t="str" cm="1">
        <f t="array" ref="BW179">IF(BW178="","",$B$2&amp;BW$31&amp;$B$2&amp;$B$1&amp;ROUND(BW$29/100*_xlfn.XLOOKUP($E179,$E$32:$E$281,_xlfn.XLOOKUP(BW$31,$S$28:$AB$28,$S$32:$AB$281))*IFERROR(_xlfn.XLOOKUP(BZ$30,$S$8:$S$10,_xlfn.XLOOKUP(BW$31,$U$4:$Z$4,$U$8:$Z$10),1),1),4))</f>
        <v>"AtkSpeed":0.23</v>
      </c>
      <c r="BX179" s="2" t="str" cm="1">
        <f t="array" ref="BX179">IF(BX178="","",$B$2&amp;BX$31&amp;$B$2&amp;$B$1&amp;ROUND(BX$29/100*_xlfn.XLOOKUP($E179,$E$32:$E$281,_xlfn.XLOOKUP(BX$31,$S$28:$AB$28,$S$32:$AB$281))*IFERROR(_xlfn.XLOOKUP(BY$30,$S$8:$S$10,_xlfn.XLOOKUP(BX$31,$U$4:$Z$4,$U$8:$Z$10),1),1),4))</f>
        <v>"HealInc":0.1686</v>
      </c>
      <c r="BY179" s="2" t="str">
        <f t="shared" si="36"/>
        <v>{"MagicDef":23470.9916,"AtkSpeed":0.23,"HealInc":0.1686}</v>
      </c>
    </row>
    <row r="180" spans="4:77" ht="16.5" x14ac:dyDescent="0.15">
      <c r="D180" s="38">
        <v>307</v>
      </c>
      <c r="E180" s="43">
        <v>149</v>
      </c>
      <c r="F180" s="38">
        <v>0</v>
      </c>
      <c r="G180" s="38">
        <v>0</v>
      </c>
      <c r="H180" s="38">
        <v>0</v>
      </c>
      <c r="I180" s="48">
        <v>0</v>
      </c>
      <c r="J180" s="48">
        <v>0</v>
      </c>
      <c r="K180" s="48">
        <v>0</v>
      </c>
      <c r="L180" s="48">
        <v>0</v>
      </c>
      <c r="M180" s="48">
        <v>0</v>
      </c>
      <c r="N180" s="48">
        <v>0</v>
      </c>
      <c r="O180" s="48">
        <v>0</v>
      </c>
      <c r="P180" s="48">
        <v>0</v>
      </c>
      <c r="Q180" s="48">
        <v>0</v>
      </c>
      <c r="R180" s="48">
        <v>0</v>
      </c>
      <c r="S180" s="48">
        <f>SUM(I$32:I180)</f>
        <v>592701.80883179419</v>
      </c>
      <c r="T180" s="48">
        <f>SUM(J$32:J180)</f>
        <v>59270.180883179411</v>
      </c>
      <c r="U180" s="48">
        <f>SUM(K$32:K180)</f>
        <v>23708.072353271767</v>
      </c>
      <c r="V180" s="48">
        <f>SUM(L$32:L180)</f>
        <v>23708.072353271767</v>
      </c>
      <c r="W180" s="62">
        <f>SUM(M$32:M180)/10000</f>
        <v>0.80920000000000003</v>
      </c>
      <c r="X180" s="62">
        <f>SUM(N$32:N180)/10000</f>
        <v>0.80920000000000003</v>
      </c>
      <c r="Y180" s="62">
        <f>SUM(O$32:O180)/10000</f>
        <v>0.22994999999999999</v>
      </c>
      <c r="Z180" s="62">
        <f>SUM(P$32:P180)/10000</f>
        <v>0.17885000000000001</v>
      </c>
      <c r="AA180" s="62">
        <f>SUM(Q$32:Q180)/10000</f>
        <v>0.16863000000000011</v>
      </c>
      <c r="AB180" s="62">
        <f>SUM(R$32:R180)/10000</f>
        <v>0.16863000000000011</v>
      </c>
      <c r="AD180" s="2" t="str" cm="1">
        <f t="array" ref="AD180">IF(AD179="","",$B$2&amp;AD$31&amp;$B$2&amp;$B$1&amp;ROUND(AD$29/100*_xlfn.XLOOKUP($E180,$E$32:$E$281,_xlfn.XLOOKUP(AD$31,$S$28:$AB$28,$S$32:$AB$281))*_xlfn.XLOOKUP(AG$30,$S$8:$S$10,_xlfn.XLOOKUP(AD$31,$U$4:$Z$4,$U$8:$Z$10),1),4))</f>
        <v>"Atk":72309.6207</v>
      </c>
      <c r="AE180" s="2" t="str" cm="1">
        <f t="array" ref="AE180">IF(AE179="","",$B$2&amp;AE$31&amp;$B$2&amp;$B$1&amp;ROUND(AE$29/100*_xlfn.XLOOKUP($E180,$E$32:$E$281,_xlfn.XLOOKUP(AE$31,$S$28:$AB$28,$S$32:$AB$281))*_xlfn.XLOOKUP(AG$30,$S$8:$S$10,_xlfn.XLOOKUP(AE$31,$U$4:$Z$4,$U$8:$Z$10),1),4))</f>
        <v>"Cri":1.1733</v>
      </c>
      <c r="AF180" s="2" t="str" cm="1">
        <f t="array" ref="AF180">IF(AF179="","",$B$2&amp;AF$31&amp;$B$2&amp;$B$1&amp;ROUND(AF$29/100*_xlfn.XLOOKUP($E180,$E$32:$E$281,_xlfn.XLOOKUP(AF$31,$S$28:$AB$28,$S$32:$AB$281))*_xlfn.XLOOKUP(AI$30,$S$8:$S$10,_xlfn.XLOOKUP(AF$31,$U$4:$Z$4,$U$8:$Z$10),1),4))</f>
        <v/>
      </c>
      <c r="AG180" s="2" t="str">
        <f t="shared" si="25"/>
        <v>{"Atk":72309.6207,"Cri":1.1733}</v>
      </c>
      <c r="AH180" s="2" t="str" cm="1">
        <f t="array" ref="AH180">IF(AH179="","",$B$2&amp;AH$31&amp;$B$2&amp;$B$1&amp;ROUND(AH$29/100*_xlfn.XLOOKUP($E180,$E$32:$E$281,_xlfn.XLOOKUP(AH$31,$S$28:$AB$28,$S$32:$AB$281))*_xlfn.XLOOKUP(AK$30,$S$8:$S$10,_xlfn.XLOOKUP(AH$31,$U$4:$Z$4,$U$8:$Z$10),1),4))</f>
        <v>"Hp":521577.5918</v>
      </c>
      <c r="AI180" s="2" t="str" cm="1">
        <f t="array" ref="AI180">IF(AI179="","",$B$2&amp;AI$31&amp;$B$2&amp;$B$1&amp;ROUND(AI$29/100*_xlfn.XLOOKUP($E180,$E$32:$E$281,_xlfn.XLOOKUP(AI$31,$S$28:$AB$28,$S$32:$AB$281))*_xlfn.XLOOKUP(AK$30,$S$8:$S$10,_xlfn.XLOOKUP(AI$31,$U$4:$Z$4,$U$8:$Z$10),1),4))</f>
        <v>"AntiCri":0.6474</v>
      </c>
      <c r="AJ180" s="2" t="str" cm="1">
        <f t="array" ref="AJ180">IF(AJ179="","",$B$2&amp;AJ$31&amp;$B$2&amp;$B$1&amp;ROUND(AJ$29/100*_xlfn.XLOOKUP($E180,$E$32:$E$281,_xlfn.XLOOKUP(AJ$31,$S$28:$AB$28,$S$32:$AB$281))*_xlfn.XLOOKUP(AK$30,$S$8:$S$10,_xlfn.XLOOKUP(AJ$31,$U$4:$Z$4,$U$8:$Z$10),1),4))</f>
        <v/>
      </c>
      <c r="AK180" s="2" t="str">
        <f t="shared" si="26"/>
        <v>{"Hp":521577.5918,"AntiCri":0.6474}</v>
      </c>
      <c r="AL180" s="2" t="str" cm="1">
        <f t="array" ref="AL180">IF(AL179="","",$B$2&amp;AL$31&amp;$B$2&amp;$B$1&amp;ROUND(AL$29/100*_xlfn.XLOOKUP($E180,$E$32:$E$281,_xlfn.XLOOKUP(AL$31,$S$28:$AB$28,$S$32:$AB$281))*IFERROR(_xlfn.XLOOKUP(AO$30,$S$8:$S$10,_xlfn.XLOOKUP(AL$31,$U$4:$Z$4,$U$8:$Z$10),1),1),4))</f>
        <v>"PhysDef":22522.6687</v>
      </c>
      <c r="AM180" s="2" t="str" cm="1">
        <f t="array" ref="AM180">IF(AM179="","",$B$2&amp;AM$31&amp;$B$2&amp;$B$1&amp;ROUND(AM$29/100*_xlfn.XLOOKUP($E180,$E$32:$E$281,_xlfn.XLOOKUP(AM$31,$S$28:$AB$28,$S$32:$AB$281))*IFERROR(_xlfn.XLOOKUP(AP$30,$S$8:$S$10,_xlfn.XLOOKUP(AM$31,$U$4:$Z$4,$U$8:$Z$10),1),1),4))</f>
        <v>"SkillSpeed":0.1789</v>
      </c>
      <c r="AN180" s="2" t="str" cm="1">
        <f t="array" ref="AN180">IF(AN179="","",$B$2&amp;AN$31&amp;$B$2&amp;$B$1&amp;ROUND(AN$29/100*_xlfn.XLOOKUP($E180,$E$32:$E$281,_xlfn.XLOOKUP(AN$31,$S$28:$AB$28,$S$32:$AB$281))*IFERROR(_xlfn.XLOOKUP(AO$30,$S$8:$S$10,_xlfn.XLOOKUP(AN$31,$U$4:$Z$4,$U$8:$Z$10),1),1),4))</f>
        <v/>
      </c>
      <c r="AO180" s="2" t="str">
        <f t="shared" si="27"/>
        <v>{"PhysDef":22522.6687,"SkillSpeed":0.1789}</v>
      </c>
      <c r="AP180" s="2" t="str" cm="1">
        <f t="array" ref="AP180">IF(AP179="","",$B$2&amp;AP$31&amp;$B$2&amp;$B$1&amp;ROUND(AP$29/100*_xlfn.XLOOKUP($E180,$E$32:$E$281,_xlfn.XLOOKUP(AP$31,$S$28:$AB$28,$S$32:$AB$281))*IFERROR(_xlfn.XLOOKUP(AS$30,$S$8:$S$10,_xlfn.XLOOKUP(AP$31,$U$4:$Z$4,$U$8:$Z$10),1),1),4))</f>
        <v>"MagicDef":22522.6687</v>
      </c>
      <c r="AQ180" s="2" t="str" cm="1">
        <f t="array" ref="AQ180">IF(AQ179="","",$B$2&amp;AQ$31&amp;$B$2&amp;$B$1&amp;ROUND(AQ$29/100*_xlfn.XLOOKUP($E180,$E$32:$E$281,_xlfn.XLOOKUP(AQ$31,$S$28:$AB$28,$S$32:$AB$281))*IFERROR(_xlfn.XLOOKUP(AT$30,$S$8:$S$10,_xlfn.XLOOKUP(AQ$31,$U$4:$Z$4,$U$8:$Z$10),1),1),4))</f>
        <v>"AtkSpeed":0.23</v>
      </c>
      <c r="AR180" s="2" t="str" cm="1">
        <f t="array" ref="AR180">IF(AR179="","",$B$2&amp;AR$31&amp;$B$2&amp;$B$1&amp;ROUND(AR$29/100*_xlfn.XLOOKUP($E180,$E$32:$E$281,_xlfn.XLOOKUP(AR$31,$S$28:$AB$28,$S$32:$AB$281))*IFERROR(_xlfn.XLOOKUP(AS$30,$S$8:$S$10,_xlfn.XLOOKUP(AR$31,$U$4:$Z$4,$U$8:$Z$10),1),1),4))</f>
        <v>"SkillSpeed":0.1789</v>
      </c>
      <c r="AS180" s="2" t="str">
        <f t="shared" si="28"/>
        <v>{"MagicDef":22522.6687,"AtkSpeed":0.23,"SkillSpeed":0.1789}</v>
      </c>
      <c r="AT180" s="2" t="str" cm="1">
        <f t="array" ref="AT180">IF(AT179="","",$B$2&amp;AT$31&amp;$B$2&amp;$B$1&amp;ROUND(AT$29/100*_xlfn.XLOOKUP($E180,$E$32:$E$281,_xlfn.XLOOKUP(AT$31,$S$28:$AB$28,$S$32:$AB$281))*IFERROR(_xlfn.XLOOKUP(AW$30,$S$8:$S$10,_xlfn.XLOOKUP(AT$31,$U$4:$Z$4,$U$8:$Z$10),1),1),4))</f>
        <v>"Atk":50972.3556</v>
      </c>
      <c r="AU180" s="2" t="str" cm="1">
        <f t="array" ref="AU180">IF(AU179="","",$B$2&amp;AU$31&amp;$B$2&amp;$B$1&amp;ROUND(AU$29/100*_xlfn.XLOOKUP($E180,$E$32:$E$281,_xlfn.XLOOKUP(AU$31,$S$28:$AB$28,$S$32:$AB$281))*IFERROR(_xlfn.XLOOKUP(AX$30,$S$8:$S$10,_xlfn.XLOOKUP(AU$31,$U$4:$Z$4,$U$8:$Z$10),1),1),4))</f>
        <v>"Cri":0.8092</v>
      </c>
      <c r="AV180" s="2" t="str" cm="1">
        <f t="array" ref="AV180">IF(AV179="","",$B$2&amp;AV$31&amp;$B$2&amp;$B$1&amp;ROUND(AV$29/100*_xlfn.XLOOKUP($E180,$E$32:$E$281,_xlfn.XLOOKUP(AV$31,$S$28:$AB$28,$S$32:$AB$281))*IFERROR(_xlfn.XLOOKUP(AW$30,$S$8:$S$10,_xlfn.XLOOKUP(AV$31,$U$4:$Z$4,$U$8:$Z$10),1),1),4))</f>
        <v/>
      </c>
      <c r="AW180" s="2" t="str">
        <f t="shared" si="29"/>
        <v>{"Atk":50972.3556,"Cri":0.8092}</v>
      </c>
      <c r="AX180" s="2" t="str" cm="1">
        <f t="array" ref="AX180">IF(AX179="","",$B$2&amp;AX$31&amp;$B$2&amp;$B$1&amp;ROUND(AX$29/100*_xlfn.XLOOKUP($E180,$E$32:$E$281,_xlfn.XLOOKUP(AX$31,$S$28:$AB$28,$S$32:$AB$281))*IFERROR(_xlfn.XLOOKUP(BA$30,$S$8:$S$10,_xlfn.XLOOKUP(AX$31,$U$4:$Z$4,$U$8:$Z$10),1),1),4))</f>
        <v>"Hp":740877.261</v>
      </c>
      <c r="AY180" s="2" t="str" cm="1">
        <f t="array" ref="AY180">IF(AY179="","",$B$2&amp;AY$31&amp;$B$2&amp;$B$1&amp;ROUND(AY$29/100*_xlfn.XLOOKUP($E180,$E$32:$E$281,_xlfn.XLOOKUP(AY$31,$S$28:$AB$28,$S$32:$AB$281))*IFERROR(_xlfn.XLOOKUP(BB$30,$S$8:$S$10,_xlfn.XLOOKUP(AY$31,$U$4:$Z$4,$U$8:$Z$10),1),1),4))</f>
        <v>"AntiCri":0.8092</v>
      </c>
      <c r="AZ180" s="2" t="str" cm="1">
        <f t="array" ref="AZ180">IF(AZ179="","",$B$2&amp;AZ$31&amp;$B$2&amp;$B$1&amp;ROUND(AZ$29/100*_xlfn.XLOOKUP($E180,$E$32:$E$281,_xlfn.XLOOKUP(AZ$31,$S$28:$AB$28,$S$32:$AB$281))*IFERROR(_xlfn.XLOOKUP(BA$30,$S$8:$S$10,_xlfn.XLOOKUP(AZ$31,$U$4:$Z$4,$U$8:$Z$10),1),1),4))</f>
        <v/>
      </c>
      <c r="BA180" s="2" t="str">
        <f t="shared" si="30"/>
        <v>{"Hp":740877.261,"AntiCri":0.8092}</v>
      </c>
      <c r="BB180" s="2" t="str" cm="1">
        <f t="array" ref="BB180">IF(BB179="","",$B$2&amp;BB$31&amp;$B$2&amp;$B$1&amp;ROUND(BB$29/100*_xlfn.XLOOKUP($E180,$E$32:$E$281,_xlfn.XLOOKUP(BB$31,$S$28:$AB$28,$S$32:$AB$281))*IFERROR(_xlfn.XLOOKUP(BE$30,$S$8:$S$10,_xlfn.XLOOKUP(BB$31,$U$4:$Z$4,$U$8:$Z$10),1),1),4))</f>
        <v>"PhysDef":26078.8796</v>
      </c>
      <c r="BC180" s="2" t="str" cm="1">
        <f t="array" ref="BC180">IF(BC179="","",$B$2&amp;BC$31&amp;$B$2&amp;$B$1&amp;ROUND(BC$29/100*_xlfn.XLOOKUP($E180,$E$32:$E$281,_xlfn.XLOOKUP(BC$31,$S$28:$AB$28,$S$32:$AB$281))*IFERROR(_xlfn.XLOOKUP(BF$30,$S$8:$S$10,_xlfn.XLOOKUP(BC$31,$U$4:$Z$4,$U$8:$Z$10),1),1),4))</f>
        <v>"OnHealInc":0.1686</v>
      </c>
      <c r="BD180" s="2" t="str" cm="1">
        <f t="array" ref="BD180">IF(BD179="","",$B$2&amp;BD$31&amp;$B$2&amp;$B$1&amp;ROUND(BD$29/100*_xlfn.XLOOKUP($E180,$E$32:$E$281,_xlfn.XLOOKUP(BD$31,$S$28:$AB$28,$S$32:$AB$281))*IFERROR(_xlfn.XLOOKUP(BE$30,$S$8:$S$10,_xlfn.XLOOKUP(BD$31,$U$4:$Z$4,$U$8:$Z$10),1),1),4))</f>
        <v/>
      </c>
      <c r="BE180" s="2" t="str">
        <f t="shared" si="31"/>
        <v>{"PhysDef":26078.8796,"OnHealInc":0.1686}</v>
      </c>
      <c r="BF180" s="2" t="str" cm="1">
        <f t="array" ref="BF180">IF(BF179="","",$B$2&amp;BF$31&amp;$B$2&amp;$B$1&amp;ROUND(BF$29/100*_xlfn.XLOOKUP($E180,$E$32:$E$281,_xlfn.XLOOKUP(BF$31,$S$28:$AB$28,$S$32:$AB$281))*IFERROR(_xlfn.XLOOKUP(BI$30,$S$8:$S$10,_xlfn.XLOOKUP(BF$31,$U$4:$Z$4,$U$8:$Z$10),1),1),4))</f>
        <v>"MagicDef":26078.8796</v>
      </c>
      <c r="BG180" s="2" t="str" cm="1">
        <f t="array" ref="BG180">IF(BG179="","",$B$2&amp;BG$31&amp;$B$2&amp;$B$1&amp;ROUND(BG$29/100*_xlfn.XLOOKUP($E180,$E$32:$E$281,_xlfn.XLOOKUP(BG$31,$S$28:$AB$28,$S$32:$AB$281))*IFERROR(_xlfn.XLOOKUP(BJ$30,$S$8:$S$10,_xlfn.XLOOKUP(BG$31,$U$4:$Z$4,$U$8:$Z$10),1),1),4))</f>
        <v>"AtkSpeed":0.23</v>
      </c>
      <c r="BH180" s="2" t="str" cm="1">
        <f t="array" ref="BH180">IF(BH179="","",$B$2&amp;BH$31&amp;$B$2&amp;$B$1&amp;ROUND(BH$29/100*_xlfn.XLOOKUP($E180,$E$32:$E$281,_xlfn.XLOOKUP(BH$31,$S$28:$AB$28,$S$32:$AB$281))*IFERROR(_xlfn.XLOOKUP(BI$30,$S$8:$S$10,_xlfn.XLOOKUP(BH$31,$U$4:$Z$4,$U$8:$Z$10),1),1),4))</f>
        <v>"OnHealInc":0.1686</v>
      </c>
      <c r="BI180" s="2" t="str">
        <f t="shared" si="32"/>
        <v>{"MagicDef":26078.8796,"AtkSpeed":0.23,"OnHealInc":0.1686}</v>
      </c>
      <c r="BJ180" s="2" t="str" cm="1">
        <f t="array" ref="BJ180">IF(BJ179="","",$B$2&amp;BJ$31&amp;$B$2&amp;$B$1&amp;ROUND(BJ$29/100*_xlfn.XLOOKUP($E180,$E$32:$E$281,_xlfn.XLOOKUP(BJ$31,$S$28:$AB$28,$S$32:$AB$281))*IFERROR(_xlfn.XLOOKUP(BM$30,$S$8:$S$10,_xlfn.XLOOKUP(BJ$31,$U$4:$Z$4,$U$8:$Z$10),1),1),4))</f>
        <v>"Atk":65197.199</v>
      </c>
      <c r="BK180" s="2" t="str" cm="1">
        <f t="array" ref="BK180">IF(BK179="","",$B$2&amp;BK$31&amp;$B$2&amp;$B$1&amp;ROUND(BK$29/100*_xlfn.XLOOKUP($E180,$E$32:$E$281,_xlfn.XLOOKUP(BK$31,$S$28:$AB$28,$S$32:$AB$281))*IFERROR(_xlfn.XLOOKUP(BN$30,$S$8:$S$10,_xlfn.XLOOKUP(BK$31,$U$4:$Z$4,$U$8:$Z$10),1),1),4))</f>
        <v>"Cri":0.8092</v>
      </c>
      <c r="BL180" s="2" t="str" cm="1">
        <f t="array" ref="BL180">IF(BL179="","",$B$2&amp;BL$31&amp;$B$2&amp;$B$1&amp;ROUND(BL$29/100*_xlfn.XLOOKUP($E180,$E$32:$E$281,_xlfn.XLOOKUP(BL$31,$S$28:$AB$28,$S$32:$AB$281))*IFERROR(_xlfn.XLOOKUP(BM$30,$S$8:$S$10,_xlfn.XLOOKUP(BL$31,$U$4:$Z$4,$U$8:$Z$10),1),1),4))</f>
        <v/>
      </c>
      <c r="BM180" s="2" t="str">
        <f t="shared" si="33"/>
        <v>{"Atk":65197.199,"Cri":0.8092}</v>
      </c>
      <c r="BN180" s="2" t="str" cm="1">
        <f t="array" ref="BN180">IF(BN179="","",$B$2&amp;BN$31&amp;$B$2&amp;$B$1&amp;ROUND(BN$29/100*_xlfn.XLOOKUP($E180,$E$32:$E$281,_xlfn.XLOOKUP(BN$31,$S$28:$AB$28,$S$32:$AB$281))*IFERROR(_xlfn.XLOOKUP(BQ$30,$S$8:$S$10,_xlfn.XLOOKUP(BN$31,$U$4:$Z$4,$U$8:$Z$10),1),1),4))</f>
        <v>"Hp":622336.8993</v>
      </c>
      <c r="BO180" s="2" t="str" cm="1">
        <f t="array" ref="BO180">IF(BO179="","",$B$2&amp;BO$31&amp;$B$2&amp;$B$1&amp;ROUND(BO$29/100*_xlfn.XLOOKUP($E180,$E$32:$E$281,_xlfn.XLOOKUP(BO$31,$S$28:$AB$28,$S$32:$AB$281))*IFERROR(_xlfn.XLOOKUP(BR$30,$S$8:$S$10,_xlfn.XLOOKUP(BO$31,$U$4:$Z$4,$U$8:$Z$10),1),1),4))</f>
        <v>"AntiCri":0.8092</v>
      </c>
      <c r="BP180" s="2" t="str" cm="1">
        <f t="array" ref="BP180">IF(BP179="","",$B$2&amp;BP$31&amp;$B$2&amp;$B$1&amp;ROUND(BP$29/100*_xlfn.XLOOKUP($E180,$E$32:$E$281,_xlfn.XLOOKUP(BP$31,$S$28:$AB$28,$S$32:$AB$281))*IFERROR(_xlfn.XLOOKUP(BQ$30,$S$8:$S$10,_xlfn.XLOOKUP(BP$31,$U$4:$Z$4,$U$8:$Z$10),1),1),4))</f>
        <v/>
      </c>
      <c r="BQ180" s="2" t="str">
        <f t="shared" si="34"/>
        <v>{"Hp":622336.8993,"AntiCri":0.8092}</v>
      </c>
      <c r="BR180" s="2" t="str" cm="1">
        <f t="array" ref="BR180">IF(BR179="","",$B$2&amp;BR$31&amp;$B$2&amp;$B$1&amp;ROUND(BR$29/100*_xlfn.XLOOKUP($E180,$E$32:$E$281,_xlfn.XLOOKUP(BR$31,$S$28:$AB$28,$S$32:$AB$281))*IFERROR(_xlfn.XLOOKUP(BU$30,$S$8:$S$10,_xlfn.XLOOKUP(BR$31,$U$4:$Z$4,$U$8:$Z$10),1),1),4))</f>
        <v>"PhysDef":22996.8302</v>
      </c>
      <c r="BS180" s="2" t="str" cm="1">
        <f t="array" ref="BS180">IF(BS179="","",$B$2&amp;BS$31&amp;$B$2&amp;$B$1&amp;ROUND(BS$29/100*_xlfn.XLOOKUP($E180,$E$32:$E$281,_xlfn.XLOOKUP(BS$31,$S$28:$AB$28,$S$32:$AB$281))*IFERROR(_xlfn.XLOOKUP(BV$30,$S$8:$S$10,_xlfn.XLOOKUP(BS$31,$U$4:$Z$4,$U$8:$Z$10),1),1),4))</f>
        <v>"HealInc":0.1686</v>
      </c>
      <c r="BT180" s="2" t="str" cm="1">
        <f t="array" ref="BT180">IF(BT179="","",$B$2&amp;BT$31&amp;$B$2&amp;$B$1&amp;ROUND(BT$29/100*_xlfn.XLOOKUP($E180,$E$32:$E$281,_xlfn.XLOOKUP(BT$31,$S$28:$AB$28,$S$32:$AB$281))*IFERROR(_xlfn.XLOOKUP(BU$30,$S$8:$S$10,_xlfn.XLOOKUP(BT$31,$U$4:$Z$4,$U$8:$Z$10),1),1),4))</f>
        <v/>
      </c>
      <c r="BU180" s="2" t="str">
        <f t="shared" si="35"/>
        <v>{"PhysDef":22996.8302,"HealInc":0.1686}</v>
      </c>
      <c r="BV180" s="2" t="str" cm="1">
        <f t="array" ref="BV180">IF(BV179="","",$B$2&amp;BV$31&amp;$B$2&amp;$B$1&amp;ROUND(BV$29/100*_xlfn.XLOOKUP($E180,$E$32:$E$281,_xlfn.XLOOKUP(BV$31,$S$28:$AB$28,$S$32:$AB$281))*IFERROR(_xlfn.XLOOKUP(BY$30,$S$8:$S$10,_xlfn.XLOOKUP(BV$31,$U$4:$Z$4,$U$8:$Z$10),1),1),4))</f>
        <v>"MagicDef":23470.9916</v>
      </c>
      <c r="BW180" s="2" t="str" cm="1">
        <f t="array" ref="BW180">IF(BW179="","",$B$2&amp;BW$31&amp;$B$2&amp;$B$1&amp;ROUND(BW$29/100*_xlfn.XLOOKUP($E180,$E$32:$E$281,_xlfn.XLOOKUP(BW$31,$S$28:$AB$28,$S$32:$AB$281))*IFERROR(_xlfn.XLOOKUP(BZ$30,$S$8:$S$10,_xlfn.XLOOKUP(BW$31,$U$4:$Z$4,$U$8:$Z$10),1),1),4))</f>
        <v>"AtkSpeed":0.23</v>
      </c>
      <c r="BX180" s="2" t="str" cm="1">
        <f t="array" ref="BX180">IF(BX179="","",$B$2&amp;BX$31&amp;$B$2&amp;$B$1&amp;ROUND(BX$29/100*_xlfn.XLOOKUP($E180,$E$32:$E$281,_xlfn.XLOOKUP(BX$31,$S$28:$AB$28,$S$32:$AB$281))*IFERROR(_xlfn.XLOOKUP(BY$30,$S$8:$S$10,_xlfn.XLOOKUP(BX$31,$U$4:$Z$4,$U$8:$Z$10),1),1),4))</f>
        <v>"HealInc":0.1686</v>
      </c>
      <c r="BY180" s="2" t="str">
        <f t="shared" si="36"/>
        <v>{"MagicDef":23470.9916,"AtkSpeed":0.23,"HealInc":0.1686}</v>
      </c>
    </row>
    <row r="181" spans="4:77" ht="16.5" x14ac:dyDescent="0.15">
      <c r="D181" s="38">
        <v>309</v>
      </c>
      <c r="E181" s="43">
        <v>150</v>
      </c>
      <c r="F181" s="38">
        <v>0</v>
      </c>
      <c r="G181" s="38">
        <v>0</v>
      </c>
      <c r="H181" s="38">
        <v>0</v>
      </c>
      <c r="I181" s="48">
        <v>0</v>
      </c>
      <c r="J181" s="48">
        <v>0</v>
      </c>
      <c r="K181" s="48">
        <v>0</v>
      </c>
      <c r="L181" s="48">
        <v>0</v>
      </c>
      <c r="M181" s="48">
        <v>0</v>
      </c>
      <c r="N181" s="48">
        <v>0</v>
      </c>
      <c r="O181" s="48">
        <v>0</v>
      </c>
      <c r="P181" s="48">
        <v>0</v>
      </c>
      <c r="Q181" s="48">
        <v>0</v>
      </c>
      <c r="R181" s="48">
        <v>0</v>
      </c>
      <c r="S181" s="48">
        <f>SUM(I$32:I181)</f>
        <v>592701.80883179419</v>
      </c>
      <c r="T181" s="48">
        <f>SUM(J$32:J181)</f>
        <v>59270.180883179411</v>
      </c>
      <c r="U181" s="48">
        <f>SUM(K$32:K181)</f>
        <v>23708.072353271767</v>
      </c>
      <c r="V181" s="48">
        <f>SUM(L$32:L181)</f>
        <v>23708.072353271767</v>
      </c>
      <c r="W181" s="62">
        <f>SUM(M$32:M181)/10000</f>
        <v>0.80920000000000003</v>
      </c>
      <c r="X181" s="62">
        <f>SUM(N$32:N181)/10000</f>
        <v>0.80920000000000003</v>
      </c>
      <c r="Y181" s="62">
        <f>SUM(O$32:O181)/10000</f>
        <v>0.22994999999999999</v>
      </c>
      <c r="Z181" s="62">
        <f>SUM(P$32:P181)/10000</f>
        <v>0.17885000000000001</v>
      </c>
      <c r="AA181" s="62">
        <f>SUM(Q$32:Q181)/10000</f>
        <v>0.16863000000000011</v>
      </c>
      <c r="AB181" s="62">
        <f>SUM(R$32:R181)/10000</f>
        <v>0.16863000000000011</v>
      </c>
      <c r="AD181" s="2" t="str" cm="1">
        <f t="array" ref="AD181">IF(AD180="","",$B$2&amp;AD$31&amp;$B$2&amp;$B$1&amp;ROUND(AD$29/100*_xlfn.XLOOKUP($E181,$E$32:$E$281,_xlfn.XLOOKUP(AD$31,$S$28:$AB$28,$S$32:$AB$281))*_xlfn.XLOOKUP(AG$30,$S$8:$S$10,_xlfn.XLOOKUP(AD$31,$U$4:$Z$4,$U$8:$Z$10),1),4))</f>
        <v>"Atk":72309.6207</v>
      </c>
      <c r="AE181" s="2" t="str" cm="1">
        <f t="array" ref="AE181">IF(AE180="","",$B$2&amp;AE$31&amp;$B$2&amp;$B$1&amp;ROUND(AE$29/100*_xlfn.XLOOKUP($E181,$E$32:$E$281,_xlfn.XLOOKUP(AE$31,$S$28:$AB$28,$S$32:$AB$281))*_xlfn.XLOOKUP(AG$30,$S$8:$S$10,_xlfn.XLOOKUP(AE$31,$U$4:$Z$4,$U$8:$Z$10),1),4))</f>
        <v>"Cri":1.1733</v>
      </c>
      <c r="AF181" s="2" t="str" cm="1">
        <f t="array" ref="AF181">IF(AF180="","",$B$2&amp;AF$31&amp;$B$2&amp;$B$1&amp;ROUND(AF$29/100*_xlfn.XLOOKUP($E181,$E$32:$E$281,_xlfn.XLOOKUP(AF$31,$S$28:$AB$28,$S$32:$AB$281))*_xlfn.XLOOKUP(AI$30,$S$8:$S$10,_xlfn.XLOOKUP(AF$31,$U$4:$Z$4,$U$8:$Z$10),1),4))</f>
        <v/>
      </c>
      <c r="AG181" s="2" t="str">
        <f t="shared" si="25"/>
        <v>{"Atk":72309.6207,"Cri":1.1733}</v>
      </c>
      <c r="AH181" s="2" t="str" cm="1">
        <f t="array" ref="AH181">IF(AH180="","",$B$2&amp;AH$31&amp;$B$2&amp;$B$1&amp;ROUND(AH$29/100*_xlfn.XLOOKUP($E181,$E$32:$E$281,_xlfn.XLOOKUP(AH$31,$S$28:$AB$28,$S$32:$AB$281))*_xlfn.XLOOKUP(AK$30,$S$8:$S$10,_xlfn.XLOOKUP(AH$31,$U$4:$Z$4,$U$8:$Z$10),1),4))</f>
        <v>"Hp":521577.5918</v>
      </c>
      <c r="AI181" s="2" t="str" cm="1">
        <f t="array" ref="AI181">IF(AI180="","",$B$2&amp;AI$31&amp;$B$2&amp;$B$1&amp;ROUND(AI$29/100*_xlfn.XLOOKUP($E181,$E$32:$E$281,_xlfn.XLOOKUP(AI$31,$S$28:$AB$28,$S$32:$AB$281))*_xlfn.XLOOKUP(AK$30,$S$8:$S$10,_xlfn.XLOOKUP(AI$31,$U$4:$Z$4,$U$8:$Z$10),1),4))</f>
        <v>"AntiCri":0.6474</v>
      </c>
      <c r="AJ181" s="2" t="str" cm="1">
        <f t="array" ref="AJ181">IF(AJ180="","",$B$2&amp;AJ$31&amp;$B$2&amp;$B$1&amp;ROUND(AJ$29/100*_xlfn.XLOOKUP($E181,$E$32:$E$281,_xlfn.XLOOKUP(AJ$31,$S$28:$AB$28,$S$32:$AB$281))*_xlfn.XLOOKUP(AK$30,$S$8:$S$10,_xlfn.XLOOKUP(AJ$31,$U$4:$Z$4,$U$8:$Z$10),1),4))</f>
        <v/>
      </c>
      <c r="AK181" s="2" t="str">
        <f t="shared" si="26"/>
        <v>{"Hp":521577.5918,"AntiCri":0.6474}</v>
      </c>
      <c r="AL181" s="2" t="str" cm="1">
        <f t="array" ref="AL181">IF(AL180="","",$B$2&amp;AL$31&amp;$B$2&amp;$B$1&amp;ROUND(AL$29/100*_xlfn.XLOOKUP($E181,$E$32:$E$281,_xlfn.XLOOKUP(AL$31,$S$28:$AB$28,$S$32:$AB$281))*IFERROR(_xlfn.XLOOKUP(AO$30,$S$8:$S$10,_xlfn.XLOOKUP(AL$31,$U$4:$Z$4,$U$8:$Z$10),1),1),4))</f>
        <v>"PhysDef":22522.6687</v>
      </c>
      <c r="AM181" s="2" t="str" cm="1">
        <f t="array" ref="AM181">IF(AM180="","",$B$2&amp;AM$31&amp;$B$2&amp;$B$1&amp;ROUND(AM$29/100*_xlfn.XLOOKUP($E181,$E$32:$E$281,_xlfn.XLOOKUP(AM$31,$S$28:$AB$28,$S$32:$AB$281))*IFERROR(_xlfn.XLOOKUP(AP$30,$S$8:$S$10,_xlfn.XLOOKUP(AM$31,$U$4:$Z$4,$U$8:$Z$10),1),1),4))</f>
        <v>"SkillSpeed":0.1789</v>
      </c>
      <c r="AN181" s="2" t="str" cm="1">
        <f t="array" ref="AN181">IF(AN180="","",$B$2&amp;AN$31&amp;$B$2&amp;$B$1&amp;ROUND(AN$29/100*_xlfn.XLOOKUP($E181,$E$32:$E$281,_xlfn.XLOOKUP(AN$31,$S$28:$AB$28,$S$32:$AB$281))*IFERROR(_xlfn.XLOOKUP(AO$30,$S$8:$S$10,_xlfn.XLOOKUP(AN$31,$U$4:$Z$4,$U$8:$Z$10),1),1),4))</f>
        <v/>
      </c>
      <c r="AO181" s="2" t="str">
        <f t="shared" si="27"/>
        <v>{"PhysDef":22522.6687,"SkillSpeed":0.1789}</v>
      </c>
      <c r="AP181" s="2" t="str" cm="1">
        <f t="array" ref="AP181">IF(AP180="","",$B$2&amp;AP$31&amp;$B$2&amp;$B$1&amp;ROUND(AP$29/100*_xlfn.XLOOKUP($E181,$E$32:$E$281,_xlfn.XLOOKUP(AP$31,$S$28:$AB$28,$S$32:$AB$281))*IFERROR(_xlfn.XLOOKUP(AS$30,$S$8:$S$10,_xlfn.XLOOKUP(AP$31,$U$4:$Z$4,$U$8:$Z$10),1),1),4))</f>
        <v>"MagicDef":22522.6687</v>
      </c>
      <c r="AQ181" s="2" t="str" cm="1">
        <f t="array" ref="AQ181">IF(AQ180="","",$B$2&amp;AQ$31&amp;$B$2&amp;$B$1&amp;ROUND(AQ$29/100*_xlfn.XLOOKUP($E181,$E$32:$E$281,_xlfn.XLOOKUP(AQ$31,$S$28:$AB$28,$S$32:$AB$281))*IFERROR(_xlfn.XLOOKUP(AT$30,$S$8:$S$10,_xlfn.XLOOKUP(AQ$31,$U$4:$Z$4,$U$8:$Z$10),1),1),4))</f>
        <v>"AtkSpeed":0.23</v>
      </c>
      <c r="AR181" s="2" t="str" cm="1">
        <f t="array" ref="AR181">IF(AR180="","",$B$2&amp;AR$31&amp;$B$2&amp;$B$1&amp;ROUND(AR$29/100*_xlfn.XLOOKUP($E181,$E$32:$E$281,_xlfn.XLOOKUP(AR$31,$S$28:$AB$28,$S$32:$AB$281))*IFERROR(_xlfn.XLOOKUP(AS$30,$S$8:$S$10,_xlfn.XLOOKUP(AR$31,$U$4:$Z$4,$U$8:$Z$10),1),1),4))</f>
        <v>"SkillSpeed":0.1789</v>
      </c>
      <c r="AS181" s="2" t="str">
        <f t="shared" si="28"/>
        <v>{"MagicDef":22522.6687,"AtkSpeed":0.23,"SkillSpeed":0.1789}</v>
      </c>
      <c r="AT181" s="2" t="str" cm="1">
        <f t="array" ref="AT181">IF(AT180="","",$B$2&amp;AT$31&amp;$B$2&amp;$B$1&amp;ROUND(AT$29/100*_xlfn.XLOOKUP($E181,$E$32:$E$281,_xlfn.XLOOKUP(AT$31,$S$28:$AB$28,$S$32:$AB$281))*IFERROR(_xlfn.XLOOKUP(AW$30,$S$8:$S$10,_xlfn.XLOOKUP(AT$31,$U$4:$Z$4,$U$8:$Z$10),1),1),4))</f>
        <v>"Atk":50972.3556</v>
      </c>
      <c r="AU181" s="2" t="str" cm="1">
        <f t="array" ref="AU181">IF(AU180="","",$B$2&amp;AU$31&amp;$B$2&amp;$B$1&amp;ROUND(AU$29/100*_xlfn.XLOOKUP($E181,$E$32:$E$281,_xlfn.XLOOKUP(AU$31,$S$28:$AB$28,$S$32:$AB$281))*IFERROR(_xlfn.XLOOKUP(AX$30,$S$8:$S$10,_xlfn.XLOOKUP(AU$31,$U$4:$Z$4,$U$8:$Z$10),1),1),4))</f>
        <v>"Cri":0.8092</v>
      </c>
      <c r="AV181" s="2" t="str" cm="1">
        <f t="array" ref="AV181">IF(AV180="","",$B$2&amp;AV$31&amp;$B$2&amp;$B$1&amp;ROUND(AV$29/100*_xlfn.XLOOKUP($E181,$E$32:$E$281,_xlfn.XLOOKUP(AV$31,$S$28:$AB$28,$S$32:$AB$281))*IFERROR(_xlfn.XLOOKUP(AW$30,$S$8:$S$10,_xlfn.XLOOKUP(AV$31,$U$4:$Z$4,$U$8:$Z$10),1),1),4))</f>
        <v/>
      </c>
      <c r="AW181" s="2" t="str">
        <f t="shared" si="29"/>
        <v>{"Atk":50972.3556,"Cri":0.8092}</v>
      </c>
      <c r="AX181" s="2" t="str" cm="1">
        <f t="array" ref="AX181">IF(AX180="","",$B$2&amp;AX$31&amp;$B$2&amp;$B$1&amp;ROUND(AX$29/100*_xlfn.XLOOKUP($E181,$E$32:$E$281,_xlfn.XLOOKUP(AX$31,$S$28:$AB$28,$S$32:$AB$281))*IFERROR(_xlfn.XLOOKUP(BA$30,$S$8:$S$10,_xlfn.XLOOKUP(AX$31,$U$4:$Z$4,$U$8:$Z$10),1),1),4))</f>
        <v>"Hp":740877.261</v>
      </c>
      <c r="AY181" s="2" t="str" cm="1">
        <f t="array" ref="AY181">IF(AY180="","",$B$2&amp;AY$31&amp;$B$2&amp;$B$1&amp;ROUND(AY$29/100*_xlfn.XLOOKUP($E181,$E$32:$E$281,_xlfn.XLOOKUP(AY$31,$S$28:$AB$28,$S$32:$AB$281))*IFERROR(_xlfn.XLOOKUP(BB$30,$S$8:$S$10,_xlfn.XLOOKUP(AY$31,$U$4:$Z$4,$U$8:$Z$10),1),1),4))</f>
        <v>"AntiCri":0.8092</v>
      </c>
      <c r="AZ181" s="2" t="str" cm="1">
        <f t="array" ref="AZ181">IF(AZ180="","",$B$2&amp;AZ$31&amp;$B$2&amp;$B$1&amp;ROUND(AZ$29/100*_xlfn.XLOOKUP($E181,$E$32:$E$281,_xlfn.XLOOKUP(AZ$31,$S$28:$AB$28,$S$32:$AB$281))*IFERROR(_xlfn.XLOOKUP(BA$30,$S$8:$S$10,_xlfn.XLOOKUP(AZ$31,$U$4:$Z$4,$U$8:$Z$10),1),1),4))</f>
        <v/>
      </c>
      <c r="BA181" s="2" t="str">
        <f t="shared" si="30"/>
        <v>{"Hp":740877.261,"AntiCri":0.8092}</v>
      </c>
      <c r="BB181" s="2" t="str" cm="1">
        <f t="array" ref="BB181">IF(BB180="","",$B$2&amp;BB$31&amp;$B$2&amp;$B$1&amp;ROUND(BB$29/100*_xlfn.XLOOKUP($E181,$E$32:$E$281,_xlfn.XLOOKUP(BB$31,$S$28:$AB$28,$S$32:$AB$281))*IFERROR(_xlfn.XLOOKUP(BE$30,$S$8:$S$10,_xlfn.XLOOKUP(BB$31,$U$4:$Z$4,$U$8:$Z$10),1),1),4))</f>
        <v>"PhysDef":26078.8796</v>
      </c>
      <c r="BC181" s="2" t="str" cm="1">
        <f t="array" ref="BC181">IF(BC180="","",$B$2&amp;BC$31&amp;$B$2&amp;$B$1&amp;ROUND(BC$29/100*_xlfn.XLOOKUP($E181,$E$32:$E$281,_xlfn.XLOOKUP(BC$31,$S$28:$AB$28,$S$32:$AB$281))*IFERROR(_xlfn.XLOOKUP(BF$30,$S$8:$S$10,_xlfn.XLOOKUP(BC$31,$U$4:$Z$4,$U$8:$Z$10),1),1),4))</f>
        <v>"OnHealInc":0.1686</v>
      </c>
      <c r="BD181" s="2" t="str" cm="1">
        <f t="array" ref="BD181">IF(BD180="","",$B$2&amp;BD$31&amp;$B$2&amp;$B$1&amp;ROUND(BD$29/100*_xlfn.XLOOKUP($E181,$E$32:$E$281,_xlfn.XLOOKUP(BD$31,$S$28:$AB$28,$S$32:$AB$281))*IFERROR(_xlfn.XLOOKUP(BE$30,$S$8:$S$10,_xlfn.XLOOKUP(BD$31,$U$4:$Z$4,$U$8:$Z$10),1),1),4))</f>
        <v/>
      </c>
      <c r="BE181" s="2" t="str">
        <f t="shared" si="31"/>
        <v>{"PhysDef":26078.8796,"OnHealInc":0.1686}</v>
      </c>
      <c r="BF181" s="2" t="str" cm="1">
        <f t="array" ref="BF181">IF(BF180="","",$B$2&amp;BF$31&amp;$B$2&amp;$B$1&amp;ROUND(BF$29/100*_xlfn.XLOOKUP($E181,$E$32:$E$281,_xlfn.XLOOKUP(BF$31,$S$28:$AB$28,$S$32:$AB$281))*IFERROR(_xlfn.XLOOKUP(BI$30,$S$8:$S$10,_xlfn.XLOOKUP(BF$31,$U$4:$Z$4,$U$8:$Z$10),1),1),4))</f>
        <v>"MagicDef":26078.8796</v>
      </c>
      <c r="BG181" s="2" t="str" cm="1">
        <f t="array" ref="BG181">IF(BG180="","",$B$2&amp;BG$31&amp;$B$2&amp;$B$1&amp;ROUND(BG$29/100*_xlfn.XLOOKUP($E181,$E$32:$E$281,_xlfn.XLOOKUP(BG$31,$S$28:$AB$28,$S$32:$AB$281))*IFERROR(_xlfn.XLOOKUP(BJ$30,$S$8:$S$10,_xlfn.XLOOKUP(BG$31,$U$4:$Z$4,$U$8:$Z$10),1),1),4))</f>
        <v>"AtkSpeed":0.23</v>
      </c>
      <c r="BH181" s="2" t="str" cm="1">
        <f t="array" ref="BH181">IF(BH180="","",$B$2&amp;BH$31&amp;$B$2&amp;$B$1&amp;ROUND(BH$29/100*_xlfn.XLOOKUP($E181,$E$32:$E$281,_xlfn.XLOOKUP(BH$31,$S$28:$AB$28,$S$32:$AB$281))*IFERROR(_xlfn.XLOOKUP(BI$30,$S$8:$S$10,_xlfn.XLOOKUP(BH$31,$U$4:$Z$4,$U$8:$Z$10),1),1),4))</f>
        <v>"OnHealInc":0.1686</v>
      </c>
      <c r="BI181" s="2" t="str">
        <f t="shared" si="32"/>
        <v>{"MagicDef":26078.8796,"AtkSpeed":0.23,"OnHealInc":0.1686}</v>
      </c>
      <c r="BJ181" s="2" t="str" cm="1">
        <f t="array" ref="BJ181">IF(BJ180="","",$B$2&amp;BJ$31&amp;$B$2&amp;$B$1&amp;ROUND(BJ$29/100*_xlfn.XLOOKUP($E181,$E$32:$E$281,_xlfn.XLOOKUP(BJ$31,$S$28:$AB$28,$S$32:$AB$281))*IFERROR(_xlfn.XLOOKUP(BM$30,$S$8:$S$10,_xlfn.XLOOKUP(BJ$31,$U$4:$Z$4,$U$8:$Z$10),1),1),4))</f>
        <v>"Atk":65197.199</v>
      </c>
      <c r="BK181" s="2" t="str" cm="1">
        <f t="array" ref="BK181">IF(BK180="","",$B$2&amp;BK$31&amp;$B$2&amp;$B$1&amp;ROUND(BK$29/100*_xlfn.XLOOKUP($E181,$E$32:$E$281,_xlfn.XLOOKUP(BK$31,$S$28:$AB$28,$S$32:$AB$281))*IFERROR(_xlfn.XLOOKUP(BN$30,$S$8:$S$10,_xlfn.XLOOKUP(BK$31,$U$4:$Z$4,$U$8:$Z$10),1),1),4))</f>
        <v>"Cri":0.8092</v>
      </c>
      <c r="BL181" s="2" t="str" cm="1">
        <f t="array" ref="BL181">IF(BL180="","",$B$2&amp;BL$31&amp;$B$2&amp;$B$1&amp;ROUND(BL$29/100*_xlfn.XLOOKUP($E181,$E$32:$E$281,_xlfn.XLOOKUP(BL$31,$S$28:$AB$28,$S$32:$AB$281))*IFERROR(_xlfn.XLOOKUP(BM$30,$S$8:$S$10,_xlfn.XLOOKUP(BL$31,$U$4:$Z$4,$U$8:$Z$10),1),1),4))</f>
        <v/>
      </c>
      <c r="BM181" s="2" t="str">
        <f t="shared" si="33"/>
        <v>{"Atk":65197.199,"Cri":0.8092}</v>
      </c>
      <c r="BN181" s="2" t="str" cm="1">
        <f t="array" ref="BN181">IF(BN180="","",$B$2&amp;BN$31&amp;$B$2&amp;$B$1&amp;ROUND(BN$29/100*_xlfn.XLOOKUP($E181,$E$32:$E$281,_xlfn.XLOOKUP(BN$31,$S$28:$AB$28,$S$32:$AB$281))*IFERROR(_xlfn.XLOOKUP(BQ$30,$S$8:$S$10,_xlfn.XLOOKUP(BN$31,$U$4:$Z$4,$U$8:$Z$10),1),1),4))</f>
        <v>"Hp":622336.8993</v>
      </c>
      <c r="BO181" s="2" t="str" cm="1">
        <f t="array" ref="BO181">IF(BO180="","",$B$2&amp;BO$31&amp;$B$2&amp;$B$1&amp;ROUND(BO$29/100*_xlfn.XLOOKUP($E181,$E$32:$E$281,_xlfn.XLOOKUP(BO$31,$S$28:$AB$28,$S$32:$AB$281))*IFERROR(_xlfn.XLOOKUP(BR$30,$S$8:$S$10,_xlfn.XLOOKUP(BO$31,$U$4:$Z$4,$U$8:$Z$10),1),1),4))</f>
        <v>"AntiCri":0.8092</v>
      </c>
      <c r="BP181" s="2" t="str" cm="1">
        <f t="array" ref="BP181">IF(BP180="","",$B$2&amp;BP$31&amp;$B$2&amp;$B$1&amp;ROUND(BP$29/100*_xlfn.XLOOKUP($E181,$E$32:$E$281,_xlfn.XLOOKUP(BP$31,$S$28:$AB$28,$S$32:$AB$281))*IFERROR(_xlfn.XLOOKUP(BQ$30,$S$8:$S$10,_xlfn.XLOOKUP(BP$31,$U$4:$Z$4,$U$8:$Z$10),1),1),4))</f>
        <v/>
      </c>
      <c r="BQ181" s="2" t="str">
        <f t="shared" si="34"/>
        <v>{"Hp":622336.8993,"AntiCri":0.8092}</v>
      </c>
      <c r="BR181" s="2" t="str" cm="1">
        <f t="array" ref="BR181">IF(BR180="","",$B$2&amp;BR$31&amp;$B$2&amp;$B$1&amp;ROUND(BR$29/100*_xlfn.XLOOKUP($E181,$E$32:$E$281,_xlfn.XLOOKUP(BR$31,$S$28:$AB$28,$S$32:$AB$281))*IFERROR(_xlfn.XLOOKUP(BU$30,$S$8:$S$10,_xlfn.XLOOKUP(BR$31,$U$4:$Z$4,$U$8:$Z$10),1),1),4))</f>
        <v>"PhysDef":22996.8302</v>
      </c>
      <c r="BS181" s="2" t="str" cm="1">
        <f t="array" ref="BS181">IF(BS180="","",$B$2&amp;BS$31&amp;$B$2&amp;$B$1&amp;ROUND(BS$29/100*_xlfn.XLOOKUP($E181,$E$32:$E$281,_xlfn.XLOOKUP(BS$31,$S$28:$AB$28,$S$32:$AB$281))*IFERROR(_xlfn.XLOOKUP(BV$30,$S$8:$S$10,_xlfn.XLOOKUP(BS$31,$U$4:$Z$4,$U$8:$Z$10),1),1),4))</f>
        <v>"HealInc":0.1686</v>
      </c>
      <c r="BT181" s="2" t="str" cm="1">
        <f t="array" ref="BT181">IF(BT180="","",$B$2&amp;BT$31&amp;$B$2&amp;$B$1&amp;ROUND(BT$29/100*_xlfn.XLOOKUP($E181,$E$32:$E$281,_xlfn.XLOOKUP(BT$31,$S$28:$AB$28,$S$32:$AB$281))*IFERROR(_xlfn.XLOOKUP(BU$30,$S$8:$S$10,_xlfn.XLOOKUP(BT$31,$U$4:$Z$4,$U$8:$Z$10),1),1),4))</f>
        <v/>
      </c>
      <c r="BU181" s="2" t="str">
        <f t="shared" si="35"/>
        <v>{"PhysDef":22996.8302,"HealInc":0.1686}</v>
      </c>
      <c r="BV181" s="2" t="str" cm="1">
        <f t="array" ref="BV181">IF(BV180="","",$B$2&amp;BV$31&amp;$B$2&amp;$B$1&amp;ROUND(BV$29/100*_xlfn.XLOOKUP($E181,$E$32:$E$281,_xlfn.XLOOKUP(BV$31,$S$28:$AB$28,$S$32:$AB$281))*IFERROR(_xlfn.XLOOKUP(BY$30,$S$8:$S$10,_xlfn.XLOOKUP(BV$31,$U$4:$Z$4,$U$8:$Z$10),1),1),4))</f>
        <v>"MagicDef":23470.9916</v>
      </c>
      <c r="BW181" s="2" t="str" cm="1">
        <f t="array" ref="BW181">IF(BW180="","",$B$2&amp;BW$31&amp;$B$2&amp;$B$1&amp;ROUND(BW$29/100*_xlfn.XLOOKUP($E181,$E$32:$E$281,_xlfn.XLOOKUP(BW$31,$S$28:$AB$28,$S$32:$AB$281))*IFERROR(_xlfn.XLOOKUP(BZ$30,$S$8:$S$10,_xlfn.XLOOKUP(BW$31,$U$4:$Z$4,$U$8:$Z$10),1),1),4))</f>
        <v>"AtkSpeed":0.23</v>
      </c>
      <c r="BX181" s="2" t="str" cm="1">
        <f t="array" ref="BX181">IF(BX180="","",$B$2&amp;BX$31&amp;$B$2&amp;$B$1&amp;ROUND(BX$29/100*_xlfn.XLOOKUP($E181,$E$32:$E$281,_xlfn.XLOOKUP(BX$31,$S$28:$AB$28,$S$32:$AB$281))*IFERROR(_xlfn.XLOOKUP(BY$30,$S$8:$S$10,_xlfn.XLOOKUP(BX$31,$U$4:$Z$4,$U$8:$Z$10),1),1),4))</f>
        <v>"HealInc":0.1686</v>
      </c>
      <c r="BY181" s="2" t="str">
        <f t="shared" si="36"/>
        <v>{"MagicDef":23470.9916,"AtkSpeed":0.23,"HealInc":0.1686}</v>
      </c>
    </row>
    <row r="182" spans="4:77" ht="16.5" x14ac:dyDescent="0.15">
      <c r="D182" s="38">
        <v>311</v>
      </c>
      <c r="E182" s="42">
        <v>151</v>
      </c>
      <c r="F182" s="38">
        <v>0</v>
      </c>
      <c r="G182" s="38">
        <v>0</v>
      </c>
      <c r="H182" s="38">
        <v>0</v>
      </c>
      <c r="I182" s="48">
        <v>0</v>
      </c>
      <c r="J182" s="48">
        <v>0</v>
      </c>
      <c r="K182" s="48">
        <v>0</v>
      </c>
      <c r="L182" s="48">
        <v>0</v>
      </c>
      <c r="M182" s="48">
        <v>0</v>
      </c>
      <c r="N182" s="48">
        <v>0</v>
      </c>
      <c r="O182" s="48">
        <v>0</v>
      </c>
      <c r="P182" s="48">
        <v>0</v>
      </c>
      <c r="Q182" s="48">
        <v>0</v>
      </c>
      <c r="R182" s="48">
        <v>0</v>
      </c>
      <c r="S182" s="48">
        <f>SUM(I$32:I182)</f>
        <v>592701.80883179419</v>
      </c>
      <c r="T182" s="48">
        <f>SUM(J$32:J182)</f>
        <v>59270.180883179411</v>
      </c>
      <c r="U182" s="48">
        <f>SUM(K$32:K182)</f>
        <v>23708.072353271767</v>
      </c>
      <c r="V182" s="48">
        <f>SUM(L$32:L182)</f>
        <v>23708.072353271767</v>
      </c>
      <c r="W182" s="62">
        <f>SUM(M$32:M182)/10000</f>
        <v>0.80920000000000003</v>
      </c>
      <c r="X182" s="62">
        <f>SUM(N$32:N182)/10000</f>
        <v>0.80920000000000003</v>
      </c>
      <c r="Y182" s="62">
        <f>SUM(O$32:O182)/10000</f>
        <v>0.22994999999999999</v>
      </c>
      <c r="Z182" s="62">
        <f>SUM(P$32:P182)/10000</f>
        <v>0.17885000000000001</v>
      </c>
      <c r="AA182" s="62">
        <f>SUM(Q$32:Q182)/10000</f>
        <v>0.16863000000000011</v>
      </c>
      <c r="AB182" s="62">
        <f>SUM(R$32:R182)/10000</f>
        <v>0.16863000000000011</v>
      </c>
      <c r="AD182" s="2" t="str" cm="1">
        <f t="array" ref="AD182">IF(AD181="","",$B$2&amp;AD$31&amp;$B$2&amp;$B$1&amp;ROUND(AD$29/100*_xlfn.XLOOKUP($E182,$E$32:$E$281,_xlfn.XLOOKUP(AD$31,$S$28:$AB$28,$S$32:$AB$281))*_xlfn.XLOOKUP(AG$30,$S$8:$S$10,_xlfn.XLOOKUP(AD$31,$U$4:$Z$4,$U$8:$Z$10),1),4))</f>
        <v>"Atk":72309.6207</v>
      </c>
      <c r="AE182" s="2" t="str" cm="1">
        <f t="array" ref="AE182">IF(AE181="","",$B$2&amp;AE$31&amp;$B$2&amp;$B$1&amp;ROUND(AE$29/100*_xlfn.XLOOKUP($E182,$E$32:$E$281,_xlfn.XLOOKUP(AE$31,$S$28:$AB$28,$S$32:$AB$281))*_xlfn.XLOOKUP(AG$30,$S$8:$S$10,_xlfn.XLOOKUP(AE$31,$U$4:$Z$4,$U$8:$Z$10),1),4))</f>
        <v>"Cri":1.1733</v>
      </c>
      <c r="AF182" s="2" t="str" cm="1">
        <f t="array" ref="AF182">IF(AF181="","",$B$2&amp;AF$31&amp;$B$2&amp;$B$1&amp;ROUND(AF$29/100*_xlfn.XLOOKUP($E182,$E$32:$E$281,_xlfn.XLOOKUP(AF$31,$S$28:$AB$28,$S$32:$AB$281))*_xlfn.XLOOKUP(AI$30,$S$8:$S$10,_xlfn.XLOOKUP(AF$31,$U$4:$Z$4,$U$8:$Z$10),1),4))</f>
        <v/>
      </c>
      <c r="AG182" s="2" t="str">
        <f t="shared" si="25"/>
        <v>{"Atk":72309.6207,"Cri":1.1733}</v>
      </c>
      <c r="AH182" s="2" t="str" cm="1">
        <f t="array" ref="AH182">IF(AH181="","",$B$2&amp;AH$31&amp;$B$2&amp;$B$1&amp;ROUND(AH$29/100*_xlfn.XLOOKUP($E182,$E$32:$E$281,_xlfn.XLOOKUP(AH$31,$S$28:$AB$28,$S$32:$AB$281))*_xlfn.XLOOKUP(AK$30,$S$8:$S$10,_xlfn.XLOOKUP(AH$31,$U$4:$Z$4,$U$8:$Z$10),1),4))</f>
        <v>"Hp":521577.5918</v>
      </c>
      <c r="AI182" s="2" t="str" cm="1">
        <f t="array" ref="AI182">IF(AI181="","",$B$2&amp;AI$31&amp;$B$2&amp;$B$1&amp;ROUND(AI$29/100*_xlfn.XLOOKUP($E182,$E$32:$E$281,_xlfn.XLOOKUP(AI$31,$S$28:$AB$28,$S$32:$AB$281))*_xlfn.XLOOKUP(AK$30,$S$8:$S$10,_xlfn.XLOOKUP(AI$31,$U$4:$Z$4,$U$8:$Z$10),1),4))</f>
        <v>"AntiCri":0.6474</v>
      </c>
      <c r="AJ182" s="2" t="str" cm="1">
        <f t="array" ref="AJ182">IF(AJ181="","",$B$2&amp;AJ$31&amp;$B$2&amp;$B$1&amp;ROUND(AJ$29/100*_xlfn.XLOOKUP($E182,$E$32:$E$281,_xlfn.XLOOKUP(AJ$31,$S$28:$AB$28,$S$32:$AB$281))*_xlfn.XLOOKUP(AK$30,$S$8:$S$10,_xlfn.XLOOKUP(AJ$31,$U$4:$Z$4,$U$8:$Z$10),1),4))</f>
        <v/>
      </c>
      <c r="AK182" s="2" t="str">
        <f t="shared" si="26"/>
        <v>{"Hp":521577.5918,"AntiCri":0.6474}</v>
      </c>
      <c r="AL182" s="2" t="str" cm="1">
        <f t="array" ref="AL182">IF(AL181="","",$B$2&amp;AL$31&amp;$B$2&amp;$B$1&amp;ROUND(AL$29/100*_xlfn.XLOOKUP($E182,$E$32:$E$281,_xlfn.XLOOKUP(AL$31,$S$28:$AB$28,$S$32:$AB$281))*IFERROR(_xlfn.XLOOKUP(AO$30,$S$8:$S$10,_xlfn.XLOOKUP(AL$31,$U$4:$Z$4,$U$8:$Z$10),1),1),4))</f>
        <v>"PhysDef":22522.6687</v>
      </c>
      <c r="AM182" s="2" t="str" cm="1">
        <f t="array" ref="AM182">IF(AM181="","",$B$2&amp;AM$31&amp;$B$2&amp;$B$1&amp;ROUND(AM$29/100*_xlfn.XLOOKUP($E182,$E$32:$E$281,_xlfn.XLOOKUP(AM$31,$S$28:$AB$28,$S$32:$AB$281))*IFERROR(_xlfn.XLOOKUP(AP$30,$S$8:$S$10,_xlfn.XLOOKUP(AM$31,$U$4:$Z$4,$U$8:$Z$10),1),1),4))</f>
        <v>"SkillSpeed":0.1789</v>
      </c>
      <c r="AN182" s="2" t="str" cm="1">
        <f t="array" ref="AN182">IF(AN181="","",$B$2&amp;AN$31&amp;$B$2&amp;$B$1&amp;ROUND(AN$29/100*_xlfn.XLOOKUP($E182,$E$32:$E$281,_xlfn.XLOOKUP(AN$31,$S$28:$AB$28,$S$32:$AB$281))*IFERROR(_xlfn.XLOOKUP(AO$30,$S$8:$S$10,_xlfn.XLOOKUP(AN$31,$U$4:$Z$4,$U$8:$Z$10),1),1),4))</f>
        <v/>
      </c>
      <c r="AO182" s="2" t="str">
        <f t="shared" si="27"/>
        <v>{"PhysDef":22522.6687,"SkillSpeed":0.1789}</v>
      </c>
      <c r="AP182" s="2" t="str" cm="1">
        <f t="array" ref="AP182">IF(AP181="","",$B$2&amp;AP$31&amp;$B$2&amp;$B$1&amp;ROUND(AP$29/100*_xlfn.XLOOKUP($E182,$E$32:$E$281,_xlfn.XLOOKUP(AP$31,$S$28:$AB$28,$S$32:$AB$281))*IFERROR(_xlfn.XLOOKUP(AS$30,$S$8:$S$10,_xlfn.XLOOKUP(AP$31,$U$4:$Z$4,$U$8:$Z$10),1),1),4))</f>
        <v>"MagicDef":22522.6687</v>
      </c>
      <c r="AQ182" s="2" t="str" cm="1">
        <f t="array" ref="AQ182">IF(AQ181="","",$B$2&amp;AQ$31&amp;$B$2&amp;$B$1&amp;ROUND(AQ$29/100*_xlfn.XLOOKUP($E182,$E$32:$E$281,_xlfn.XLOOKUP(AQ$31,$S$28:$AB$28,$S$32:$AB$281))*IFERROR(_xlfn.XLOOKUP(AT$30,$S$8:$S$10,_xlfn.XLOOKUP(AQ$31,$U$4:$Z$4,$U$8:$Z$10),1),1),4))</f>
        <v>"AtkSpeed":0.23</v>
      </c>
      <c r="AR182" s="2" t="str" cm="1">
        <f t="array" ref="AR182">IF(AR181="","",$B$2&amp;AR$31&amp;$B$2&amp;$B$1&amp;ROUND(AR$29/100*_xlfn.XLOOKUP($E182,$E$32:$E$281,_xlfn.XLOOKUP(AR$31,$S$28:$AB$28,$S$32:$AB$281))*IFERROR(_xlfn.XLOOKUP(AS$30,$S$8:$S$10,_xlfn.XLOOKUP(AR$31,$U$4:$Z$4,$U$8:$Z$10),1),1),4))</f>
        <v>"SkillSpeed":0.1789</v>
      </c>
      <c r="AS182" s="2" t="str">
        <f t="shared" si="28"/>
        <v>{"MagicDef":22522.6687,"AtkSpeed":0.23,"SkillSpeed":0.1789}</v>
      </c>
      <c r="AT182" s="2" t="str" cm="1">
        <f t="array" ref="AT182">IF(AT181="","",$B$2&amp;AT$31&amp;$B$2&amp;$B$1&amp;ROUND(AT$29/100*_xlfn.XLOOKUP($E182,$E$32:$E$281,_xlfn.XLOOKUP(AT$31,$S$28:$AB$28,$S$32:$AB$281))*IFERROR(_xlfn.XLOOKUP(AW$30,$S$8:$S$10,_xlfn.XLOOKUP(AT$31,$U$4:$Z$4,$U$8:$Z$10),1),1),4))</f>
        <v>"Atk":50972.3556</v>
      </c>
      <c r="AU182" s="2" t="str" cm="1">
        <f t="array" ref="AU182">IF(AU181="","",$B$2&amp;AU$31&amp;$B$2&amp;$B$1&amp;ROUND(AU$29/100*_xlfn.XLOOKUP($E182,$E$32:$E$281,_xlfn.XLOOKUP(AU$31,$S$28:$AB$28,$S$32:$AB$281))*IFERROR(_xlfn.XLOOKUP(AX$30,$S$8:$S$10,_xlfn.XLOOKUP(AU$31,$U$4:$Z$4,$U$8:$Z$10),1),1),4))</f>
        <v>"Cri":0.8092</v>
      </c>
      <c r="AV182" s="2" t="str" cm="1">
        <f t="array" ref="AV182">IF(AV181="","",$B$2&amp;AV$31&amp;$B$2&amp;$B$1&amp;ROUND(AV$29/100*_xlfn.XLOOKUP($E182,$E$32:$E$281,_xlfn.XLOOKUP(AV$31,$S$28:$AB$28,$S$32:$AB$281))*IFERROR(_xlfn.XLOOKUP(AW$30,$S$8:$S$10,_xlfn.XLOOKUP(AV$31,$U$4:$Z$4,$U$8:$Z$10),1),1),4))</f>
        <v/>
      </c>
      <c r="AW182" s="2" t="str">
        <f t="shared" si="29"/>
        <v>{"Atk":50972.3556,"Cri":0.8092}</v>
      </c>
      <c r="AX182" s="2" t="str" cm="1">
        <f t="array" ref="AX182">IF(AX181="","",$B$2&amp;AX$31&amp;$B$2&amp;$B$1&amp;ROUND(AX$29/100*_xlfn.XLOOKUP($E182,$E$32:$E$281,_xlfn.XLOOKUP(AX$31,$S$28:$AB$28,$S$32:$AB$281))*IFERROR(_xlfn.XLOOKUP(BA$30,$S$8:$S$10,_xlfn.XLOOKUP(AX$31,$U$4:$Z$4,$U$8:$Z$10),1),1),4))</f>
        <v>"Hp":740877.261</v>
      </c>
      <c r="AY182" s="2" t="str" cm="1">
        <f t="array" ref="AY182">IF(AY181="","",$B$2&amp;AY$31&amp;$B$2&amp;$B$1&amp;ROUND(AY$29/100*_xlfn.XLOOKUP($E182,$E$32:$E$281,_xlfn.XLOOKUP(AY$31,$S$28:$AB$28,$S$32:$AB$281))*IFERROR(_xlfn.XLOOKUP(BB$30,$S$8:$S$10,_xlfn.XLOOKUP(AY$31,$U$4:$Z$4,$U$8:$Z$10),1),1),4))</f>
        <v>"AntiCri":0.8092</v>
      </c>
      <c r="AZ182" s="2" t="str" cm="1">
        <f t="array" ref="AZ182">IF(AZ181="","",$B$2&amp;AZ$31&amp;$B$2&amp;$B$1&amp;ROUND(AZ$29/100*_xlfn.XLOOKUP($E182,$E$32:$E$281,_xlfn.XLOOKUP(AZ$31,$S$28:$AB$28,$S$32:$AB$281))*IFERROR(_xlfn.XLOOKUP(BA$30,$S$8:$S$10,_xlfn.XLOOKUP(AZ$31,$U$4:$Z$4,$U$8:$Z$10),1),1),4))</f>
        <v/>
      </c>
      <c r="BA182" s="2" t="str">
        <f t="shared" si="30"/>
        <v>{"Hp":740877.261,"AntiCri":0.8092}</v>
      </c>
      <c r="BB182" s="2" t="str" cm="1">
        <f t="array" ref="BB182">IF(BB181="","",$B$2&amp;BB$31&amp;$B$2&amp;$B$1&amp;ROUND(BB$29/100*_xlfn.XLOOKUP($E182,$E$32:$E$281,_xlfn.XLOOKUP(BB$31,$S$28:$AB$28,$S$32:$AB$281))*IFERROR(_xlfn.XLOOKUP(BE$30,$S$8:$S$10,_xlfn.XLOOKUP(BB$31,$U$4:$Z$4,$U$8:$Z$10),1),1),4))</f>
        <v>"PhysDef":26078.8796</v>
      </c>
      <c r="BC182" s="2" t="str" cm="1">
        <f t="array" ref="BC182">IF(BC181="","",$B$2&amp;BC$31&amp;$B$2&amp;$B$1&amp;ROUND(BC$29/100*_xlfn.XLOOKUP($E182,$E$32:$E$281,_xlfn.XLOOKUP(BC$31,$S$28:$AB$28,$S$32:$AB$281))*IFERROR(_xlfn.XLOOKUP(BF$30,$S$8:$S$10,_xlfn.XLOOKUP(BC$31,$U$4:$Z$4,$U$8:$Z$10),1),1),4))</f>
        <v>"OnHealInc":0.1686</v>
      </c>
      <c r="BD182" s="2" t="str" cm="1">
        <f t="array" ref="BD182">IF(BD181="","",$B$2&amp;BD$31&amp;$B$2&amp;$B$1&amp;ROUND(BD$29/100*_xlfn.XLOOKUP($E182,$E$32:$E$281,_xlfn.XLOOKUP(BD$31,$S$28:$AB$28,$S$32:$AB$281))*IFERROR(_xlfn.XLOOKUP(BE$30,$S$8:$S$10,_xlfn.XLOOKUP(BD$31,$U$4:$Z$4,$U$8:$Z$10),1),1),4))</f>
        <v/>
      </c>
      <c r="BE182" s="2" t="str">
        <f t="shared" si="31"/>
        <v>{"PhysDef":26078.8796,"OnHealInc":0.1686}</v>
      </c>
      <c r="BF182" s="2" t="str" cm="1">
        <f t="array" ref="BF182">IF(BF181="","",$B$2&amp;BF$31&amp;$B$2&amp;$B$1&amp;ROUND(BF$29/100*_xlfn.XLOOKUP($E182,$E$32:$E$281,_xlfn.XLOOKUP(BF$31,$S$28:$AB$28,$S$32:$AB$281))*IFERROR(_xlfn.XLOOKUP(BI$30,$S$8:$S$10,_xlfn.XLOOKUP(BF$31,$U$4:$Z$4,$U$8:$Z$10),1),1),4))</f>
        <v>"MagicDef":26078.8796</v>
      </c>
      <c r="BG182" s="2" t="str" cm="1">
        <f t="array" ref="BG182">IF(BG181="","",$B$2&amp;BG$31&amp;$B$2&amp;$B$1&amp;ROUND(BG$29/100*_xlfn.XLOOKUP($E182,$E$32:$E$281,_xlfn.XLOOKUP(BG$31,$S$28:$AB$28,$S$32:$AB$281))*IFERROR(_xlfn.XLOOKUP(BJ$30,$S$8:$S$10,_xlfn.XLOOKUP(BG$31,$U$4:$Z$4,$U$8:$Z$10),1),1),4))</f>
        <v>"AtkSpeed":0.23</v>
      </c>
      <c r="BH182" s="2" t="str" cm="1">
        <f t="array" ref="BH182">IF(BH181="","",$B$2&amp;BH$31&amp;$B$2&amp;$B$1&amp;ROUND(BH$29/100*_xlfn.XLOOKUP($E182,$E$32:$E$281,_xlfn.XLOOKUP(BH$31,$S$28:$AB$28,$S$32:$AB$281))*IFERROR(_xlfn.XLOOKUP(BI$30,$S$8:$S$10,_xlfn.XLOOKUP(BH$31,$U$4:$Z$4,$U$8:$Z$10),1),1),4))</f>
        <v>"OnHealInc":0.1686</v>
      </c>
      <c r="BI182" s="2" t="str">
        <f t="shared" si="32"/>
        <v>{"MagicDef":26078.8796,"AtkSpeed":0.23,"OnHealInc":0.1686}</v>
      </c>
      <c r="BJ182" s="2" t="str" cm="1">
        <f t="array" ref="BJ182">IF(BJ181="","",$B$2&amp;BJ$31&amp;$B$2&amp;$B$1&amp;ROUND(BJ$29/100*_xlfn.XLOOKUP($E182,$E$32:$E$281,_xlfn.XLOOKUP(BJ$31,$S$28:$AB$28,$S$32:$AB$281))*IFERROR(_xlfn.XLOOKUP(BM$30,$S$8:$S$10,_xlfn.XLOOKUP(BJ$31,$U$4:$Z$4,$U$8:$Z$10),1),1),4))</f>
        <v>"Atk":65197.199</v>
      </c>
      <c r="BK182" s="2" t="str" cm="1">
        <f t="array" ref="BK182">IF(BK181="","",$B$2&amp;BK$31&amp;$B$2&amp;$B$1&amp;ROUND(BK$29/100*_xlfn.XLOOKUP($E182,$E$32:$E$281,_xlfn.XLOOKUP(BK$31,$S$28:$AB$28,$S$32:$AB$281))*IFERROR(_xlfn.XLOOKUP(BN$30,$S$8:$S$10,_xlfn.XLOOKUP(BK$31,$U$4:$Z$4,$U$8:$Z$10),1),1),4))</f>
        <v>"Cri":0.8092</v>
      </c>
      <c r="BL182" s="2" t="str" cm="1">
        <f t="array" ref="BL182">IF(BL181="","",$B$2&amp;BL$31&amp;$B$2&amp;$B$1&amp;ROUND(BL$29/100*_xlfn.XLOOKUP($E182,$E$32:$E$281,_xlfn.XLOOKUP(BL$31,$S$28:$AB$28,$S$32:$AB$281))*IFERROR(_xlfn.XLOOKUP(BM$30,$S$8:$S$10,_xlfn.XLOOKUP(BL$31,$U$4:$Z$4,$U$8:$Z$10),1),1),4))</f>
        <v/>
      </c>
      <c r="BM182" s="2" t="str">
        <f t="shared" si="33"/>
        <v>{"Atk":65197.199,"Cri":0.8092}</v>
      </c>
      <c r="BN182" s="2" t="str" cm="1">
        <f t="array" ref="BN182">IF(BN181="","",$B$2&amp;BN$31&amp;$B$2&amp;$B$1&amp;ROUND(BN$29/100*_xlfn.XLOOKUP($E182,$E$32:$E$281,_xlfn.XLOOKUP(BN$31,$S$28:$AB$28,$S$32:$AB$281))*IFERROR(_xlfn.XLOOKUP(BQ$30,$S$8:$S$10,_xlfn.XLOOKUP(BN$31,$U$4:$Z$4,$U$8:$Z$10),1),1),4))</f>
        <v>"Hp":622336.8993</v>
      </c>
      <c r="BO182" s="2" t="str" cm="1">
        <f t="array" ref="BO182">IF(BO181="","",$B$2&amp;BO$31&amp;$B$2&amp;$B$1&amp;ROUND(BO$29/100*_xlfn.XLOOKUP($E182,$E$32:$E$281,_xlfn.XLOOKUP(BO$31,$S$28:$AB$28,$S$32:$AB$281))*IFERROR(_xlfn.XLOOKUP(BR$30,$S$8:$S$10,_xlfn.XLOOKUP(BO$31,$U$4:$Z$4,$U$8:$Z$10),1),1),4))</f>
        <v>"AntiCri":0.8092</v>
      </c>
      <c r="BP182" s="2" t="str" cm="1">
        <f t="array" ref="BP182">IF(BP181="","",$B$2&amp;BP$31&amp;$B$2&amp;$B$1&amp;ROUND(BP$29/100*_xlfn.XLOOKUP($E182,$E$32:$E$281,_xlfn.XLOOKUP(BP$31,$S$28:$AB$28,$S$32:$AB$281))*IFERROR(_xlfn.XLOOKUP(BQ$30,$S$8:$S$10,_xlfn.XLOOKUP(BP$31,$U$4:$Z$4,$U$8:$Z$10),1),1),4))</f>
        <v/>
      </c>
      <c r="BQ182" s="2" t="str">
        <f t="shared" si="34"/>
        <v>{"Hp":622336.8993,"AntiCri":0.8092}</v>
      </c>
      <c r="BR182" s="2" t="str" cm="1">
        <f t="array" ref="BR182">IF(BR181="","",$B$2&amp;BR$31&amp;$B$2&amp;$B$1&amp;ROUND(BR$29/100*_xlfn.XLOOKUP($E182,$E$32:$E$281,_xlfn.XLOOKUP(BR$31,$S$28:$AB$28,$S$32:$AB$281))*IFERROR(_xlfn.XLOOKUP(BU$30,$S$8:$S$10,_xlfn.XLOOKUP(BR$31,$U$4:$Z$4,$U$8:$Z$10),1),1),4))</f>
        <v>"PhysDef":22996.8302</v>
      </c>
      <c r="BS182" s="2" t="str" cm="1">
        <f t="array" ref="BS182">IF(BS181="","",$B$2&amp;BS$31&amp;$B$2&amp;$B$1&amp;ROUND(BS$29/100*_xlfn.XLOOKUP($E182,$E$32:$E$281,_xlfn.XLOOKUP(BS$31,$S$28:$AB$28,$S$32:$AB$281))*IFERROR(_xlfn.XLOOKUP(BV$30,$S$8:$S$10,_xlfn.XLOOKUP(BS$31,$U$4:$Z$4,$U$8:$Z$10),1),1),4))</f>
        <v>"HealInc":0.1686</v>
      </c>
      <c r="BT182" s="2" t="str" cm="1">
        <f t="array" ref="BT182">IF(BT181="","",$B$2&amp;BT$31&amp;$B$2&amp;$B$1&amp;ROUND(BT$29/100*_xlfn.XLOOKUP($E182,$E$32:$E$281,_xlfn.XLOOKUP(BT$31,$S$28:$AB$28,$S$32:$AB$281))*IFERROR(_xlfn.XLOOKUP(BU$30,$S$8:$S$10,_xlfn.XLOOKUP(BT$31,$U$4:$Z$4,$U$8:$Z$10),1),1),4))</f>
        <v/>
      </c>
      <c r="BU182" s="2" t="str">
        <f t="shared" si="35"/>
        <v>{"PhysDef":22996.8302,"HealInc":0.1686}</v>
      </c>
      <c r="BV182" s="2" t="str" cm="1">
        <f t="array" ref="BV182">IF(BV181="","",$B$2&amp;BV$31&amp;$B$2&amp;$B$1&amp;ROUND(BV$29/100*_xlfn.XLOOKUP($E182,$E$32:$E$281,_xlfn.XLOOKUP(BV$31,$S$28:$AB$28,$S$32:$AB$281))*IFERROR(_xlfn.XLOOKUP(BY$30,$S$8:$S$10,_xlfn.XLOOKUP(BV$31,$U$4:$Z$4,$U$8:$Z$10),1),1),4))</f>
        <v>"MagicDef":23470.9916</v>
      </c>
      <c r="BW182" s="2" t="str" cm="1">
        <f t="array" ref="BW182">IF(BW181="","",$B$2&amp;BW$31&amp;$B$2&amp;$B$1&amp;ROUND(BW$29/100*_xlfn.XLOOKUP($E182,$E$32:$E$281,_xlfn.XLOOKUP(BW$31,$S$28:$AB$28,$S$32:$AB$281))*IFERROR(_xlfn.XLOOKUP(BZ$30,$S$8:$S$10,_xlfn.XLOOKUP(BW$31,$U$4:$Z$4,$U$8:$Z$10),1),1),4))</f>
        <v>"AtkSpeed":0.23</v>
      </c>
      <c r="BX182" s="2" t="str" cm="1">
        <f t="array" ref="BX182">IF(BX181="","",$B$2&amp;BX$31&amp;$B$2&amp;$B$1&amp;ROUND(BX$29/100*_xlfn.XLOOKUP($E182,$E$32:$E$281,_xlfn.XLOOKUP(BX$31,$S$28:$AB$28,$S$32:$AB$281))*IFERROR(_xlfn.XLOOKUP(BY$30,$S$8:$S$10,_xlfn.XLOOKUP(BX$31,$U$4:$Z$4,$U$8:$Z$10),1),1),4))</f>
        <v>"HealInc":0.1686</v>
      </c>
      <c r="BY182" s="2" t="str">
        <f t="shared" si="36"/>
        <v>{"MagicDef":23470.9916,"AtkSpeed":0.23,"HealInc":0.1686}</v>
      </c>
    </row>
    <row r="183" spans="4:77" ht="16.5" x14ac:dyDescent="0.15">
      <c r="D183" s="38">
        <v>313</v>
      </c>
      <c r="E183" s="43">
        <v>152</v>
      </c>
      <c r="F183" s="38">
        <v>0</v>
      </c>
      <c r="G183" s="38">
        <v>0</v>
      </c>
      <c r="H183" s="38">
        <v>0</v>
      </c>
      <c r="I183" s="48">
        <v>0</v>
      </c>
      <c r="J183" s="48">
        <v>0</v>
      </c>
      <c r="K183" s="48">
        <v>0</v>
      </c>
      <c r="L183" s="48">
        <v>0</v>
      </c>
      <c r="M183" s="48">
        <v>0</v>
      </c>
      <c r="N183" s="48">
        <v>0</v>
      </c>
      <c r="O183" s="48">
        <v>0</v>
      </c>
      <c r="P183" s="48">
        <v>0</v>
      </c>
      <c r="Q183" s="48">
        <v>0</v>
      </c>
      <c r="R183" s="48">
        <v>0</v>
      </c>
      <c r="S183" s="48">
        <f>SUM(I$32:I183)</f>
        <v>592701.80883179419</v>
      </c>
      <c r="T183" s="48">
        <f>SUM(J$32:J183)</f>
        <v>59270.180883179411</v>
      </c>
      <c r="U183" s="48">
        <f>SUM(K$32:K183)</f>
        <v>23708.072353271767</v>
      </c>
      <c r="V183" s="48">
        <f>SUM(L$32:L183)</f>
        <v>23708.072353271767</v>
      </c>
      <c r="W183" s="62">
        <f>SUM(M$32:M183)/10000</f>
        <v>0.80920000000000003</v>
      </c>
      <c r="X183" s="62">
        <f>SUM(N$32:N183)/10000</f>
        <v>0.80920000000000003</v>
      </c>
      <c r="Y183" s="62">
        <f>SUM(O$32:O183)/10000</f>
        <v>0.22994999999999999</v>
      </c>
      <c r="Z183" s="62">
        <f>SUM(P$32:P183)/10000</f>
        <v>0.17885000000000001</v>
      </c>
      <c r="AA183" s="62">
        <f>SUM(Q$32:Q183)/10000</f>
        <v>0.16863000000000011</v>
      </c>
      <c r="AB183" s="62">
        <f>SUM(R$32:R183)/10000</f>
        <v>0.16863000000000011</v>
      </c>
      <c r="AD183" s="2" t="str" cm="1">
        <f t="array" ref="AD183">IF(AD182="","",$B$2&amp;AD$31&amp;$B$2&amp;$B$1&amp;ROUND(AD$29/100*_xlfn.XLOOKUP($E183,$E$32:$E$281,_xlfn.XLOOKUP(AD$31,$S$28:$AB$28,$S$32:$AB$281))*_xlfn.XLOOKUP(AG$30,$S$8:$S$10,_xlfn.XLOOKUP(AD$31,$U$4:$Z$4,$U$8:$Z$10),1),4))</f>
        <v>"Atk":72309.6207</v>
      </c>
      <c r="AE183" s="2" t="str" cm="1">
        <f t="array" ref="AE183">IF(AE182="","",$B$2&amp;AE$31&amp;$B$2&amp;$B$1&amp;ROUND(AE$29/100*_xlfn.XLOOKUP($E183,$E$32:$E$281,_xlfn.XLOOKUP(AE$31,$S$28:$AB$28,$S$32:$AB$281))*_xlfn.XLOOKUP(AG$30,$S$8:$S$10,_xlfn.XLOOKUP(AE$31,$U$4:$Z$4,$U$8:$Z$10),1),4))</f>
        <v>"Cri":1.1733</v>
      </c>
      <c r="AF183" s="2" t="str" cm="1">
        <f t="array" ref="AF183">IF(AF182="","",$B$2&amp;AF$31&amp;$B$2&amp;$B$1&amp;ROUND(AF$29/100*_xlfn.XLOOKUP($E183,$E$32:$E$281,_xlfn.XLOOKUP(AF$31,$S$28:$AB$28,$S$32:$AB$281))*_xlfn.XLOOKUP(AI$30,$S$8:$S$10,_xlfn.XLOOKUP(AF$31,$U$4:$Z$4,$U$8:$Z$10),1),4))</f>
        <v/>
      </c>
      <c r="AG183" s="2" t="str">
        <f t="shared" si="25"/>
        <v>{"Atk":72309.6207,"Cri":1.1733}</v>
      </c>
      <c r="AH183" s="2" t="str" cm="1">
        <f t="array" ref="AH183">IF(AH182="","",$B$2&amp;AH$31&amp;$B$2&amp;$B$1&amp;ROUND(AH$29/100*_xlfn.XLOOKUP($E183,$E$32:$E$281,_xlfn.XLOOKUP(AH$31,$S$28:$AB$28,$S$32:$AB$281))*_xlfn.XLOOKUP(AK$30,$S$8:$S$10,_xlfn.XLOOKUP(AH$31,$U$4:$Z$4,$U$8:$Z$10),1),4))</f>
        <v>"Hp":521577.5918</v>
      </c>
      <c r="AI183" s="2" t="str" cm="1">
        <f t="array" ref="AI183">IF(AI182="","",$B$2&amp;AI$31&amp;$B$2&amp;$B$1&amp;ROUND(AI$29/100*_xlfn.XLOOKUP($E183,$E$32:$E$281,_xlfn.XLOOKUP(AI$31,$S$28:$AB$28,$S$32:$AB$281))*_xlfn.XLOOKUP(AK$30,$S$8:$S$10,_xlfn.XLOOKUP(AI$31,$U$4:$Z$4,$U$8:$Z$10),1),4))</f>
        <v>"AntiCri":0.6474</v>
      </c>
      <c r="AJ183" s="2" t="str" cm="1">
        <f t="array" ref="AJ183">IF(AJ182="","",$B$2&amp;AJ$31&amp;$B$2&amp;$B$1&amp;ROUND(AJ$29/100*_xlfn.XLOOKUP($E183,$E$32:$E$281,_xlfn.XLOOKUP(AJ$31,$S$28:$AB$28,$S$32:$AB$281))*_xlfn.XLOOKUP(AK$30,$S$8:$S$10,_xlfn.XLOOKUP(AJ$31,$U$4:$Z$4,$U$8:$Z$10),1),4))</f>
        <v/>
      </c>
      <c r="AK183" s="2" t="str">
        <f t="shared" si="26"/>
        <v>{"Hp":521577.5918,"AntiCri":0.6474}</v>
      </c>
      <c r="AL183" s="2" t="str" cm="1">
        <f t="array" ref="AL183">IF(AL182="","",$B$2&amp;AL$31&amp;$B$2&amp;$B$1&amp;ROUND(AL$29/100*_xlfn.XLOOKUP($E183,$E$32:$E$281,_xlfn.XLOOKUP(AL$31,$S$28:$AB$28,$S$32:$AB$281))*IFERROR(_xlfn.XLOOKUP(AO$30,$S$8:$S$10,_xlfn.XLOOKUP(AL$31,$U$4:$Z$4,$U$8:$Z$10),1),1),4))</f>
        <v>"PhysDef":22522.6687</v>
      </c>
      <c r="AM183" s="2" t="str" cm="1">
        <f t="array" ref="AM183">IF(AM182="","",$B$2&amp;AM$31&amp;$B$2&amp;$B$1&amp;ROUND(AM$29/100*_xlfn.XLOOKUP($E183,$E$32:$E$281,_xlfn.XLOOKUP(AM$31,$S$28:$AB$28,$S$32:$AB$281))*IFERROR(_xlfn.XLOOKUP(AP$30,$S$8:$S$10,_xlfn.XLOOKUP(AM$31,$U$4:$Z$4,$U$8:$Z$10),1),1),4))</f>
        <v>"SkillSpeed":0.1789</v>
      </c>
      <c r="AN183" s="2" t="str" cm="1">
        <f t="array" ref="AN183">IF(AN182="","",$B$2&amp;AN$31&amp;$B$2&amp;$B$1&amp;ROUND(AN$29/100*_xlfn.XLOOKUP($E183,$E$32:$E$281,_xlfn.XLOOKUP(AN$31,$S$28:$AB$28,$S$32:$AB$281))*IFERROR(_xlfn.XLOOKUP(AO$30,$S$8:$S$10,_xlfn.XLOOKUP(AN$31,$U$4:$Z$4,$U$8:$Z$10),1),1),4))</f>
        <v/>
      </c>
      <c r="AO183" s="2" t="str">
        <f t="shared" si="27"/>
        <v>{"PhysDef":22522.6687,"SkillSpeed":0.1789}</v>
      </c>
      <c r="AP183" s="2" t="str" cm="1">
        <f t="array" ref="AP183">IF(AP182="","",$B$2&amp;AP$31&amp;$B$2&amp;$B$1&amp;ROUND(AP$29/100*_xlfn.XLOOKUP($E183,$E$32:$E$281,_xlfn.XLOOKUP(AP$31,$S$28:$AB$28,$S$32:$AB$281))*IFERROR(_xlfn.XLOOKUP(AS$30,$S$8:$S$10,_xlfn.XLOOKUP(AP$31,$U$4:$Z$4,$U$8:$Z$10),1),1),4))</f>
        <v>"MagicDef":22522.6687</v>
      </c>
      <c r="AQ183" s="2" t="str" cm="1">
        <f t="array" ref="AQ183">IF(AQ182="","",$B$2&amp;AQ$31&amp;$B$2&amp;$B$1&amp;ROUND(AQ$29/100*_xlfn.XLOOKUP($E183,$E$32:$E$281,_xlfn.XLOOKUP(AQ$31,$S$28:$AB$28,$S$32:$AB$281))*IFERROR(_xlfn.XLOOKUP(AT$30,$S$8:$S$10,_xlfn.XLOOKUP(AQ$31,$U$4:$Z$4,$U$8:$Z$10),1),1),4))</f>
        <v>"AtkSpeed":0.23</v>
      </c>
      <c r="AR183" s="2" t="str" cm="1">
        <f t="array" ref="AR183">IF(AR182="","",$B$2&amp;AR$31&amp;$B$2&amp;$B$1&amp;ROUND(AR$29/100*_xlfn.XLOOKUP($E183,$E$32:$E$281,_xlfn.XLOOKUP(AR$31,$S$28:$AB$28,$S$32:$AB$281))*IFERROR(_xlfn.XLOOKUP(AS$30,$S$8:$S$10,_xlfn.XLOOKUP(AR$31,$U$4:$Z$4,$U$8:$Z$10),1),1),4))</f>
        <v>"SkillSpeed":0.1789</v>
      </c>
      <c r="AS183" s="2" t="str">
        <f t="shared" si="28"/>
        <v>{"MagicDef":22522.6687,"AtkSpeed":0.23,"SkillSpeed":0.1789}</v>
      </c>
      <c r="AT183" s="2" t="str" cm="1">
        <f t="array" ref="AT183">IF(AT182="","",$B$2&amp;AT$31&amp;$B$2&amp;$B$1&amp;ROUND(AT$29/100*_xlfn.XLOOKUP($E183,$E$32:$E$281,_xlfn.XLOOKUP(AT$31,$S$28:$AB$28,$S$32:$AB$281))*IFERROR(_xlfn.XLOOKUP(AW$30,$S$8:$S$10,_xlfn.XLOOKUP(AT$31,$U$4:$Z$4,$U$8:$Z$10),1),1),4))</f>
        <v>"Atk":50972.3556</v>
      </c>
      <c r="AU183" s="2" t="str" cm="1">
        <f t="array" ref="AU183">IF(AU182="","",$B$2&amp;AU$31&amp;$B$2&amp;$B$1&amp;ROUND(AU$29/100*_xlfn.XLOOKUP($E183,$E$32:$E$281,_xlfn.XLOOKUP(AU$31,$S$28:$AB$28,$S$32:$AB$281))*IFERROR(_xlfn.XLOOKUP(AX$30,$S$8:$S$10,_xlfn.XLOOKUP(AU$31,$U$4:$Z$4,$U$8:$Z$10),1),1),4))</f>
        <v>"Cri":0.8092</v>
      </c>
      <c r="AV183" s="2" t="str" cm="1">
        <f t="array" ref="AV183">IF(AV182="","",$B$2&amp;AV$31&amp;$B$2&amp;$B$1&amp;ROUND(AV$29/100*_xlfn.XLOOKUP($E183,$E$32:$E$281,_xlfn.XLOOKUP(AV$31,$S$28:$AB$28,$S$32:$AB$281))*IFERROR(_xlfn.XLOOKUP(AW$30,$S$8:$S$10,_xlfn.XLOOKUP(AV$31,$U$4:$Z$4,$U$8:$Z$10),1),1),4))</f>
        <v/>
      </c>
      <c r="AW183" s="2" t="str">
        <f t="shared" si="29"/>
        <v>{"Atk":50972.3556,"Cri":0.8092}</v>
      </c>
      <c r="AX183" s="2" t="str" cm="1">
        <f t="array" ref="AX183">IF(AX182="","",$B$2&amp;AX$31&amp;$B$2&amp;$B$1&amp;ROUND(AX$29/100*_xlfn.XLOOKUP($E183,$E$32:$E$281,_xlfn.XLOOKUP(AX$31,$S$28:$AB$28,$S$32:$AB$281))*IFERROR(_xlfn.XLOOKUP(BA$30,$S$8:$S$10,_xlfn.XLOOKUP(AX$31,$U$4:$Z$4,$U$8:$Z$10),1),1),4))</f>
        <v>"Hp":740877.261</v>
      </c>
      <c r="AY183" s="2" t="str" cm="1">
        <f t="array" ref="AY183">IF(AY182="","",$B$2&amp;AY$31&amp;$B$2&amp;$B$1&amp;ROUND(AY$29/100*_xlfn.XLOOKUP($E183,$E$32:$E$281,_xlfn.XLOOKUP(AY$31,$S$28:$AB$28,$S$32:$AB$281))*IFERROR(_xlfn.XLOOKUP(BB$30,$S$8:$S$10,_xlfn.XLOOKUP(AY$31,$U$4:$Z$4,$U$8:$Z$10),1),1),4))</f>
        <v>"AntiCri":0.8092</v>
      </c>
      <c r="AZ183" s="2" t="str" cm="1">
        <f t="array" ref="AZ183">IF(AZ182="","",$B$2&amp;AZ$31&amp;$B$2&amp;$B$1&amp;ROUND(AZ$29/100*_xlfn.XLOOKUP($E183,$E$32:$E$281,_xlfn.XLOOKUP(AZ$31,$S$28:$AB$28,$S$32:$AB$281))*IFERROR(_xlfn.XLOOKUP(BA$30,$S$8:$S$10,_xlfn.XLOOKUP(AZ$31,$U$4:$Z$4,$U$8:$Z$10),1),1),4))</f>
        <v/>
      </c>
      <c r="BA183" s="2" t="str">
        <f t="shared" si="30"/>
        <v>{"Hp":740877.261,"AntiCri":0.8092}</v>
      </c>
      <c r="BB183" s="2" t="str" cm="1">
        <f t="array" ref="BB183">IF(BB182="","",$B$2&amp;BB$31&amp;$B$2&amp;$B$1&amp;ROUND(BB$29/100*_xlfn.XLOOKUP($E183,$E$32:$E$281,_xlfn.XLOOKUP(BB$31,$S$28:$AB$28,$S$32:$AB$281))*IFERROR(_xlfn.XLOOKUP(BE$30,$S$8:$S$10,_xlfn.XLOOKUP(BB$31,$U$4:$Z$4,$U$8:$Z$10),1),1),4))</f>
        <v>"PhysDef":26078.8796</v>
      </c>
      <c r="BC183" s="2" t="str" cm="1">
        <f t="array" ref="BC183">IF(BC182="","",$B$2&amp;BC$31&amp;$B$2&amp;$B$1&amp;ROUND(BC$29/100*_xlfn.XLOOKUP($E183,$E$32:$E$281,_xlfn.XLOOKUP(BC$31,$S$28:$AB$28,$S$32:$AB$281))*IFERROR(_xlfn.XLOOKUP(BF$30,$S$8:$S$10,_xlfn.XLOOKUP(BC$31,$U$4:$Z$4,$U$8:$Z$10),1),1),4))</f>
        <v>"OnHealInc":0.1686</v>
      </c>
      <c r="BD183" s="2" t="str" cm="1">
        <f t="array" ref="BD183">IF(BD182="","",$B$2&amp;BD$31&amp;$B$2&amp;$B$1&amp;ROUND(BD$29/100*_xlfn.XLOOKUP($E183,$E$32:$E$281,_xlfn.XLOOKUP(BD$31,$S$28:$AB$28,$S$32:$AB$281))*IFERROR(_xlfn.XLOOKUP(BE$30,$S$8:$S$10,_xlfn.XLOOKUP(BD$31,$U$4:$Z$4,$U$8:$Z$10),1),1),4))</f>
        <v/>
      </c>
      <c r="BE183" s="2" t="str">
        <f t="shared" si="31"/>
        <v>{"PhysDef":26078.8796,"OnHealInc":0.1686}</v>
      </c>
      <c r="BF183" s="2" t="str" cm="1">
        <f t="array" ref="BF183">IF(BF182="","",$B$2&amp;BF$31&amp;$B$2&amp;$B$1&amp;ROUND(BF$29/100*_xlfn.XLOOKUP($E183,$E$32:$E$281,_xlfn.XLOOKUP(BF$31,$S$28:$AB$28,$S$32:$AB$281))*IFERROR(_xlfn.XLOOKUP(BI$30,$S$8:$S$10,_xlfn.XLOOKUP(BF$31,$U$4:$Z$4,$U$8:$Z$10),1),1),4))</f>
        <v>"MagicDef":26078.8796</v>
      </c>
      <c r="BG183" s="2" t="str" cm="1">
        <f t="array" ref="BG183">IF(BG182="","",$B$2&amp;BG$31&amp;$B$2&amp;$B$1&amp;ROUND(BG$29/100*_xlfn.XLOOKUP($E183,$E$32:$E$281,_xlfn.XLOOKUP(BG$31,$S$28:$AB$28,$S$32:$AB$281))*IFERROR(_xlfn.XLOOKUP(BJ$30,$S$8:$S$10,_xlfn.XLOOKUP(BG$31,$U$4:$Z$4,$U$8:$Z$10),1),1),4))</f>
        <v>"AtkSpeed":0.23</v>
      </c>
      <c r="BH183" s="2" t="str" cm="1">
        <f t="array" ref="BH183">IF(BH182="","",$B$2&amp;BH$31&amp;$B$2&amp;$B$1&amp;ROUND(BH$29/100*_xlfn.XLOOKUP($E183,$E$32:$E$281,_xlfn.XLOOKUP(BH$31,$S$28:$AB$28,$S$32:$AB$281))*IFERROR(_xlfn.XLOOKUP(BI$30,$S$8:$S$10,_xlfn.XLOOKUP(BH$31,$U$4:$Z$4,$U$8:$Z$10),1),1),4))</f>
        <v>"OnHealInc":0.1686</v>
      </c>
      <c r="BI183" s="2" t="str">
        <f t="shared" si="32"/>
        <v>{"MagicDef":26078.8796,"AtkSpeed":0.23,"OnHealInc":0.1686}</v>
      </c>
      <c r="BJ183" s="2" t="str" cm="1">
        <f t="array" ref="BJ183">IF(BJ182="","",$B$2&amp;BJ$31&amp;$B$2&amp;$B$1&amp;ROUND(BJ$29/100*_xlfn.XLOOKUP($E183,$E$32:$E$281,_xlfn.XLOOKUP(BJ$31,$S$28:$AB$28,$S$32:$AB$281))*IFERROR(_xlfn.XLOOKUP(BM$30,$S$8:$S$10,_xlfn.XLOOKUP(BJ$31,$U$4:$Z$4,$U$8:$Z$10),1),1),4))</f>
        <v>"Atk":65197.199</v>
      </c>
      <c r="BK183" s="2" t="str" cm="1">
        <f t="array" ref="BK183">IF(BK182="","",$B$2&amp;BK$31&amp;$B$2&amp;$B$1&amp;ROUND(BK$29/100*_xlfn.XLOOKUP($E183,$E$32:$E$281,_xlfn.XLOOKUP(BK$31,$S$28:$AB$28,$S$32:$AB$281))*IFERROR(_xlfn.XLOOKUP(BN$30,$S$8:$S$10,_xlfn.XLOOKUP(BK$31,$U$4:$Z$4,$U$8:$Z$10),1),1),4))</f>
        <v>"Cri":0.8092</v>
      </c>
      <c r="BL183" s="2" t="str" cm="1">
        <f t="array" ref="BL183">IF(BL182="","",$B$2&amp;BL$31&amp;$B$2&amp;$B$1&amp;ROUND(BL$29/100*_xlfn.XLOOKUP($E183,$E$32:$E$281,_xlfn.XLOOKUP(BL$31,$S$28:$AB$28,$S$32:$AB$281))*IFERROR(_xlfn.XLOOKUP(BM$30,$S$8:$S$10,_xlfn.XLOOKUP(BL$31,$U$4:$Z$4,$U$8:$Z$10),1),1),4))</f>
        <v/>
      </c>
      <c r="BM183" s="2" t="str">
        <f t="shared" si="33"/>
        <v>{"Atk":65197.199,"Cri":0.8092}</v>
      </c>
      <c r="BN183" s="2" t="str" cm="1">
        <f t="array" ref="BN183">IF(BN182="","",$B$2&amp;BN$31&amp;$B$2&amp;$B$1&amp;ROUND(BN$29/100*_xlfn.XLOOKUP($E183,$E$32:$E$281,_xlfn.XLOOKUP(BN$31,$S$28:$AB$28,$S$32:$AB$281))*IFERROR(_xlfn.XLOOKUP(BQ$30,$S$8:$S$10,_xlfn.XLOOKUP(BN$31,$U$4:$Z$4,$U$8:$Z$10),1),1),4))</f>
        <v>"Hp":622336.8993</v>
      </c>
      <c r="BO183" s="2" t="str" cm="1">
        <f t="array" ref="BO183">IF(BO182="","",$B$2&amp;BO$31&amp;$B$2&amp;$B$1&amp;ROUND(BO$29/100*_xlfn.XLOOKUP($E183,$E$32:$E$281,_xlfn.XLOOKUP(BO$31,$S$28:$AB$28,$S$32:$AB$281))*IFERROR(_xlfn.XLOOKUP(BR$30,$S$8:$S$10,_xlfn.XLOOKUP(BO$31,$U$4:$Z$4,$U$8:$Z$10),1),1),4))</f>
        <v>"AntiCri":0.8092</v>
      </c>
      <c r="BP183" s="2" t="str" cm="1">
        <f t="array" ref="BP183">IF(BP182="","",$B$2&amp;BP$31&amp;$B$2&amp;$B$1&amp;ROUND(BP$29/100*_xlfn.XLOOKUP($E183,$E$32:$E$281,_xlfn.XLOOKUP(BP$31,$S$28:$AB$28,$S$32:$AB$281))*IFERROR(_xlfn.XLOOKUP(BQ$30,$S$8:$S$10,_xlfn.XLOOKUP(BP$31,$U$4:$Z$4,$U$8:$Z$10),1),1),4))</f>
        <v/>
      </c>
      <c r="BQ183" s="2" t="str">
        <f t="shared" si="34"/>
        <v>{"Hp":622336.8993,"AntiCri":0.8092}</v>
      </c>
      <c r="BR183" s="2" t="str" cm="1">
        <f t="array" ref="BR183">IF(BR182="","",$B$2&amp;BR$31&amp;$B$2&amp;$B$1&amp;ROUND(BR$29/100*_xlfn.XLOOKUP($E183,$E$32:$E$281,_xlfn.XLOOKUP(BR$31,$S$28:$AB$28,$S$32:$AB$281))*IFERROR(_xlfn.XLOOKUP(BU$30,$S$8:$S$10,_xlfn.XLOOKUP(BR$31,$U$4:$Z$4,$U$8:$Z$10),1),1),4))</f>
        <v>"PhysDef":22996.8302</v>
      </c>
      <c r="BS183" s="2" t="str" cm="1">
        <f t="array" ref="BS183">IF(BS182="","",$B$2&amp;BS$31&amp;$B$2&amp;$B$1&amp;ROUND(BS$29/100*_xlfn.XLOOKUP($E183,$E$32:$E$281,_xlfn.XLOOKUP(BS$31,$S$28:$AB$28,$S$32:$AB$281))*IFERROR(_xlfn.XLOOKUP(BV$30,$S$8:$S$10,_xlfn.XLOOKUP(BS$31,$U$4:$Z$4,$U$8:$Z$10),1),1),4))</f>
        <v>"HealInc":0.1686</v>
      </c>
      <c r="BT183" s="2" t="str" cm="1">
        <f t="array" ref="BT183">IF(BT182="","",$B$2&amp;BT$31&amp;$B$2&amp;$B$1&amp;ROUND(BT$29/100*_xlfn.XLOOKUP($E183,$E$32:$E$281,_xlfn.XLOOKUP(BT$31,$S$28:$AB$28,$S$32:$AB$281))*IFERROR(_xlfn.XLOOKUP(BU$30,$S$8:$S$10,_xlfn.XLOOKUP(BT$31,$U$4:$Z$4,$U$8:$Z$10),1),1),4))</f>
        <v/>
      </c>
      <c r="BU183" s="2" t="str">
        <f t="shared" si="35"/>
        <v>{"PhysDef":22996.8302,"HealInc":0.1686}</v>
      </c>
      <c r="BV183" s="2" t="str" cm="1">
        <f t="array" ref="BV183">IF(BV182="","",$B$2&amp;BV$31&amp;$B$2&amp;$B$1&amp;ROUND(BV$29/100*_xlfn.XLOOKUP($E183,$E$32:$E$281,_xlfn.XLOOKUP(BV$31,$S$28:$AB$28,$S$32:$AB$281))*IFERROR(_xlfn.XLOOKUP(BY$30,$S$8:$S$10,_xlfn.XLOOKUP(BV$31,$U$4:$Z$4,$U$8:$Z$10),1),1),4))</f>
        <v>"MagicDef":23470.9916</v>
      </c>
      <c r="BW183" s="2" t="str" cm="1">
        <f t="array" ref="BW183">IF(BW182="","",$B$2&amp;BW$31&amp;$B$2&amp;$B$1&amp;ROUND(BW$29/100*_xlfn.XLOOKUP($E183,$E$32:$E$281,_xlfn.XLOOKUP(BW$31,$S$28:$AB$28,$S$32:$AB$281))*IFERROR(_xlfn.XLOOKUP(BZ$30,$S$8:$S$10,_xlfn.XLOOKUP(BW$31,$U$4:$Z$4,$U$8:$Z$10),1),1),4))</f>
        <v>"AtkSpeed":0.23</v>
      </c>
      <c r="BX183" s="2" t="str" cm="1">
        <f t="array" ref="BX183">IF(BX182="","",$B$2&amp;BX$31&amp;$B$2&amp;$B$1&amp;ROUND(BX$29/100*_xlfn.XLOOKUP($E183,$E$32:$E$281,_xlfn.XLOOKUP(BX$31,$S$28:$AB$28,$S$32:$AB$281))*IFERROR(_xlfn.XLOOKUP(BY$30,$S$8:$S$10,_xlfn.XLOOKUP(BX$31,$U$4:$Z$4,$U$8:$Z$10),1),1),4))</f>
        <v>"HealInc":0.1686</v>
      </c>
      <c r="BY183" s="2" t="str">
        <f t="shared" si="36"/>
        <v>{"MagicDef":23470.9916,"AtkSpeed":0.23,"HealInc":0.1686}</v>
      </c>
    </row>
    <row r="184" spans="4:77" ht="16.5" x14ac:dyDescent="0.15">
      <c r="D184" s="38">
        <v>315</v>
      </c>
      <c r="E184" s="43">
        <v>153</v>
      </c>
      <c r="F184" s="38">
        <v>0</v>
      </c>
      <c r="G184" s="38">
        <v>0</v>
      </c>
      <c r="H184" s="38">
        <v>0</v>
      </c>
      <c r="I184" s="48">
        <v>0</v>
      </c>
      <c r="J184" s="48">
        <v>0</v>
      </c>
      <c r="K184" s="48">
        <v>0</v>
      </c>
      <c r="L184" s="48">
        <v>0</v>
      </c>
      <c r="M184" s="48">
        <v>0</v>
      </c>
      <c r="N184" s="48">
        <v>0</v>
      </c>
      <c r="O184" s="48">
        <v>0</v>
      </c>
      <c r="P184" s="48">
        <v>0</v>
      </c>
      <c r="Q184" s="48">
        <v>0</v>
      </c>
      <c r="R184" s="48">
        <v>0</v>
      </c>
      <c r="S184" s="48">
        <f>SUM(I$32:I184)</f>
        <v>592701.80883179419</v>
      </c>
      <c r="T184" s="48">
        <f>SUM(J$32:J184)</f>
        <v>59270.180883179411</v>
      </c>
      <c r="U184" s="48">
        <f>SUM(K$32:K184)</f>
        <v>23708.072353271767</v>
      </c>
      <c r="V184" s="48">
        <f>SUM(L$32:L184)</f>
        <v>23708.072353271767</v>
      </c>
      <c r="W184" s="62">
        <f>SUM(M$32:M184)/10000</f>
        <v>0.80920000000000003</v>
      </c>
      <c r="X184" s="62">
        <f>SUM(N$32:N184)/10000</f>
        <v>0.80920000000000003</v>
      </c>
      <c r="Y184" s="62">
        <f>SUM(O$32:O184)/10000</f>
        <v>0.22994999999999999</v>
      </c>
      <c r="Z184" s="62">
        <f>SUM(P$32:P184)/10000</f>
        <v>0.17885000000000001</v>
      </c>
      <c r="AA184" s="62">
        <f>SUM(Q$32:Q184)/10000</f>
        <v>0.16863000000000011</v>
      </c>
      <c r="AB184" s="62">
        <f>SUM(R$32:R184)/10000</f>
        <v>0.16863000000000011</v>
      </c>
      <c r="AD184" s="2" t="str" cm="1">
        <f t="array" ref="AD184">IF(AD183="","",$B$2&amp;AD$31&amp;$B$2&amp;$B$1&amp;ROUND(AD$29/100*_xlfn.XLOOKUP($E184,$E$32:$E$281,_xlfn.XLOOKUP(AD$31,$S$28:$AB$28,$S$32:$AB$281))*_xlfn.XLOOKUP(AG$30,$S$8:$S$10,_xlfn.XLOOKUP(AD$31,$U$4:$Z$4,$U$8:$Z$10),1),4))</f>
        <v>"Atk":72309.6207</v>
      </c>
      <c r="AE184" s="2" t="str" cm="1">
        <f t="array" ref="AE184">IF(AE183="","",$B$2&amp;AE$31&amp;$B$2&amp;$B$1&amp;ROUND(AE$29/100*_xlfn.XLOOKUP($E184,$E$32:$E$281,_xlfn.XLOOKUP(AE$31,$S$28:$AB$28,$S$32:$AB$281))*_xlfn.XLOOKUP(AG$30,$S$8:$S$10,_xlfn.XLOOKUP(AE$31,$U$4:$Z$4,$U$8:$Z$10),1),4))</f>
        <v>"Cri":1.1733</v>
      </c>
      <c r="AF184" s="2" t="str" cm="1">
        <f t="array" ref="AF184">IF(AF183="","",$B$2&amp;AF$31&amp;$B$2&amp;$B$1&amp;ROUND(AF$29/100*_xlfn.XLOOKUP($E184,$E$32:$E$281,_xlfn.XLOOKUP(AF$31,$S$28:$AB$28,$S$32:$AB$281))*_xlfn.XLOOKUP(AI$30,$S$8:$S$10,_xlfn.XLOOKUP(AF$31,$U$4:$Z$4,$U$8:$Z$10),1),4))</f>
        <v/>
      </c>
      <c r="AG184" s="2" t="str">
        <f t="shared" si="25"/>
        <v>{"Atk":72309.6207,"Cri":1.1733}</v>
      </c>
      <c r="AH184" s="2" t="str" cm="1">
        <f t="array" ref="AH184">IF(AH183="","",$B$2&amp;AH$31&amp;$B$2&amp;$B$1&amp;ROUND(AH$29/100*_xlfn.XLOOKUP($E184,$E$32:$E$281,_xlfn.XLOOKUP(AH$31,$S$28:$AB$28,$S$32:$AB$281))*_xlfn.XLOOKUP(AK$30,$S$8:$S$10,_xlfn.XLOOKUP(AH$31,$U$4:$Z$4,$U$8:$Z$10),1),4))</f>
        <v>"Hp":521577.5918</v>
      </c>
      <c r="AI184" s="2" t="str" cm="1">
        <f t="array" ref="AI184">IF(AI183="","",$B$2&amp;AI$31&amp;$B$2&amp;$B$1&amp;ROUND(AI$29/100*_xlfn.XLOOKUP($E184,$E$32:$E$281,_xlfn.XLOOKUP(AI$31,$S$28:$AB$28,$S$32:$AB$281))*_xlfn.XLOOKUP(AK$30,$S$8:$S$10,_xlfn.XLOOKUP(AI$31,$U$4:$Z$4,$U$8:$Z$10),1),4))</f>
        <v>"AntiCri":0.6474</v>
      </c>
      <c r="AJ184" s="2" t="str" cm="1">
        <f t="array" ref="AJ184">IF(AJ183="","",$B$2&amp;AJ$31&amp;$B$2&amp;$B$1&amp;ROUND(AJ$29/100*_xlfn.XLOOKUP($E184,$E$32:$E$281,_xlfn.XLOOKUP(AJ$31,$S$28:$AB$28,$S$32:$AB$281))*_xlfn.XLOOKUP(AK$30,$S$8:$S$10,_xlfn.XLOOKUP(AJ$31,$U$4:$Z$4,$U$8:$Z$10),1),4))</f>
        <v/>
      </c>
      <c r="AK184" s="2" t="str">
        <f t="shared" si="26"/>
        <v>{"Hp":521577.5918,"AntiCri":0.6474}</v>
      </c>
      <c r="AL184" s="2" t="str" cm="1">
        <f t="array" ref="AL184">IF(AL183="","",$B$2&amp;AL$31&amp;$B$2&amp;$B$1&amp;ROUND(AL$29/100*_xlfn.XLOOKUP($E184,$E$32:$E$281,_xlfn.XLOOKUP(AL$31,$S$28:$AB$28,$S$32:$AB$281))*IFERROR(_xlfn.XLOOKUP(AO$30,$S$8:$S$10,_xlfn.XLOOKUP(AL$31,$U$4:$Z$4,$U$8:$Z$10),1),1),4))</f>
        <v>"PhysDef":22522.6687</v>
      </c>
      <c r="AM184" s="2" t="str" cm="1">
        <f t="array" ref="AM184">IF(AM183="","",$B$2&amp;AM$31&amp;$B$2&amp;$B$1&amp;ROUND(AM$29/100*_xlfn.XLOOKUP($E184,$E$32:$E$281,_xlfn.XLOOKUP(AM$31,$S$28:$AB$28,$S$32:$AB$281))*IFERROR(_xlfn.XLOOKUP(AP$30,$S$8:$S$10,_xlfn.XLOOKUP(AM$31,$U$4:$Z$4,$U$8:$Z$10),1),1),4))</f>
        <v>"SkillSpeed":0.1789</v>
      </c>
      <c r="AN184" s="2" t="str" cm="1">
        <f t="array" ref="AN184">IF(AN183="","",$B$2&amp;AN$31&amp;$B$2&amp;$B$1&amp;ROUND(AN$29/100*_xlfn.XLOOKUP($E184,$E$32:$E$281,_xlfn.XLOOKUP(AN$31,$S$28:$AB$28,$S$32:$AB$281))*IFERROR(_xlfn.XLOOKUP(AO$30,$S$8:$S$10,_xlfn.XLOOKUP(AN$31,$U$4:$Z$4,$U$8:$Z$10),1),1),4))</f>
        <v/>
      </c>
      <c r="AO184" s="2" t="str">
        <f t="shared" si="27"/>
        <v>{"PhysDef":22522.6687,"SkillSpeed":0.1789}</v>
      </c>
      <c r="AP184" s="2" t="str" cm="1">
        <f t="array" ref="AP184">IF(AP183="","",$B$2&amp;AP$31&amp;$B$2&amp;$B$1&amp;ROUND(AP$29/100*_xlfn.XLOOKUP($E184,$E$32:$E$281,_xlfn.XLOOKUP(AP$31,$S$28:$AB$28,$S$32:$AB$281))*IFERROR(_xlfn.XLOOKUP(AS$30,$S$8:$S$10,_xlfn.XLOOKUP(AP$31,$U$4:$Z$4,$U$8:$Z$10),1),1),4))</f>
        <v>"MagicDef":22522.6687</v>
      </c>
      <c r="AQ184" s="2" t="str" cm="1">
        <f t="array" ref="AQ184">IF(AQ183="","",$B$2&amp;AQ$31&amp;$B$2&amp;$B$1&amp;ROUND(AQ$29/100*_xlfn.XLOOKUP($E184,$E$32:$E$281,_xlfn.XLOOKUP(AQ$31,$S$28:$AB$28,$S$32:$AB$281))*IFERROR(_xlfn.XLOOKUP(AT$30,$S$8:$S$10,_xlfn.XLOOKUP(AQ$31,$U$4:$Z$4,$U$8:$Z$10),1),1),4))</f>
        <v>"AtkSpeed":0.23</v>
      </c>
      <c r="AR184" s="2" t="str" cm="1">
        <f t="array" ref="AR184">IF(AR183="","",$B$2&amp;AR$31&amp;$B$2&amp;$B$1&amp;ROUND(AR$29/100*_xlfn.XLOOKUP($E184,$E$32:$E$281,_xlfn.XLOOKUP(AR$31,$S$28:$AB$28,$S$32:$AB$281))*IFERROR(_xlfn.XLOOKUP(AS$30,$S$8:$S$10,_xlfn.XLOOKUP(AR$31,$U$4:$Z$4,$U$8:$Z$10),1),1),4))</f>
        <v>"SkillSpeed":0.1789</v>
      </c>
      <c r="AS184" s="2" t="str">
        <f t="shared" si="28"/>
        <v>{"MagicDef":22522.6687,"AtkSpeed":0.23,"SkillSpeed":0.1789}</v>
      </c>
      <c r="AT184" s="2" t="str" cm="1">
        <f t="array" ref="AT184">IF(AT183="","",$B$2&amp;AT$31&amp;$B$2&amp;$B$1&amp;ROUND(AT$29/100*_xlfn.XLOOKUP($E184,$E$32:$E$281,_xlfn.XLOOKUP(AT$31,$S$28:$AB$28,$S$32:$AB$281))*IFERROR(_xlfn.XLOOKUP(AW$30,$S$8:$S$10,_xlfn.XLOOKUP(AT$31,$U$4:$Z$4,$U$8:$Z$10),1),1),4))</f>
        <v>"Atk":50972.3556</v>
      </c>
      <c r="AU184" s="2" t="str" cm="1">
        <f t="array" ref="AU184">IF(AU183="","",$B$2&amp;AU$31&amp;$B$2&amp;$B$1&amp;ROUND(AU$29/100*_xlfn.XLOOKUP($E184,$E$32:$E$281,_xlfn.XLOOKUP(AU$31,$S$28:$AB$28,$S$32:$AB$281))*IFERROR(_xlfn.XLOOKUP(AX$30,$S$8:$S$10,_xlfn.XLOOKUP(AU$31,$U$4:$Z$4,$U$8:$Z$10),1),1),4))</f>
        <v>"Cri":0.8092</v>
      </c>
      <c r="AV184" s="2" t="str" cm="1">
        <f t="array" ref="AV184">IF(AV183="","",$B$2&amp;AV$31&amp;$B$2&amp;$B$1&amp;ROUND(AV$29/100*_xlfn.XLOOKUP($E184,$E$32:$E$281,_xlfn.XLOOKUP(AV$31,$S$28:$AB$28,$S$32:$AB$281))*IFERROR(_xlfn.XLOOKUP(AW$30,$S$8:$S$10,_xlfn.XLOOKUP(AV$31,$U$4:$Z$4,$U$8:$Z$10),1),1),4))</f>
        <v/>
      </c>
      <c r="AW184" s="2" t="str">
        <f t="shared" si="29"/>
        <v>{"Atk":50972.3556,"Cri":0.8092}</v>
      </c>
      <c r="AX184" s="2" t="str" cm="1">
        <f t="array" ref="AX184">IF(AX183="","",$B$2&amp;AX$31&amp;$B$2&amp;$B$1&amp;ROUND(AX$29/100*_xlfn.XLOOKUP($E184,$E$32:$E$281,_xlfn.XLOOKUP(AX$31,$S$28:$AB$28,$S$32:$AB$281))*IFERROR(_xlfn.XLOOKUP(BA$30,$S$8:$S$10,_xlfn.XLOOKUP(AX$31,$U$4:$Z$4,$U$8:$Z$10),1),1),4))</f>
        <v>"Hp":740877.261</v>
      </c>
      <c r="AY184" s="2" t="str" cm="1">
        <f t="array" ref="AY184">IF(AY183="","",$B$2&amp;AY$31&amp;$B$2&amp;$B$1&amp;ROUND(AY$29/100*_xlfn.XLOOKUP($E184,$E$32:$E$281,_xlfn.XLOOKUP(AY$31,$S$28:$AB$28,$S$32:$AB$281))*IFERROR(_xlfn.XLOOKUP(BB$30,$S$8:$S$10,_xlfn.XLOOKUP(AY$31,$U$4:$Z$4,$U$8:$Z$10),1),1),4))</f>
        <v>"AntiCri":0.8092</v>
      </c>
      <c r="AZ184" s="2" t="str" cm="1">
        <f t="array" ref="AZ184">IF(AZ183="","",$B$2&amp;AZ$31&amp;$B$2&amp;$B$1&amp;ROUND(AZ$29/100*_xlfn.XLOOKUP($E184,$E$32:$E$281,_xlfn.XLOOKUP(AZ$31,$S$28:$AB$28,$S$32:$AB$281))*IFERROR(_xlfn.XLOOKUP(BA$30,$S$8:$S$10,_xlfn.XLOOKUP(AZ$31,$U$4:$Z$4,$U$8:$Z$10),1),1),4))</f>
        <v/>
      </c>
      <c r="BA184" s="2" t="str">
        <f t="shared" si="30"/>
        <v>{"Hp":740877.261,"AntiCri":0.8092}</v>
      </c>
      <c r="BB184" s="2" t="str" cm="1">
        <f t="array" ref="BB184">IF(BB183="","",$B$2&amp;BB$31&amp;$B$2&amp;$B$1&amp;ROUND(BB$29/100*_xlfn.XLOOKUP($E184,$E$32:$E$281,_xlfn.XLOOKUP(BB$31,$S$28:$AB$28,$S$32:$AB$281))*IFERROR(_xlfn.XLOOKUP(BE$30,$S$8:$S$10,_xlfn.XLOOKUP(BB$31,$U$4:$Z$4,$U$8:$Z$10),1),1),4))</f>
        <v>"PhysDef":26078.8796</v>
      </c>
      <c r="BC184" s="2" t="str" cm="1">
        <f t="array" ref="BC184">IF(BC183="","",$B$2&amp;BC$31&amp;$B$2&amp;$B$1&amp;ROUND(BC$29/100*_xlfn.XLOOKUP($E184,$E$32:$E$281,_xlfn.XLOOKUP(BC$31,$S$28:$AB$28,$S$32:$AB$281))*IFERROR(_xlfn.XLOOKUP(BF$30,$S$8:$S$10,_xlfn.XLOOKUP(BC$31,$U$4:$Z$4,$U$8:$Z$10),1),1),4))</f>
        <v>"OnHealInc":0.1686</v>
      </c>
      <c r="BD184" s="2" t="str" cm="1">
        <f t="array" ref="BD184">IF(BD183="","",$B$2&amp;BD$31&amp;$B$2&amp;$B$1&amp;ROUND(BD$29/100*_xlfn.XLOOKUP($E184,$E$32:$E$281,_xlfn.XLOOKUP(BD$31,$S$28:$AB$28,$S$32:$AB$281))*IFERROR(_xlfn.XLOOKUP(BE$30,$S$8:$S$10,_xlfn.XLOOKUP(BD$31,$U$4:$Z$4,$U$8:$Z$10),1),1),4))</f>
        <v/>
      </c>
      <c r="BE184" s="2" t="str">
        <f t="shared" si="31"/>
        <v>{"PhysDef":26078.8796,"OnHealInc":0.1686}</v>
      </c>
      <c r="BF184" s="2" t="str" cm="1">
        <f t="array" ref="BF184">IF(BF183="","",$B$2&amp;BF$31&amp;$B$2&amp;$B$1&amp;ROUND(BF$29/100*_xlfn.XLOOKUP($E184,$E$32:$E$281,_xlfn.XLOOKUP(BF$31,$S$28:$AB$28,$S$32:$AB$281))*IFERROR(_xlfn.XLOOKUP(BI$30,$S$8:$S$10,_xlfn.XLOOKUP(BF$31,$U$4:$Z$4,$U$8:$Z$10),1),1),4))</f>
        <v>"MagicDef":26078.8796</v>
      </c>
      <c r="BG184" s="2" t="str" cm="1">
        <f t="array" ref="BG184">IF(BG183="","",$B$2&amp;BG$31&amp;$B$2&amp;$B$1&amp;ROUND(BG$29/100*_xlfn.XLOOKUP($E184,$E$32:$E$281,_xlfn.XLOOKUP(BG$31,$S$28:$AB$28,$S$32:$AB$281))*IFERROR(_xlfn.XLOOKUP(BJ$30,$S$8:$S$10,_xlfn.XLOOKUP(BG$31,$U$4:$Z$4,$U$8:$Z$10),1),1),4))</f>
        <v>"AtkSpeed":0.23</v>
      </c>
      <c r="BH184" s="2" t="str" cm="1">
        <f t="array" ref="BH184">IF(BH183="","",$B$2&amp;BH$31&amp;$B$2&amp;$B$1&amp;ROUND(BH$29/100*_xlfn.XLOOKUP($E184,$E$32:$E$281,_xlfn.XLOOKUP(BH$31,$S$28:$AB$28,$S$32:$AB$281))*IFERROR(_xlfn.XLOOKUP(BI$30,$S$8:$S$10,_xlfn.XLOOKUP(BH$31,$U$4:$Z$4,$U$8:$Z$10),1),1),4))</f>
        <v>"OnHealInc":0.1686</v>
      </c>
      <c r="BI184" s="2" t="str">
        <f t="shared" si="32"/>
        <v>{"MagicDef":26078.8796,"AtkSpeed":0.23,"OnHealInc":0.1686}</v>
      </c>
      <c r="BJ184" s="2" t="str" cm="1">
        <f t="array" ref="BJ184">IF(BJ183="","",$B$2&amp;BJ$31&amp;$B$2&amp;$B$1&amp;ROUND(BJ$29/100*_xlfn.XLOOKUP($E184,$E$32:$E$281,_xlfn.XLOOKUP(BJ$31,$S$28:$AB$28,$S$32:$AB$281))*IFERROR(_xlfn.XLOOKUP(BM$30,$S$8:$S$10,_xlfn.XLOOKUP(BJ$31,$U$4:$Z$4,$U$8:$Z$10),1),1),4))</f>
        <v>"Atk":65197.199</v>
      </c>
      <c r="BK184" s="2" t="str" cm="1">
        <f t="array" ref="BK184">IF(BK183="","",$B$2&amp;BK$31&amp;$B$2&amp;$B$1&amp;ROUND(BK$29/100*_xlfn.XLOOKUP($E184,$E$32:$E$281,_xlfn.XLOOKUP(BK$31,$S$28:$AB$28,$S$32:$AB$281))*IFERROR(_xlfn.XLOOKUP(BN$30,$S$8:$S$10,_xlfn.XLOOKUP(BK$31,$U$4:$Z$4,$U$8:$Z$10),1),1),4))</f>
        <v>"Cri":0.8092</v>
      </c>
      <c r="BL184" s="2" t="str" cm="1">
        <f t="array" ref="BL184">IF(BL183="","",$B$2&amp;BL$31&amp;$B$2&amp;$B$1&amp;ROUND(BL$29/100*_xlfn.XLOOKUP($E184,$E$32:$E$281,_xlfn.XLOOKUP(BL$31,$S$28:$AB$28,$S$32:$AB$281))*IFERROR(_xlfn.XLOOKUP(BM$30,$S$8:$S$10,_xlfn.XLOOKUP(BL$31,$U$4:$Z$4,$U$8:$Z$10),1),1),4))</f>
        <v/>
      </c>
      <c r="BM184" s="2" t="str">
        <f t="shared" si="33"/>
        <v>{"Atk":65197.199,"Cri":0.8092}</v>
      </c>
      <c r="BN184" s="2" t="str" cm="1">
        <f t="array" ref="BN184">IF(BN183="","",$B$2&amp;BN$31&amp;$B$2&amp;$B$1&amp;ROUND(BN$29/100*_xlfn.XLOOKUP($E184,$E$32:$E$281,_xlfn.XLOOKUP(BN$31,$S$28:$AB$28,$S$32:$AB$281))*IFERROR(_xlfn.XLOOKUP(BQ$30,$S$8:$S$10,_xlfn.XLOOKUP(BN$31,$U$4:$Z$4,$U$8:$Z$10),1),1),4))</f>
        <v>"Hp":622336.8993</v>
      </c>
      <c r="BO184" s="2" t="str" cm="1">
        <f t="array" ref="BO184">IF(BO183="","",$B$2&amp;BO$31&amp;$B$2&amp;$B$1&amp;ROUND(BO$29/100*_xlfn.XLOOKUP($E184,$E$32:$E$281,_xlfn.XLOOKUP(BO$31,$S$28:$AB$28,$S$32:$AB$281))*IFERROR(_xlfn.XLOOKUP(BR$30,$S$8:$S$10,_xlfn.XLOOKUP(BO$31,$U$4:$Z$4,$U$8:$Z$10),1),1),4))</f>
        <v>"AntiCri":0.8092</v>
      </c>
      <c r="BP184" s="2" t="str" cm="1">
        <f t="array" ref="BP184">IF(BP183="","",$B$2&amp;BP$31&amp;$B$2&amp;$B$1&amp;ROUND(BP$29/100*_xlfn.XLOOKUP($E184,$E$32:$E$281,_xlfn.XLOOKUP(BP$31,$S$28:$AB$28,$S$32:$AB$281))*IFERROR(_xlfn.XLOOKUP(BQ$30,$S$8:$S$10,_xlfn.XLOOKUP(BP$31,$U$4:$Z$4,$U$8:$Z$10),1),1),4))</f>
        <v/>
      </c>
      <c r="BQ184" s="2" t="str">
        <f t="shared" si="34"/>
        <v>{"Hp":622336.8993,"AntiCri":0.8092}</v>
      </c>
      <c r="BR184" s="2" t="str" cm="1">
        <f t="array" ref="BR184">IF(BR183="","",$B$2&amp;BR$31&amp;$B$2&amp;$B$1&amp;ROUND(BR$29/100*_xlfn.XLOOKUP($E184,$E$32:$E$281,_xlfn.XLOOKUP(BR$31,$S$28:$AB$28,$S$32:$AB$281))*IFERROR(_xlfn.XLOOKUP(BU$30,$S$8:$S$10,_xlfn.XLOOKUP(BR$31,$U$4:$Z$4,$U$8:$Z$10),1),1),4))</f>
        <v>"PhysDef":22996.8302</v>
      </c>
      <c r="BS184" s="2" t="str" cm="1">
        <f t="array" ref="BS184">IF(BS183="","",$B$2&amp;BS$31&amp;$B$2&amp;$B$1&amp;ROUND(BS$29/100*_xlfn.XLOOKUP($E184,$E$32:$E$281,_xlfn.XLOOKUP(BS$31,$S$28:$AB$28,$S$32:$AB$281))*IFERROR(_xlfn.XLOOKUP(BV$30,$S$8:$S$10,_xlfn.XLOOKUP(BS$31,$U$4:$Z$4,$U$8:$Z$10),1),1),4))</f>
        <v>"HealInc":0.1686</v>
      </c>
      <c r="BT184" s="2" t="str" cm="1">
        <f t="array" ref="BT184">IF(BT183="","",$B$2&amp;BT$31&amp;$B$2&amp;$B$1&amp;ROUND(BT$29/100*_xlfn.XLOOKUP($E184,$E$32:$E$281,_xlfn.XLOOKUP(BT$31,$S$28:$AB$28,$S$32:$AB$281))*IFERROR(_xlfn.XLOOKUP(BU$30,$S$8:$S$10,_xlfn.XLOOKUP(BT$31,$U$4:$Z$4,$U$8:$Z$10),1),1),4))</f>
        <v/>
      </c>
      <c r="BU184" s="2" t="str">
        <f t="shared" si="35"/>
        <v>{"PhysDef":22996.8302,"HealInc":0.1686}</v>
      </c>
      <c r="BV184" s="2" t="str" cm="1">
        <f t="array" ref="BV184">IF(BV183="","",$B$2&amp;BV$31&amp;$B$2&amp;$B$1&amp;ROUND(BV$29/100*_xlfn.XLOOKUP($E184,$E$32:$E$281,_xlfn.XLOOKUP(BV$31,$S$28:$AB$28,$S$32:$AB$281))*IFERROR(_xlfn.XLOOKUP(BY$30,$S$8:$S$10,_xlfn.XLOOKUP(BV$31,$U$4:$Z$4,$U$8:$Z$10),1),1),4))</f>
        <v>"MagicDef":23470.9916</v>
      </c>
      <c r="BW184" s="2" t="str" cm="1">
        <f t="array" ref="BW184">IF(BW183="","",$B$2&amp;BW$31&amp;$B$2&amp;$B$1&amp;ROUND(BW$29/100*_xlfn.XLOOKUP($E184,$E$32:$E$281,_xlfn.XLOOKUP(BW$31,$S$28:$AB$28,$S$32:$AB$281))*IFERROR(_xlfn.XLOOKUP(BZ$30,$S$8:$S$10,_xlfn.XLOOKUP(BW$31,$U$4:$Z$4,$U$8:$Z$10),1),1),4))</f>
        <v>"AtkSpeed":0.23</v>
      </c>
      <c r="BX184" s="2" t="str" cm="1">
        <f t="array" ref="BX184">IF(BX183="","",$B$2&amp;BX$31&amp;$B$2&amp;$B$1&amp;ROUND(BX$29/100*_xlfn.XLOOKUP($E184,$E$32:$E$281,_xlfn.XLOOKUP(BX$31,$S$28:$AB$28,$S$32:$AB$281))*IFERROR(_xlfn.XLOOKUP(BY$30,$S$8:$S$10,_xlfn.XLOOKUP(BX$31,$U$4:$Z$4,$U$8:$Z$10),1),1),4))</f>
        <v>"HealInc":0.1686</v>
      </c>
      <c r="BY184" s="2" t="str">
        <f t="shared" si="36"/>
        <v>{"MagicDef":23470.9916,"AtkSpeed":0.23,"HealInc":0.1686}</v>
      </c>
    </row>
    <row r="185" spans="4:77" ht="16.5" x14ac:dyDescent="0.15">
      <c r="D185" s="38">
        <v>317</v>
      </c>
      <c r="E185" s="43">
        <v>154</v>
      </c>
      <c r="F185" s="38">
        <v>0</v>
      </c>
      <c r="G185" s="38">
        <v>0</v>
      </c>
      <c r="H185" s="38">
        <v>0</v>
      </c>
      <c r="I185" s="48">
        <v>0</v>
      </c>
      <c r="J185" s="48">
        <v>0</v>
      </c>
      <c r="K185" s="48">
        <v>0</v>
      </c>
      <c r="L185" s="48">
        <v>0</v>
      </c>
      <c r="M185" s="48">
        <v>0</v>
      </c>
      <c r="N185" s="48">
        <v>0</v>
      </c>
      <c r="O185" s="48">
        <v>0</v>
      </c>
      <c r="P185" s="48">
        <v>0</v>
      </c>
      <c r="Q185" s="48">
        <v>0</v>
      </c>
      <c r="R185" s="48">
        <v>0</v>
      </c>
      <c r="S185" s="48">
        <f>SUM(I$32:I185)</f>
        <v>592701.80883179419</v>
      </c>
      <c r="T185" s="48">
        <f>SUM(J$32:J185)</f>
        <v>59270.180883179411</v>
      </c>
      <c r="U185" s="48">
        <f>SUM(K$32:K185)</f>
        <v>23708.072353271767</v>
      </c>
      <c r="V185" s="48">
        <f>SUM(L$32:L185)</f>
        <v>23708.072353271767</v>
      </c>
      <c r="W185" s="62">
        <f>SUM(M$32:M185)/10000</f>
        <v>0.80920000000000003</v>
      </c>
      <c r="X185" s="62">
        <f>SUM(N$32:N185)/10000</f>
        <v>0.80920000000000003</v>
      </c>
      <c r="Y185" s="62">
        <f>SUM(O$32:O185)/10000</f>
        <v>0.22994999999999999</v>
      </c>
      <c r="Z185" s="62">
        <f>SUM(P$32:P185)/10000</f>
        <v>0.17885000000000001</v>
      </c>
      <c r="AA185" s="62">
        <f>SUM(Q$32:Q185)/10000</f>
        <v>0.16863000000000011</v>
      </c>
      <c r="AB185" s="62">
        <f>SUM(R$32:R185)/10000</f>
        <v>0.16863000000000011</v>
      </c>
      <c r="AD185" s="2" t="str" cm="1">
        <f t="array" ref="AD185">IF(AD184="","",$B$2&amp;AD$31&amp;$B$2&amp;$B$1&amp;ROUND(AD$29/100*_xlfn.XLOOKUP($E185,$E$32:$E$281,_xlfn.XLOOKUP(AD$31,$S$28:$AB$28,$S$32:$AB$281))*_xlfn.XLOOKUP(AG$30,$S$8:$S$10,_xlfn.XLOOKUP(AD$31,$U$4:$Z$4,$U$8:$Z$10),1),4))</f>
        <v>"Atk":72309.6207</v>
      </c>
      <c r="AE185" s="2" t="str" cm="1">
        <f t="array" ref="AE185">IF(AE184="","",$B$2&amp;AE$31&amp;$B$2&amp;$B$1&amp;ROUND(AE$29/100*_xlfn.XLOOKUP($E185,$E$32:$E$281,_xlfn.XLOOKUP(AE$31,$S$28:$AB$28,$S$32:$AB$281))*_xlfn.XLOOKUP(AG$30,$S$8:$S$10,_xlfn.XLOOKUP(AE$31,$U$4:$Z$4,$U$8:$Z$10),1),4))</f>
        <v>"Cri":1.1733</v>
      </c>
      <c r="AF185" s="2" t="str" cm="1">
        <f t="array" ref="AF185">IF(AF184="","",$B$2&amp;AF$31&amp;$B$2&amp;$B$1&amp;ROUND(AF$29/100*_xlfn.XLOOKUP($E185,$E$32:$E$281,_xlfn.XLOOKUP(AF$31,$S$28:$AB$28,$S$32:$AB$281))*_xlfn.XLOOKUP(AI$30,$S$8:$S$10,_xlfn.XLOOKUP(AF$31,$U$4:$Z$4,$U$8:$Z$10),1),4))</f>
        <v/>
      </c>
      <c r="AG185" s="2" t="str">
        <f t="shared" si="25"/>
        <v>{"Atk":72309.6207,"Cri":1.1733}</v>
      </c>
      <c r="AH185" s="2" t="str" cm="1">
        <f t="array" ref="AH185">IF(AH184="","",$B$2&amp;AH$31&amp;$B$2&amp;$B$1&amp;ROUND(AH$29/100*_xlfn.XLOOKUP($E185,$E$32:$E$281,_xlfn.XLOOKUP(AH$31,$S$28:$AB$28,$S$32:$AB$281))*_xlfn.XLOOKUP(AK$30,$S$8:$S$10,_xlfn.XLOOKUP(AH$31,$U$4:$Z$4,$U$8:$Z$10),1),4))</f>
        <v>"Hp":521577.5918</v>
      </c>
      <c r="AI185" s="2" t="str" cm="1">
        <f t="array" ref="AI185">IF(AI184="","",$B$2&amp;AI$31&amp;$B$2&amp;$B$1&amp;ROUND(AI$29/100*_xlfn.XLOOKUP($E185,$E$32:$E$281,_xlfn.XLOOKUP(AI$31,$S$28:$AB$28,$S$32:$AB$281))*_xlfn.XLOOKUP(AK$30,$S$8:$S$10,_xlfn.XLOOKUP(AI$31,$U$4:$Z$4,$U$8:$Z$10),1),4))</f>
        <v>"AntiCri":0.6474</v>
      </c>
      <c r="AJ185" s="2" t="str" cm="1">
        <f t="array" ref="AJ185">IF(AJ184="","",$B$2&amp;AJ$31&amp;$B$2&amp;$B$1&amp;ROUND(AJ$29/100*_xlfn.XLOOKUP($E185,$E$32:$E$281,_xlfn.XLOOKUP(AJ$31,$S$28:$AB$28,$S$32:$AB$281))*_xlfn.XLOOKUP(AK$30,$S$8:$S$10,_xlfn.XLOOKUP(AJ$31,$U$4:$Z$4,$U$8:$Z$10),1),4))</f>
        <v/>
      </c>
      <c r="AK185" s="2" t="str">
        <f t="shared" si="26"/>
        <v>{"Hp":521577.5918,"AntiCri":0.6474}</v>
      </c>
      <c r="AL185" s="2" t="str" cm="1">
        <f t="array" ref="AL185">IF(AL184="","",$B$2&amp;AL$31&amp;$B$2&amp;$B$1&amp;ROUND(AL$29/100*_xlfn.XLOOKUP($E185,$E$32:$E$281,_xlfn.XLOOKUP(AL$31,$S$28:$AB$28,$S$32:$AB$281))*IFERROR(_xlfn.XLOOKUP(AO$30,$S$8:$S$10,_xlfn.XLOOKUP(AL$31,$U$4:$Z$4,$U$8:$Z$10),1),1),4))</f>
        <v>"PhysDef":22522.6687</v>
      </c>
      <c r="AM185" s="2" t="str" cm="1">
        <f t="array" ref="AM185">IF(AM184="","",$B$2&amp;AM$31&amp;$B$2&amp;$B$1&amp;ROUND(AM$29/100*_xlfn.XLOOKUP($E185,$E$32:$E$281,_xlfn.XLOOKUP(AM$31,$S$28:$AB$28,$S$32:$AB$281))*IFERROR(_xlfn.XLOOKUP(AP$30,$S$8:$S$10,_xlfn.XLOOKUP(AM$31,$U$4:$Z$4,$U$8:$Z$10),1),1),4))</f>
        <v>"SkillSpeed":0.1789</v>
      </c>
      <c r="AN185" s="2" t="str" cm="1">
        <f t="array" ref="AN185">IF(AN184="","",$B$2&amp;AN$31&amp;$B$2&amp;$B$1&amp;ROUND(AN$29/100*_xlfn.XLOOKUP($E185,$E$32:$E$281,_xlfn.XLOOKUP(AN$31,$S$28:$AB$28,$S$32:$AB$281))*IFERROR(_xlfn.XLOOKUP(AO$30,$S$8:$S$10,_xlfn.XLOOKUP(AN$31,$U$4:$Z$4,$U$8:$Z$10),1),1),4))</f>
        <v/>
      </c>
      <c r="AO185" s="2" t="str">
        <f t="shared" si="27"/>
        <v>{"PhysDef":22522.6687,"SkillSpeed":0.1789}</v>
      </c>
      <c r="AP185" s="2" t="str" cm="1">
        <f t="array" ref="AP185">IF(AP184="","",$B$2&amp;AP$31&amp;$B$2&amp;$B$1&amp;ROUND(AP$29/100*_xlfn.XLOOKUP($E185,$E$32:$E$281,_xlfn.XLOOKUP(AP$31,$S$28:$AB$28,$S$32:$AB$281))*IFERROR(_xlfn.XLOOKUP(AS$30,$S$8:$S$10,_xlfn.XLOOKUP(AP$31,$U$4:$Z$4,$U$8:$Z$10),1),1),4))</f>
        <v>"MagicDef":22522.6687</v>
      </c>
      <c r="AQ185" s="2" t="str" cm="1">
        <f t="array" ref="AQ185">IF(AQ184="","",$B$2&amp;AQ$31&amp;$B$2&amp;$B$1&amp;ROUND(AQ$29/100*_xlfn.XLOOKUP($E185,$E$32:$E$281,_xlfn.XLOOKUP(AQ$31,$S$28:$AB$28,$S$32:$AB$281))*IFERROR(_xlfn.XLOOKUP(AT$30,$S$8:$S$10,_xlfn.XLOOKUP(AQ$31,$U$4:$Z$4,$U$8:$Z$10),1),1),4))</f>
        <v>"AtkSpeed":0.23</v>
      </c>
      <c r="AR185" s="2" t="str" cm="1">
        <f t="array" ref="AR185">IF(AR184="","",$B$2&amp;AR$31&amp;$B$2&amp;$B$1&amp;ROUND(AR$29/100*_xlfn.XLOOKUP($E185,$E$32:$E$281,_xlfn.XLOOKUP(AR$31,$S$28:$AB$28,$S$32:$AB$281))*IFERROR(_xlfn.XLOOKUP(AS$30,$S$8:$S$10,_xlfn.XLOOKUP(AR$31,$U$4:$Z$4,$U$8:$Z$10),1),1),4))</f>
        <v>"SkillSpeed":0.1789</v>
      </c>
      <c r="AS185" s="2" t="str">
        <f t="shared" si="28"/>
        <v>{"MagicDef":22522.6687,"AtkSpeed":0.23,"SkillSpeed":0.1789}</v>
      </c>
      <c r="AT185" s="2" t="str" cm="1">
        <f t="array" ref="AT185">IF(AT184="","",$B$2&amp;AT$31&amp;$B$2&amp;$B$1&amp;ROUND(AT$29/100*_xlfn.XLOOKUP($E185,$E$32:$E$281,_xlfn.XLOOKUP(AT$31,$S$28:$AB$28,$S$32:$AB$281))*IFERROR(_xlfn.XLOOKUP(AW$30,$S$8:$S$10,_xlfn.XLOOKUP(AT$31,$U$4:$Z$4,$U$8:$Z$10),1),1),4))</f>
        <v>"Atk":50972.3556</v>
      </c>
      <c r="AU185" s="2" t="str" cm="1">
        <f t="array" ref="AU185">IF(AU184="","",$B$2&amp;AU$31&amp;$B$2&amp;$B$1&amp;ROUND(AU$29/100*_xlfn.XLOOKUP($E185,$E$32:$E$281,_xlfn.XLOOKUP(AU$31,$S$28:$AB$28,$S$32:$AB$281))*IFERROR(_xlfn.XLOOKUP(AX$30,$S$8:$S$10,_xlfn.XLOOKUP(AU$31,$U$4:$Z$4,$U$8:$Z$10),1),1),4))</f>
        <v>"Cri":0.8092</v>
      </c>
      <c r="AV185" s="2" t="str" cm="1">
        <f t="array" ref="AV185">IF(AV184="","",$B$2&amp;AV$31&amp;$B$2&amp;$B$1&amp;ROUND(AV$29/100*_xlfn.XLOOKUP($E185,$E$32:$E$281,_xlfn.XLOOKUP(AV$31,$S$28:$AB$28,$S$32:$AB$281))*IFERROR(_xlfn.XLOOKUP(AW$30,$S$8:$S$10,_xlfn.XLOOKUP(AV$31,$U$4:$Z$4,$U$8:$Z$10),1),1),4))</f>
        <v/>
      </c>
      <c r="AW185" s="2" t="str">
        <f t="shared" si="29"/>
        <v>{"Atk":50972.3556,"Cri":0.8092}</v>
      </c>
      <c r="AX185" s="2" t="str" cm="1">
        <f t="array" ref="AX185">IF(AX184="","",$B$2&amp;AX$31&amp;$B$2&amp;$B$1&amp;ROUND(AX$29/100*_xlfn.XLOOKUP($E185,$E$32:$E$281,_xlfn.XLOOKUP(AX$31,$S$28:$AB$28,$S$32:$AB$281))*IFERROR(_xlfn.XLOOKUP(BA$30,$S$8:$S$10,_xlfn.XLOOKUP(AX$31,$U$4:$Z$4,$U$8:$Z$10),1),1),4))</f>
        <v>"Hp":740877.261</v>
      </c>
      <c r="AY185" s="2" t="str" cm="1">
        <f t="array" ref="AY185">IF(AY184="","",$B$2&amp;AY$31&amp;$B$2&amp;$B$1&amp;ROUND(AY$29/100*_xlfn.XLOOKUP($E185,$E$32:$E$281,_xlfn.XLOOKUP(AY$31,$S$28:$AB$28,$S$32:$AB$281))*IFERROR(_xlfn.XLOOKUP(BB$30,$S$8:$S$10,_xlfn.XLOOKUP(AY$31,$U$4:$Z$4,$U$8:$Z$10),1),1),4))</f>
        <v>"AntiCri":0.8092</v>
      </c>
      <c r="AZ185" s="2" t="str" cm="1">
        <f t="array" ref="AZ185">IF(AZ184="","",$B$2&amp;AZ$31&amp;$B$2&amp;$B$1&amp;ROUND(AZ$29/100*_xlfn.XLOOKUP($E185,$E$32:$E$281,_xlfn.XLOOKUP(AZ$31,$S$28:$AB$28,$S$32:$AB$281))*IFERROR(_xlfn.XLOOKUP(BA$30,$S$8:$S$10,_xlfn.XLOOKUP(AZ$31,$U$4:$Z$4,$U$8:$Z$10),1),1),4))</f>
        <v/>
      </c>
      <c r="BA185" s="2" t="str">
        <f t="shared" si="30"/>
        <v>{"Hp":740877.261,"AntiCri":0.8092}</v>
      </c>
      <c r="BB185" s="2" t="str" cm="1">
        <f t="array" ref="BB185">IF(BB184="","",$B$2&amp;BB$31&amp;$B$2&amp;$B$1&amp;ROUND(BB$29/100*_xlfn.XLOOKUP($E185,$E$32:$E$281,_xlfn.XLOOKUP(BB$31,$S$28:$AB$28,$S$32:$AB$281))*IFERROR(_xlfn.XLOOKUP(BE$30,$S$8:$S$10,_xlfn.XLOOKUP(BB$31,$U$4:$Z$4,$U$8:$Z$10),1),1),4))</f>
        <v>"PhysDef":26078.8796</v>
      </c>
      <c r="BC185" s="2" t="str" cm="1">
        <f t="array" ref="BC185">IF(BC184="","",$B$2&amp;BC$31&amp;$B$2&amp;$B$1&amp;ROUND(BC$29/100*_xlfn.XLOOKUP($E185,$E$32:$E$281,_xlfn.XLOOKUP(BC$31,$S$28:$AB$28,$S$32:$AB$281))*IFERROR(_xlfn.XLOOKUP(BF$30,$S$8:$S$10,_xlfn.XLOOKUP(BC$31,$U$4:$Z$4,$U$8:$Z$10),1),1),4))</f>
        <v>"OnHealInc":0.1686</v>
      </c>
      <c r="BD185" s="2" t="str" cm="1">
        <f t="array" ref="BD185">IF(BD184="","",$B$2&amp;BD$31&amp;$B$2&amp;$B$1&amp;ROUND(BD$29/100*_xlfn.XLOOKUP($E185,$E$32:$E$281,_xlfn.XLOOKUP(BD$31,$S$28:$AB$28,$S$32:$AB$281))*IFERROR(_xlfn.XLOOKUP(BE$30,$S$8:$S$10,_xlfn.XLOOKUP(BD$31,$U$4:$Z$4,$U$8:$Z$10),1),1),4))</f>
        <v/>
      </c>
      <c r="BE185" s="2" t="str">
        <f t="shared" si="31"/>
        <v>{"PhysDef":26078.8796,"OnHealInc":0.1686}</v>
      </c>
      <c r="BF185" s="2" t="str" cm="1">
        <f t="array" ref="BF185">IF(BF184="","",$B$2&amp;BF$31&amp;$B$2&amp;$B$1&amp;ROUND(BF$29/100*_xlfn.XLOOKUP($E185,$E$32:$E$281,_xlfn.XLOOKUP(BF$31,$S$28:$AB$28,$S$32:$AB$281))*IFERROR(_xlfn.XLOOKUP(BI$30,$S$8:$S$10,_xlfn.XLOOKUP(BF$31,$U$4:$Z$4,$U$8:$Z$10),1),1),4))</f>
        <v>"MagicDef":26078.8796</v>
      </c>
      <c r="BG185" s="2" t="str" cm="1">
        <f t="array" ref="BG185">IF(BG184="","",$B$2&amp;BG$31&amp;$B$2&amp;$B$1&amp;ROUND(BG$29/100*_xlfn.XLOOKUP($E185,$E$32:$E$281,_xlfn.XLOOKUP(BG$31,$S$28:$AB$28,$S$32:$AB$281))*IFERROR(_xlfn.XLOOKUP(BJ$30,$S$8:$S$10,_xlfn.XLOOKUP(BG$31,$U$4:$Z$4,$U$8:$Z$10),1),1),4))</f>
        <v>"AtkSpeed":0.23</v>
      </c>
      <c r="BH185" s="2" t="str" cm="1">
        <f t="array" ref="BH185">IF(BH184="","",$B$2&amp;BH$31&amp;$B$2&amp;$B$1&amp;ROUND(BH$29/100*_xlfn.XLOOKUP($E185,$E$32:$E$281,_xlfn.XLOOKUP(BH$31,$S$28:$AB$28,$S$32:$AB$281))*IFERROR(_xlfn.XLOOKUP(BI$30,$S$8:$S$10,_xlfn.XLOOKUP(BH$31,$U$4:$Z$4,$U$8:$Z$10),1),1),4))</f>
        <v>"OnHealInc":0.1686</v>
      </c>
      <c r="BI185" s="2" t="str">
        <f t="shared" si="32"/>
        <v>{"MagicDef":26078.8796,"AtkSpeed":0.23,"OnHealInc":0.1686}</v>
      </c>
      <c r="BJ185" s="2" t="str" cm="1">
        <f t="array" ref="BJ185">IF(BJ184="","",$B$2&amp;BJ$31&amp;$B$2&amp;$B$1&amp;ROUND(BJ$29/100*_xlfn.XLOOKUP($E185,$E$32:$E$281,_xlfn.XLOOKUP(BJ$31,$S$28:$AB$28,$S$32:$AB$281))*IFERROR(_xlfn.XLOOKUP(BM$30,$S$8:$S$10,_xlfn.XLOOKUP(BJ$31,$U$4:$Z$4,$U$8:$Z$10),1),1),4))</f>
        <v>"Atk":65197.199</v>
      </c>
      <c r="BK185" s="2" t="str" cm="1">
        <f t="array" ref="BK185">IF(BK184="","",$B$2&amp;BK$31&amp;$B$2&amp;$B$1&amp;ROUND(BK$29/100*_xlfn.XLOOKUP($E185,$E$32:$E$281,_xlfn.XLOOKUP(BK$31,$S$28:$AB$28,$S$32:$AB$281))*IFERROR(_xlfn.XLOOKUP(BN$30,$S$8:$S$10,_xlfn.XLOOKUP(BK$31,$U$4:$Z$4,$U$8:$Z$10),1),1),4))</f>
        <v>"Cri":0.8092</v>
      </c>
      <c r="BL185" s="2" t="str" cm="1">
        <f t="array" ref="BL185">IF(BL184="","",$B$2&amp;BL$31&amp;$B$2&amp;$B$1&amp;ROUND(BL$29/100*_xlfn.XLOOKUP($E185,$E$32:$E$281,_xlfn.XLOOKUP(BL$31,$S$28:$AB$28,$S$32:$AB$281))*IFERROR(_xlfn.XLOOKUP(BM$30,$S$8:$S$10,_xlfn.XLOOKUP(BL$31,$U$4:$Z$4,$U$8:$Z$10),1),1),4))</f>
        <v/>
      </c>
      <c r="BM185" s="2" t="str">
        <f t="shared" si="33"/>
        <v>{"Atk":65197.199,"Cri":0.8092}</v>
      </c>
      <c r="BN185" s="2" t="str" cm="1">
        <f t="array" ref="BN185">IF(BN184="","",$B$2&amp;BN$31&amp;$B$2&amp;$B$1&amp;ROUND(BN$29/100*_xlfn.XLOOKUP($E185,$E$32:$E$281,_xlfn.XLOOKUP(BN$31,$S$28:$AB$28,$S$32:$AB$281))*IFERROR(_xlfn.XLOOKUP(BQ$30,$S$8:$S$10,_xlfn.XLOOKUP(BN$31,$U$4:$Z$4,$U$8:$Z$10),1),1),4))</f>
        <v>"Hp":622336.8993</v>
      </c>
      <c r="BO185" s="2" t="str" cm="1">
        <f t="array" ref="BO185">IF(BO184="","",$B$2&amp;BO$31&amp;$B$2&amp;$B$1&amp;ROUND(BO$29/100*_xlfn.XLOOKUP($E185,$E$32:$E$281,_xlfn.XLOOKUP(BO$31,$S$28:$AB$28,$S$32:$AB$281))*IFERROR(_xlfn.XLOOKUP(BR$30,$S$8:$S$10,_xlfn.XLOOKUP(BO$31,$U$4:$Z$4,$U$8:$Z$10),1),1),4))</f>
        <v>"AntiCri":0.8092</v>
      </c>
      <c r="BP185" s="2" t="str" cm="1">
        <f t="array" ref="BP185">IF(BP184="","",$B$2&amp;BP$31&amp;$B$2&amp;$B$1&amp;ROUND(BP$29/100*_xlfn.XLOOKUP($E185,$E$32:$E$281,_xlfn.XLOOKUP(BP$31,$S$28:$AB$28,$S$32:$AB$281))*IFERROR(_xlfn.XLOOKUP(BQ$30,$S$8:$S$10,_xlfn.XLOOKUP(BP$31,$U$4:$Z$4,$U$8:$Z$10),1),1),4))</f>
        <v/>
      </c>
      <c r="BQ185" s="2" t="str">
        <f t="shared" si="34"/>
        <v>{"Hp":622336.8993,"AntiCri":0.8092}</v>
      </c>
      <c r="BR185" s="2" t="str" cm="1">
        <f t="array" ref="BR185">IF(BR184="","",$B$2&amp;BR$31&amp;$B$2&amp;$B$1&amp;ROUND(BR$29/100*_xlfn.XLOOKUP($E185,$E$32:$E$281,_xlfn.XLOOKUP(BR$31,$S$28:$AB$28,$S$32:$AB$281))*IFERROR(_xlfn.XLOOKUP(BU$30,$S$8:$S$10,_xlfn.XLOOKUP(BR$31,$U$4:$Z$4,$U$8:$Z$10),1),1),4))</f>
        <v>"PhysDef":22996.8302</v>
      </c>
      <c r="BS185" s="2" t="str" cm="1">
        <f t="array" ref="BS185">IF(BS184="","",$B$2&amp;BS$31&amp;$B$2&amp;$B$1&amp;ROUND(BS$29/100*_xlfn.XLOOKUP($E185,$E$32:$E$281,_xlfn.XLOOKUP(BS$31,$S$28:$AB$28,$S$32:$AB$281))*IFERROR(_xlfn.XLOOKUP(BV$30,$S$8:$S$10,_xlfn.XLOOKUP(BS$31,$U$4:$Z$4,$U$8:$Z$10),1),1),4))</f>
        <v>"HealInc":0.1686</v>
      </c>
      <c r="BT185" s="2" t="str" cm="1">
        <f t="array" ref="BT185">IF(BT184="","",$B$2&amp;BT$31&amp;$B$2&amp;$B$1&amp;ROUND(BT$29/100*_xlfn.XLOOKUP($E185,$E$32:$E$281,_xlfn.XLOOKUP(BT$31,$S$28:$AB$28,$S$32:$AB$281))*IFERROR(_xlfn.XLOOKUP(BU$30,$S$8:$S$10,_xlfn.XLOOKUP(BT$31,$U$4:$Z$4,$U$8:$Z$10),1),1),4))</f>
        <v/>
      </c>
      <c r="BU185" s="2" t="str">
        <f t="shared" si="35"/>
        <v>{"PhysDef":22996.8302,"HealInc":0.1686}</v>
      </c>
      <c r="BV185" s="2" t="str" cm="1">
        <f t="array" ref="BV185">IF(BV184="","",$B$2&amp;BV$31&amp;$B$2&amp;$B$1&amp;ROUND(BV$29/100*_xlfn.XLOOKUP($E185,$E$32:$E$281,_xlfn.XLOOKUP(BV$31,$S$28:$AB$28,$S$32:$AB$281))*IFERROR(_xlfn.XLOOKUP(BY$30,$S$8:$S$10,_xlfn.XLOOKUP(BV$31,$U$4:$Z$4,$U$8:$Z$10),1),1),4))</f>
        <v>"MagicDef":23470.9916</v>
      </c>
      <c r="BW185" s="2" t="str" cm="1">
        <f t="array" ref="BW185">IF(BW184="","",$B$2&amp;BW$31&amp;$B$2&amp;$B$1&amp;ROUND(BW$29/100*_xlfn.XLOOKUP($E185,$E$32:$E$281,_xlfn.XLOOKUP(BW$31,$S$28:$AB$28,$S$32:$AB$281))*IFERROR(_xlfn.XLOOKUP(BZ$30,$S$8:$S$10,_xlfn.XLOOKUP(BW$31,$U$4:$Z$4,$U$8:$Z$10),1),1),4))</f>
        <v>"AtkSpeed":0.23</v>
      </c>
      <c r="BX185" s="2" t="str" cm="1">
        <f t="array" ref="BX185">IF(BX184="","",$B$2&amp;BX$31&amp;$B$2&amp;$B$1&amp;ROUND(BX$29/100*_xlfn.XLOOKUP($E185,$E$32:$E$281,_xlfn.XLOOKUP(BX$31,$S$28:$AB$28,$S$32:$AB$281))*IFERROR(_xlfn.XLOOKUP(BY$30,$S$8:$S$10,_xlfn.XLOOKUP(BX$31,$U$4:$Z$4,$U$8:$Z$10),1),1),4))</f>
        <v>"HealInc":0.1686</v>
      </c>
      <c r="BY185" s="2" t="str">
        <f t="shared" si="36"/>
        <v>{"MagicDef":23470.9916,"AtkSpeed":0.23,"HealInc":0.1686}</v>
      </c>
    </row>
    <row r="186" spans="4:77" ht="16.5" x14ac:dyDescent="0.15">
      <c r="D186" s="38">
        <v>319</v>
      </c>
      <c r="E186" s="43">
        <v>155</v>
      </c>
      <c r="F186" s="38">
        <v>0</v>
      </c>
      <c r="G186" s="38">
        <v>0</v>
      </c>
      <c r="H186" s="38">
        <v>0</v>
      </c>
      <c r="I186" s="48">
        <v>0</v>
      </c>
      <c r="J186" s="48">
        <v>0</v>
      </c>
      <c r="K186" s="48">
        <v>0</v>
      </c>
      <c r="L186" s="48">
        <v>0</v>
      </c>
      <c r="M186" s="48">
        <v>0</v>
      </c>
      <c r="N186" s="48">
        <v>0</v>
      </c>
      <c r="O186" s="48">
        <v>0</v>
      </c>
      <c r="P186" s="48">
        <v>0</v>
      </c>
      <c r="Q186" s="48">
        <v>0</v>
      </c>
      <c r="R186" s="48">
        <v>0</v>
      </c>
      <c r="S186" s="48">
        <f>SUM(I$32:I186)</f>
        <v>592701.80883179419</v>
      </c>
      <c r="T186" s="48">
        <f>SUM(J$32:J186)</f>
        <v>59270.180883179411</v>
      </c>
      <c r="U186" s="48">
        <f>SUM(K$32:K186)</f>
        <v>23708.072353271767</v>
      </c>
      <c r="V186" s="48">
        <f>SUM(L$32:L186)</f>
        <v>23708.072353271767</v>
      </c>
      <c r="W186" s="62">
        <f>SUM(M$32:M186)/10000</f>
        <v>0.80920000000000003</v>
      </c>
      <c r="X186" s="62">
        <f>SUM(N$32:N186)/10000</f>
        <v>0.80920000000000003</v>
      </c>
      <c r="Y186" s="62">
        <f>SUM(O$32:O186)/10000</f>
        <v>0.22994999999999999</v>
      </c>
      <c r="Z186" s="62">
        <f>SUM(P$32:P186)/10000</f>
        <v>0.17885000000000001</v>
      </c>
      <c r="AA186" s="62">
        <f>SUM(Q$32:Q186)/10000</f>
        <v>0.16863000000000011</v>
      </c>
      <c r="AB186" s="62">
        <f>SUM(R$32:R186)/10000</f>
        <v>0.16863000000000011</v>
      </c>
      <c r="AD186" s="2" t="str" cm="1">
        <f t="array" ref="AD186">IF(AD185="","",$B$2&amp;AD$31&amp;$B$2&amp;$B$1&amp;ROUND(AD$29/100*_xlfn.XLOOKUP($E186,$E$32:$E$281,_xlfn.XLOOKUP(AD$31,$S$28:$AB$28,$S$32:$AB$281))*_xlfn.XLOOKUP(AG$30,$S$8:$S$10,_xlfn.XLOOKUP(AD$31,$U$4:$Z$4,$U$8:$Z$10),1),4))</f>
        <v>"Atk":72309.6207</v>
      </c>
      <c r="AE186" s="2" t="str" cm="1">
        <f t="array" ref="AE186">IF(AE185="","",$B$2&amp;AE$31&amp;$B$2&amp;$B$1&amp;ROUND(AE$29/100*_xlfn.XLOOKUP($E186,$E$32:$E$281,_xlfn.XLOOKUP(AE$31,$S$28:$AB$28,$S$32:$AB$281))*_xlfn.XLOOKUP(AG$30,$S$8:$S$10,_xlfn.XLOOKUP(AE$31,$U$4:$Z$4,$U$8:$Z$10),1),4))</f>
        <v>"Cri":1.1733</v>
      </c>
      <c r="AF186" s="2" t="str" cm="1">
        <f t="array" ref="AF186">IF(AF185="","",$B$2&amp;AF$31&amp;$B$2&amp;$B$1&amp;ROUND(AF$29/100*_xlfn.XLOOKUP($E186,$E$32:$E$281,_xlfn.XLOOKUP(AF$31,$S$28:$AB$28,$S$32:$AB$281))*_xlfn.XLOOKUP(AI$30,$S$8:$S$10,_xlfn.XLOOKUP(AF$31,$U$4:$Z$4,$U$8:$Z$10),1),4))</f>
        <v/>
      </c>
      <c r="AG186" s="2" t="str">
        <f t="shared" si="25"/>
        <v>{"Atk":72309.6207,"Cri":1.1733}</v>
      </c>
      <c r="AH186" s="2" t="str" cm="1">
        <f t="array" ref="AH186">IF(AH185="","",$B$2&amp;AH$31&amp;$B$2&amp;$B$1&amp;ROUND(AH$29/100*_xlfn.XLOOKUP($E186,$E$32:$E$281,_xlfn.XLOOKUP(AH$31,$S$28:$AB$28,$S$32:$AB$281))*_xlfn.XLOOKUP(AK$30,$S$8:$S$10,_xlfn.XLOOKUP(AH$31,$U$4:$Z$4,$U$8:$Z$10),1),4))</f>
        <v>"Hp":521577.5918</v>
      </c>
      <c r="AI186" s="2" t="str" cm="1">
        <f t="array" ref="AI186">IF(AI185="","",$B$2&amp;AI$31&amp;$B$2&amp;$B$1&amp;ROUND(AI$29/100*_xlfn.XLOOKUP($E186,$E$32:$E$281,_xlfn.XLOOKUP(AI$31,$S$28:$AB$28,$S$32:$AB$281))*_xlfn.XLOOKUP(AK$30,$S$8:$S$10,_xlfn.XLOOKUP(AI$31,$U$4:$Z$4,$U$8:$Z$10),1),4))</f>
        <v>"AntiCri":0.6474</v>
      </c>
      <c r="AJ186" s="2" t="str" cm="1">
        <f t="array" ref="AJ186">IF(AJ185="","",$B$2&amp;AJ$31&amp;$B$2&amp;$B$1&amp;ROUND(AJ$29/100*_xlfn.XLOOKUP($E186,$E$32:$E$281,_xlfn.XLOOKUP(AJ$31,$S$28:$AB$28,$S$32:$AB$281))*_xlfn.XLOOKUP(AK$30,$S$8:$S$10,_xlfn.XLOOKUP(AJ$31,$U$4:$Z$4,$U$8:$Z$10),1),4))</f>
        <v/>
      </c>
      <c r="AK186" s="2" t="str">
        <f t="shared" si="26"/>
        <v>{"Hp":521577.5918,"AntiCri":0.6474}</v>
      </c>
      <c r="AL186" s="2" t="str" cm="1">
        <f t="array" ref="AL186">IF(AL185="","",$B$2&amp;AL$31&amp;$B$2&amp;$B$1&amp;ROUND(AL$29/100*_xlfn.XLOOKUP($E186,$E$32:$E$281,_xlfn.XLOOKUP(AL$31,$S$28:$AB$28,$S$32:$AB$281))*IFERROR(_xlfn.XLOOKUP(AO$30,$S$8:$S$10,_xlfn.XLOOKUP(AL$31,$U$4:$Z$4,$U$8:$Z$10),1),1),4))</f>
        <v>"PhysDef":22522.6687</v>
      </c>
      <c r="AM186" s="2" t="str" cm="1">
        <f t="array" ref="AM186">IF(AM185="","",$B$2&amp;AM$31&amp;$B$2&amp;$B$1&amp;ROUND(AM$29/100*_xlfn.XLOOKUP($E186,$E$32:$E$281,_xlfn.XLOOKUP(AM$31,$S$28:$AB$28,$S$32:$AB$281))*IFERROR(_xlfn.XLOOKUP(AP$30,$S$8:$S$10,_xlfn.XLOOKUP(AM$31,$U$4:$Z$4,$U$8:$Z$10),1),1),4))</f>
        <v>"SkillSpeed":0.1789</v>
      </c>
      <c r="AN186" s="2" t="str" cm="1">
        <f t="array" ref="AN186">IF(AN185="","",$B$2&amp;AN$31&amp;$B$2&amp;$B$1&amp;ROUND(AN$29/100*_xlfn.XLOOKUP($E186,$E$32:$E$281,_xlfn.XLOOKUP(AN$31,$S$28:$AB$28,$S$32:$AB$281))*IFERROR(_xlfn.XLOOKUP(AO$30,$S$8:$S$10,_xlfn.XLOOKUP(AN$31,$U$4:$Z$4,$U$8:$Z$10),1),1),4))</f>
        <v/>
      </c>
      <c r="AO186" s="2" t="str">
        <f t="shared" si="27"/>
        <v>{"PhysDef":22522.6687,"SkillSpeed":0.1789}</v>
      </c>
      <c r="AP186" s="2" t="str" cm="1">
        <f t="array" ref="AP186">IF(AP185="","",$B$2&amp;AP$31&amp;$B$2&amp;$B$1&amp;ROUND(AP$29/100*_xlfn.XLOOKUP($E186,$E$32:$E$281,_xlfn.XLOOKUP(AP$31,$S$28:$AB$28,$S$32:$AB$281))*IFERROR(_xlfn.XLOOKUP(AS$30,$S$8:$S$10,_xlfn.XLOOKUP(AP$31,$U$4:$Z$4,$U$8:$Z$10),1),1),4))</f>
        <v>"MagicDef":22522.6687</v>
      </c>
      <c r="AQ186" s="2" t="str" cm="1">
        <f t="array" ref="AQ186">IF(AQ185="","",$B$2&amp;AQ$31&amp;$B$2&amp;$B$1&amp;ROUND(AQ$29/100*_xlfn.XLOOKUP($E186,$E$32:$E$281,_xlfn.XLOOKUP(AQ$31,$S$28:$AB$28,$S$32:$AB$281))*IFERROR(_xlfn.XLOOKUP(AT$30,$S$8:$S$10,_xlfn.XLOOKUP(AQ$31,$U$4:$Z$4,$U$8:$Z$10),1),1),4))</f>
        <v>"AtkSpeed":0.23</v>
      </c>
      <c r="AR186" s="2" t="str" cm="1">
        <f t="array" ref="AR186">IF(AR185="","",$B$2&amp;AR$31&amp;$B$2&amp;$B$1&amp;ROUND(AR$29/100*_xlfn.XLOOKUP($E186,$E$32:$E$281,_xlfn.XLOOKUP(AR$31,$S$28:$AB$28,$S$32:$AB$281))*IFERROR(_xlfn.XLOOKUP(AS$30,$S$8:$S$10,_xlfn.XLOOKUP(AR$31,$U$4:$Z$4,$U$8:$Z$10),1),1),4))</f>
        <v>"SkillSpeed":0.1789</v>
      </c>
      <c r="AS186" s="2" t="str">
        <f t="shared" si="28"/>
        <v>{"MagicDef":22522.6687,"AtkSpeed":0.23,"SkillSpeed":0.1789}</v>
      </c>
      <c r="AT186" s="2" t="str" cm="1">
        <f t="array" ref="AT186">IF(AT185="","",$B$2&amp;AT$31&amp;$B$2&amp;$B$1&amp;ROUND(AT$29/100*_xlfn.XLOOKUP($E186,$E$32:$E$281,_xlfn.XLOOKUP(AT$31,$S$28:$AB$28,$S$32:$AB$281))*IFERROR(_xlfn.XLOOKUP(AW$30,$S$8:$S$10,_xlfn.XLOOKUP(AT$31,$U$4:$Z$4,$U$8:$Z$10),1),1),4))</f>
        <v>"Atk":50972.3556</v>
      </c>
      <c r="AU186" s="2" t="str" cm="1">
        <f t="array" ref="AU186">IF(AU185="","",$B$2&amp;AU$31&amp;$B$2&amp;$B$1&amp;ROUND(AU$29/100*_xlfn.XLOOKUP($E186,$E$32:$E$281,_xlfn.XLOOKUP(AU$31,$S$28:$AB$28,$S$32:$AB$281))*IFERROR(_xlfn.XLOOKUP(AX$30,$S$8:$S$10,_xlfn.XLOOKUP(AU$31,$U$4:$Z$4,$U$8:$Z$10),1),1),4))</f>
        <v>"Cri":0.8092</v>
      </c>
      <c r="AV186" s="2" t="str" cm="1">
        <f t="array" ref="AV186">IF(AV185="","",$B$2&amp;AV$31&amp;$B$2&amp;$B$1&amp;ROUND(AV$29/100*_xlfn.XLOOKUP($E186,$E$32:$E$281,_xlfn.XLOOKUP(AV$31,$S$28:$AB$28,$S$32:$AB$281))*IFERROR(_xlfn.XLOOKUP(AW$30,$S$8:$S$10,_xlfn.XLOOKUP(AV$31,$U$4:$Z$4,$U$8:$Z$10),1),1),4))</f>
        <v/>
      </c>
      <c r="AW186" s="2" t="str">
        <f t="shared" si="29"/>
        <v>{"Atk":50972.3556,"Cri":0.8092}</v>
      </c>
      <c r="AX186" s="2" t="str" cm="1">
        <f t="array" ref="AX186">IF(AX185="","",$B$2&amp;AX$31&amp;$B$2&amp;$B$1&amp;ROUND(AX$29/100*_xlfn.XLOOKUP($E186,$E$32:$E$281,_xlfn.XLOOKUP(AX$31,$S$28:$AB$28,$S$32:$AB$281))*IFERROR(_xlfn.XLOOKUP(BA$30,$S$8:$S$10,_xlfn.XLOOKUP(AX$31,$U$4:$Z$4,$U$8:$Z$10),1),1),4))</f>
        <v>"Hp":740877.261</v>
      </c>
      <c r="AY186" s="2" t="str" cm="1">
        <f t="array" ref="AY186">IF(AY185="","",$B$2&amp;AY$31&amp;$B$2&amp;$B$1&amp;ROUND(AY$29/100*_xlfn.XLOOKUP($E186,$E$32:$E$281,_xlfn.XLOOKUP(AY$31,$S$28:$AB$28,$S$32:$AB$281))*IFERROR(_xlfn.XLOOKUP(BB$30,$S$8:$S$10,_xlfn.XLOOKUP(AY$31,$U$4:$Z$4,$U$8:$Z$10),1),1),4))</f>
        <v>"AntiCri":0.8092</v>
      </c>
      <c r="AZ186" s="2" t="str" cm="1">
        <f t="array" ref="AZ186">IF(AZ185="","",$B$2&amp;AZ$31&amp;$B$2&amp;$B$1&amp;ROUND(AZ$29/100*_xlfn.XLOOKUP($E186,$E$32:$E$281,_xlfn.XLOOKUP(AZ$31,$S$28:$AB$28,$S$32:$AB$281))*IFERROR(_xlfn.XLOOKUP(BA$30,$S$8:$S$10,_xlfn.XLOOKUP(AZ$31,$U$4:$Z$4,$U$8:$Z$10),1),1),4))</f>
        <v/>
      </c>
      <c r="BA186" s="2" t="str">
        <f t="shared" si="30"/>
        <v>{"Hp":740877.261,"AntiCri":0.8092}</v>
      </c>
      <c r="BB186" s="2" t="str" cm="1">
        <f t="array" ref="BB186">IF(BB185="","",$B$2&amp;BB$31&amp;$B$2&amp;$B$1&amp;ROUND(BB$29/100*_xlfn.XLOOKUP($E186,$E$32:$E$281,_xlfn.XLOOKUP(BB$31,$S$28:$AB$28,$S$32:$AB$281))*IFERROR(_xlfn.XLOOKUP(BE$30,$S$8:$S$10,_xlfn.XLOOKUP(BB$31,$U$4:$Z$4,$U$8:$Z$10),1),1),4))</f>
        <v>"PhysDef":26078.8796</v>
      </c>
      <c r="BC186" s="2" t="str" cm="1">
        <f t="array" ref="BC186">IF(BC185="","",$B$2&amp;BC$31&amp;$B$2&amp;$B$1&amp;ROUND(BC$29/100*_xlfn.XLOOKUP($E186,$E$32:$E$281,_xlfn.XLOOKUP(BC$31,$S$28:$AB$28,$S$32:$AB$281))*IFERROR(_xlfn.XLOOKUP(BF$30,$S$8:$S$10,_xlfn.XLOOKUP(BC$31,$U$4:$Z$4,$U$8:$Z$10),1),1),4))</f>
        <v>"OnHealInc":0.1686</v>
      </c>
      <c r="BD186" s="2" t="str" cm="1">
        <f t="array" ref="BD186">IF(BD185="","",$B$2&amp;BD$31&amp;$B$2&amp;$B$1&amp;ROUND(BD$29/100*_xlfn.XLOOKUP($E186,$E$32:$E$281,_xlfn.XLOOKUP(BD$31,$S$28:$AB$28,$S$32:$AB$281))*IFERROR(_xlfn.XLOOKUP(BE$30,$S$8:$S$10,_xlfn.XLOOKUP(BD$31,$U$4:$Z$4,$U$8:$Z$10),1),1),4))</f>
        <v/>
      </c>
      <c r="BE186" s="2" t="str">
        <f t="shared" si="31"/>
        <v>{"PhysDef":26078.8796,"OnHealInc":0.1686}</v>
      </c>
      <c r="BF186" s="2" t="str" cm="1">
        <f t="array" ref="BF186">IF(BF185="","",$B$2&amp;BF$31&amp;$B$2&amp;$B$1&amp;ROUND(BF$29/100*_xlfn.XLOOKUP($E186,$E$32:$E$281,_xlfn.XLOOKUP(BF$31,$S$28:$AB$28,$S$32:$AB$281))*IFERROR(_xlfn.XLOOKUP(BI$30,$S$8:$S$10,_xlfn.XLOOKUP(BF$31,$U$4:$Z$4,$U$8:$Z$10),1),1),4))</f>
        <v>"MagicDef":26078.8796</v>
      </c>
      <c r="BG186" s="2" t="str" cm="1">
        <f t="array" ref="BG186">IF(BG185="","",$B$2&amp;BG$31&amp;$B$2&amp;$B$1&amp;ROUND(BG$29/100*_xlfn.XLOOKUP($E186,$E$32:$E$281,_xlfn.XLOOKUP(BG$31,$S$28:$AB$28,$S$32:$AB$281))*IFERROR(_xlfn.XLOOKUP(BJ$30,$S$8:$S$10,_xlfn.XLOOKUP(BG$31,$U$4:$Z$4,$U$8:$Z$10),1),1),4))</f>
        <v>"AtkSpeed":0.23</v>
      </c>
      <c r="BH186" s="2" t="str" cm="1">
        <f t="array" ref="BH186">IF(BH185="","",$B$2&amp;BH$31&amp;$B$2&amp;$B$1&amp;ROUND(BH$29/100*_xlfn.XLOOKUP($E186,$E$32:$E$281,_xlfn.XLOOKUP(BH$31,$S$28:$AB$28,$S$32:$AB$281))*IFERROR(_xlfn.XLOOKUP(BI$30,$S$8:$S$10,_xlfn.XLOOKUP(BH$31,$U$4:$Z$4,$U$8:$Z$10),1),1),4))</f>
        <v>"OnHealInc":0.1686</v>
      </c>
      <c r="BI186" s="2" t="str">
        <f t="shared" si="32"/>
        <v>{"MagicDef":26078.8796,"AtkSpeed":0.23,"OnHealInc":0.1686}</v>
      </c>
      <c r="BJ186" s="2" t="str" cm="1">
        <f t="array" ref="BJ186">IF(BJ185="","",$B$2&amp;BJ$31&amp;$B$2&amp;$B$1&amp;ROUND(BJ$29/100*_xlfn.XLOOKUP($E186,$E$32:$E$281,_xlfn.XLOOKUP(BJ$31,$S$28:$AB$28,$S$32:$AB$281))*IFERROR(_xlfn.XLOOKUP(BM$30,$S$8:$S$10,_xlfn.XLOOKUP(BJ$31,$U$4:$Z$4,$U$8:$Z$10),1),1),4))</f>
        <v>"Atk":65197.199</v>
      </c>
      <c r="BK186" s="2" t="str" cm="1">
        <f t="array" ref="BK186">IF(BK185="","",$B$2&amp;BK$31&amp;$B$2&amp;$B$1&amp;ROUND(BK$29/100*_xlfn.XLOOKUP($E186,$E$32:$E$281,_xlfn.XLOOKUP(BK$31,$S$28:$AB$28,$S$32:$AB$281))*IFERROR(_xlfn.XLOOKUP(BN$30,$S$8:$S$10,_xlfn.XLOOKUP(BK$31,$U$4:$Z$4,$U$8:$Z$10),1),1),4))</f>
        <v>"Cri":0.8092</v>
      </c>
      <c r="BL186" s="2" t="str" cm="1">
        <f t="array" ref="BL186">IF(BL185="","",$B$2&amp;BL$31&amp;$B$2&amp;$B$1&amp;ROUND(BL$29/100*_xlfn.XLOOKUP($E186,$E$32:$E$281,_xlfn.XLOOKUP(BL$31,$S$28:$AB$28,$S$32:$AB$281))*IFERROR(_xlfn.XLOOKUP(BM$30,$S$8:$S$10,_xlfn.XLOOKUP(BL$31,$U$4:$Z$4,$U$8:$Z$10),1),1),4))</f>
        <v/>
      </c>
      <c r="BM186" s="2" t="str">
        <f t="shared" si="33"/>
        <v>{"Atk":65197.199,"Cri":0.8092}</v>
      </c>
      <c r="BN186" s="2" t="str" cm="1">
        <f t="array" ref="BN186">IF(BN185="","",$B$2&amp;BN$31&amp;$B$2&amp;$B$1&amp;ROUND(BN$29/100*_xlfn.XLOOKUP($E186,$E$32:$E$281,_xlfn.XLOOKUP(BN$31,$S$28:$AB$28,$S$32:$AB$281))*IFERROR(_xlfn.XLOOKUP(BQ$30,$S$8:$S$10,_xlfn.XLOOKUP(BN$31,$U$4:$Z$4,$U$8:$Z$10),1),1),4))</f>
        <v>"Hp":622336.8993</v>
      </c>
      <c r="BO186" s="2" t="str" cm="1">
        <f t="array" ref="BO186">IF(BO185="","",$B$2&amp;BO$31&amp;$B$2&amp;$B$1&amp;ROUND(BO$29/100*_xlfn.XLOOKUP($E186,$E$32:$E$281,_xlfn.XLOOKUP(BO$31,$S$28:$AB$28,$S$32:$AB$281))*IFERROR(_xlfn.XLOOKUP(BR$30,$S$8:$S$10,_xlfn.XLOOKUP(BO$31,$U$4:$Z$4,$U$8:$Z$10),1),1),4))</f>
        <v>"AntiCri":0.8092</v>
      </c>
      <c r="BP186" s="2" t="str" cm="1">
        <f t="array" ref="BP186">IF(BP185="","",$B$2&amp;BP$31&amp;$B$2&amp;$B$1&amp;ROUND(BP$29/100*_xlfn.XLOOKUP($E186,$E$32:$E$281,_xlfn.XLOOKUP(BP$31,$S$28:$AB$28,$S$32:$AB$281))*IFERROR(_xlfn.XLOOKUP(BQ$30,$S$8:$S$10,_xlfn.XLOOKUP(BP$31,$U$4:$Z$4,$U$8:$Z$10),1),1),4))</f>
        <v/>
      </c>
      <c r="BQ186" s="2" t="str">
        <f t="shared" si="34"/>
        <v>{"Hp":622336.8993,"AntiCri":0.8092}</v>
      </c>
      <c r="BR186" s="2" t="str" cm="1">
        <f t="array" ref="BR186">IF(BR185="","",$B$2&amp;BR$31&amp;$B$2&amp;$B$1&amp;ROUND(BR$29/100*_xlfn.XLOOKUP($E186,$E$32:$E$281,_xlfn.XLOOKUP(BR$31,$S$28:$AB$28,$S$32:$AB$281))*IFERROR(_xlfn.XLOOKUP(BU$30,$S$8:$S$10,_xlfn.XLOOKUP(BR$31,$U$4:$Z$4,$U$8:$Z$10),1),1),4))</f>
        <v>"PhysDef":22996.8302</v>
      </c>
      <c r="BS186" s="2" t="str" cm="1">
        <f t="array" ref="BS186">IF(BS185="","",$B$2&amp;BS$31&amp;$B$2&amp;$B$1&amp;ROUND(BS$29/100*_xlfn.XLOOKUP($E186,$E$32:$E$281,_xlfn.XLOOKUP(BS$31,$S$28:$AB$28,$S$32:$AB$281))*IFERROR(_xlfn.XLOOKUP(BV$30,$S$8:$S$10,_xlfn.XLOOKUP(BS$31,$U$4:$Z$4,$U$8:$Z$10),1),1),4))</f>
        <v>"HealInc":0.1686</v>
      </c>
      <c r="BT186" s="2" t="str" cm="1">
        <f t="array" ref="BT186">IF(BT185="","",$B$2&amp;BT$31&amp;$B$2&amp;$B$1&amp;ROUND(BT$29/100*_xlfn.XLOOKUP($E186,$E$32:$E$281,_xlfn.XLOOKUP(BT$31,$S$28:$AB$28,$S$32:$AB$281))*IFERROR(_xlfn.XLOOKUP(BU$30,$S$8:$S$10,_xlfn.XLOOKUP(BT$31,$U$4:$Z$4,$U$8:$Z$10),1),1),4))</f>
        <v/>
      </c>
      <c r="BU186" s="2" t="str">
        <f t="shared" si="35"/>
        <v>{"PhysDef":22996.8302,"HealInc":0.1686}</v>
      </c>
      <c r="BV186" s="2" t="str" cm="1">
        <f t="array" ref="BV186">IF(BV185="","",$B$2&amp;BV$31&amp;$B$2&amp;$B$1&amp;ROUND(BV$29/100*_xlfn.XLOOKUP($E186,$E$32:$E$281,_xlfn.XLOOKUP(BV$31,$S$28:$AB$28,$S$32:$AB$281))*IFERROR(_xlfn.XLOOKUP(BY$30,$S$8:$S$10,_xlfn.XLOOKUP(BV$31,$U$4:$Z$4,$U$8:$Z$10),1),1),4))</f>
        <v>"MagicDef":23470.9916</v>
      </c>
      <c r="BW186" s="2" t="str" cm="1">
        <f t="array" ref="BW186">IF(BW185="","",$B$2&amp;BW$31&amp;$B$2&amp;$B$1&amp;ROUND(BW$29/100*_xlfn.XLOOKUP($E186,$E$32:$E$281,_xlfn.XLOOKUP(BW$31,$S$28:$AB$28,$S$32:$AB$281))*IFERROR(_xlfn.XLOOKUP(BZ$30,$S$8:$S$10,_xlfn.XLOOKUP(BW$31,$U$4:$Z$4,$U$8:$Z$10),1),1),4))</f>
        <v>"AtkSpeed":0.23</v>
      </c>
      <c r="BX186" s="2" t="str" cm="1">
        <f t="array" ref="BX186">IF(BX185="","",$B$2&amp;BX$31&amp;$B$2&amp;$B$1&amp;ROUND(BX$29/100*_xlfn.XLOOKUP($E186,$E$32:$E$281,_xlfn.XLOOKUP(BX$31,$S$28:$AB$28,$S$32:$AB$281))*IFERROR(_xlfn.XLOOKUP(BY$30,$S$8:$S$10,_xlfn.XLOOKUP(BX$31,$U$4:$Z$4,$U$8:$Z$10),1),1),4))</f>
        <v>"HealInc":0.1686</v>
      </c>
      <c r="BY186" s="2" t="str">
        <f t="shared" si="36"/>
        <v>{"MagicDef":23470.9916,"AtkSpeed":0.23,"HealInc":0.1686}</v>
      </c>
    </row>
    <row r="187" spans="4:77" ht="16.5" x14ac:dyDescent="0.15">
      <c r="D187" s="38">
        <v>321</v>
      </c>
      <c r="E187" s="42">
        <v>156</v>
      </c>
      <c r="F187" s="38">
        <v>0</v>
      </c>
      <c r="G187" s="38">
        <v>0</v>
      </c>
      <c r="H187" s="38">
        <v>0</v>
      </c>
      <c r="I187" s="48">
        <v>0</v>
      </c>
      <c r="J187" s="48">
        <v>0</v>
      </c>
      <c r="K187" s="48">
        <v>0</v>
      </c>
      <c r="L187" s="48">
        <v>0</v>
      </c>
      <c r="M187" s="48">
        <v>0</v>
      </c>
      <c r="N187" s="48">
        <v>0</v>
      </c>
      <c r="O187" s="48">
        <v>0</v>
      </c>
      <c r="P187" s="48">
        <v>0</v>
      </c>
      <c r="Q187" s="48">
        <v>0</v>
      </c>
      <c r="R187" s="48">
        <v>0</v>
      </c>
      <c r="S187" s="48">
        <f>SUM(I$32:I187)</f>
        <v>592701.80883179419</v>
      </c>
      <c r="T187" s="48">
        <f>SUM(J$32:J187)</f>
        <v>59270.180883179411</v>
      </c>
      <c r="U187" s="48">
        <f>SUM(K$32:K187)</f>
        <v>23708.072353271767</v>
      </c>
      <c r="V187" s="48">
        <f>SUM(L$32:L187)</f>
        <v>23708.072353271767</v>
      </c>
      <c r="W187" s="62">
        <f>SUM(M$32:M187)/10000</f>
        <v>0.80920000000000003</v>
      </c>
      <c r="X187" s="62">
        <f>SUM(N$32:N187)/10000</f>
        <v>0.80920000000000003</v>
      </c>
      <c r="Y187" s="62">
        <f>SUM(O$32:O187)/10000</f>
        <v>0.22994999999999999</v>
      </c>
      <c r="Z187" s="62">
        <f>SUM(P$32:P187)/10000</f>
        <v>0.17885000000000001</v>
      </c>
      <c r="AA187" s="62">
        <f>SUM(Q$32:Q187)/10000</f>
        <v>0.16863000000000011</v>
      </c>
      <c r="AB187" s="62">
        <f>SUM(R$32:R187)/10000</f>
        <v>0.16863000000000011</v>
      </c>
      <c r="AD187" s="2" t="str" cm="1">
        <f t="array" ref="AD187">IF(AD186="","",$B$2&amp;AD$31&amp;$B$2&amp;$B$1&amp;ROUND(AD$29/100*_xlfn.XLOOKUP($E187,$E$32:$E$281,_xlfn.XLOOKUP(AD$31,$S$28:$AB$28,$S$32:$AB$281))*_xlfn.XLOOKUP(AG$30,$S$8:$S$10,_xlfn.XLOOKUP(AD$31,$U$4:$Z$4,$U$8:$Z$10),1),4))</f>
        <v>"Atk":72309.6207</v>
      </c>
      <c r="AE187" s="2" t="str" cm="1">
        <f t="array" ref="AE187">IF(AE186="","",$B$2&amp;AE$31&amp;$B$2&amp;$B$1&amp;ROUND(AE$29/100*_xlfn.XLOOKUP($E187,$E$32:$E$281,_xlfn.XLOOKUP(AE$31,$S$28:$AB$28,$S$32:$AB$281))*_xlfn.XLOOKUP(AG$30,$S$8:$S$10,_xlfn.XLOOKUP(AE$31,$U$4:$Z$4,$U$8:$Z$10),1),4))</f>
        <v>"Cri":1.1733</v>
      </c>
      <c r="AF187" s="2" t="str" cm="1">
        <f t="array" ref="AF187">IF(AF186="","",$B$2&amp;AF$31&amp;$B$2&amp;$B$1&amp;ROUND(AF$29/100*_xlfn.XLOOKUP($E187,$E$32:$E$281,_xlfn.XLOOKUP(AF$31,$S$28:$AB$28,$S$32:$AB$281))*_xlfn.XLOOKUP(AI$30,$S$8:$S$10,_xlfn.XLOOKUP(AF$31,$U$4:$Z$4,$U$8:$Z$10),1),4))</f>
        <v/>
      </c>
      <c r="AG187" s="2" t="str">
        <f t="shared" si="25"/>
        <v>{"Atk":72309.6207,"Cri":1.1733}</v>
      </c>
      <c r="AH187" s="2" t="str" cm="1">
        <f t="array" ref="AH187">IF(AH186="","",$B$2&amp;AH$31&amp;$B$2&amp;$B$1&amp;ROUND(AH$29/100*_xlfn.XLOOKUP($E187,$E$32:$E$281,_xlfn.XLOOKUP(AH$31,$S$28:$AB$28,$S$32:$AB$281))*_xlfn.XLOOKUP(AK$30,$S$8:$S$10,_xlfn.XLOOKUP(AH$31,$U$4:$Z$4,$U$8:$Z$10),1),4))</f>
        <v>"Hp":521577.5918</v>
      </c>
      <c r="AI187" s="2" t="str" cm="1">
        <f t="array" ref="AI187">IF(AI186="","",$B$2&amp;AI$31&amp;$B$2&amp;$B$1&amp;ROUND(AI$29/100*_xlfn.XLOOKUP($E187,$E$32:$E$281,_xlfn.XLOOKUP(AI$31,$S$28:$AB$28,$S$32:$AB$281))*_xlfn.XLOOKUP(AK$30,$S$8:$S$10,_xlfn.XLOOKUP(AI$31,$U$4:$Z$4,$U$8:$Z$10),1),4))</f>
        <v>"AntiCri":0.6474</v>
      </c>
      <c r="AJ187" s="2" t="str" cm="1">
        <f t="array" ref="AJ187">IF(AJ186="","",$B$2&amp;AJ$31&amp;$B$2&amp;$B$1&amp;ROUND(AJ$29/100*_xlfn.XLOOKUP($E187,$E$32:$E$281,_xlfn.XLOOKUP(AJ$31,$S$28:$AB$28,$S$32:$AB$281))*_xlfn.XLOOKUP(AK$30,$S$8:$S$10,_xlfn.XLOOKUP(AJ$31,$U$4:$Z$4,$U$8:$Z$10),1),4))</f>
        <v/>
      </c>
      <c r="AK187" s="2" t="str">
        <f t="shared" si="26"/>
        <v>{"Hp":521577.5918,"AntiCri":0.6474}</v>
      </c>
      <c r="AL187" s="2" t="str" cm="1">
        <f t="array" ref="AL187">IF(AL186="","",$B$2&amp;AL$31&amp;$B$2&amp;$B$1&amp;ROUND(AL$29/100*_xlfn.XLOOKUP($E187,$E$32:$E$281,_xlfn.XLOOKUP(AL$31,$S$28:$AB$28,$S$32:$AB$281))*IFERROR(_xlfn.XLOOKUP(AO$30,$S$8:$S$10,_xlfn.XLOOKUP(AL$31,$U$4:$Z$4,$U$8:$Z$10),1),1),4))</f>
        <v>"PhysDef":22522.6687</v>
      </c>
      <c r="AM187" s="2" t="str" cm="1">
        <f t="array" ref="AM187">IF(AM186="","",$B$2&amp;AM$31&amp;$B$2&amp;$B$1&amp;ROUND(AM$29/100*_xlfn.XLOOKUP($E187,$E$32:$E$281,_xlfn.XLOOKUP(AM$31,$S$28:$AB$28,$S$32:$AB$281))*IFERROR(_xlfn.XLOOKUP(AP$30,$S$8:$S$10,_xlfn.XLOOKUP(AM$31,$U$4:$Z$4,$U$8:$Z$10),1),1),4))</f>
        <v>"SkillSpeed":0.1789</v>
      </c>
      <c r="AN187" s="2" t="str" cm="1">
        <f t="array" ref="AN187">IF(AN186="","",$B$2&amp;AN$31&amp;$B$2&amp;$B$1&amp;ROUND(AN$29/100*_xlfn.XLOOKUP($E187,$E$32:$E$281,_xlfn.XLOOKUP(AN$31,$S$28:$AB$28,$S$32:$AB$281))*IFERROR(_xlfn.XLOOKUP(AO$30,$S$8:$S$10,_xlfn.XLOOKUP(AN$31,$U$4:$Z$4,$U$8:$Z$10),1),1),4))</f>
        <v/>
      </c>
      <c r="AO187" s="2" t="str">
        <f t="shared" si="27"/>
        <v>{"PhysDef":22522.6687,"SkillSpeed":0.1789}</v>
      </c>
      <c r="AP187" s="2" t="str" cm="1">
        <f t="array" ref="AP187">IF(AP186="","",$B$2&amp;AP$31&amp;$B$2&amp;$B$1&amp;ROUND(AP$29/100*_xlfn.XLOOKUP($E187,$E$32:$E$281,_xlfn.XLOOKUP(AP$31,$S$28:$AB$28,$S$32:$AB$281))*IFERROR(_xlfn.XLOOKUP(AS$30,$S$8:$S$10,_xlfn.XLOOKUP(AP$31,$U$4:$Z$4,$U$8:$Z$10),1),1),4))</f>
        <v>"MagicDef":22522.6687</v>
      </c>
      <c r="AQ187" s="2" t="str" cm="1">
        <f t="array" ref="AQ187">IF(AQ186="","",$B$2&amp;AQ$31&amp;$B$2&amp;$B$1&amp;ROUND(AQ$29/100*_xlfn.XLOOKUP($E187,$E$32:$E$281,_xlfn.XLOOKUP(AQ$31,$S$28:$AB$28,$S$32:$AB$281))*IFERROR(_xlfn.XLOOKUP(AT$30,$S$8:$S$10,_xlfn.XLOOKUP(AQ$31,$U$4:$Z$4,$U$8:$Z$10),1),1),4))</f>
        <v>"AtkSpeed":0.23</v>
      </c>
      <c r="AR187" s="2" t="str" cm="1">
        <f t="array" ref="AR187">IF(AR186="","",$B$2&amp;AR$31&amp;$B$2&amp;$B$1&amp;ROUND(AR$29/100*_xlfn.XLOOKUP($E187,$E$32:$E$281,_xlfn.XLOOKUP(AR$31,$S$28:$AB$28,$S$32:$AB$281))*IFERROR(_xlfn.XLOOKUP(AS$30,$S$8:$S$10,_xlfn.XLOOKUP(AR$31,$U$4:$Z$4,$U$8:$Z$10),1),1),4))</f>
        <v>"SkillSpeed":0.1789</v>
      </c>
      <c r="AS187" s="2" t="str">
        <f t="shared" si="28"/>
        <v>{"MagicDef":22522.6687,"AtkSpeed":0.23,"SkillSpeed":0.1789}</v>
      </c>
      <c r="AT187" s="2" t="str" cm="1">
        <f t="array" ref="AT187">IF(AT186="","",$B$2&amp;AT$31&amp;$B$2&amp;$B$1&amp;ROUND(AT$29/100*_xlfn.XLOOKUP($E187,$E$32:$E$281,_xlfn.XLOOKUP(AT$31,$S$28:$AB$28,$S$32:$AB$281))*IFERROR(_xlfn.XLOOKUP(AW$30,$S$8:$S$10,_xlfn.XLOOKUP(AT$31,$U$4:$Z$4,$U$8:$Z$10),1),1),4))</f>
        <v>"Atk":50972.3556</v>
      </c>
      <c r="AU187" s="2" t="str" cm="1">
        <f t="array" ref="AU187">IF(AU186="","",$B$2&amp;AU$31&amp;$B$2&amp;$B$1&amp;ROUND(AU$29/100*_xlfn.XLOOKUP($E187,$E$32:$E$281,_xlfn.XLOOKUP(AU$31,$S$28:$AB$28,$S$32:$AB$281))*IFERROR(_xlfn.XLOOKUP(AX$30,$S$8:$S$10,_xlfn.XLOOKUP(AU$31,$U$4:$Z$4,$U$8:$Z$10),1),1),4))</f>
        <v>"Cri":0.8092</v>
      </c>
      <c r="AV187" s="2" t="str" cm="1">
        <f t="array" ref="AV187">IF(AV186="","",$B$2&amp;AV$31&amp;$B$2&amp;$B$1&amp;ROUND(AV$29/100*_xlfn.XLOOKUP($E187,$E$32:$E$281,_xlfn.XLOOKUP(AV$31,$S$28:$AB$28,$S$32:$AB$281))*IFERROR(_xlfn.XLOOKUP(AW$30,$S$8:$S$10,_xlfn.XLOOKUP(AV$31,$U$4:$Z$4,$U$8:$Z$10),1),1),4))</f>
        <v/>
      </c>
      <c r="AW187" s="2" t="str">
        <f t="shared" si="29"/>
        <v>{"Atk":50972.3556,"Cri":0.8092}</v>
      </c>
      <c r="AX187" s="2" t="str" cm="1">
        <f t="array" ref="AX187">IF(AX186="","",$B$2&amp;AX$31&amp;$B$2&amp;$B$1&amp;ROUND(AX$29/100*_xlfn.XLOOKUP($E187,$E$32:$E$281,_xlfn.XLOOKUP(AX$31,$S$28:$AB$28,$S$32:$AB$281))*IFERROR(_xlfn.XLOOKUP(BA$30,$S$8:$S$10,_xlfn.XLOOKUP(AX$31,$U$4:$Z$4,$U$8:$Z$10),1),1),4))</f>
        <v>"Hp":740877.261</v>
      </c>
      <c r="AY187" s="2" t="str" cm="1">
        <f t="array" ref="AY187">IF(AY186="","",$B$2&amp;AY$31&amp;$B$2&amp;$B$1&amp;ROUND(AY$29/100*_xlfn.XLOOKUP($E187,$E$32:$E$281,_xlfn.XLOOKUP(AY$31,$S$28:$AB$28,$S$32:$AB$281))*IFERROR(_xlfn.XLOOKUP(BB$30,$S$8:$S$10,_xlfn.XLOOKUP(AY$31,$U$4:$Z$4,$U$8:$Z$10),1),1),4))</f>
        <v>"AntiCri":0.8092</v>
      </c>
      <c r="AZ187" s="2" t="str" cm="1">
        <f t="array" ref="AZ187">IF(AZ186="","",$B$2&amp;AZ$31&amp;$B$2&amp;$B$1&amp;ROUND(AZ$29/100*_xlfn.XLOOKUP($E187,$E$32:$E$281,_xlfn.XLOOKUP(AZ$31,$S$28:$AB$28,$S$32:$AB$281))*IFERROR(_xlfn.XLOOKUP(BA$30,$S$8:$S$10,_xlfn.XLOOKUP(AZ$31,$U$4:$Z$4,$U$8:$Z$10),1),1),4))</f>
        <v/>
      </c>
      <c r="BA187" s="2" t="str">
        <f t="shared" si="30"/>
        <v>{"Hp":740877.261,"AntiCri":0.8092}</v>
      </c>
      <c r="BB187" s="2" t="str" cm="1">
        <f t="array" ref="BB187">IF(BB186="","",$B$2&amp;BB$31&amp;$B$2&amp;$B$1&amp;ROUND(BB$29/100*_xlfn.XLOOKUP($E187,$E$32:$E$281,_xlfn.XLOOKUP(BB$31,$S$28:$AB$28,$S$32:$AB$281))*IFERROR(_xlfn.XLOOKUP(BE$30,$S$8:$S$10,_xlfn.XLOOKUP(BB$31,$U$4:$Z$4,$U$8:$Z$10),1),1),4))</f>
        <v>"PhysDef":26078.8796</v>
      </c>
      <c r="BC187" s="2" t="str" cm="1">
        <f t="array" ref="BC187">IF(BC186="","",$B$2&amp;BC$31&amp;$B$2&amp;$B$1&amp;ROUND(BC$29/100*_xlfn.XLOOKUP($E187,$E$32:$E$281,_xlfn.XLOOKUP(BC$31,$S$28:$AB$28,$S$32:$AB$281))*IFERROR(_xlfn.XLOOKUP(BF$30,$S$8:$S$10,_xlfn.XLOOKUP(BC$31,$U$4:$Z$4,$U$8:$Z$10),1),1),4))</f>
        <v>"OnHealInc":0.1686</v>
      </c>
      <c r="BD187" s="2" t="str" cm="1">
        <f t="array" ref="BD187">IF(BD186="","",$B$2&amp;BD$31&amp;$B$2&amp;$B$1&amp;ROUND(BD$29/100*_xlfn.XLOOKUP($E187,$E$32:$E$281,_xlfn.XLOOKUP(BD$31,$S$28:$AB$28,$S$32:$AB$281))*IFERROR(_xlfn.XLOOKUP(BE$30,$S$8:$S$10,_xlfn.XLOOKUP(BD$31,$U$4:$Z$4,$U$8:$Z$10),1),1),4))</f>
        <v/>
      </c>
      <c r="BE187" s="2" t="str">
        <f t="shared" si="31"/>
        <v>{"PhysDef":26078.8796,"OnHealInc":0.1686}</v>
      </c>
      <c r="BF187" s="2" t="str" cm="1">
        <f t="array" ref="BF187">IF(BF186="","",$B$2&amp;BF$31&amp;$B$2&amp;$B$1&amp;ROUND(BF$29/100*_xlfn.XLOOKUP($E187,$E$32:$E$281,_xlfn.XLOOKUP(BF$31,$S$28:$AB$28,$S$32:$AB$281))*IFERROR(_xlfn.XLOOKUP(BI$30,$S$8:$S$10,_xlfn.XLOOKUP(BF$31,$U$4:$Z$4,$U$8:$Z$10),1),1),4))</f>
        <v>"MagicDef":26078.8796</v>
      </c>
      <c r="BG187" s="2" t="str" cm="1">
        <f t="array" ref="BG187">IF(BG186="","",$B$2&amp;BG$31&amp;$B$2&amp;$B$1&amp;ROUND(BG$29/100*_xlfn.XLOOKUP($E187,$E$32:$E$281,_xlfn.XLOOKUP(BG$31,$S$28:$AB$28,$S$32:$AB$281))*IFERROR(_xlfn.XLOOKUP(BJ$30,$S$8:$S$10,_xlfn.XLOOKUP(BG$31,$U$4:$Z$4,$U$8:$Z$10),1),1),4))</f>
        <v>"AtkSpeed":0.23</v>
      </c>
      <c r="BH187" s="2" t="str" cm="1">
        <f t="array" ref="BH187">IF(BH186="","",$B$2&amp;BH$31&amp;$B$2&amp;$B$1&amp;ROUND(BH$29/100*_xlfn.XLOOKUP($E187,$E$32:$E$281,_xlfn.XLOOKUP(BH$31,$S$28:$AB$28,$S$32:$AB$281))*IFERROR(_xlfn.XLOOKUP(BI$30,$S$8:$S$10,_xlfn.XLOOKUP(BH$31,$U$4:$Z$4,$U$8:$Z$10),1),1),4))</f>
        <v>"OnHealInc":0.1686</v>
      </c>
      <c r="BI187" s="2" t="str">
        <f t="shared" si="32"/>
        <v>{"MagicDef":26078.8796,"AtkSpeed":0.23,"OnHealInc":0.1686}</v>
      </c>
      <c r="BJ187" s="2" t="str" cm="1">
        <f t="array" ref="BJ187">IF(BJ186="","",$B$2&amp;BJ$31&amp;$B$2&amp;$B$1&amp;ROUND(BJ$29/100*_xlfn.XLOOKUP($E187,$E$32:$E$281,_xlfn.XLOOKUP(BJ$31,$S$28:$AB$28,$S$32:$AB$281))*IFERROR(_xlfn.XLOOKUP(BM$30,$S$8:$S$10,_xlfn.XLOOKUP(BJ$31,$U$4:$Z$4,$U$8:$Z$10),1),1),4))</f>
        <v>"Atk":65197.199</v>
      </c>
      <c r="BK187" s="2" t="str" cm="1">
        <f t="array" ref="BK187">IF(BK186="","",$B$2&amp;BK$31&amp;$B$2&amp;$B$1&amp;ROUND(BK$29/100*_xlfn.XLOOKUP($E187,$E$32:$E$281,_xlfn.XLOOKUP(BK$31,$S$28:$AB$28,$S$32:$AB$281))*IFERROR(_xlfn.XLOOKUP(BN$30,$S$8:$S$10,_xlfn.XLOOKUP(BK$31,$U$4:$Z$4,$U$8:$Z$10),1),1),4))</f>
        <v>"Cri":0.8092</v>
      </c>
      <c r="BL187" s="2" t="str" cm="1">
        <f t="array" ref="BL187">IF(BL186="","",$B$2&amp;BL$31&amp;$B$2&amp;$B$1&amp;ROUND(BL$29/100*_xlfn.XLOOKUP($E187,$E$32:$E$281,_xlfn.XLOOKUP(BL$31,$S$28:$AB$28,$S$32:$AB$281))*IFERROR(_xlfn.XLOOKUP(BM$30,$S$8:$S$10,_xlfn.XLOOKUP(BL$31,$U$4:$Z$4,$U$8:$Z$10),1),1),4))</f>
        <v/>
      </c>
      <c r="BM187" s="2" t="str">
        <f t="shared" si="33"/>
        <v>{"Atk":65197.199,"Cri":0.8092}</v>
      </c>
      <c r="BN187" s="2" t="str" cm="1">
        <f t="array" ref="BN187">IF(BN186="","",$B$2&amp;BN$31&amp;$B$2&amp;$B$1&amp;ROUND(BN$29/100*_xlfn.XLOOKUP($E187,$E$32:$E$281,_xlfn.XLOOKUP(BN$31,$S$28:$AB$28,$S$32:$AB$281))*IFERROR(_xlfn.XLOOKUP(BQ$30,$S$8:$S$10,_xlfn.XLOOKUP(BN$31,$U$4:$Z$4,$U$8:$Z$10),1),1),4))</f>
        <v>"Hp":622336.8993</v>
      </c>
      <c r="BO187" s="2" t="str" cm="1">
        <f t="array" ref="BO187">IF(BO186="","",$B$2&amp;BO$31&amp;$B$2&amp;$B$1&amp;ROUND(BO$29/100*_xlfn.XLOOKUP($E187,$E$32:$E$281,_xlfn.XLOOKUP(BO$31,$S$28:$AB$28,$S$32:$AB$281))*IFERROR(_xlfn.XLOOKUP(BR$30,$S$8:$S$10,_xlfn.XLOOKUP(BO$31,$U$4:$Z$4,$U$8:$Z$10),1),1),4))</f>
        <v>"AntiCri":0.8092</v>
      </c>
      <c r="BP187" s="2" t="str" cm="1">
        <f t="array" ref="BP187">IF(BP186="","",$B$2&amp;BP$31&amp;$B$2&amp;$B$1&amp;ROUND(BP$29/100*_xlfn.XLOOKUP($E187,$E$32:$E$281,_xlfn.XLOOKUP(BP$31,$S$28:$AB$28,$S$32:$AB$281))*IFERROR(_xlfn.XLOOKUP(BQ$30,$S$8:$S$10,_xlfn.XLOOKUP(BP$31,$U$4:$Z$4,$U$8:$Z$10),1),1),4))</f>
        <v/>
      </c>
      <c r="BQ187" s="2" t="str">
        <f t="shared" si="34"/>
        <v>{"Hp":622336.8993,"AntiCri":0.8092}</v>
      </c>
      <c r="BR187" s="2" t="str" cm="1">
        <f t="array" ref="BR187">IF(BR186="","",$B$2&amp;BR$31&amp;$B$2&amp;$B$1&amp;ROUND(BR$29/100*_xlfn.XLOOKUP($E187,$E$32:$E$281,_xlfn.XLOOKUP(BR$31,$S$28:$AB$28,$S$32:$AB$281))*IFERROR(_xlfn.XLOOKUP(BU$30,$S$8:$S$10,_xlfn.XLOOKUP(BR$31,$U$4:$Z$4,$U$8:$Z$10),1),1),4))</f>
        <v>"PhysDef":22996.8302</v>
      </c>
      <c r="BS187" s="2" t="str" cm="1">
        <f t="array" ref="BS187">IF(BS186="","",$B$2&amp;BS$31&amp;$B$2&amp;$B$1&amp;ROUND(BS$29/100*_xlfn.XLOOKUP($E187,$E$32:$E$281,_xlfn.XLOOKUP(BS$31,$S$28:$AB$28,$S$32:$AB$281))*IFERROR(_xlfn.XLOOKUP(BV$30,$S$8:$S$10,_xlfn.XLOOKUP(BS$31,$U$4:$Z$4,$U$8:$Z$10),1),1),4))</f>
        <v>"HealInc":0.1686</v>
      </c>
      <c r="BT187" s="2" t="str" cm="1">
        <f t="array" ref="BT187">IF(BT186="","",$B$2&amp;BT$31&amp;$B$2&amp;$B$1&amp;ROUND(BT$29/100*_xlfn.XLOOKUP($E187,$E$32:$E$281,_xlfn.XLOOKUP(BT$31,$S$28:$AB$28,$S$32:$AB$281))*IFERROR(_xlfn.XLOOKUP(BU$30,$S$8:$S$10,_xlfn.XLOOKUP(BT$31,$U$4:$Z$4,$U$8:$Z$10),1),1),4))</f>
        <v/>
      </c>
      <c r="BU187" s="2" t="str">
        <f t="shared" si="35"/>
        <v>{"PhysDef":22996.8302,"HealInc":0.1686}</v>
      </c>
      <c r="BV187" s="2" t="str" cm="1">
        <f t="array" ref="BV187">IF(BV186="","",$B$2&amp;BV$31&amp;$B$2&amp;$B$1&amp;ROUND(BV$29/100*_xlfn.XLOOKUP($E187,$E$32:$E$281,_xlfn.XLOOKUP(BV$31,$S$28:$AB$28,$S$32:$AB$281))*IFERROR(_xlfn.XLOOKUP(BY$30,$S$8:$S$10,_xlfn.XLOOKUP(BV$31,$U$4:$Z$4,$U$8:$Z$10),1),1),4))</f>
        <v>"MagicDef":23470.9916</v>
      </c>
      <c r="BW187" s="2" t="str" cm="1">
        <f t="array" ref="BW187">IF(BW186="","",$B$2&amp;BW$31&amp;$B$2&amp;$B$1&amp;ROUND(BW$29/100*_xlfn.XLOOKUP($E187,$E$32:$E$281,_xlfn.XLOOKUP(BW$31,$S$28:$AB$28,$S$32:$AB$281))*IFERROR(_xlfn.XLOOKUP(BZ$30,$S$8:$S$10,_xlfn.XLOOKUP(BW$31,$U$4:$Z$4,$U$8:$Z$10),1),1),4))</f>
        <v>"AtkSpeed":0.23</v>
      </c>
      <c r="BX187" s="2" t="str" cm="1">
        <f t="array" ref="BX187">IF(BX186="","",$B$2&amp;BX$31&amp;$B$2&amp;$B$1&amp;ROUND(BX$29/100*_xlfn.XLOOKUP($E187,$E$32:$E$281,_xlfn.XLOOKUP(BX$31,$S$28:$AB$28,$S$32:$AB$281))*IFERROR(_xlfn.XLOOKUP(BY$30,$S$8:$S$10,_xlfn.XLOOKUP(BX$31,$U$4:$Z$4,$U$8:$Z$10),1),1),4))</f>
        <v>"HealInc":0.1686</v>
      </c>
      <c r="BY187" s="2" t="str">
        <f t="shared" si="36"/>
        <v>{"MagicDef":23470.9916,"AtkSpeed":0.23,"HealInc":0.1686}</v>
      </c>
    </row>
    <row r="188" spans="4:77" ht="16.5" x14ac:dyDescent="0.15">
      <c r="D188" s="38">
        <v>323</v>
      </c>
      <c r="E188" s="43">
        <v>157</v>
      </c>
      <c r="F188" s="38">
        <v>0</v>
      </c>
      <c r="G188" s="38">
        <v>0</v>
      </c>
      <c r="H188" s="38">
        <v>0</v>
      </c>
      <c r="I188" s="48">
        <v>0</v>
      </c>
      <c r="J188" s="48">
        <v>0</v>
      </c>
      <c r="K188" s="48">
        <v>0</v>
      </c>
      <c r="L188" s="48">
        <v>0</v>
      </c>
      <c r="M188" s="48">
        <v>0</v>
      </c>
      <c r="N188" s="48">
        <v>0</v>
      </c>
      <c r="O188" s="48">
        <v>0</v>
      </c>
      <c r="P188" s="48">
        <v>0</v>
      </c>
      <c r="Q188" s="48">
        <v>0</v>
      </c>
      <c r="R188" s="48">
        <v>0</v>
      </c>
      <c r="S188" s="48">
        <f>SUM(I$32:I188)</f>
        <v>592701.80883179419</v>
      </c>
      <c r="T188" s="48">
        <f>SUM(J$32:J188)</f>
        <v>59270.180883179411</v>
      </c>
      <c r="U188" s="48">
        <f>SUM(K$32:K188)</f>
        <v>23708.072353271767</v>
      </c>
      <c r="V188" s="48">
        <f>SUM(L$32:L188)</f>
        <v>23708.072353271767</v>
      </c>
      <c r="W188" s="62">
        <f>SUM(M$32:M188)/10000</f>
        <v>0.80920000000000003</v>
      </c>
      <c r="X188" s="62">
        <f>SUM(N$32:N188)/10000</f>
        <v>0.80920000000000003</v>
      </c>
      <c r="Y188" s="62">
        <f>SUM(O$32:O188)/10000</f>
        <v>0.22994999999999999</v>
      </c>
      <c r="Z188" s="62">
        <f>SUM(P$32:P188)/10000</f>
        <v>0.17885000000000001</v>
      </c>
      <c r="AA188" s="62">
        <f>SUM(Q$32:Q188)/10000</f>
        <v>0.16863000000000011</v>
      </c>
      <c r="AB188" s="62">
        <f>SUM(R$32:R188)/10000</f>
        <v>0.16863000000000011</v>
      </c>
      <c r="AD188" s="2" t="str" cm="1">
        <f t="array" ref="AD188">IF(AD187="","",$B$2&amp;AD$31&amp;$B$2&amp;$B$1&amp;ROUND(AD$29/100*_xlfn.XLOOKUP($E188,$E$32:$E$281,_xlfn.XLOOKUP(AD$31,$S$28:$AB$28,$S$32:$AB$281))*_xlfn.XLOOKUP(AG$30,$S$8:$S$10,_xlfn.XLOOKUP(AD$31,$U$4:$Z$4,$U$8:$Z$10),1),4))</f>
        <v>"Atk":72309.6207</v>
      </c>
      <c r="AE188" s="2" t="str" cm="1">
        <f t="array" ref="AE188">IF(AE187="","",$B$2&amp;AE$31&amp;$B$2&amp;$B$1&amp;ROUND(AE$29/100*_xlfn.XLOOKUP($E188,$E$32:$E$281,_xlfn.XLOOKUP(AE$31,$S$28:$AB$28,$S$32:$AB$281))*_xlfn.XLOOKUP(AG$30,$S$8:$S$10,_xlfn.XLOOKUP(AE$31,$U$4:$Z$4,$U$8:$Z$10),1),4))</f>
        <v>"Cri":1.1733</v>
      </c>
      <c r="AF188" s="2" t="str" cm="1">
        <f t="array" ref="AF188">IF(AF187="","",$B$2&amp;AF$31&amp;$B$2&amp;$B$1&amp;ROUND(AF$29/100*_xlfn.XLOOKUP($E188,$E$32:$E$281,_xlfn.XLOOKUP(AF$31,$S$28:$AB$28,$S$32:$AB$281))*_xlfn.XLOOKUP(AI$30,$S$8:$S$10,_xlfn.XLOOKUP(AF$31,$U$4:$Z$4,$U$8:$Z$10),1),4))</f>
        <v/>
      </c>
      <c r="AG188" s="2" t="str">
        <f t="shared" si="25"/>
        <v>{"Atk":72309.6207,"Cri":1.1733}</v>
      </c>
      <c r="AH188" s="2" t="str" cm="1">
        <f t="array" ref="AH188">IF(AH187="","",$B$2&amp;AH$31&amp;$B$2&amp;$B$1&amp;ROUND(AH$29/100*_xlfn.XLOOKUP($E188,$E$32:$E$281,_xlfn.XLOOKUP(AH$31,$S$28:$AB$28,$S$32:$AB$281))*_xlfn.XLOOKUP(AK$30,$S$8:$S$10,_xlfn.XLOOKUP(AH$31,$U$4:$Z$4,$U$8:$Z$10),1),4))</f>
        <v>"Hp":521577.5918</v>
      </c>
      <c r="AI188" s="2" t="str" cm="1">
        <f t="array" ref="AI188">IF(AI187="","",$B$2&amp;AI$31&amp;$B$2&amp;$B$1&amp;ROUND(AI$29/100*_xlfn.XLOOKUP($E188,$E$32:$E$281,_xlfn.XLOOKUP(AI$31,$S$28:$AB$28,$S$32:$AB$281))*_xlfn.XLOOKUP(AK$30,$S$8:$S$10,_xlfn.XLOOKUP(AI$31,$U$4:$Z$4,$U$8:$Z$10),1),4))</f>
        <v>"AntiCri":0.6474</v>
      </c>
      <c r="AJ188" s="2" t="str" cm="1">
        <f t="array" ref="AJ188">IF(AJ187="","",$B$2&amp;AJ$31&amp;$B$2&amp;$B$1&amp;ROUND(AJ$29/100*_xlfn.XLOOKUP($E188,$E$32:$E$281,_xlfn.XLOOKUP(AJ$31,$S$28:$AB$28,$S$32:$AB$281))*_xlfn.XLOOKUP(AK$30,$S$8:$S$10,_xlfn.XLOOKUP(AJ$31,$U$4:$Z$4,$U$8:$Z$10),1),4))</f>
        <v/>
      </c>
      <c r="AK188" s="2" t="str">
        <f t="shared" si="26"/>
        <v>{"Hp":521577.5918,"AntiCri":0.6474}</v>
      </c>
      <c r="AL188" s="2" t="str" cm="1">
        <f t="array" ref="AL188">IF(AL187="","",$B$2&amp;AL$31&amp;$B$2&amp;$B$1&amp;ROUND(AL$29/100*_xlfn.XLOOKUP($E188,$E$32:$E$281,_xlfn.XLOOKUP(AL$31,$S$28:$AB$28,$S$32:$AB$281))*IFERROR(_xlfn.XLOOKUP(AO$30,$S$8:$S$10,_xlfn.XLOOKUP(AL$31,$U$4:$Z$4,$U$8:$Z$10),1),1),4))</f>
        <v>"PhysDef":22522.6687</v>
      </c>
      <c r="AM188" s="2" t="str" cm="1">
        <f t="array" ref="AM188">IF(AM187="","",$B$2&amp;AM$31&amp;$B$2&amp;$B$1&amp;ROUND(AM$29/100*_xlfn.XLOOKUP($E188,$E$32:$E$281,_xlfn.XLOOKUP(AM$31,$S$28:$AB$28,$S$32:$AB$281))*IFERROR(_xlfn.XLOOKUP(AP$30,$S$8:$S$10,_xlfn.XLOOKUP(AM$31,$U$4:$Z$4,$U$8:$Z$10),1),1),4))</f>
        <v>"SkillSpeed":0.1789</v>
      </c>
      <c r="AN188" s="2" t="str" cm="1">
        <f t="array" ref="AN188">IF(AN187="","",$B$2&amp;AN$31&amp;$B$2&amp;$B$1&amp;ROUND(AN$29/100*_xlfn.XLOOKUP($E188,$E$32:$E$281,_xlfn.XLOOKUP(AN$31,$S$28:$AB$28,$S$32:$AB$281))*IFERROR(_xlfn.XLOOKUP(AO$30,$S$8:$S$10,_xlfn.XLOOKUP(AN$31,$U$4:$Z$4,$U$8:$Z$10),1),1),4))</f>
        <v/>
      </c>
      <c r="AO188" s="2" t="str">
        <f t="shared" si="27"/>
        <v>{"PhysDef":22522.6687,"SkillSpeed":0.1789}</v>
      </c>
      <c r="AP188" s="2" t="str" cm="1">
        <f t="array" ref="AP188">IF(AP187="","",$B$2&amp;AP$31&amp;$B$2&amp;$B$1&amp;ROUND(AP$29/100*_xlfn.XLOOKUP($E188,$E$32:$E$281,_xlfn.XLOOKUP(AP$31,$S$28:$AB$28,$S$32:$AB$281))*IFERROR(_xlfn.XLOOKUP(AS$30,$S$8:$S$10,_xlfn.XLOOKUP(AP$31,$U$4:$Z$4,$U$8:$Z$10),1),1),4))</f>
        <v>"MagicDef":22522.6687</v>
      </c>
      <c r="AQ188" s="2" t="str" cm="1">
        <f t="array" ref="AQ188">IF(AQ187="","",$B$2&amp;AQ$31&amp;$B$2&amp;$B$1&amp;ROUND(AQ$29/100*_xlfn.XLOOKUP($E188,$E$32:$E$281,_xlfn.XLOOKUP(AQ$31,$S$28:$AB$28,$S$32:$AB$281))*IFERROR(_xlfn.XLOOKUP(AT$30,$S$8:$S$10,_xlfn.XLOOKUP(AQ$31,$U$4:$Z$4,$U$8:$Z$10),1),1),4))</f>
        <v>"AtkSpeed":0.23</v>
      </c>
      <c r="AR188" s="2" t="str" cm="1">
        <f t="array" ref="AR188">IF(AR187="","",$B$2&amp;AR$31&amp;$B$2&amp;$B$1&amp;ROUND(AR$29/100*_xlfn.XLOOKUP($E188,$E$32:$E$281,_xlfn.XLOOKUP(AR$31,$S$28:$AB$28,$S$32:$AB$281))*IFERROR(_xlfn.XLOOKUP(AS$30,$S$8:$S$10,_xlfn.XLOOKUP(AR$31,$U$4:$Z$4,$U$8:$Z$10),1),1),4))</f>
        <v>"SkillSpeed":0.1789</v>
      </c>
      <c r="AS188" s="2" t="str">
        <f t="shared" si="28"/>
        <v>{"MagicDef":22522.6687,"AtkSpeed":0.23,"SkillSpeed":0.1789}</v>
      </c>
      <c r="AT188" s="2" t="str" cm="1">
        <f t="array" ref="AT188">IF(AT187="","",$B$2&amp;AT$31&amp;$B$2&amp;$B$1&amp;ROUND(AT$29/100*_xlfn.XLOOKUP($E188,$E$32:$E$281,_xlfn.XLOOKUP(AT$31,$S$28:$AB$28,$S$32:$AB$281))*IFERROR(_xlfn.XLOOKUP(AW$30,$S$8:$S$10,_xlfn.XLOOKUP(AT$31,$U$4:$Z$4,$U$8:$Z$10),1),1),4))</f>
        <v>"Atk":50972.3556</v>
      </c>
      <c r="AU188" s="2" t="str" cm="1">
        <f t="array" ref="AU188">IF(AU187="","",$B$2&amp;AU$31&amp;$B$2&amp;$B$1&amp;ROUND(AU$29/100*_xlfn.XLOOKUP($E188,$E$32:$E$281,_xlfn.XLOOKUP(AU$31,$S$28:$AB$28,$S$32:$AB$281))*IFERROR(_xlfn.XLOOKUP(AX$30,$S$8:$S$10,_xlfn.XLOOKUP(AU$31,$U$4:$Z$4,$U$8:$Z$10),1),1),4))</f>
        <v>"Cri":0.8092</v>
      </c>
      <c r="AV188" s="2" t="str" cm="1">
        <f t="array" ref="AV188">IF(AV187="","",$B$2&amp;AV$31&amp;$B$2&amp;$B$1&amp;ROUND(AV$29/100*_xlfn.XLOOKUP($E188,$E$32:$E$281,_xlfn.XLOOKUP(AV$31,$S$28:$AB$28,$S$32:$AB$281))*IFERROR(_xlfn.XLOOKUP(AW$30,$S$8:$S$10,_xlfn.XLOOKUP(AV$31,$U$4:$Z$4,$U$8:$Z$10),1),1),4))</f>
        <v/>
      </c>
      <c r="AW188" s="2" t="str">
        <f t="shared" si="29"/>
        <v>{"Atk":50972.3556,"Cri":0.8092}</v>
      </c>
      <c r="AX188" s="2" t="str" cm="1">
        <f t="array" ref="AX188">IF(AX187="","",$B$2&amp;AX$31&amp;$B$2&amp;$B$1&amp;ROUND(AX$29/100*_xlfn.XLOOKUP($E188,$E$32:$E$281,_xlfn.XLOOKUP(AX$31,$S$28:$AB$28,$S$32:$AB$281))*IFERROR(_xlfn.XLOOKUP(BA$30,$S$8:$S$10,_xlfn.XLOOKUP(AX$31,$U$4:$Z$4,$U$8:$Z$10),1),1),4))</f>
        <v>"Hp":740877.261</v>
      </c>
      <c r="AY188" s="2" t="str" cm="1">
        <f t="array" ref="AY188">IF(AY187="","",$B$2&amp;AY$31&amp;$B$2&amp;$B$1&amp;ROUND(AY$29/100*_xlfn.XLOOKUP($E188,$E$32:$E$281,_xlfn.XLOOKUP(AY$31,$S$28:$AB$28,$S$32:$AB$281))*IFERROR(_xlfn.XLOOKUP(BB$30,$S$8:$S$10,_xlfn.XLOOKUP(AY$31,$U$4:$Z$4,$U$8:$Z$10),1),1),4))</f>
        <v>"AntiCri":0.8092</v>
      </c>
      <c r="AZ188" s="2" t="str" cm="1">
        <f t="array" ref="AZ188">IF(AZ187="","",$B$2&amp;AZ$31&amp;$B$2&amp;$B$1&amp;ROUND(AZ$29/100*_xlfn.XLOOKUP($E188,$E$32:$E$281,_xlfn.XLOOKUP(AZ$31,$S$28:$AB$28,$S$32:$AB$281))*IFERROR(_xlfn.XLOOKUP(BA$30,$S$8:$S$10,_xlfn.XLOOKUP(AZ$31,$U$4:$Z$4,$U$8:$Z$10),1),1),4))</f>
        <v/>
      </c>
      <c r="BA188" s="2" t="str">
        <f t="shared" si="30"/>
        <v>{"Hp":740877.261,"AntiCri":0.8092}</v>
      </c>
      <c r="BB188" s="2" t="str" cm="1">
        <f t="array" ref="BB188">IF(BB187="","",$B$2&amp;BB$31&amp;$B$2&amp;$B$1&amp;ROUND(BB$29/100*_xlfn.XLOOKUP($E188,$E$32:$E$281,_xlfn.XLOOKUP(BB$31,$S$28:$AB$28,$S$32:$AB$281))*IFERROR(_xlfn.XLOOKUP(BE$30,$S$8:$S$10,_xlfn.XLOOKUP(BB$31,$U$4:$Z$4,$U$8:$Z$10),1),1),4))</f>
        <v>"PhysDef":26078.8796</v>
      </c>
      <c r="BC188" s="2" t="str" cm="1">
        <f t="array" ref="BC188">IF(BC187="","",$B$2&amp;BC$31&amp;$B$2&amp;$B$1&amp;ROUND(BC$29/100*_xlfn.XLOOKUP($E188,$E$32:$E$281,_xlfn.XLOOKUP(BC$31,$S$28:$AB$28,$S$32:$AB$281))*IFERROR(_xlfn.XLOOKUP(BF$30,$S$8:$S$10,_xlfn.XLOOKUP(BC$31,$U$4:$Z$4,$U$8:$Z$10),1),1),4))</f>
        <v>"OnHealInc":0.1686</v>
      </c>
      <c r="BD188" s="2" t="str" cm="1">
        <f t="array" ref="BD188">IF(BD187="","",$B$2&amp;BD$31&amp;$B$2&amp;$B$1&amp;ROUND(BD$29/100*_xlfn.XLOOKUP($E188,$E$32:$E$281,_xlfn.XLOOKUP(BD$31,$S$28:$AB$28,$S$32:$AB$281))*IFERROR(_xlfn.XLOOKUP(BE$30,$S$8:$S$10,_xlfn.XLOOKUP(BD$31,$U$4:$Z$4,$U$8:$Z$10),1),1),4))</f>
        <v/>
      </c>
      <c r="BE188" s="2" t="str">
        <f t="shared" si="31"/>
        <v>{"PhysDef":26078.8796,"OnHealInc":0.1686}</v>
      </c>
      <c r="BF188" s="2" t="str" cm="1">
        <f t="array" ref="BF188">IF(BF187="","",$B$2&amp;BF$31&amp;$B$2&amp;$B$1&amp;ROUND(BF$29/100*_xlfn.XLOOKUP($E188,$E$32:$E$281,_xlfn.XLOOKUP(BF$31,$S$28:$AB$28,$S$32:$AB$281))*IFERROR(_xlfn.XLOOKUP(BI$30,$S$8:$S$10,_xlfn.XLOOKUP(BF$31,$U$4:$Z$4,$U$8:$Z$10),1),1),4))</f>
        <v>"MagicDef":26078.8796</v>
      </c>
      <c r="BG188" s="2" t="str" cm="1">
        <f t="array" ref="BG188">IF(BG187="","",$B$2&amp;BG$31&amp;$B$2&amp;$B$1&amp;ROUND(BG$29/100*_xlfn.XLOOKUP($E188,$E$32:$E$281,_xlfn.XLOOKUP(BG$31,$S$28:$AB$28,$S$32:$AB$281))*IFERROR(_xlfn.XLOOKUP(BJ$30,$S$8:$S$10,_xlfn.XLOOKUP(BG$31,$U$4:$Z$4,$U$8:$Z$10),1),1),4))</f>
        <v>"AtkSpeed":0.23</v>
      </c>
      <c r="BH188" s="2" t="str" cm="1">
        <f t="array" ref="BH188">IF(BH187="","",$B$2&amp;BH$31&amp;$B$2&amp;$B$1&amp;ROUND(BH$29/100*_xlfn.XLOOKUP($E188,$E$32:$E$281,_xlfn.XLOOKUP(BH$31,$S$28:$AB$28,$S$32:$AB$281))*IFERROR(_xlfn.XLOOKUP(BI$30,$S$8:$S$10,_xlfn.XLOOKUP(BH$31,$U$4:$Z$4,$U$8:$Z$10),1),1),4))</f>
        <v>"OnHealInc":0.1686</v>
      </c>
      <c r="BI188" s="2" t="str">
        <f t="shared" si="32"/>
        <v>{"MagicDef":26078.8796,"AtkSpeed":0.23,"OnHealInc":0.1686}</v>
      </c>
      <c r="BJ188" s="2" t="str" cm="1">
        <f t="array" ref="BJ188">IF(BJ187="","",$B$2&amp;BJ$31&amp;$B$2&amp;$B$1&amp;ROUND(BJ$29/100*_xlfn.XLOOKUP($E188,$E$32:$E$281,_xlfn.XLOOKUP(BJ$31,$S$28:$AB$28,$S$32:$AB$281))*IFERROR(_xlfn.XLOOKUP(BM$30,$S$8:$S$10,_xlfn.XLOOKUP(BJ$31,$U$4:$Z$4,$U$8:$Z$10),1),1),4))</f>
        <v>"Atk":65197.199</v>
      </c>
      <c r="BK188" s="2" t="str" cm="1">
        <f t="array" ref="BK188">IF(BK187="","",$B$2&amp;BK$31&amp;$B$2&amp;$B$1&amp;ROUND(BK$29/100*_xlfn.XLOOKUP($E188,$E$32:$E$281,_xlfn.XLOOKUP(BK$31,$S$28:$AB$28,$S$32:$AB$281))*IFERROR(_xlfn.XLOOKUP(BN$30,$S$8:$S$10,_xlfn.XLOOKUP(BK$31,$U$4:$Z$4,$U$8:$Z$10),1),1),4))</f>
        <v>"Cri":0.8092</v>
      </c>
      <c r="BL188" s="2" t="str" cm="1">
        <f t="array" ref="BL188">IF(BL187="","",$B$2&amp;BL$31&amp;$B$2&amp;$B$1&amp;ROUND(BL$29/100*_xlfn.XLOOKUP($E188,$E$32:$E$281,_xlfn.XLOOKUP(BL$31,$S$28:$AB$28,$S$32:$AB$281))*IFERROR(_xlfn.XLOOKUP(BM$30,$S$8:$S$10,_xlfn.XLOOKUP(BL$31,$U$4:$Z$4,$U$8:$Z$10),1),1),4))</f>
        <v/>
      </c>
      <c r="BM188" s="2" t="str">
        <f t="shared" si="33"/>
        <v>{"Atk":65197.199,"Cri":0.8092}</v>
      </c>
      <c r="BN188" s="2" t="str" cm="1">
        <f t="array" ref="BN188">IF(BN187="","",$B$2&amp;BN$31&amp;$B$2&amp;$B$1&amp;ROUND(BN$29/100*_xlfn.XLOOKUP($E188,$E$32:$E$281,_xlfn.XLOOKUP(BN$31,$S$28:$AB$28,$S$32:$AB$281))*IFERROR(_xlfn.XLOOKUP(BQ$30,$S$8:$S$10,_xlfn.XLOOKUP(BN$31,$U$4:$Z$4,$U$8:$Z$10),1),1),4))</f>
        <v>"Hp":622336.8993</v>
      </c>
      <c r="BO188" s="2" t="str" cm="1">
        <f t="array" ref="BO188">IF(BO187="","",$B$2&amp;BO$31&amp;$B$2&amp;$B$1&amp;ROUND(BO$29/100*_xlfn.XLOOKUP($E188,$E$32:$E$281,_xlfn.XLOOKUP(BO$31,$S$28:$AB$28,$S$32:$AB$281))*IFERROR(_xlfn.XLOOKUP(BR$30,$S$8:$S$10,_xlfn.XLOOKUP(BO$31,$U$4:$Z$4,$U$8:$Z$10),1),1),4))</f>
        <v>"AntiCri":0.8092</v>
      </c>
      <c r="BP188" s="2" t="str" cm="1">
        <f t="array" ref="BP188">IF(BP187="","",$B$2&amp;BP$31&amp;$B$2&amp;$B$1&amp;ROUND(BP$29/100*_xlfn.XLOOKUP($E188,$E$32:$E$281,_xlfn.XLOOKUP(BP$31,$S$28:$AB$28,$S$32:$AB$281))*IFERROR(_xlfn.XLOOKUP(BQ$30,$S$8:$S$10,_xlfn.XLOOKUP(BP$31,$U$4:$Z$4,$U$8:$Z$10),1),1),4))</f>
        <v/>
      </c>
      <c r="BQ188" s="2" t="str">
        <f t="shared" si="34"/>
        <v>{"Hp":622336.8993,"AntiCri":0.8092}</v>
      </c>
      <c r="BR188" s="2" t="str" cm="1">
        <f t="array" ref="BR188">IF(BR187="","",$B$2&amp;BR$31&amp;$B$2&amp;$B$1&amp;ROUND(BR$29/100*_xlfn.XLOOKUP($E188,$E$32:$E$281,_xlfn.XLOOKUP(BR$31,$S$28:$AB$28,$S$32:$AB$281))*IFERROR(_xlfn.XLOOKUP(BU$30,$S$8:$S$10,_xlfn.XLOOKUP(BR$31,$U$4:$Z$4,$U$8:$Z$10),1),1),4))</f>
        <v>"PhysDef":22996.8302</v>
      </c>
      <c r="BS188" s="2" t="str" cm="1">
        <f t="array" ref="BS188">IF(BS187="","",$B$2&amp;BS$31&amp;$B$2&amp;$B$1&amp;ROUND(BS$29/100*_xlfn.XLOOKUP($E188,$E$32:$E$281,_xlfn.XLOOKUP(BS$31,$S$28:$AB$28,$S$32:$AB$281))*IFERROR(_xlfn.XLOOKUP(BV$30,$S$8:$S$10,_xlfn.XLOOKUP(BS$31,$U$4:$Z$4,$U$8:$Z$10),1),1),4))</f>
        <v>"HealInc":0.1686</v>
      </c>
      <c r="BT188" s="2" t="str" cm="1">
        <f t="array" ref="BT188">IF(BT187="","",$B$2&amp;BT$31&amp;$B$2&amp;$B$1&amp;ROUND(BT$29/100*_xlfn.XLOOKUP($E188,$E$32:$E$281,_xlfn.XLOOKUP(BT$31,$S$28:$AB$28,$S$32:$AB$281))*IFERROR(_xlfn.XLOOKUP(BU$30,$S$8:$S$10,_xlfn.XLOOKUP(BT$31,$U$4:$Z$4,$U$8:$Z$10),1),1),4))</f>
        <v/>
      </c>
      <c r="BU188" s="2" t="str">
        <f t="shared" si="35"/>
        <v>{"PhysDef":22996.8302,"HealInc":0.1686}</v>
      </c>
      <c r="BV188" s="2" t="str" cm="1">
        <f t="array" ref="BV188">IF(BV187="","",$B$2&amp;BV$31&amp;$B$2&amp;$B$1&amp;ROUND(BV$29/100*_xlfn.XLOOKUP($E188,$E$32:$E$281,_xlfn.XLOOKUP(BV$31,$S$28:$AB$28,$S$32:$AB$281))*IFERROR(_xlfn.XLOOKUP(BY$30,$S$8:$S$10,_xlfn.XLOOKUP(BV$31,$U$4:$Z$4,$U$8:$Z$10),1),1),4))</f>
        <v>"MagicDef":23470.9916</v>
      </c>
      <c r="BW188" s="2" t="str" cm="1">
        <f t="array" ref="BW188">IF(BW187="","",$B$2&amp;BW$31&amp;$B$2&amp;$B$1&amp;ROUND(BW$29/100*_xlfn.XLOOKUP($E188,$E$32:$E$281,_xlfn.XLOOKUP(BW$31,$S$28:$AB$28,$S$32:$AB$281))*IFERROR(_xlfn.XLOOKUP(BZ$30,$S$8:$S$10,_xlfn.XLOOKUP(BW$31,$U$4:$Z$4,$U$8:$Z$10),1),1),4))</f>
        <v>"AtkSpeed":0.23</v>
      </c>
      <c r="BX188" s="2" t="str" cm="1">
        <f t="array" ref="BX188">IF(BX187="","",$B$2&amp;BX$31&amp;$B$2&amp;$B$1&amp;ROUND(BX$29/100*_xlfn.XLOOKUP($E188,$E$32:$E$281,_xlfn.XLOOKUP(BX$31,$S$28:$AB$28,$S$32:$AB$281))*IFERROR(_xlfn.XLOOKUP(BY$30,$S$8:$S$10,_xlfn.XLOOKUP(BX$31,$U$4:$Z$4,$U$8:$Z$10),1),1),4))</f>
        <v>"HealInc":0.1686</v>
      </c>
      <c r="BY188" s="2" t="str">
        <f t="shared" si="36"/>
        <v>{"MagicDef":23470.9916,"AtkSpeed":0.23,"HealInc":0.1686}</v>
      </c>
    </row>
    <row r="189" spans="4:77" ht="16.5" x14ac:dyDescent="0.15">
      <c r="D189" s="38">
        <v>325</v>
      </c>
      <c r="E189" s="43">
        <v>158</v>
      </c>
      <c r="F189" s="38">
        <v>0</v>
      </c>
      <c r="G189" s="38">
        <v>0</v>
      </c>
      <c r="H189" s="38">
        <v>0</v>
      </c>
      <c r="I189" s="48">
        <v>0</v>
      </c>
      <c r="J189" s="48">
        <v>0</v>
      </c>
      <c r="K189" s="48">
        <v>0</v>
      </c>
      <c r="L189" s="48">
        <v>0</v>
      </c>
      <c r="M189" s="48">
        <v>0</v>
      </c>
      <c r="N189" s="48">
        <v>0</v>
      </c>
      <c r="O189" s="48">
        <v>0</v>
      </c>
      <c r="P189" s="48">
        <v>0</v>
      </c>
      <c r="Q189" s="48">
        <v>0</v>
      </c>
      <c r="R189" s="48">
        <v>0</v>
      </c>
      <c r="S189" s="48">
        <f>SUM(I$32:I189)</f>
        <v>592701.80883179419</v>
      </c>
      <c r="T189" s="48">
        <f>SUM(J$32:J189)</f>
        <v>59270.180883179411</v>
      </c>
      <c r="U189" s="48">
        <f>SUM(K$32:K189)</f>
        <v>23708.072353271767</v>
      </c>
      <c r="V189" s="48">
        <f>SUM(L$32:L189)</f>
        <v>23708.072353271767</v>
      </c>
      <c r="W189" s="62">
        <f>SUM(M$32:M189)/10000</f>
        <v>0.80920000000000003</v>
      </c>
      <c r="X189" s="62">
        <f>SUM(N$32:N189)/10000</f>
        <v>0.80920000000000003</v>
      </c>
      <c r="Y189" s="62">
        <f>SUM(O$32:O189)/10000</f>
        <v>0.22994999999999999</v>
      </c>
      <c r="Z189" s="62">
        <f>SUM(P$32:P189)/10000</f>
        <v>0.17885000000000001</v>
      </c>
      <c r="AA189" s="62">
        <f>SUM(Q$32:Q189)/10000</f>
        <v>0.16863000000000011</v>
      </c>
      <c r="AB189" s="62">
        <f>SUM(R$32:R189)/10000</f>
        <v>0.16863000000000011</v>
      </c>
      <c r="AD189" s="2" t="str" cm="1">
        <f t="array" ref="AD189">IF(AD188="","",$B$2&amp;AD$31&amp;$B$2&amp;$B$1&amp;ROUND(AD$29/100*_xlfn.XLOOKUP($E189,$E$32:$E$281,_xlfn.XLOOKUP(AD$31,$S$28:$AB$28,$S$32:$AB$281))*_xlfn.XLOOKUP(AG$30,$S$8:$S$10,_xlfn.XLOOKUP(AD$31,$U$4:$Z$4,$U$8:$Z$10),1),4))</f>
        <v>"Atk":72309.6207</v>
      </c>
      <c r="AE189" s="2" t="str" cm="1">
        <f t="array" ref="AE189">IF(AE188="","",$B$2&amp;AE$31&amp;$B$2&amp;$B$1&amp;ROUND(AE$29/100*_xlfn.XLOOKUP($E189,$E$32:$E$281,_xlfn.XLOOKUP(AE$31,$S$28:$AB$28,$S$32:$AB$281))*_xlfn.XLOOKUP(AG$30,$S$8:$S$10,_xlfn.XLOOKUP(AE$31,$U$4:$Z$4,$U$8:$Z$10),1),4))</f>
        <v>"Cri":1.1733</v>
      </c>
      <c r="AF189" s="2" t="str" cm="1">
        <f t="array" ref="AF189">IF(AF188="","",$B$2&amp;AF$31&amp;$B$2&amp;$B$1&amp;ROUND(AF$29/100*_xlfn.XLOOKUP($E189,$E$32:$E$281,_xlfn.XLOOKUP(AF$31,$S$28:$AB$28,$S$32:$AB$281))*_xlfn.XLOOKUP(AI$30,$S$8:$S$10,_xlfn.XLOOKUP(AF$31,$U$4:$Z$4,$U$8:$Z$10),1),4))</f>
        <v/>
      </c>
      <c r="AG189" s="2" t="str">
        <f t="shared" si="25"/>
        <v>{"Atk":72309.6207,"Cri":1.1733}</v>
      </c>
      <c r="AH189" s="2" t="str" cm="1">
        <f t="array" ref="AH189">IF(AH188="","",$B$2&amp;AH$31&amp;$B$2&amp;$B$1&amp;ROUND(AH$29/100*_xlfn.XLOOKUP($E189,$E$32:$E$281,_xlfn.XLOOKUP(AH$31,$S$28:$AB$28,$S$32:$AB$281))*_xlfn.XLOOKUP(AK$30,$S$8:$S$10,_xlfn.XLOOKUP(AH$31,$U$4:$Z$4,$U$8:$Z$10),1),4))</f>
        <v>"Hp":521577.5918</v>
      </c>
      <c r="AI189" s="2" t="str" cm="1">
        <f t="array" ref="AI189">IF(AI188="","",$B$2&amp;AI$31&amp;$B$2&amp;$B$1&amp;ROUND(AI$29/100*_xlfn.XLOOKUP($E189,$E$32:$E$281,_xlfn.XLOOKUP(AI$31,$S$28:$AB$28,$S$32:$AB$281))*_xlfn.XLOOKUP(AK$30,$S$8:$S$10,_xlfn.XLOOKUP(AI$31,$U$4:$Z$4,$U$8:$Z$10),1),4))</f>
        <v>"AntiCri":0.6474</v>
      </c>
      <c r="AJ189" s="2" t="str" cm="1">
        <f t="array" ref="AJ189">IF(AJ188="","",$B$2&amp;AJ$31&amp;$B$2&amp;$B$1&amp;ROUND(AJ$29/100*_xlfn.XLOOKUP($E189,$E$32:$E$281,_xlfn.XLOOKUP(AJ$31,$S$28:$AB$28,$S$32:$AB$281))*_xlfn.XLOOKUP(AK$30,$S$8:$S$10,_xlfn.XLOOKUP(AJ$31,$U$4:$Z$4,$U$8:$Z$10),1),4))</f>
        <v/>
      </c>
      <c r="AK189" s="2" t="str">
        <f t="shared" si="26"/>
        <v>{"Hp":521577.5918,"AntiCri":0.6474}</v>
      </c>
      <c r="AL189" s="2" t="str" cm="1">
        <f t="array" ref="AL189">IF(AL188="","",$B$2&amp;AL$31&amp;$B$2&amp;$B$1&amp;ROUND(AL$29/100*_xlfn.XLOOKUP($E189,$E$32:$E$281,_xlfn.XLOOKUP(AL$31,$S$28:$AB$28,$S$32:$AB$281))*IFERROR(_xlfn.XLOOKUP(AO$30,$S$8:$S$10,_xlfn.XLOOKUP(AL$31,$U$4:$Z$4,$U$8:$Z$10),1),1),4))</f>
        <v>"PhysDef":22522.6687</v>
      </c>
      <c r="AM189" s="2" t="str" cm="1">
        <f t="array" ref="AM189">IF(AM188="","",$B$2&amp;AM$31&amp;$B$2&amp;$B$1&amp;ROUND(AM$29/100*_xlfn.XLOOKUP($E189,$E$32:$E$281,_xlfn.XLOOKUP(AM$31,$S$28:$AB$28,$S$32:$AB$281))*IFERROR(_xlfn.XLOOKUP(AP$30,$S$8:$S$10,_xlfn.XLOOKUP(AM$31,$U$4:$Z$4,$U$8:$Z$10),1),1),4))</f>
        <v>"SkillSpeed":0.1789</v>
      </c>
      <c r="AN189" s="2" t="str" cm="1">
        <f t="array" ref="AN189">IF(AN188="","",$B$2&amp;AN$31&amp;$B$2&amp;$B$1&amp;ROUND(AN$29/100*_xlfn.XLOOKUP($E189,$E$32:$E$281,_xlfn.XLOOKUP(AN$31,$S$28:$AB$28,$S$32:$AB$281))*IFERROR(_xlfn.XLOOKUP(AO$30,$S$8:$S$10,_xlfn.XLOOKUP(AN$31,$U$4:$Z$4,$U$8:$Z$10),1),1),4))</f>
        <v/>
      </c>
      <c r="AO189" s="2" t="str">
        <f t="shared" si="27"/>
        <v>{"PhysDef":22522.6687,"SkillSpeed":0.1789}</v>
      </c>
      <c r="AP189" s="2" t="str" cm="1">
        <f t="array" ref="AP189">IF(AP188="","",$B$2&amp;AP$31&amp;$B$2&amp;$B$1&amp;ROUND(AP$29/100*_xlfn.XLOOKUP($E189,$E$32:$E$281,_xlfn.XLOOKUP(AP$31,$S$28:$AB$28,$S$32:$AB$281))*IFERROR(_xlfn.XLOOKUP(AS$30,$S$8:$S$10,_xlfn.XLOOKUP(AP$31,$U$4:$Z$4,$U$8:$Z$10),1),1),4))</f>
        <v>"MagicDef":22522.6687</v>
      </c>
      <c r="AQ189" s="2" t="str" cm="1">
        <f t="array" ref="AQ189">IF(AQ188="","",$B$2&amp;AQ$31&amp;$B$2&amp;$B$1&amp;ROUND(AQ$29/100*_xlfn.XLOOKUP($E189,$E$32:$E$281,_xlfn.XLOOKUP(AQ$31,$S$28:$AB$28,$S$32:$AB$281))*IFERROR(_xlfn.XLOOKUP(AT$30,$S$8:$S$10,_xlfn.XLOOKUP(AQ$31,$U$4:$Z$4,$U$8:$Z$10),1),1),4))</f>
        <v>"AtkSpeed":0.23</v>
      </c>
      <c r="AR189" s="2" t="str" cm="1">
        <f t="array" ref="AR189">IF(AR188="","",$B$2&amp;AR$31&amp;$B$2&amp;$B$1&amp;ROUND(AR$29/100*_xlfn.XLOOKUP($E189,$E$32:$E$281,_xlfn.XLOOKUP(AR$31,$S$28:$AB$28,$S$32:$AB$281))*IFERROR(_xlfn.XLOOKUP(AS$30,$S$8:$S$10,_xlfn.XLOOKUP(AR$31,$U$4:$Z$4,$U$8:$Z$10),1),1),4))</f>
        <v>"SkillSpeed":0.1789</v>
      </c>
      <c r="AS189" s="2" t="str">
        <f t="shared" si="28"/>
        <v>{"MagicDef":22522.6687,"AtkSpeed":0.23,"SkillSpeed":0.1789}</v>
      </c>
      <c r="AT189" s="2" t="str" cm="1">
        <f t="array" ref="AT189">IF(AT188="","",$B$2&amp;AT$31&amp;$B$2&amp;$B$1&amp;ROUND(AT$29/100*_xlfn.XLOOKUP($E189,$E$32:$E$281,_xlfn.XLOOKUP(AT$31,$S$28:$AB$28,$S$32:$AB$281))*IFERROR(_xlfn.XLOOKUP(AW$30,$S$8:$S$10,_xlfn.XLOOKUP(AT$31,$U$4:$Z$4,$U$8:$Z$10),1),1),4))</f>
        <v>"Atk":50972.3556</v>
      </c>
      <c r="AU189" s="2" t="str" cm="1">
        <f t="array" ref="AU189">IF(AU188="","",$B$2&amp;AU$31&amp;$B$2&amp;$B$1&amp;ROUND(AU$29/100*_xlfn.XLOOKUP($E189,$E$32:$E$281,_xlfn.XLOOKUP(AU$31,$S$28:$AB$28,$S$32:$AB$281))*IFERROR(_xlfn.XLOOKUP(AX$30,$S$8:$S$10,_xlfn.XLOOKUP(AU$31,$U$4:$Z$4,$U$8:$Z$10),1),1),4))</f>
        <v>"Cri":0.8092</v>
      </c>
      <c r="AV189" s="2" t="str" cm="1">
        <f t="array" ref="AV189">IF(AV188="","",$B$2&amp;AV$31&amp;$B$2&amp;$B$1&amp;ROUND(AV$29/100*_xlfn.XLOOKUP($E189,$E$32:$E$281,_xlfn.XLOOKUP(AV$31,$S$28:$AB$28,$S$32:$AB$281))*IFERROR(_xlfn.XLOOKUP(AW$30,$S$8:$S$10,_xlfn.XLOOKUP(AV$31,$U$4:$Z$4,$U$8:$Z$10),1),1),4))</f>
        <v/>
      </c>
      <c r="AW189" s="2" t="str">
        <f t="shared" si="29"/>
        <v>{"Atk":50972.3556,"Cri":0.8092}</v>
      </c>
      <c r="AX189" s="2" t="str" cm="1">
        <f t="array" ref="AX189">IF(AX188="","",$B$2&amp;AX$31&amp;$B$2&amp;$B$1&amp;ROUND(AX$29/100*_xlfn.XLOOKUP($E189,$E$32:$E$281,_xlfn.XLOOKUP(AX$31,$S$28:$AB$28,$S$32:$AB$281))*IFERROR(_xlfn.XLOOKUP(BA$30,$S$8:$S$10,_xlfn.XLOOKUP(AX$31,$U$4:$Z$4,$U$8:$Z$10),1),1),4))</f>
        <v>"Hp":740877.261</v>
      </c>
      <c r="AY189" s="2" t="str" cm="1">
        <f t="array" ref="AY189">IF(AY188="","",$B$2&amp;AY$31&amp;$B$2&amp;$B$1&amp;ROUND(AY$29/100*_xlfn.XLOOKUP($E189,$E$32:$E$281,_xlfn.XLOOKUP(AY$31,$S$28:$AB$28,$S$32:$AB$281))*IFERROR(_xlfn.XLOOKUP(BB$30,$S$8:$S$10,_xlfn.XLOOKUP(AY$31,$U$4:$Z$4,$U$8:$Z$10),1),1),4))</f>
        <v>"AntiCri":0.8092</v>
      </c>
      <c r="AZ189" s="2" t="str" cm="1">
        <f t="array" ref="AZ189">IF(AZ188="","",$B$2&amp;AZ$31&amp;$B$2&amp;$B$1&amp;ROUND(AZ$29/100*_xlfn.XLOOKUP($E189,$E$32:$E$281,_xlfn.XLOOKUP(AZ$31,$S$28:$AB$28,$S$32:$AB$281))*IFERROR(_xlfn.XLOOKUP(BA$30,$S$8:$S$10,_xlfn.XLOOKUP(AZ$31,$U$4:$Z$4,$U$8:$Z$10),1),1),4))</f>
        <v/>
      </c>
      <c r="BA189" s="2" t="str">
        <f t="shared" si="30"/>
        <v>{"Hp":740877.261,"AntiCri":0.8092}</v>
      </c>
      <c r="BB189" s="2" t="str" cm="1">
        <f t="array" ref="BB189">IF(BB188="","",$B$2&amp;BB$31&amp;$B$2&amp;$B$1&amp;ROUND(BB$29/100*_xlfn.XLOOKUP($E189,$E$32:$E$281,_xlfn.XLOOKUP(BB$31,$S$28:$AB$28,$S$32:$AB$281))*IFERROR(_xlfn.XLOOKUP(BE$30,$S$8:$S$10,_xlfn.XLOOKUP(BB$31,$U$4:$Z$4,$U$8:$Z$10),1),1),4))</f>
        <v>"PhysDef":26078.8796</v>
      </c>
      <c r="BC189" s="2" t="str" cm="1">
        <f t="array" ref="BC189">IF(BC188="","",$B$2&amp;BC$31&amp;$B$2&amp;$B$1&amp;ROUND(BC$29/100*_xlfn.XLOOKUP($E189,$E$32:$E$281,_xlfn.XLOOKUP(BC$31,$S$28:$AB$28,$S$32:$AB$281))*IFERROR(_xlfn.XLOOKUP(BF$30,$S$8:$S$10,_xlfn.XLOOKUP(BC$31,$U$4:$Z$4,$U$8:$Z$10),1),1),4))</f>
        <v>"OnHealInc":0.1686</v>
      </c>
      <c r="BD189" s="2" t="str" cm="1">
        <f t="array" ref="BD189">IF(BD188="","",$B$2&amp;BD$31&amp;$B$2&amp;$B$1&amp;ROUND(BD$29/100*_xlfn.XLOOKUP($E189,$E$32:$E$281,_xlfn.XLOOKUP(BD$31,$S$28:$AB$28,$S$32:$AB$281))*IFERROR(_xlfn.XLOOKUP(BE$30,$S$8:$S$10,_xlfn.XLOOKUP(BD$31,$U$4:$Z$4,$U$8:$Z$10),1),1),4))</f>
        <v/>
      </c>
      <c r="BE189" s="2" t="str">
        <f t="shared" si="31"/>
        <v>{"PhysDef":26078.8796,"OnHealInc":0.1686}</v>
      </c>
      <c r="BF189" s="2" t="str" cm="1">
        <f t="array" ref="BF189">IF(BF188="","",$B$2&amp;BF$31&amp;$B$2&amp;$B$1&amp;ROUND(BF$29/100*_xlfn.XLOOKUP($E189,$E$32:$E$281,_xlfn.XLOOKUP(BF$31,$S$28:$AB$28,$S$32:$AB$281))*IFERROR(_xlfn.XLOOKUP(BI$30,$S$8:$S$10,_xlfn.XLOOKUP(BF$31,$U$4:$Z$4,$U$8:$Z$10),1),1),4))</f>
        <v>"MagicDef":26078.8796</v>
      </c>
      <c r="BG189" s="2" t="str" cm="1">
        <f t="array" ref="BG189">IF(BG188="","",$B$2&amp;BG$31&amp;$B$2&amp;$B$1&amp;ROUND(BG$29/100*_xlfn.XLOOKUP($E189,$E$32:$E$281,_xlfn.XLOOKUP(BG$31,$S$28:$AB$28,$S$32:$AB$281))*IFERROR(_xlfn.XLOOKUP(BJ$30,$S$8:$S$10,_xlfn.XLOOKUP(BG$31,$U$4:$Z$4,$U$8:$Z$10),1),1),4))</f>
        <v>"AtkSpeed":0.23</v>
      </c>
      <c r="BH189" s="2" t="str" cm="1">
        <f t="array" ref="BH189">IF(BH188="","",$B$2&amp;BH$31&amp;$B$2&amp;$B$1&amp;ROUND(BH$29/100*_xlfn.XLOOKUP($E189,$E$32:$E$281,_xlfn.XLOOKUP(BH$31,$S$28:$AB$28,$S$32:$AB$281))*IFERROR(_xlfn.XLOOKUP(BI$30,$S$8:$S$10,_xlfn.XLOOKUP(BH$31,$U$4:$Z$4,$U$8:$Z$10),1),1),4))</f>
        <v>"OnHealInc":0.1686</v>
      </c>
      <c r="BI189" s="2" t="str">
        <f t="shared" si="32"/>
        <v>{"MagicDef":26078.8796,"AtkSpeed":0.23,"OnHealInc":0.1686}</v>
      </c>
      <c r="BJ189" s="2" t="str" cm="1">
        <f t="array" ref="BJ189">IF(BJ188="","",$B$2&amp;BJ$31&amp;$B$2&amp;$B$1&amp;ROUND(BJ$29/100*_xlfn.XLOOKUP($E189,$E$32:$E$281,_xlfn.XLOOKUP(BJ$31,$S$28:$AB$28,$S$32:$AB$281))*IFERROR(_xlfn.XLOOKUP(BM$30,$S$8:$S$10,_xlfn.XLOOKUP(BJ$31,$U$4:$Z$4,$U$8:$Z$10),1),1),4))</f>
        <v>"Atk":65197.199</v>
      </c>
      <c r="BK189" s="2" t="str" cm="1">
        <f t="array" ref="BK189">IF(BK188="","",$B$2&amp;BK$31&amp;$B$2&amp;$B$1&amp;ROUND(BK$29/100*_xlfn.XLOOKUP($E189,$E$32:$E$281,_xlfn.XLOOKUP(BK$31,$S$28:$AB$28,$S$32:$AB$281))*IFERROR(_xlfn.XLOOKUP(BN$30,$S$8:$S$10,_xlfn.XLOOKUP(BK$31,$U$4:$Z$4,$U$8:$Z$10),1),1),4))</f>
        <v>"Cri":0.8092</v>
      </c>
      <c r="BL189" s="2" t="str" cm="1">
        <f t="array" ref="BL189">IF(BL188="","",$B$2&amp;BL$31&amp;$B$2&amp;$B$1&amp;ROUND(BL$29/100*_xlfn.XLOOKUP($E189,$E$32:$E$281,_xlfn.XLOOKUP(BL$31,$S$28:$AB$28,$S$32:$AB$281))*IFERROR(_xlfn.XLOOKUP(BM$30,$S$8:$S$10,_xlfn.XLOOKUP(BL$31,$U$4:$Z$4,$U$8:$Z$10),1),1),4))</f>
        <v/>
      </c>
      <c r="BM189" s="2" t="str">
        <f t="shared" si="33"/>
        <v>{"Atk":65197.199,"Cri":0.8092}</v>
      </c>
      <c r="BN189" s="2" t="str" cm="1">
        <f t="array" ref="BN189">IF(BN188="","",$B$2&amp;BN$31&amp;$B$2&amp;$B$1&amp;ROUND(BN$29/100*_xlfn.XLOOKUP($E189,$E$32:$E$281,_xlfn.XLOOKUP(BN$31,$S$28:$AB$28,$S$32:$AB$281))*IFERROR(_xlfn.XLOOKUP(BQ$30,$S$8:$S$10,_xlfn.XLOOKUP(BN$31,$U$4:$Z$4,$U$8:$Z$10),1),1),4))</f>
        <v>"Hp":622336.8993</v>
      </c>
      <c r="BO189" s="2" t="str" cm="1">
        <f t="array" ref="BO189">IF(BO188="","",$B$2&amp;BO$31&amp;$B$2&amp;$B$1&amp;ROUND(BO$29/100*_xlfn.XLOOKUP($E189,$E$32:$E$281,_xlfn.XLOOKUP(BO$31,$S$28:$AB$28,$S$32:$AB$281))*IFERROR(_xlfn.XLOOKUP(BR$30,$S$8:$S$10,_xlfn.XLOOKUP(BO$31,$U$4:$Z$4,$U$8:$Z$10),1),1),4))</f>
        <v>"AntiCri":0.8092</v>
      </c>
      <c r="BP189" s="2" t="str" cm="1">
        <f t="array" ref="BP189">IF(BP188="","",$B$2&amp;BP$31&amp;$B$2&amp;$B$1&amp;ROUND(BP$29/100*_xlfn.XLOOKUP($E189,$E$32:$E$281,_xlfn.XLOOKUP(BP$31,$S$28:$AB$28,$S$32:$AB$281))*IFERROR(_xlfn.XLOOKUP(BQ$30,$S$8:$S$10,_xlfn.XLOOKUP(BP$31,$U$4:$Z$4,$U$8:$Z$10),1),1),4))</f>
        <v/>
      </c>
      <c r="BQ189" s="2" t="str">
        <f t="shared" si="34"/>
        <v>{"Hp":622336.8993,"AntiCri":0.8092}</v>
      </c>
      <c r="BR189" s="2" t="str" cm="1">
        <f t="array" ref="BR189">IF(BR188="","",$B$2&amp;BR$31&amp;$B$2&amp;$B$1&amp;ROUND(BR$29/100*_xlfn.XLOOKUP($E189,$E$32:$E$281,_xlfn.XLOOKUP(BR$31,$S$28:$AB$28,$S$32:$AB$281))*IFERROR(_xlfn.XLOOKUP(BU$30,$S$8:$S$10,_xlfn.XLOOKUP(BR$31,$U$4:$Z$4,$U$8:$Z$10),1),1),4))</f>
        <v>"PhysDef":22996.8302</v>
      </c>
      <c r="BS189" s="2" t="str" cm="1">
        <f t="array" ref="BS189">IF(BS188="","",$B$2&amp;BS$31&amp;$B$2&amp;$B$1&amp;ROUND(BS$29/100*_xlfn.XLOOKUP($E189,$E$32:$E$281,_xlfn.XLOOKUP(BS$31,$S$28:$AB$28,$S$32:$AB$281))*IFERROR(_xlfn.XLOOKUP(BV$30,$S$8:$S$10,_xlfn.XLOOKUP(BS$31,$U$4:$Z$4,$U$8:$Z$10),1),1),4))</f>
        <v>"HealInc":0.1686</v>
      </c>
      <c r="BT189" s="2" t="str" cm="1">
        <f t="array" ref="BT189">IF(BT188="","",$B$2&amp;BT$31&amp;$B$2&amp;$B$1&amp;ROUND(BT$29/100*_xlfn.XLOOKUP($E189,$E$32:$E$281,_xlfn.XLOOKUP(BT$31,$S$28:$AB$28,$S$32:$AB$281))*IFERROR(_xlfn.XLOOKUP(BU$30,$S$8:$S$10,_xlfn.XLOOKUP(BT$31,$U$4:$Z$4,$U$8:$Z$10),1),1),4))</f>
        <v/>
      </c>
      <c r="BU189" s="2" t="str">
        <f t="shared" si="35"/>
        <v>{"PhysDef":22996.8302,"HealInc":0.1686}</v>
      </c>
      <c r="BV189" s="2" t="str" cm="1">
        <f t="array" ref="BV189">IF(BV188="","",$B$2&amp;BV$31&amp;$B$2&amp;$B$1&amp;ROUND(BV$29/100*_xlfn.XLOOKUP($E189,$E$32:$E$281,_xlfn.XLOOKUP(BV$31,$S$28:$AB$28,$S$32:$AB$281))*IFERROR(_xlfn.XLOOKUP(BY$30,$S$8:$S$10,_xlfn.XLOOKUP(BV$31,$U$4:$Z$4,$U$8:$Z$10),1),1),4))</f>
        <v>"MagicDef":23470.9916</v>
      </c>
      <c r="BW189" s="2" t="str" cm="1">
        <f t="array" ref="BW189">IF(BW188="","",$B$2&amp;BW$31&amp;$B$2&amp;$B$1&amp;ROUND(BW$29/100*_xlfn.XLOOKUP($E189,$E$32:$E$281,_xlfn.XLOOKUP(BW$31,$S$28:$AB$28,$S$32:$AB$281))*IFERROR(_xlfn.XLOOKUP(BZ$30,$S$8:$S$10,_xlfn.XLOOKUP(BW$31,$U$4:$Z$4,$U$8:$Z$10),1),1),4))</f>
        <v>"AtkSpeed":0.23</v>
      </c>
      <c r="BX189" s="2" t="str" cm="1">
        <f t="array" ref="BX189">IF(BX188="","",$B$2&amp;BX$31&amp;$B$2&amp;$B$1&amp;ROUND(BX$29/100*_xlfn.XLOOKUP($E189,$E$32:$E$281,_xlfn.XLOOKUP(BX$31,$S$28:$AB$28,$S$32:$AB$281))*IFERROR(_xlfn.XLOOKUP(BY$30,$S$8:$S$10,_xlfn.XLOOKUP(BX$31,$U$4:$Z$4,$U$8:$Z$10),1),1),4))</f>
        <v>"HealInc":0.1686</v>
      </c>
      <c r="BY189" s="2" t="str">
        <f t="shared" si="36"/>
        <v>{"MagicDef":23470.9916,"AtkSpeed":0.23,"HealInc":0.1686}</v>
      </c>
    </row>
    <row r="190" spans="4:77" ht="16.5" x14ac:dyDescent="0.15">
      <c r="D190" s="38">
        <v>327</v>
      </c>
      <c r="E190" s="43">
        <v>159</v>
      </c>
      <c r="F190" s="38">
        <v>0</v>
      </c>
      <c r="G190" s="38">
        <v>0</v>
      </c>
      <c r="H190" s="38">
        <v>0</v>
      </c>
      <c r="I190" s="48">
        <v>0</v>
      </c>
      <c r="J190" s="48">
        <v>0</v>
      </c>
      <c r="K190" s="48">
        <v>0</v>
      </c>
      <c r="L190" s="48">
        <v>0</v>
      </c>
      <c r="M190" s="48">
        <v>0</v>
      </c>
      <c r="N190" s="48">
        <v>0</v>
      </c>
      <c r="O190" s="48">
        <v>0</v>
      </c>
      <c r="P190" s="48">
        <v>0</v>
      </c>
      <c r="Q190" s="48">
        <v>0</v>
      </c>
      <c r="R190" s="48">
        <v>0</v>
      </c>
      <c r="S190" s="48">
        <f>SUM(I$32:I190)</f>
        <v>592701.80883179419</v>
      </c>
      <c r="T190" s="48">
        <f>SUM(J$32:J190)</f>
        <v>59270.180883179411</v>
      </c>
      <c r="U190" s="48">
        <f>SUM(K$32:K190)</f>
        <v>23708.072353271767</v>
      </c>
      <c r="V190" s="48">
        <f>SUM(L$32:L190)</f>
        <v>23708.072353271767</v>
      </c>
      <c r="W190" s="62">
        <f>SUM(M$32:M190)/10000</f>
        <v>0.80920000000000003</v>
      </c>
      <c r="X190" s="62">
        <f>SUM(N$32:N190)/10000</f>
        <v>0.80920000000000003</v>
      </c>
      <c r="Y190" s="62">
        <f>SUM(O$32:O190)/10000</f>
        <v>0.22994999999999999</v>
      </c>
      <c r="Z190" s="62">
        <f>SUM(P$32:P190)/10000</f>
        <v>0.17885000000000001</v>
      </c>
      <c r="AA190" s="62">
        <f>SUM(Q$32:Q190)/10000</f>
        <v>0.16863000000000011</v>
      </c>
      <c r="AB190" s="62">
        <f>SUM(R$32:R190)/10000</f>
        <v>0.16863000000000011</v>
      </c>
      <c r="AD190" s="2" t="str" cm="1">
        <f t="array" ref="AD190">IF(AD189="","",$B$2&amp;AD$31&amp;$B$2&amp;$B$1&amp;ROUND(AD$29/100*_xlfn.XLOOKUP($E190,$E$32:$E$281,_xlfn.XLOOKUP(AD$31,$S$28:$AB$28,$S$32:$AB$281))*_xlfn.XLOOKUP(AG$30,$S$8:$S$10,_xlfn.XLOOKUP(AD$31,$U$4:$Z$4,$U$8:$Z$10),1),4))</f>
        <v>"Atk":72309.6207</v>
      </c>
      <c r="AE190" s="2" t="str" cm="1">
        <f t="array" ref="AE190">IF(AE189="","",$B$2&amp;AE$31&amp;$B$2&amp;$B$1&amp;ROUND(AE$29/100*_xlfn.XLOOKUP($E190,$E$32:$E$281,_xlfn.XLOOKUP(AE$31,$S$28:$AB$28,$S$32:$AB$281))*_xlfn.XLOOKUP(AG$30,$S$8:$S$10,_xlfn.XLOOKUP(AE$31,$U$4:$Z$4,$U$8:$Z$10),1),4))</f>
        <v>"Cri":1.1733</v>
      </c>
      <c r="AF190" s="2" t="str" cm="1">
        <f t="array" ref="AF190">IF(AF189="","",$B$2&amp;AF$31&amp;$B$2&amp;$B$1&amp;ROUND(AF$29/100*_xlfn.XLOOKUP($E190,$E$32:$E$281,_xlfn.XLOOKUP(AF$31,$S$28:$AB$28,$S$32:$AB$281))*_xlfn.XLOOKUP(AI$30,$S$8:$S$10,_xlfn.XLOOKUP(AF$31,$U$4:$Z$4,$U$8:$Z$10),1),4))</f>
        <v/>
      </c>
      <c r="AG190" s="2" t="str">
        <f t="shared" si="25"/>
        <v>{"Atk":72309.6207,"Cri":1.1733}</v>
      </c>
      <c r="AH190" s="2" t="str" cm="1">
        <f t="array" ref="AH190">IF(AH189="","",$B$2&amp;AH$31&amp;$B$2&amp;$B$1&amp;ROUND(AH$29/100*_xlfn.XLOOKUP($E190,$E$32:$E$281,_xlfn.XLOOKUP(AH$31,$S$28:$AB$28,$S$32:$AB$281))*_xlfn.XLOOKUP(AK$30,$S$8:$S$10,_xlfn.XLOOKUP(AH$31,$U$4:$Z$4,$U$8:$Z$10),1),4))</f>
        <v>"Hp":521577.5918</v>
      </c>
      <c r="AI190" s="2" t="str" cm="1">
        <f t="array" ref="AI190">IF(AI189="","",$B$2&amp;AI$31&amp;$B$2&amp;$B$1&amp;ROUND(AI$29/100*_xlfn.XLOOKUP($E190,$E$32:$E$281,_xlfn.XLOOKUP(AI$31,$S$28:$AB$28,$S$32:$AB$281))*_xlfn.XLOOKUP(AK$30,$S$8:$S$10,_xlfn.XLOOKUP(AI$31,$U$4:$Z$4,$U$8:$Z$10),1),4))</f>
        <v>"AntiCri":0.6474</v>
      </c>
      <c r="AJ190" s="2" t="str" cm="1">
        <f t="array" ref="AJ190">IF(AJ189="","",$B$2&amp;AJ$31&amp;$B$2&amp;$B$1&amp;ROUND(AJ$29/100*_xlfn.XLOOKUP($E190,$E$32:$E$281,_xlfn.XLOOKUP(AJ$31,$S$28:$AB$28,$S$32:$AB$281))*_xlfn.XLOOKUP(AK$30,$S$8:$S$10,_xlfn.XLOOKUP(AJ$31,$U$4:$Z$4,$U$8:$Z$10),1),4))</f>
        <v/>
      </c>
      <c r="AK190" s="2" t="str">
        <f t="shared" si="26"/>
        <v>{"Hp":521577.5918,"AntiCri":0.6474}</v>
      </c>
      <c r="AL190" s="2" t="str" cm="1">
        <f t="array" ref="AL190">IF(AL189="","",$B$2&amp;AL$31&amp;$B$2&amp;$B$1&amp;ROUND(AL$29/100*_xlfn.XLOOKUP($E190,$E$32:$E$281,_xlfn.XLOOKUP(AL$31,$S$28:$AB$28,$S$32:$AB$281))*IFERROR(_xlfn.XLOOKUP(AO$30,$S$8:$S$10,_xlfn.XLOOKUP(AL$31,$U$4:$Z$4,$U$8:$Z$10),1),1),4))</f>
        <v>"PhysDef":22522.6687</v>
      </c>
      <c r="AM190" s="2" t="str" cm="1">
        <f t="array" ref="AM190">IF(AM189="","",$B$2&amp;AM$31&amp;$B$2&amp;$B$1&amp;ROUND(AM$29/100*_xlfn.XLOOKUP($E190,$E$32:$E$281,_xlfn.XLOOKUP(AM$31,$S$28:$AB$28,$S$32:$AB$281))*IFERROR(_xlfn.XLOOKUP(AP$30,$S$8:$S$10,_xlfn.XLOOKUP(AM$31,$U$4:$Z$4,$U$8:$Z$10),1),1),4))</f>
        <v>"SkillSpeed":0.1789</v>
      </c>
      <c r="AN190" s="2" t="str" cm="1">
        <f t="array" ref="AN190">IF(AN189="","",$B$2&amp;AN$31&amp;$B$2&amp;$B$1&amp;ROUND(AN$29/100*_xlfn.XLOOKUP($E190,$E$32:$E$281,_xlfn.XLOOKUP(AN$31,$S$28:$AB$28,$S$32:$AB$281))*IFERROR(_xlfn.XLOOKUP(AO$30,$S$8:$S$10,_xlfn.XLOOKUP(AN$31,$U$4:$Z$4,$U$8:$Z$10),1),1),4))</f>
        <v/>
      </c>
      <c r="AO190" s="2" t="str">
        <f t="shared" si="27"/>
        <v>{"PhysDef":22522.6687,"SkillSpeed":0.1789}</v>
      </c>
      <c r="AP190" s="2" t="str" cm="1">
        <f t="array" ref="AP190">IF(AP189="","",$B$2&amp;AP$31&amp;$B$2&amp;$B$1&amp;ROUND(AP$29/100*_xlfn.XLOOKUP($E190,$E$32:$E$281,_xlfn.XLOOKUP(AP$31,$S$28:$AB$28,$S$32:$AB$281))*IFERROR(_xlfn.XLOOKUP(AS$30,$S$8:$S$10,_xlfn.XLOOKUP(AP$31,$U$4:$Z$4,$U$8:$Z$10),1),1),4))</f>
        <v>"MagicDef":22522.6687</v>
      </c>
      <c r="AQ190" s="2" t="str" cm="1">
        <f t="array" ref="AQ190">IF(AQ189="","",$B$2&amp;AQ$31&amp;$B$2&amp;$B$1&amp;ROUND(AQ$29/100*_xlfn.XLOOKUP($E190,$E$32:$E$281,_xlfn.XLOOKUP(AQ$31,$S$28:$AB$28,$S$32:$AB$281))*IFERROR(_xlfn.XLOOKUP(AT$30,$S$8:$S$10,_xlfn.XLOOKUP(AQ$31,$U$4:$Z$4,$U$8:$Z$10),1),1),4))</f>
        <v>"AtkSpeed":0.23</v>
      </c>
      <c r="AR190" s="2" t="str" cm="1">
        <f t="array" ref="AR190">IF(AR189="","",$B$2&amp;AR$31&amp;$B$2&amp;$B$1&amp;ROUND(AR$29/100*_xlfn.XLOOKUP($E190,$E$32:$E$281,_xlfn.XLOOKUP(AR$31,$S$28:$AB$28,$S$32:$AB$281))*IFERROR(_xlfn.XLOOKUP(AS$30,$S$8:$S$10,_xlfn.XLOOKUP(AR$31,$U$4:$Z$4,$U$8:$Z$10),1),1),4))</f>
        <v>"SkillSpeed":0.1789</v>
      </c>
      <c r="AS190" s="2" t="str">
        <f t="shared" si="28"/>
        <v>{"MagicDef":22522.6687,"AtkSpeed":0.23,"SkillSpeed":0.1789}</v>
      </c>
      <c r="AT190" s="2" t="str" cm="1">
        <f t="array" ref="AT190">IF(AT189="","",$B$2&amp;AT$31&amp;$B$2&amp;$B$1&amp;ROUND(AT$29/100*_xlfn.XLOOKUP($E190,$E$32:$E$281,_xlfn.XLOOKUP(AT$31,$S$28:$AB$28,$S$32:$AB$281))*IFERROR(_xlfn.XLOOKUP(AW$30,$S$8:$S$10,_xlfn.XLOOKUP(AT$31,$U$4:$Z$4,$U$8:$Z$10),1),1),4))</f>
        <v>"Atk":50972.3556</v>
      </c>
      <c r="AU190" s="2" t="str" cm="1">
        <f t="array" ref="AU190">IF(AU189="","",$B$2&amp;AU$31&amp;$B$2&amp;$B$1&amp;ROUND(AU$29/100*_xlfn.XLOOKUP($E190,$E$32:$E$281,_xlfn.XLOOKUP(AU$31,$S$28:$AB$28,$S$32:$AB$281))*IFERROR(_xlfn.XLOOKUP(AX$30,$S$8:$S$10,_xlfn.XLOOKUP(AU$31,$U$4:$Z$4,$U$8:$Z$10),1),1),4))</f>
        <v>"Cri":0.8092</v>
      </c>
      <c r="AV190" s="2" t="str" cm="1">
        <f t="array" ref="AV190">IF(AV189="","",$B$2&amp;AV$31&amp;$B$2&amp;$B$1&amp;ROUND(AV$29/100*_xlfn.XLOOKUP($E190,$E$32:$E$281,_xlfn.XLOOKUP(AV$31,$S$28:$AB$28,$S$32:$AB$281))*IFERROR(_xlfn.XLOOKUP(AW$30,$S$8:$S$10,_xlfn.XLOOKUP(AV$31,$U$4:$Z$4,$U$8:$Z$10),1),1),4))</f>
        <v/>
      </c>
      <c r="AW190" s="2" t="str">
        <f t="shared" si="29"/>
        <v>{"Atk":50972.3556,"Cri":0.8092}</v>
      </c>
      <c r="AX190" s="2" t="str" cm="1">
        <f t="array" ref="AX190">IF(AX189="","",$B$2&amp;AX$31&amp;$B$2&amp;$B$1&amp;ROUND(AX$29/100*_xlfn.XLOOKUP($E190,$E$32:$E$281,_xlfn.XLOOKUP(AX$31,$S$28:$AB$28,$S$32:$AB$281))*IFERROR(_xlfn.XLOOKUP(BA$30,$S$8:$S$10,_xlfn.XLOOKUP(AX$31,$U$4:$Z$4,$U$8:$Z$10),1),1),4))</f>
        <v>"Hp":740877.261</v>
      </c>
      <c r="AY190" s="2" t="str" cm="1">
        <f t="array" ref="AY190">IF(AY189="","",$B$2&amp;AY$31&amp;$B$2&amp;$B$1&amp;ROUND(AY$29/100*_xlfn.XLOOKUP($E190,$E$32:$E$281,_xlfn.XLOOKUP(AY$31,$S$28:$AB$28,$S$32:$AB$281))*IFERROR(_xlfn.XLOOKUP(BB$30,$S$8:$S$10,_xlfn.XLOOKUP(AY$31,$U$4:$Z$4,$U$8:$Z$10),1),1),4))</f>
        <v>"AntiCri":0.8092</v>
      </c>
      <c r="AZ190" s="2" t="str" cm="1">
        <f t="array" ref="AZ190">IF(AZ189="","",$B$2&amp;AZ$31&amp;$B$2&amp;$B$1&amp;ROUND(AZ$29/100*_xlfn.XLOOKUP($E190,$E$32:$E$281,_xlfn.XLOOKUP(AZ$31,$S$28:$AB$28,$S$32:$AB$281))*IFERROR(_xlfn.XLOOKUP(BA$30,$S$8:$S$10,_xlfn.XLOOKUP(AZ$31,$U$4:$Z$4,$U$8:$Z$10),1),1),4))</f>
        <v/>
      </c>
      <c r="BA190" s="2" t="str">
        <f t="shared" si="30"/>
        <v>{"Hp":740877.261,"AntiCri":0.8092}</v>
      </c>
      <c r="BB190" s="2" t="str" cm="1">
        <f t="array" ref="BB190">IF(BB189="","",$B$2&amp;BB$31&amp;$B$2&amp;$B$1&amp;ROUND(BB$29/100*_xlfn.XLOOKUP($E190,$E$32:$E$281,_xlfn.XLOOKUP(BB$31,$S$28:$AB$28,$S$32:$AB$281))*IFERROR(_xlfn.XLOOKUP(BE$30,$S$8:$S$10,_xlfn.XLOOKUP(BB$31,$U$4:$Z$4,$U$8:$Z$10),1),1),4))</f>
        <v>"PhysDef":26078.8796</v>
      </c>
      <c r="BC190" s="2" t="str" cm="1">
        <f t="array" ref="BC190">IF(BC189="","",$B$2&amp;BC$31&amp;$B$2&amp;$B$1&amp;ROUND(BC$29/100*_xlfn.XLOOKUP($E190,$E$32:$E$281,_xlfn.XLOOKUP(BC$31,$S$28:$AB$28,$S$32:$AB$281))*IFERROR(_xlfn.XLOOKUP(BF$30,$S$8:$S$10,_xlfn.XLOOKUP(BC$31,$U$4:$Z$4,$U$8:$Z$10),1),1),4))</f>
        <v>"OnHealInc":0.1686</v>
      </c>
      <c r="BD190" s="2" t="str" cm="1">
        <f t="array" ref="BD190">IF(BD189="","",$B$2&amp;BD$31&amp;$B$2&amp;$B$1&amp;ROUND(BD$29/100*_xlfn.XLOOKUP($E190,$E$32:$E$281,_xlfn.XLOOKUP(BD$31,$S$28:$AB$28,$S$32:$AB$281))*IFERROR(_xlfn.XLOOKUP(BE$30,$S$8:$S$10,_xlfn.XLOOKUP(BD$31,$U$4:$Z$4,$U$8:$Z$10),1),1),4))</f>
        <v/>
      </c>
      <c r="BE190" s="2" t="str">
        <f t="shared" si="31"/>
        <v>{"PhysDef":26078.8796,"OnHealInc":0.1686}</v>
      </c>
      <c r="BF190" s="2" t="str" cm="1">
        <f t="array" ref="BF190">IF(BF189="","",$B$2&amp;BF$31&amp;$B$2&amp;$B$1&amp;ROUND(BF$29/100*_xlfn.XLOOKUP($E190,$E$32:$E$281,_xlfn.XLOOKUP(BF$31,$S$28:$AB$28,$S$32:$AB$281))*IFERROR(_xlfn.XLOOKUP(BI$30,$S$8:$S$10,_xlfn.XLOOKUP(BF$31,$U$4:$Z$4,$U$8:$Z$10),1),1),4))</f>
        <v>"MagicDef":26078.8796</v>
      </c>
      <c r="BG190" s="2" t="str" cm="1">
        <f t="array" ref="BG190">IF(BG189="","",$B$2&amp;BG$31&amp;$B$2&amp;$B$1&amp;ROUND(BG$29/100*_xlfn.XLOOKUP($E190,$E$32:$E$281,_xlfn.XLOOKUP(BG$31,$S$28:$AB$28,$S$32:$AB$281))*IFERROR(_xlfn.XLOOKUP(BJ$30,$S$8:$S$10,_xlfn.XLOOKUP(BG$31,$U$4:$Z$4,$U$8:$Z$10),1),1),4))</f>
        <v>"AtkSpeed":0.23</v>
      </c>
      <c r="BH190" s="2" t="str" cm="1">
        <f t="array" ref="BH190">IF(BH189="","",$B$2&amp;BH$31&amp;$B$2&amp;$B$1&amp;ROUND(BH$29/100*_xlfn.XLOOKUP($E190,$E$32:$E$281,_xlfn.XLOOKUP(BH$31,$S$28:$AB$28,$S$32:$AB$281))*IFERROR(_xlfn.XLOOKUP(BI$30,$S$8:$S$10,_xlfn.XLOOKUP(BH$31,$U$4:$Z$4,$U$8:$Z$10),1),1),4))</f>
        <v>"OnHealInc":0.1686</v>
      </c>
      <c r="BI190" s="2" t="str">
        <f t="shared" si="32"/>
        <v>{"MagicDef":26078.8796,"AtkSpeed":0.23,"OnHealInc":0.1686}</v>
      </c>
      <c r="BJ190" s="2" t="str" cm="1">
        <f t="array" ref="BJ190">IF(BJ189="","",$B$2&amp;BJ$31&amp;$B$2&amp;$B$1&amp;ROUND(BJ$29/100*_xlfn.XLOOKUP($E190,$E$32:$E$281,_xlfn.XLOOKUP(BJ$31,$S$28:$AB$28,$S$32:$AB$281))*IFERROR(_xlfn.XLOOKUP(BM$30,$S$8:$S$10,_xlfn.XLOOKUP(BJ$31,$U$4:$Z$4,$U$8:$Z$10),1),1),4))</f>
        <v>"Atk":65197.199</v>
      </c>
      <c r="BK190" s="2" t="str" cm="1">
        <f t="array" ref="BK190">IF(BK189="","",$B$2&amp;BK$31&amp;$B$2&amp;$B$1&amp;ROUND(BK$29/100*_xlfn.XLOOKUP($E190,$E$32:$E$281,_xlfn.XLOOKUP(BK$31,$S$28:$AB$28,$S$32:$AB$281))*IFERROR(_xlfn.XLOOKUP(BN$30,$S$8:$S$10,_xlfn.XLOOKUP(BK$31,$U$4:$Z$4,$U$8:$Z$10),1),1),4))</f>
        <v>"Cri":0.8092</v>
      </c>
      <c r="BL190" s="2" t="str" cm="1">
        <f t="array" ref="BL190">IF(BL189="","",$B$2&amp;BL$31&amp;$B$2&amp;$B$1&amp;ROUND(BL$29/100*_xlfn.XLOOKUP($E190,$E$32:$E$281,_xlfn.XLOOKUP(BL$31,$S$28:$AB$28,$S$32:$AB$281))*IFERROR(_xlfn.XLOOKUP(BM$30,$S$8:$S$10,_xlfn.XLOOKUP(BL$31,$U$4:$Z$4,$U$8:$Z$10),1),1),4))</f>
        <v/>
      </c>
      <c r="BM190" s="2" t="str">
        <f t="shared" si="33"/>
        <v>{"Atk":65197.199,"Cri":0.8092}</v>
      </c>
      <c r="BN190" s="2" t="str" cm="1">
        <f t="array" ref="BN190">IF(BN189="","",$B$2&amp;BN$31&amp;$B$2&amp;$B$1&amp;ROUND(BN$29/100*_xlfn.XLOOKUP($E190,$E$32:$E$281,_xlfn.XLOOKUP(BN$31,$S$28:$AB$28,$S$32:$AB$281))*IFERROR(_xlfn.XLOOKUP(BQ$30,$S$8:$S$10,_xlfn.XLOOKUP(BN$31,$U$4:$Z$4,$U$8:$Z$10),1),1),4))</f>
        <v>"Hp":622336.8993</v>
      </c>
      <c r="BO190" s="2" t="str" cm="1">
        <f t="array" ref="BO190">IF(BO189="","",$B$2&amp;BO$31&amp;$B$2&amp;$B$1&amp;ROUND(BO$29/100*_xlfn.XLOOKUP($E190,$E$32:$E$281,_xlfn.XLOOKUP(BO$31,$S$28:$AB$28,$S$32:$AB$281))*IFERROR(_xlfn.XLOOKUP(BR$30,$S$8:$S$10,_xlfn.XLOOKUP(BO$31,$U$4:$Z$4,$U$8:$Z$10),1),1),4))</f>
        <v>"AntiCri":0.8092</v>
      </c>
      <c r="BP190" s="2" t="str" cm="1">
        <f t="array" ref="BP190">IF(BP189="","",$B$2&amp;BP$31&amp;$B$2&amp;$B$1&amp;ROUND(BP$29/100*_xlfn.XLOOKUP($E190,$E$32:$E$281,_xlfn.XLOOKUP(BP$31,$S$28:$AB$28,$S$32:$AB$281))*IFERROR(_xlfn.XLOOKUP(BQ$30,$S$8:$S$10,_xlfn.XLOOKUP(BP$31,$U$4:$Z$4,$U$8:$Z$10),1),1),4))</f>
        <v/>
      </c>
      <c r="BQ190" s="2" t="str">
        <f t="shared" si="34"/>
        <v>{"Hp":622336.8993,"AntiCri":0.8092}</v>
      </c>
      <c r="BR190" s="2" t="str" cm="1">
        <f t="array" ref="BR190">IF(BR189="","",$B$2&amp;BR$31&amp;$B$2&amp;$B$1&amp;ROUND(BR$29/100*_xlfn.XLOOKUP($E190,$E$32:$E$281,_xlfn.XLOOKUP(BR$31,$S$28:$AB$28,$S$32:$AB$281))*IFERROR(_xlfn.XLOOKUP(BU$30,$S$8:$S$10,_xlfn.XLOOKUP(BR$31,$U$4:$Z$4,$U$8:$Z$10),1),1),4))</f>
        <v>"PhysDef":22996.8302</v>
      </c>
      <c r="BS190" s="2" t="str" cm="1">
        <f t="array" ref="BS190">IF(BS189="","",$B$2&amp;BS$31&amp;$B$2&amp;$B$1&amp;ROUND(BS$29/100*_xlfn.XLOOKUP($E190,$E$32:$E$281,_xlfn.XLOOKUP(BS$31,$S$28:$AB$28,$S$32:$AB$281))*IFERROR(_xlfn.XLOOKUP(BV$30,$S$8:$S$10,_xlfn.XLOOKUP(BS$31,$U$4:$Z$4,$U$8:$Z$10),1),1),4))</f>
        <v>"HealInc":0.1686</v>
      </c>
      <c r="BT190" s="2" t="str" cm="1">
        <f t="array" ref="BT190">IF(BT189="","",$B$2&amp;BT$31&amp;$B$2&amp;$B$1&amp;ROUND(BT$29/100*_xlfn.XLOOKUP($E190,$E$32:$E$281,_xlfn.XLOOKUP(BT$31,$S$28:$AB$28,$S$32:$AB$281))*IFERROR(_xlfn.XLOOKUP(BU$30,$S$8:$S$10,_xlfn.XLOOKUP(BT$31,$U$4:$Z$4,$U$8:$Z$10),1),1),4))</f>
        <v/>
      </c>
      <c r="BU190" s="2" t="str">
        <f t="shared" si="35"/>
        <v>{"PhysDef":22996.8302,"HealInc":0.1686}</v>
      </c>
      <c r="BV190" s="2" t="str" cm="1">
        <f t="array" ref="BV190">IF(BV189="","",$B$2&amp;BV$31&amp;$B$2&amp;$B$1&amp;ROUND(BV$29/100*_xlfn.XLOOKUP($E190,$E$32:$E$281,_xlfn.XLOOKUP(BV$31,$S$28:$AB$28,$S$32:$AB$281))*IFERROR(_xlfn.XLOOKUP(BY$30,$S$8:$S$10,_xlfn.XLOOKUP(BV$31,$U$4:$Z$4,$U$8:$Z$10),1),1),4))</f>
        <v>"MagicDef":23470.9916</v>
      </c>
      <c r="BW190" s="2" t="str" cm="1">
        <f t="array" ref="BW190">IF(BW189="","",$B$2&amp;BW$31&amp;$B$2&amp;$B$1&amp;ROUND(BW$29/100*_xlfn.XLOOKUP($E190,$E$32:$E$281,_xlfn.XLOOKUP(BW$31,$S$28:$AB$28,$S$32:$AB$281))*IFERROR(_xlfn.XLOOKUP(BZ$30,$S$8:$S$10,_xlfn.XLOOKUP(BW$31,$U$4:$Z$4,$U$8:$Z$10),1),1),4))</f>
        <v>"AtkSpeed":0.23</v>
      </c>
      <c r="BX190" s="2" t="str" cm="1">
        <f t="array" ref="BX190">IF(BX189="","",$B$2&amp;BX$31&amp;$B$2&amp;$B$1&amp;ROUND(BX$29/100*_xlfn.XLOOKUP($E190,$E$32:$E$281,_xlfn.XLOOKUP(BX$31,$S$28:$AB$28,$S$32:$AB$281))*IFERROR(_xlfn.XLOOKUP(BY$30,$S$8:$S$10,_xlfn.XLOOKUP(BX$31,$U$4:$Z$4,$U$8:$Z$10),1),1),4))</f>
        <v>"HealInc":0.1686</v>
      </c>
      <c r="BY190" s="2" t="str">
        <f t="shared" si="36"/>
        <v>{"MagicDef":23470.9916,"AtkSpeed":0.23,"HealInc":0.1686}</v>
      </c>
    </row>
    <row r="191" spans="4:77" ht="16.5" x14ac:dyDescent="0.15">
      <c r="D191" s="38">
        <v>329</v>
      </c>
      <c r="E191" s="43">
        <v>160</v>
      </c>
      <c r="F191" s="38">
        <v>0</v>
      </c>
      <c r="G191" s="38">
        <v>0</v>
      </c>
      <c r="H191" s="38">
        <v>0</v>
      </c>
      <c r="I191" s="48">
        <v>0</v>
      </c>
      <c r="J191" s="48">
        <v>0</v>
      </c>
      <c r="K191" s="48">
        <v>0</v>
      </c>
      <c r="L191" s="48">
        <v>0</v>
      </c>
      <c r="M191" s="48">
        <v>0</v>
      </c>
      <c r="N191" s="48">
        <v>0</v>
      </c>
      <c r="O191" s="48">
        <v>0</v>
      </c>
      <c r="P191" s="48">
        <v>0</v>
      </c>
      <c r="Q191" s="48">
        <v>0</v>
      </c>
      <c r="R191" s="48">
        <v>0</v>
      </c>
      <c r="S191" s="48">
        <f>SUM(I$32:I191)</f>
        <v>592701.80883179419</v>
      </c>
      <c r="T191" s="48">
        <f>SUM(J$32:J191)</f>
        <v>59270.180883179411</v>
      </c>
      <c r="U191" s="48">
        <f>SUM(K$32:K191)</f>
        <v>23708.072353271767</v>
      </c>
      <c r="V191" s="48">
        <f>SUM(L$32:L191)</f>
        <v>23708.072353271767</v>
      </c>
      <c r="W191" s="62">
        <f>SUM(M$32:M191)/10000</f>
        <v>0.80920000000000003</v>
      </c>
      <c r="X191" s="62">
        <f>SUM(N$32:N191)/10000</f>
        <v>0.80920000000000003</v>
      </c>
      <c r="Y191" s="62">
        <f>SUM(O$32:O191)/10000</f>
        <v>0.22994999999999999</v>
      </c>
      <c r="Z191" s="62">
        <f>SUM(P$32:P191)/10000</f>
        <v>0.17885000000000001</v>
      </c>
      <c r="AA191" s="62">
        <f>SUM(Q$32:Q191)/10000</f>
        <v>0.16863000000000011</v>
      </c>
      <c r="AB191" s="62">
        <f>SUM(R$32:R191)/10000</f>
        <v>0.16863000000000011</v>
      </c>
      <c r="AD191" s="2" t="str" cm="1">
        <f t="array" ref="AD191">IF(AD190="","",$B$2&amp;AD$31&amp;$B$2&amp;$B$1&amp;ROUND(AD$29/100*_xlfn.XLOOKUP($E191,$E$32:$E$281,_xlfn.XLOOKUP(AD$31,$S$28:$AB$28,$S$32:$AB$281))*_xlfn.XLOOKUP(AG$30,$S$8:$S$10,_xlfn.XLOOKUP(AD$31,$U$4:$Z$4,$U$8:$Z$10),1),4))</f>
        <v>"Atk":72309.6207</v>
      </c>
      <c r="AE191" s="2" t="str" cm="1">
        <f t="array" ref="AE191">IF(AE190="","",$B$2&amp;AE$31&amp;$B$2&amp;$B$1&amp;ROUND(AE$29/100*_xlfn.XLOOKUP($E191,$E$32:$E$281,_xlfn.XLOOKUP(AE$31,$S$28:$AB$28,$S$32:$AB$281))*_xlfn.XLOOKUP(AG$30,$S$8:$S$10,_xlfn.XLOOKUP(AE$31,$U$4:$Z$4,$U$8:$Z$10),1),4))</f>
        <v>"Cri":1.1733</v>
      </c>
      <c r="AF191" s="2" t="str" cm="1">
        <f t="array" ref="AF191">IF(AF190="","",$B$2&amp;AF$31&amp;$B$2&amp;$B$1&amp;ROUND(AF$29/100*_xlfn.XLOOKUP($E191,$E$32:$E$281,_xlfn.XLOOKUP(AF$31,$S$28:$AB$28,$S$32:$AB$281))*_xlfn.XLOOKUP(AI$30,$S$8:$S$10,_xlfn.XLOOKUP(AF$31,$U$4:$Z$4,$U$8:$Z$10),1),4))</f>
        <v/>
      </c>
      <c r="AG191" s="2" t="str">
        <f t="shared" si="25"/>
        <v>{"Atk":72309.6207,"Cri":1.1733}</v>
      </c>
      <c r="AH191" s="2" t="str" cm="1">
        <f t="array" ref="AH191">IF(AH190="","",$B$2&amp;AH$31&amp;$B$2&amp;$B$1&amp;ROUND(AH$29/100*_xlfn.XLOOKUP($E191,$E$32:$E$281,_xlfn.XLOOKUP(AH$31,$S$28:$AB$28,$S$32:$AB$281))*_xlfn.XLOOKUP(AK$30,$S$8:$S$10,_xlfn.XLOOKUP(AH$31,$U$4:$Z$4,$U$8:$Z$10),1),4))</f>
        <v>"Hp":521577.5918</v>
      </c>
      <c r="AI191" s="2" t="str" cm="1">
        <f t="array" ref="AI191">IF(AI190="","",$B$2&amp;AI$31&amp;$B$2&amp;$B$1&amp;ROUND(AI$29/100*_xlfn.XLOOKUP($E191,$E$32:$E$281,_xlfn.XLOOKUP(AI$31,$S$28:$AB$28,$S$32:$AB$281))*_xlfn.XLOOKUP(AK$30,$S$8:$S$10,_xlfn.XLOOKUP(AI$31,$U$4:$Z$4,$U$8:$Z$10),1),4))</f>
        <v>"AntiCri":0.6474</v>
      </c>
      <c r="AJ191" s="2" t="str" cm="1">
        <f t="array" ref="AJ191">IF(AJ190="","",$B$2&amp;AJ$31&amp;$B$2&amp;$B$1&amp;ROUND(AJ$29/100*_xlfn.XLOOKUP($E191,$E$32:$E$281,_xlfn.XLOOKUP(AJ$31,$S$28:$AB$28,$S$32:$AB$281))*_xlfn.XLOOKUP(AK$30,$S$8:$S$10,_xlfn.XLOOKUP(AJ$31,$U$4:$Z$4,$U$8:$Z$10),1),4))</f>
        <v/>
      </c>
      <c r="AK191" s="2" t="str">
        <f t="shared" si="26"/>
        <v>{"Hp":521577.5918,"AntiCri":0.6474}</v>
      </c>
      <c r="AL191" s="2" t="str" cm="1">
        <f t="array" ref="AL191">IF(AL190="","",$B$2&amp;AL$31&amp;$B$2&amp;$B$1&amp;ROUND(AL$29/100*_xlfn.XLOOKUP($E191,$E$32:$E$281,_xlfn.XLOOKUP(AL$31,$S$28:$AB$28,$S$32:$AB$281))*IFERROR(_xlfn.XLOOKUP(AO$30,$S$8:$S$10,_xlfn.XLOOKUP(AL$31,$U$4:$Z$4,$U$8:$Z$10),1),1),4))</f>
        <v>"PhysDef":22522.6687</v>
      </c>
      <c r="AM191" s="2" t="str" cm="1">
        <f t="array" ref="AM191">IF(AM190="","",$B$2&amp;AM$31&amp;$B$2&amp;$B$1&amp;ROUND(AM$29/100*_xlfn.XLOOKUP($E191,$E$32:$E$281,_xlfn.XLOOKUP(AM$31,$S$28:$AB$28,$S$32:$AB$281))*IFERROR(_xlfn.XLOOKUP(AP$30,$S$8:$S$10,_xlfn.XLOOKUP(AM$31,$U$4:$Z$4,$U$8:$Z$10),1),1),4))</f>
        <v>"SkillSpeed":0.1789</v>
      </c>
      <c r="AN191" s="2" t="str" cm="1">
        <f t="array" ref="AN191">IF(AN190="","",$B$2&amp;AN$31&amp;$B$2&amp;$B$1&amp;ROUND(AN$29/100*_xlfn.XLOOKUP($E191,$E$32:$E$281,_xlfn.XLOOKUP(AN$31,$S$28:$AB$28,$S$32:$AB$281))*IFERROR(_xlfn.XLOOKUP(AO$30,$S$8:$S$10,_xlfn.XLOOKUP(AN$31,$U$4:$Z$4,$U$8:$Z$10),1),1),4))</f>
        <v/>
      </c>
      <c r="AO191" s="2" t="str">
        <f t="shared" si="27"/>
        <v>{"PhysDef":22522.6687,"SkillSpeed":0.1789}</v>
      </c>
      <c r="AP191" s="2" t="str" cm="1">
        <f t="array" ref="AP191">IF(AP190="","",$B$2&amp;AP$31&amp;$B$2&amp;$B$1&amp;ROUND(AP$29/100*_xlfn.XLOOKUP($E191,$E$32:$E$281,_xlfn.XLOOKUP(AP$31,$S$28:$AB$28,$S$32:$AB$281))*IFERROR(_xlfn.XLOOKUP(AS$30,$S$8:$S$10,_xlfn.XLOOKUP(AP$31,$U$4:$Z$4,$U$8:$Z$10),1),1),4))</f>
        <v>"MagicDef":22522.6687</v>
      </c>
      <c r="AQ191" s="2" t="str" cm="1">
        <f t="array" ref="AQ191">IF(AQ190="","",$B$2&amp;AQ$31&amp;$B$2&amp;$B$1&amp;ROUND(AQ$29/100*_xlfn.XLOOKUP($E191,$E$32:$E$281,_xlfn.XLOOKUP(AQ$31,$S$28:$AB$28,$S$32:$AB$281))*IFERROR(_xlfn.XLOOKUP(AT$30,$S$8:$S$10,_xlfn.XLOOKUP(AQ$31,$U$4:$Z$4,$U$8:$Z$10),1),1),4))</f>
        <v>"AtkSpeed":0.23</v>
      </c>
      <c r="AR191" s="2" t="str" cm="1">
        <f t="array" ref="AR191">IF(AR190="","",$B$2&amp;AR$31&amp;$B$2&amp;$B$1&amp;ROUND(AR$29/100*_xlfn.XLOOKUP($E191,$E$32:$E$281,_xlfn.XLOOKUP(AR$31,$S$28:$AB$28,$S$32:$AB$281))*IFERROR(_xlfn.XLOOKUP(AS$30,$S$8:$S$10,_xlfn.XLOOKUP(AR$31,$U$4:$Z$4,$U$8:$Z$10),1),1),4))</f>
        <v>"SkillSpeed":0.1789</v>
      </c>
      <c r="AS191" s="2" t="str">
        <f t="shared" si="28"/>
        <v>{"MagicDef":22522.6687,"AtkSpeed":0.23,"SkillSpeed":0.1789}</v>
      </c>
      <c r="AT191" s="2" t="str" cm="1">
        <f t="array" ref="AT191">IF(AT190="","",$B$2&amp;AT$31&amp;$B$2&amp;$B$1&amp;ROUND(AT$29/100*_xlfn.XLOOKUP($E191,$E$32:$E$281,_xlfn.XLOOKUP(AT$31,$S$28:$AB$28,$S$32:$AB$281))*IFERROR(_xlfn.XLOOKUP(AW$30,$S$8:$S$10,_xlfn.XLOOKUP(AT$31,$U$4:$Z$4,$U$8:$Z$10),1),1),4))</f>
        <v>"Atk":50972.3556</v>
      </c>
      <c r="AU191" s="2" t="str" cm="1">
        <f t="array" ref="AU191">IF(AU190="","",$B$2&amp;AU$31&amp;$B$2&amp;$B$1&amp;ROUND(AU$29/100*_xlfn.XLOOKUP($E191,$E$32:$E$281,_xlfn.XLOOKUP(AU$31,$S$28:$AB$28,$S$32:$AB$281))*IFERROR(_xlfn.XLOOKUP(AX$30,$S$8:$S$10,_xlfn.XLOOKUP(AU$31,$U$4:$Z$4,$U$8:$Z$10),1),1),4))</f>
        <v>"Cri":0.8092</v>
      </c>
      <c r="AV191" s="2" t="str" cm="1">
        <f t="array" ref="AV191">IF(AV190="","",$B$2&amp;AV$31&amp;$B$2&amp;$B$1&amp;ROUND(AV$29/100*_xlfn.XLOOKUP($E191,$E$32:$E$281,_xlfn.XLOOKUP(AV$31,$S$28:$AB$28,$S$32:$AB$281))*IFERROR(_xlfn.XLOOKUP(AW$30,$S$8:$S$10,_xlfn.XLOOKUP(AV$31,$U$4:$Z$4,$U$8:$Z$10),1),1),4))</f>
        <v/>
      </c>
      <c r="AW191" s="2" t="str">
        <f t="shared" si="29"/>
        <v>{"Atk":50972.3556,"Cri":0.8092}</v>
      </c>
      <c r="AX191" s="2" t="str" cm="1">
        <f t="array" ref="AX191">IF(AX190="","",$B$2&amp;AX$31&amp;$B$2&amp;$B$1&amp;ROUND(AX$29/100*_xlfn.XLOOKUP($E191,$E$32:$E$281,_xlfn.XLOOKUP(AX$31,$S$28:$AB$28,$S$32:$AB$281))*IFERROR(_xlfn.XLOOKUP(BA$30,$S$8:$S$10,_xlfn.XLOOKUP(AX$31,$U$4:$Z$4,$U$8:$Z$10),1),1),4))</f>
        <v>"Hp":740877.261</v>
      </c>
      <c r="AY191" s="2" t="str" cm="1">
        <f t="array" ref="AY191">IF(AY190="","",$B$2&amp;AY$31&amp;$B$2&amp;$B$1&amp;ROUND(AY$29/100*_xlfn.XLOOKUP($E191,$E$32:$E$281,_xlfn.XLOOKUP(AY$31,$S$28:$AB$28,$S$32:$AB$281))*IFERROR(_xlfn.XLOOKUP(BB$30,$S$8:$S$10,_xlfn.XLOOKUP(AY$31,$U$4:$Z$4,$U$8:$Z$10),1),1),4))</f>
        <v>"AntiCri":0.8092</v>
      </c>
      <c r="AZ191" s="2" t="str" cm="1">
        <f t="array" ref="AZ191">IF(AZ190="","",$B$2&amp;AZ$31&amp;$B$2&amp;$B$1&amp;ROUND(AZ$29/100*_xlfn.XLOOKUP($E191,$E$32:$E$281,_xlfn.XLOOKUP(AZ$31,$S$28:$AB$28,$S$32:$AB$281))*IFERROR(_xlfn.XLOOKUP(BA$30,$S$8:$S$10,_xlfn.XLOOKUP(AZ$31,$U$4:$Z$4,$U$8:$Z$10),1),1),4))</f>
        <v/>
      </c>
      <c r="BA191" s="2" t="str">
        <f t="shared" si="30"/>
        <v>{"Hp":740877.261,"AntiCri":0.8092}</v>
      </c>
      <c r="BB191" s="2" t="str" cm="1">
        <f t="array" ref="BB191">IF(BB190="","",$B$2&amp;BB$31&amp;$B$2&amp;$B$1&amp;ROUND(BB$29/100*_xlfn.XLOOKUP($E191,$E$32:$E$281,_xlfn.XLOOKUP(BB$31,$S$28:$AB$28,$S$32:$AB$281))*IFERROR(_xlfn.XLOOKUP(BE$30,$S$8:$S$10,_xlfn.XLOOKUP(BB$31,$U$4:$Z$4,$U$8:$Z$10),1),1),4))</f>
        <v>"PhysDef":26078.8796</v>
      </c>
      <c r="BC191" s="2" t="str" cm="1">
        <f t="array" ref="BC191">IF(BC190="","",$B$2&amp;BC$31&amp;$B$2&amp;$B$1&amp;ROUND(BC$29/100*_xlfn.XLOOKUP($E191,$E$32:$E$281,_xlfn.XLOOKUP(BC$31,$S$28:$AB$28,$S$32:$AB$281))*IFERROR(_xlfn.XLOOKUP(BF$30,$S$8:$S$10,_xlfn.XLOOKUP(BC$31,$U$4:$Z$4,$U$8:$Z$10),1),1),4))</f>
        <v>"OnHealInc":0.1686</v>
      </c>
      <c r="BD191" s="2" t="str" cm="1">
        <f t="array" ref="BD191">IF(BD190="","",$B$2&amp;BD$31&amp;$B$2&amp;$B$1&amp;ROUND(BD$29/100*_xlfn.XLOOKUP($E191,$E$32:$E$281,_xlfn.XLOOKUP(BD$31,$S$28:$AB$28,$S$32:$AB$281))*IFERROR(_xlfn.XLOOKUP(BE$30,$S$8:$S$10,_xlfn.XLOOKUP(BD$31,$U$4:$Z$4,$U$8:$Z$10),1),1),4))</f>
        <v/>
      </c>
      <c r="BE191" s="2" t="str">
        <f t="shared" si="31"/>
        <v>{"PhysDef":26078.8796,"OnHealInc":0.1686}</v>
      </c>
      <c r="BF191" s="2" t="str" cm="1">
        <f t="array" ref="BF191">IF(BF190="","",$B$2&amp;BF$31&amp;$B$2&amp;$B$1&amp;ROUND(BF$29/100*_xlfn.XLOOKUP($E191,$E$32:$E$281,_xlfn.XLOOKUP(BF$31,$S$28:$AB$28,$S$32:$AB$281))*IFERROR(_xlfn.XLOOKUP(BI$30,$S$8:$S$10,_xlfn.XLOOKUP(BF$31,$U$4:$Z$4,$U$8:$Z$10),1),1),4))</f>
        <v>"MagicDef":26078.8796</v>
      </c>
      <c r="BG191" s="2" t="str" cm="1">
        <f t="array" ref="BG191">IF(BG190="","",$B$2&amp;BG$31&amp;$B$2&amp;$B$1&amp;ROUND(BG$29/100*_xlfn.XLOOKUP($E191,$E$32:$E$281,_xlfn.XLOOKUP(BG$31,$S$28:$AB$28,$S$32:$AB$281))*IFERROR(_xlfn.XLOOKUP(BJ$30,$S$8:$S$10,_xlfn.XLOOKUP(BG$31,$U$4:$Z$4,$U$8:$Z$10),1),1),4))</f>
        <v>"AtkSpeed":0.23</v>
      </c>
      <c r="BH191" s="2" t="str" cm="1">
        <f t="array" ref="BH191">IF(BH190="","",$B$2&amp;BH$31&amp;$B$2&amp;$B$1&amp;ROUND(BH$29/100*_xlfn.XLOOKUP($E191,$E$32:$E$281,_xlfn.XLOOKUP(BH$31,$S$28:$AB$28,$S$32:$AB$281))*IFERROR(_xlfn.XLOOKUP(BI$30,$S$8:$S$10,_xlfn.XLOOKUP(BH$31,$U$4:$Z$4,$U$8:$Z$10),1),1),4))</f>
        <v>"OnHealInc":0.1686</v>
      </c>
      <c r="BI191" s="2" t="str">
        <f t="shared" si="32"/>
        <v>{"MagicDef":26078.8796,"AtkSpeed":0.23,"OnHealInc":0.1686}</v>
      </c>
      <c r="BJ191" s="2" t="str" cm="1">
        <f t="array" ref="BJ191">IF(BJ190="","",$B$2&amp;BJ$31&amp;$B$2&amp;$B$1&amp;ROUND(BJ$29/100*_xlfn.XLOOKUP($E191,$E$32:$E$281,_xlfn.XLOOKUP(BJ$31,$S$28:$AB$28,$S$32:$AB$281))*IFERROR(_xlfn.XLOOKUP(BM$30,$S$8:$S$10,_xlfn.XLOOKUP(BJ$31,$U$4:$Z$4,$U$8:$Z$10),1),1),4))</f>
        <v>"Atk":65197.199</v>
      </c>
      <c r="BK191" s="2" t="str" cm="1">
        <f t="array" ref="BK191">IF(BK190="","",$B$2&amp;BK$31&amp;$B$2&amp;$B$1&amp;ROUND(BK$29/100*_xlfn.XLOOKUP($E191,$E$32:$E$281,_xlfn.XLOOKUP(BK$31,$S$28:$AB$28,$S$32:$AB$281))*IFERROR(_xlfn.XLOOKUP(BN$30,$S$8:$S$10,_xlfn.XLOOKUP(BK$31,$U$4:$Z$4,$U$8:$Z$10),1),1),4))</f>
        <v>"Cri":0.8092</v>
      </c>
      <c r="BL191" s="2" t="str" cm="1">
        <f t="array" ref="BL191">IF(BL190="","",$B$2&amp;BL$31&amp;$B$2&amp;$B$1&amp;ROUND(BL$29/100*_xlfn.XLOOKUP($E191,$E$32:$E$281,_xlfn.XLOOKUP(BL$31,$S$28:$AB$28,$S$32:$AB$281))*IFERROR(_xlfn.XLOOKUP(BM$30,$S$8:$S$10,_xlfn.XLOOKUP(BL$31,$U$4:$Z$4,$U$8:$Z$10),1),1),4))</f>
        <v/>
      </c>
      <c r="BM191" s="2" t="str">
        <f t="shared" si="33"/>
        <v>{"Atk":65197.199,"Cri":0.8092}</v>
      </c>
      <c r="BN191" s="2" t="str" cm="1">
        <f t="array" ref="BN191">IF(BN190="","",$B$2&amp;BN$31&amp;$B$2&amp;$B$1&amp;ROUND(BN$29/100*_xlfn.XLOOKUP($E191,$E$32:$E$281,_xlfn.XLOOKUP(BN$31,$S$28:$AB$28,$S$32:$AB$281))*IFERROR(_xlfn.XLOOKUP(BQ$30,$S$8:$S$10,_xlfn.XLOOKUP(BN$31,$U$4:$Z$4,$U$8:$Z$10),1),1),4))</f>
        <v>"Hp":622336.8993</v>
      </c>
      <c r="BO191" s="2" t="str" cm="1">
        <f t="array" ref="BO191">IF(BO190="","",$B$2&amp;BO$31&amp;$B$2&amp;$B$1&amp;ROUND(BO$29/100*_xlfn.XLOOKUP($E191,$E$32:$E$281,_xlfn.XLOOKUP(BO$31,$S$28:$AB$28,$S$32:$AB$281))*IFERROR(_xlfn.XLOOKUP(BR$30,$S$8:$S$10,_xlfn.XLOOKUP(BO$31,$U$4:$Z$4,$U$8:$Z$10),1),1),4))</f>
        <v>"AntiCri":0.8092</v>
      </c>
      <c r="BP191" s="2" t="str" cm="1">
        <f t="array" ref="BP191">IF(BP190="","",$B$2&amp;BP$31&amp;$B$2&amp;$B$1&amp;ROUND(BP$29/100*_xlfn.XLOOKUP($E191,$E$32:$E$281,_xlfn.XLOOKUP(BP$31,$S$28:$AB$28,$S$32:$AB$281))*IFERROR(_xlfn.XLOOKUP(BQ$30,$S$8:$S$10,_xlfn.XLOOKUP(BP$31,$U$4:$Z$4,$U$8:$Z$10),1),1),4))</f>
        <v/>
      </c>
      <c r="BQ191" s="2" t="str">
        <f t="shared" si="34"/>
        <v>{"Hp":622336.8993,"AntiCri":0.8092}</v>
      </c>
      <c r="BR191" s="2" t="str" cm="1">
        <f t="array" ref="BR191">IF(BR190="","",$B$2&amp;BR$31&amp;$B$2&amp;$B$1&amp;ROUND(BR$29/100*_xlfn.XLOOKUP($E191,$E$32:$E$281,_xlfn.XLOOKUP(BR$31,$S$28:$AB$28,$S$32:$AB$281))*IFERROR(_xlfn.XLOOKUP(BU$30,$S$8:$S$10,_xlfn.XLOOKUP(BR$31,$U$4:$Z$4,$U$8:$Z$10),1),1),4))</f>
        <v>"PhysDef":22996.8302</v>
      </c>
      <c r="BS191" s="2" t="str" cm="1">
        <f t="array" ref="BS191">IF(BS190="","",$B$2&amp;BS$31&amp;$B$2&amp;$B$1&amp;ROUND(BS$29/100*_xlfn.XLOOKUP($E191,$E$32:$E$281,_xlfn.XLOOKUP(BS$31,$S$28:$AB$28,$S$32:$AB$281))*IFERROR(_xlfn.XLOOKUP(BV$30,$S$8:$S$10,_xlfn.XLOOKUP(BS$31,$U$4:$Z$4,$U$8:$Z$10),1),1),4))</f>
        <v>"HealInc":0.1686</v>
      </c>
      <c r="BT191" s="2" t="str" cm="1">
        <f t="array" ref="BT191">IF(BT190="","",$B$2&amp;BT$31&amp;$B$2&amp;$B$1&amp;ROUND(BT$29/100*_xlfn.XLOOKUP($E191,$E$32:$E$281,_xlfn.XLOOKUP(BT$31,$S$28:$AB$28,$S$32:$AB$281))*IFERROR(_xlfn.XLOOKUP(BU$30,$S$8:$S$10,_xlfn.XLOOKUP(BT$31,$U$4:$Z$4,$U$8:$Z$10),1),1),4))</f>
        <v/>
      </c>
      <c r="BU191" s="2" t="str">
        <f t="shared" si="35"/>
        <v>{"PhysDef":22996.8302,"HealInc":0.1686}</v>
      </c>
      <c r="BV191" s="2" t="str" cm="1">
        <f t="array" ref="BV191">IF(BV190="","",$B$2&amp;BV$31&amp;$B$2&amp;$B$1&amp;ROUND(BV$29/100*_xlfn.XLOOKUP($E191,$E$32:$E$281,_xlfn.XLOOKUP(BV$31,$S$28:$AB$28,$S$32:$AB$281))*IFERROR(_xlfn.XLOOKUP(BY$30,$S$8:$S$10,_xlfn.XLOOKUP(BV$31,$U$4:$Z$4,$U$8:$Z$10),1),1),4))</f>
        <v>"MagicDef":23470.9916</v>
      </c>
      <c r="BW191" s="2" t="str" cm="1">
        <f t="array" ref="BW191">IF(BW190="","",$B$2&amp;BW$31&amp;$B$2&amp;$B$1&amp;ROUND(BW$29/100*_xlfn.XLOOKUP($E191,$E$32:$E$281,_xlfn.XLOOKUP(BW$31,$S$28:$AB$28,$S$32:$AB$281))*IFERROR(_xlfn.XLOOKUP(BZ$30,$S$8:$S$10,_xlfn.XLOOKUP(BW$31,$U$4:$Z$4,$U$8:$Z$10),1),1),4))</f>
        <v>"AtkSpeed":0.23</v>
      </c>
      <c r="BX191" s="2" t="str" cm="1">
        <f t="array" ref="BX191">IF(BX190="","",$B$2&amp;BX$31&amp;$B$2&amp;$B$1&amp;ROUND(BX$29/100*_xlfn.XLOOKUP($E191,$E$32:$E$281,_xlfn.XLOOKUP(BX$31,$S$28:$AB$28,$S$32:$AB$281))*IFERROR(_xlfn.XLOOKUP(BY$30,$S$8:$S$10,_xlfn.XLOOKUP(BX$31,$U$4:$Z$4,$U$8:$Z$10),1),1),4))</f>
        <v>"HealInc":0.1686</v>
      </c>
      <c r="BY191" s="2" t="str">
        <f t="shared" si="36"/>
        <v>{"MagicDef":23470.9916,"AtkSpeed":0.23,"HealInc":0.1686}</v>
      </c>
    </row>
    <row r="192" spans="4:77" ht="16.5" x14ac:dyDescent="0.15">
      <c r="D192" s="38">
        <v>331</v>
      </c>
      <c r="E192" s="42">
        <v>161</v>
      </c>
      <c r="F192" s="38">
        <v>0</v>
      </c>
      <c r="G192" s="38">
        <v>0</v>
      </c>
      <c r="H192" s="38">
        <v>0</v>
      </c>
      <c r="I192" s="48">
        <v>0</v>
      </c>
      <c r="J192" s="48">
        <v>0</v>
      </c>
      <c r="K192" s="48">
        <v>0</v>
      </c>
      <c r="L192" s="48">
        <v>0</v>
      </c>
      <c r="M192" s="48">
        <v>0</v>
      </c>
      <c r="N192" s="48">
        <v>0</v>
      </c>
      <c r="O192" s="48">
        <v>0</v>
      </c>
      <c r="P192" s="48">
        <v>0</v>
      </c>
      <c r="Q192" s="48">
        <v>0</v>
      </c>
      <c r="R192" s="48">
        <v>0</v>
      </c>
      <c r="S192" s="48">
        <f>SUM(I$32:I192)</f>
        <v>592701.80883179419</v>
      </c>
      <c r="T192" s="48">
        <f>SUM(J$32:J192)</f>
        <v>59270.180883179411</v>
      </c>
      <c r="U192" s="48">
        <f>SUM(K$32:K192)</f>
        <v>23708.072353271767</v>
      </c>
      <c r="V192" s="48">
        <f>SUM(L$32:L192)</f>
        <v>23708.072353271767</v>
      </c>
      <c r="W192" s="62">
        <f>SUM(M$32:M192)/10000</f>
        <v>0.80920000000000003</v>
      </c>
      <c r="X192" s="62">
        <f>SUM(N$32:N192)/10000</f>
        <v>0.80920000000000003</v>
      </c>
      <c r="Y192" s="62">
        <f>SUM(O$32:O192)/10000</f>
        <v>0.22994999999999999</v>
      </c>
      <c r="Z192" s="62">
        <f>SUM(P$32:P192)/10000</f>
        <v>0.17885000000000001</v>
      </c>
      <c r="AA192" s="62">
        <f>SUM(Q$32:Q192)/10000</f>
        <v>0.16863000000000011</v>
      </c>
      <c r="AB192" s="62">
        <f>SUM(R$32:R192)/10000</f>
        <v>0.16863000000000011</v>
      </c>
      <c r="AD192" s="2" t="str" cm="1">
        <f t="array" ref="AD192">IF(AD191="","",$B$2&amp;AD$31&amp;$B$2&amp;$B$1&amp;ROUND(AD$29/100*_xlfn.XLOOKUP($E192,$E$32:$E$281,_xlfn.XLOOKUP(AD$31,$S$28:$AB$28,$S$32:$AB$281))*_xlfn.XLOOKUP(AG$30,$S$8:$S$10,_xlfn.XLOOKUP(AD$31,$U$4:$Z$4,$U$8:$Z$10),1),4))</f>
        <v>"Atk":72309.6207</v>
      </c>
      <c r="AE192" s="2" t="str" cm="1">
        <f t="array" ref="AE192">IF(AE191="","",$B$2&amp;AE$31&amp;$B$2&amp;$B$1&amp;ROUND(AE$29/100*_xlfn.XLOOKUP($E192,$E$32:$E$281,_xlfn.XLOOKUP(AE$31,$S$28:$AB$28,$S$32:$AB$281))*_xlfn.XLOOKUP(AG$30,$S$8:$S$10,_xlfn.XLOOKUP(AE$31,$U$4:$Z$4,$U$8:$Z$10),1),4))</f>
        <v>"Cri":1.1733</v>
      </c>
      <c r="AF192" s="2" t="str" cm="1">
        <f t="array" ref="AF192">IF(AF191="","",$B$2&amp;AF$31&amp;$B$2&amp;$B$1&amp;ROUND(AF$29/100*_xlfn.XLOOKUP($E192,$E$32:$E$281,_xlfn.XLOOKUP(AF$31,$S$28:$AB$28,$S$32:$AB$281))*_xlfn.XLOOKUP(AI$30,$S$8:$S$10,_xlfn.XLOOKUP(AF$31,$U$4:$Z$4,$U$8:$Z$10),1),4))</f>
        <v/>
      </c>
      <c r="AG192" s="2" t="str">
        <f t="shared" si="25"/>
        <v>{"Atk":72309.6207,"Cri":1.1733}</v>
      </c>
      <c r="AH192" s="2" t="str" cm="1">
        <f t="array" ref="AH192">IF(AH191="","",$B$2&amp;AH$31&amp;$B$2&amp;$B$1&amp;ROUND(AH$29/100*_xlfn.XLOOKUP($E192,$E$32:$E$281,_xlfn.XLOOKUP(AH$31,$S$28:$AB$28,$S$32:$AB$281))*_xlfn.XLOOKUP(AK$30,$S$8:$S$10,_xlfn.XLOOKUP(AH$31,$U$4:$Z$4,$U$8:$Z$10),1),4))</f>
        <v>"Hp":521577.5918</v>
      </c>
      <c r="AI192" s="2" t="str" cm="1">
        <f t="array" ref="AI192">IF(AI191="","",$B$2&amp;AI$31&amp;$B$2&amp;$B$1&amp;ROUND(AI$29/100*_xlfn.XLOOKUP($E192,$E$32:$E$281,_xlfn.XLOOKUP(AI$31,$S$28:$AB$28,$S$32:$AB$281))*_xlfn.XLOOKUP(AK$30,$S$8:$S$10,_xlfn.XLOOKUP(AI$31,$U$4:$Z$4,$U$8:$Z$10),1),4))</f>
        <v>"AntiCri":0.6474</v>
      </c>
      <c r="AJ192" s="2" t="str" cm="1">
        <f t="array" ref="AJ192">IF(AJ191="","",$B$2&amp;AJ$31&amp;$B$2&amp;$B$1&amp;ROUND(AJ$29/100*_xlfn.XLOOKUP($E192,$E$32:$E$281,_xlfn.XLOOKUP(AJ$31,$S$28:$AB$28,$S$32:$AB$281))*_xlfn.XLOOKUP(AK$30,$S$8:$S$10,_xlfn.XLOOKUP(AJ$31,$U$4:$Z$4,$U$8:$Z$10),1),4))</f>
        <v/>
      </c>
      <c r="AK192" s="2" t="str">
        <f t="shared" si="26"/>
        <v>{"Hp":521577.5918,"AntiCri":0.6474}</v>
      </c>
      <c r="AL192" s="2" t="str" cm="1">
        <f t="array" ref="AL192">IF(AL191="","",$B$2&amp;AL$31&amp;$B$2&amp;$B$1&amp;ROUND(AL$29/100*_xlfn.XLOOKUP($E192,$E$32:$E$281,_xlfn.XLOOKUP(AL$31,$S$28:$AB$28,$S$32:$AB$281))*IFERROR(_xlfn.XLOOKUP(AO$30,$S$8:$S$10,_xlfn.XLOOKUP(AL$31,$U$4:$Z$4,$U$8:$Z$10),1),1),4))</f>
        <v>"PhysDef":22522.6687</v>
      </c>
      <c r="AM192" s="2" t="str" cm="1">
        <f t="array" ref="AM192">IF(AM191="","",$B$2&amp;AM$31&amp;$B$2&amp;$B$1&amp;ROUND(AM$29/100*_xlfn.XLOOKUP($E192,$E$32:$E$281,_xlfn.XLOOKUP(AM$31,$S$28:$AB$28,$S$32:$AB$281))*IFERROR(_xlfn.XLOOKUP(AP$30,$S$8:$S$10,_xlfn.XLOOKUP(AM$31,$U$4:$Z$4,$U$8:$Z$10),1),1),4))</f>
        <v>"SkillSpeed":0.1789</v>
      </c>
      <c r="AN192" s="2" t="str" cm="1">
        <f t="array" ref="AN192">IF(AN191="","",$B$2&amp;AN$31&amp;$B$2&amp;$B$1&amp;ROUND(AN$29/100*_xlfn.XLOOKUP($E192,$E$32:$E$281,_xlfn.XLOOKUP(AN$31,$S$28:$AB$28,$S$32:$AB$281))*IFERROR(_xlfn.XLOOKUP(AO$30,$S$8:$S$10,_xlfn.XLOOKUP(AN$31,$U$4:$Z$4,$U$8:$Z$10),1),1),4))</f>
        <v/>
      </c>
      <c r="AO192" s="2" t="str">
        <f t="shared" si="27"/>
        <v>{"PhysDef":22522.6687,"SkillSpeed":0.1789}</v>
      </c>
      <c r="AP192" s="2" t="str" cm="1">
        <f t="array" ref="AP192">IF(AP191="","",$B$2&amp;AP$31&amp;$B$2&amp;$B$1&amp;ROUND(AP$29/100*_xlfn.XLOOKUP($E192,$E$32:$E$281,_xlfn.XLOOKUP(AP$31,$S$28:$AB$28,$S$32:$AB$281))*IFERROR(_xlfn.XLOOKUP(AS$30,$S$8:$S$10,_xlfn.XLOOKUP(AP$31,$U$4:$Z$4,$U$8:$Z$10),1),1),4))</f>
        <v>"MagicDef":22522.6687</v>
      </c>
      <c r="AQ192" s="2" t="str" cm="1">
        <f t="array" ref="AQ192">IF(AQ191="","",$B$2&amp;AQ$31&amp;$B$2&amp;$B$1&amp;ROUND(AQ$29/100*_xlfn.XLOOKUP($E192,$E$32:$E$281,_xlfn.XLOOKUP(AQ$31,$S$28:$AB$28,$S$32:$AB$281))*IFERROR(_xlfn.XLOOKUP(AT$30,$S$8:$S$10,_xlfn.XLOOKUP(AQ$31,$U$4:$Z$4,$U$8:$Z$10),1),1),4))</f>
        <v>"AtkSpeed":0.23</v>
      </c>
      <c r="AR192" s="2" t="str" cm="1">
        <f t="array" ref="AR192">IF(AR191="","",$B$2&amp;AR$31&amp;$B$2&amp;$B$1&amp;ROUND(AR$29/100*_xlfn.XLOOKUP($E192,$E$32:$E$281,_xlfn.XLOOKUP(AR$31,$S$28:$AB$28,$S$32:$AB$281))*IFERROR(_xlfn.XLOOKUP(AS$30,$S$8:$S$10,_xlfn.XLOOKUP(AR$31,$U$4:$Z$4,$U$8:$Z$10),1),1),4))</f>
        <v>"SkillSpeed":0.1789</v>
      </c>
      <c r="AS192" s="2" t="str">
        <f t="shared" si="28"/>
        <v>{"MagicDef":22522.6687,"AtkSpeed":0.23,"SkillSpeed":0.1789}</v>
      </c>
      <c r="AT192" s="2" t="str" cm="1">
        <f t="array" ref="AT192">IF(AT191="","",$B$2&amp;AT$31&amp;$B$2&amp;$B$1&amp;ROUND(AT$29/100*_xlfn.XLOOKUP($E192,$E$32:$E$281,_xlfn.XLOOKUP(AT$31,$S$28:$AB$28,$S$32:$AB$281))*IFERROR(_xlfn.XLOOKUP(AW$30,$S$8:$S$10,_xlfn.XLOOKUP(AT$31,$U$4:$Z$4,$U$8:$Z$10),1),1),4))</f>
        <v>"Atk":50972.3556</v>
      </c>
      <c r="AU192" s="2" t="str" cm="1">
        <f t="array" ref="AU192">IF(AU191="","",$B$2&amp;AU$31&amp;$B$2&amp;$B$1&amp;ROUND(AU$29/100*_xlfn.XLOOKUP($E192,$E$32:$E$281,_xlfn.XLOOKUP(AU$31,$S$28:$AB$28,$S$32:$AB$281))*IFERROR(_xlfn.XLOOKUP(AX$30,$S$8:$S$10,_xlfn.XLOOKUP(AU$31,$U$4:$Z$4,$U$8:$Z$10),1),1),4))</f>
        <v>"Cri":0.8092</v>
      </c>
      <c r="AV192" s="2" t="str" cm="1">
        <f t="array" ref="AV192">IF(AV191="","",$B$2&amp;AV$31&amp;$B$2&amp;$B$1&amp;ROUND(AV$29/100*_xlfn.XLOOKUP($E192,$E$32:$E$281,_xlfn.XLOOKUP(AV$31,$S$28:$AB$28,$S$32:$AB$281))*IFERROR(_xlfn.XLOOKUP(AW$30,$S$8:$S$10,_xlfn.XLOOKUP(AV$31,$U$4:$Z$4,$U$8:$Z$10),1),1),4))</f>
        <v/>
      </c>
      <c r="AW192" s="2" t="str">
        <f t="shared" si="29"/>
        <v>{"Atk":50972.3556,"Cri":0.8092}</v>
      </c>
      <c r="AX192" s="2" t="str" cm="1">
        <f t="array" ref="AX192">IF(AX191="","",$B$2&amp;AX$31&amp;$B$2&amp;$B$1&amp;ROUND(AX$29/100*_xlfn.XLOOKUP($E192,$E$32:$E$281,_xlfn.XLOOKUP(AX$31,$S$28:$AB$28,$S$32:$AB$281))*IFERROR(_xlfn.XLOOKUP(BA$30,$S$8:$S$10,_xlfn.XLOOKUP(AX$31,$U$4:$Z$4,$U$8:$Z$10),1),1),4))</f>
        <v>"Hp":740877.261</v>
      </c>
      <c r="AY192" s="2" t="str" cm="1">
        <f t="array" ref="AY192">IF(AY191="","",$B$2&amp;AY$31&amp;$B$2&amp;$B$1&amp;ROUND(AY$29/100*_xlfn.XLOOKUP($E192,$E$32:$E$281,_xlfn.XLOOKUP(AY$31,$S$28:$AB$28,$S$32:$AB$281))*IFERROR(_xlfn.XLOOKUP(BB$30,$S$8:$S$10,_xlfn.XLOOKUP(AY$31,$U$4:$Z$4,$U$8:$Z$10),1),1),4))</f>
        <v>"AntiCri":0.8092</v>
      </c>
      <c r="AZ192" s="2" t="str" cm="1">
        <f t="array" ref="AZ192">IF(AZ191="","",$B$2&amp;AZ$31&amp;$B$2&amp;$B$1&amp;ROUND(AZ$29/100*_xlfn.XLOOKUP($E192,$E$32:$E$281,_xlfn.XLOOKUP(AZ$31,$S$28:$AB$28,$S$32:$AB$281))*IFERROR(_xlfn.XLOOKUP(BA$30,$S$8:$S$10,_xlfn.XLOOKUP(AZ$31,$U$4:$Z$4,$U$8:$Z$10),1),1),4))</f>
        <v/>
      </c>
      <c r="BA192" s="2" t="str">
        <f t="shared" si="30"/>
        <v>{"Hp":740877.261,"AntiCri":0.8092}</v>
      </c>
      <c r="BB192" s="2" t="str" cm="1">
        <f t="array" ref="BB192">IF(BB191="","",$B$2&amp;BB$31&amp;$B$2&amp;$B$1&amp;ROUND(BB$29/100*_xlfn.XLOOKUP($E192,$E$32:$E$281,_xlfn.XLOOKUP(BB$31,$S$28:$AB$28,$S$32:$AB$281))*IFERROR(_xlfn.XLOOKUP(BE$30,$S$8:$S$10,_xlfn.XLOOKUP(BB$31,$U$4:$Z$4,$U$8:$Z$10),1),1),4))</f>
        <v>"PhysDef":26078.8796</v>
      </c>
      <c r="BC192" s="2" t="str" cm="1">
        <f t="array" ref="BC192">IF(BC191="","",$B$2&amp;BC$31&amp;$B$2&amp;$B$1&amp;ROUND(BC$29/100*_xlfn.XLOOKUP($E192,$E$32:$E$281,_xlfn.XLOOKUP(BC$31,$S$28:$AB$28,$S$32:$AB$281))*IFERROR(_xlfn.XLOOKUP(BF$30,$S$8:$S$10,_xlfn.XLOOKUP(BC$31,$U$4:$Z$4,$U$8:$Z$10),1),1),4))</f>
        <v>"OnHealInc":0.1686</v>
      </c>
      <c r="BD192" s="2" t="str" cm="1">
        <f t="array" ref="BD192">IF(BD191="","",$B$2&amp;BD$31&amp;$B$2&amp;$B$1&amp;ROUND(BD$29/100*_xlfn.XLOOKUP($E192,$E$32:$E$281,_xlfn.XLOOKUP(BD$31,$S$28:$AB$28,$S$32:$AB$281))*IFERROR(_xlfn.XLOOKUP(BE$30,$S$8:$S$10,_xlfn.XLOOKUP(BD$31,$U$4:$Z$4,$U$8:$Z$10),1),1),4))</f>
        <v/>
      </c>
      <c r="BE192" s="2" t="str">
        <f t="shared" si="31"/>
        <v>{"PhysDef":26078.8796,"OnHealInc":0.1686}</v>
      </c>
      <c r="BF192" s="2" t="str" cm="1">
        <f t="array" ref="BF192">IF(BF191="","",$B$2&amp;BF$31&amp;$B$2&amp;$B$1&amp;ROUND(BF$29/100*_xlfn.XLOOKUP($E192,$E$32:$E$281,_xlfn.XLOOKUP(BF$31,$S$28:$AB$28,$S$32:$AB$281))*IFERROR(_xlfn.XLOOKUP(BI$30,$S$8:$S$10,_xlfn.XLOOKUP(BF$31,$U$4:$Z$4,$U$8:$Z$10),1),1),4))</f>
        <v>"MagicDef":26078.8796</v>
      </c>
      <c r="BG192" s="2" t="str" cm="1">
        <f t="array" ref="BG192">IF(BG191="","",$B$2&amp;BG$31&amp;$B$2&amp;$B$1&amp;ROUND(BG$29/100*_xlfn.XLOOKUP($E192,$E$32:$E$281,_xlfn.XLOOKUP(BG$31,$S$28:$AB$28,$S$32:$AB$281))*IFERROR(_xlfn.XLOOKUP(BJ$30,$S$8:$S$10,_xlfn.XLOOKUP(BG$31,$U$4:$Z$4,$U$8:$Z$10),1),1),4))</f>
        <v>"AtkSpeed":0.23</v>
      </c>
      <c r="BH192" s="2" t="str" cm="1">
        <f t="array" ref="BH192">IF(BH191="","",$B$2&amp;BH$31&amp;$B$2&amp;$B$1&amp;ROUND(BH$29/100*_xlfn.XLOOKUP($E192,$E$32:$E$281,_xlfn.XLOOKUP(BH$31,$S$28:$AB$28,$S$32:$AB$281))*IFERROR(_xlfn.XLOOKUP(BI$30,$S$8:$S$10,_xlfn.XLOOKUP(BH$31,$U$4:$Z$4,$U$8:$Z$10),1),1),4))</f>
        <v>"OnHealInc":0.1686</v>
      </c>
      <c r="BI192" s="2" t="str">
        <f t="shared" si="32"/>
        <v>{"MagicDef":26078.8796,"AtkSpeed":0.23,"OnHealInc":0.1686}</v>
      </c>
      <c r="BJ192" s="2" t="str" cm="1">
        <f t="array" ref="BJ192">IF(BJ191="","",$B$2&amp;BJ$31&amp;$B$2&amp;$B$1&amp;ROUND(BJ$29/100*_xlfn.XLOOKUP($E192,$E$32:$E$281,_xlfn.XLOOKUP(BJ$31,$S$28:$AB$28,$S$32:$AB$281))*IFERROR(_xlfn.XLOOKUP(BM$30,$S$8:$S$10,_xlfn.XLOOKUP(BJ$31,$U$4:$Z$4,$U$8:$Z$10),1),1),4))</f>
        <v>"Atk":65197.199</v>
      </c>
      <c r="BK192" s="2" t="str" cm="1">
        <f t="array" ref="BK192">IF(BK191="","",$B$2&amp;BK$31&amp;$B$2&amp;$B$1&amp;ROUND(BK$29/100*_xlfn.XLOOKUP($E192,$E$32:$E$281,_xlfn.XLOOKUP(BK$31,$S$28:$AB$28,$S$32:$AB$281))*IFERROR(_xlfn.XLOOKUP(BN$30,$S$8:$S$10,_xlfn.XLOOKUP(BK$31,$U$4:$Z$4,$U$8:$Z$10),1),1),4))</f>
        <v>"Cri":0.8092</v>
      </c>
      <c r="BL192" s="2" t="str" cm="1">
        <f t="array" ref="BL192">IF(BL191="","",$B$2&amp;BL$31&amp;$B$2&amp;$B$1&amp;ROUND(BL$29/100*_xlfn.XLOOKUP($E192,$E$32:$E$281,_xlfn.XLOOKUP(BL$31,$S$28:$AB$28,$S$32:$AB$281))*IFERROR(_xlfn.XLOOKUP(BM$30,$S$8:$S$10,_xlfn.XLOOKUP(BL$31,$U$4:$Z$4,$U$8:$Z$10),1),1),4))</f>
        <v/>
      </c>
      <c r="BM192" s="2" t="str">
        <f t="shared" si="33"/>
        <v>{"Atk":65197.199,"Cri":0.8092}</v>
      </c>
      <c r="BN192" s="2" t="str" cm="1">
        <f t="array" ref="BN192">IF(BN191="","",$B$2&amp;BN$31&amp;$B$2&amp;$B$1&amp;ROUND(BN$29/100*_xlfn.XLOOKUP($E192,$E$32:$E$281,_xlfn.XLOOKUP(BN$31,$S$28:$AB$28,$S$32:$AB$281))*IFERROR(_xlfn.XLOOKUP(BQ$30,$S$8:$S$10,_xlfn.XLOOKUP(BN$31,$U$4:$Z$4,$U$8:$Z$10),1),1),4))</f>
        <v>"Hp":622336.8993</v>
      </c>
      <c r="BO192" s="2" t="str" cm="1">
        <f t="array" ref="BO192">IF(BO191="","",$B$2&amp;BO$31&amp;$B$2&amp;$B$1&amp;ROUND(BO$29/100*_xlfn.XLOOKUP($E192,$E$32:$E$281,_xlfn.XLOOKUP(BO$31,$S$28:$AB$28,$S$32:$AB$281))*IFERROR(_xlfn.XLOOKUP(BR$30,$S$8:$S$10,_xlfn.XLOOKUP(BO$31,$U$4:$Z$4,$U$8:$Z$10),1),1),4))</f>
        <v>"AntiCri":0.8092</v>
      </c>
      <c r="BP192" s="2" t="str" cm="1">
        <f t="array" ref="BP192">IF(BP191="","",$B$2&amp;BP$31&amp;$B$2&amp;$B$1&amp;ROUND(BP$29/100*_xlfn.XLOOKUP($E192,$E$32:$E$281,_xlfn.XLOOKUP(BP$31,$S$28:$AB$28,$S$32:$AB$281))*IFERROR(_xlfn.XLOOKUP(BQ$30,$S$8:$S$10,_xlfn.XLOOKUP(BP$31,$U$4:$Z$4,$U$8:$Z$10),1),1),4))</f>
        <v/>
      </c>
      <c r="BQ192" s="2" t="str">
        <f t="shared" si="34"/>
        <v>{"Hp":622336.8993,"AntiCri":0.8092}</v>
      </c>
      <c r="BR192" s="2" t="str" cm="1">
        <f t="array" ref="BR192">IF(BR191="","",$B$2&amp;BR$31&amp;$B$2&amp;$B$1&amp;ROUND(BR$29/100*_xlfn.XLOOKUP($E192,$E$32:$E$281,_xlfn.XLOOKUP(BR$31,$S$28:$AB$28,$S$32:$AB$281))*IFERROR(_xlfn.XLOOKUP(BU$30,$S$8:$S$10,_xlfn.XLOOKUP(BR$31,$U$4:$Z$4,$U$8:$Z$10),1),1),4))</f>
        <v>"PhysDef":22996.8302</v>
      </c>
      <c r="BS192" s="2" t="str" cm="1">
        <f t="array" ref="BS192">IF(BS191="","",$B$2&amp;BS$31&amp;$B$2&amp;$B$1&amp;ROUND(BS$29/100*_xlfn.XLOOKUP($E192,$E$32:$E$281,_xlfn.XLOOKUP(BS$31,$S$28:$AB$28,$S$32:$AB$281))*IFERROR(_xlfn.XLOOKUP(BV$30,$S$8:$S$10,_xlfn.XLOOKUP(BS$31,$U$4:$Z$4,$U$8:$Z$10),1),1),4))</f>
        <v>"HealInc":0.1686</v>
      </c>
      <c r="BT192" s="2" t="str" cm="1">
        <f t="array" ref="BT192">IF(BT191="","",$B$2&amp;BT$31&amp;$B$2&amp;$B$1&amp;ROUND(BT$29/100*_xlfn.XLOOKUP($E192,$E$32:$E$281,_xlfn.XLOOKUP(BT$31,$S$28:$AB$28,$S$32:$AB$281))*IFERROR(_xlfn.XLOOKUP(BU$30,$S$8:$S$10,_xlfn.XLOOKUP(BT$31,$U$4:$Z$4,$U$8:$Z$10),1),1),4))</f>
        <v/>
      </c>
      <c r="BU192" s="2" t="str">
        <f t="shared" si="35"/>
        <v>{"PhysDef":22996.8302,"HealInc":0.1686}</v>
      </c>
      <c r="BV192" s="2" t="str" cm="1">
        <f t="array" ref="BV192">IF(BV191="","",$B$2&amp;BV$31&amp;$B$2&amp;$B$1&amp;ROUND(BV$29/100*_xlfn.XLOOKUP($E192,$E$32:$E$281,_xlfn.XLOOKUP(BV$31,$S$28:$AB$28,$S$32:$AB$281))*IFERROR(_xlfn.XLOOKUP(BY$30,$S$8:$S$10,_xlfn.XLOOKUP(BV$31,$U$4:$Z$4,$U$8:$Z$10),1),1),4))</f>
        <v>"MagicDef":23470.9916</v>
      </c>
      <c r="BW192" s="2" t="str" cm="1">
        <f t="array" ref="BW192">IF(BW191="","",$B$2&amp;BW$31&amp;$B$2&amp;$B$1&amp;ROUND(BW$29/100*_xlfn.XLOOKUP($E192,$E$32:$E$281,_xlfn.XLOOKUP(BW$31,$S$28:$AB$28,$S$32:$AB$281))*IFERROR(_xlfn.XLOOKUP(BZ$30,$S$8:$S$10,_xlfn.XLOOKUP(BW$31,$U$4:$Z$4,$U$8:$Z$10),1),1),4))</f>
        <v>"AtkSpeed":0.23</v>
      </c>
      <c r="BX192" s="2" t="str" cm="1">
        <f t="array" ref="BX192">IF(BX191="","",$B$2&amp;BX$31&amp;$B$2&amp;$B$1&amp;ROUND(BX$29/100*_xlfn.XLOOKUP($E192,$E$32:$E$281,_xlfn.XLOOKUP(BX$31,$S$28:$AB$28,$S$32:$AB$281))*IFERROR(_xlfn.XLOOKUP(BY$30,$S$8:$S$10,_xlfn.XLOOKUP(BX$31,$U$4:$Z$4,$U$8:$Z$10),1),1),4))</f>
        <v>"HealInc":0.1686</v>
      </c>
      <c r="BY192" s="2" t="str">
        <f t="shared" si="36"/>
        <v>{"MagicDef":23470.9916,"AtkSpeed":0.23,"HealInc":0.1686}</v>
      </c>
    </row>
    <row r="193" spans="4:77" ht="16.5" x14ac:dyDescent="0.15">
      <c r="D193" s="38">
        <v>333</v>
      </c>
      <c r="E193" s="43">
        <v>162</v>
      </c>
      <c r="F193" s="38">
        <v>0</v>
      </c>
      <c r="G193" s="38">
        <v>0</v>
      </c>
      <c r="H193" s="38">
        <v>0</v>
      </c>
      <c r="I193" s="48">
        <v>0</v>
      </c>
      <c r="J193" s="48">
        <v>0</v>
      </c>
      <c r="K193" s="48">
        <v>0</v>
      </c>
      <c r="L193" s="48">
        <v>0</v>
      </c>
      <c r="M193" s="48">
        <v>0</v>
      </c>
      <c r="N193" s="48">
        <v>0</v>
      </c>
      <c r="O193" s="48">
        <v>0</v>
      </c>
      <c r="P193" s="48">
        <v>0</v>
      </c>
      <c r="Q193" s="48">
        <v>0</v>
      </c>
      <c r="R193" s="48">
        <v>0</v>
      </c>
      <c r="S193" s="48">
        <f>SUM(I$32:I193)</f>
        <v>592701.80883179419</v>
      </c>
      <c r="T193" s="48">
        <f>SUM(J$32:J193)</f>
        <v>59270.180883179411</v>
      </c>
      <c r="U193" s="48">
        <f>SUM(K$32:K193)</f>
        <v>23708.072353271767</v>
      </c>
      <c r="V193" s="48">
        <f>SUM(L$32:L193)</f>
        <v>23708.072353271767</v>
      </c>
      <c r="W193" s="62">
        <f>SUM(M$32:M193)/10000</f>
        <v>0.80920000000000003</v>
      </c>
      <c r="X193" s="62">
        <f>SUM(N$32:N193)/10000</f>
        <v>0.80920000000000003</v>
      </c>
      <c r="Y193" s="62">
        <f>SUM(O$32:O193)/10000</f>
        <v>0.22994999999999999</v>
      </c>
      <c r="Z193" s="62">
        <f>SUM(P$32:P193)/10000</f>
        <v>0.17885000000000001</v>
      </c>
      <c r="AA193" s="62">
        <f>SUM(Q$32:Q193)/10000</f>
        <v>0.16863000000000011</v>
      </c>
      <c r="AB193" s="62">
        <f>SUM(R$32:R193)/10000</f>
        <v>0.16863000000000011</v>
      </c>
      <c r="AD193" s="2" t="str" cm="1">
        <f t="array" ref="AD193">IF(AD192="","",$B$2&amp;AD$31&amp;$B$2&amp;$B$1&amp;ROUND(AD$29/100*_xlfn.XLOOKUP($E193,$E$32:$E$281,_xlfn.XLOOKUP(AD$31,$S$28:$AB$28,$S$32:$AB$281))*_xlfn.XLOOKUP(AG$30,$S$8:$S$10,_xlfn.XLOOKUP(AD$31,$U$4:$Z$4,$U$8:$Z$10),1),4))</f>
        <v>"Atk":72309.6207</v>
      </c>
      <c r="AE193" s="2" t="str" cm="1">
        <f t="array" ref="AE193">IF(AE192="","",$B$2&amp;AE$31&amp;$B$2&amp;$B$1&amp;ROUND(AE$29/100*_xlfn.XLOOKUP($E193,$E$32:$E$281,_xlfn.XLOOKUP(AE$31,$S$28:$AB$28,$S$32:$AB$281))*_xlfn.XLOOKUP(AG$30,$S$8:$S$10,_xlfn.XLOOKUP(AE$31,$U$4:$Z$4,$U$8:$Z$10),1),4))</f>
        <v>"Cri":1.1733</v>
      </c>
      <c r="AF193" s="2" t="str" cm="1">
        <f t="array" ref="AF193">IF(AF192="","",$B$2&amp;AF$31&amp;$B$2&amp;$B$1&amp;ROUND(AF$29/100*_xlfn.XLOOKUP($E193,$E$32:$E$281,_xlfn.XLOOKUP(AF$31,$S$28:$AB$28,$S$32:$AB$281))*_xlfn.XLOOKUP(AI$30,$S$8:$S$10,_xlfn.XLOOKUP(AF$31,$U$4:$Z$4,$U$8:$Z$10),1),4))</f>
        <v/>
      </c>
      <c r="AG193" s="2" t="str">
        <f t="shared" si="25"/>
        <v>{"Atk":72309.6207,"Cri":1.1733}</v>
      </c>
      <c r="AH193" s="2" t="str" cm="1">
        <f t="array" ref="AH193">IF(AH192="","",$B$2&amp;AH$31&amp;$B$2&amp;$B$1&amp;ROUND(AH$29/100*_xlfn.XLOOKUP($E193,$E$32:$E$281,_xlfn.XLOOKUP(AH$31,$S$28:$AB$28,$S$32:$AB$281))*_xlfn.XLOOKUP(AK$30,$S$8:$S$10,_xlfn.XLOOKUP(AH$31,$U$4:$Z$4,$U$8:$Z$10),1),4))</f>
        <v>"Hp":521577.5918</v>
      </c>
      <c r="AI193" s="2" t="str" cm="1">
        <f t="array" ref="AI193">IF(AI192="","",$B$2&amp;AI$31&amp;$B$2&amp;$B$1&amp;ROUND(AI$29/100*_xlfn.XLOOKUP($E193,$E$32:$E$281,_xlfn.XLOOKUP(AI$31,$S$28:$AB$28,$S$32:$AB$281))*_xlfn.XLOOKUP(AK$30,$S$8:$S$10,_xlfn.XLOOKUP(AI$31,$U$4:$Z$4,$U$8:$Z$10),1),4))</f>
        <v>"AntiCri":0.6474</v>
      </c>
      <c r="AJ193" s="2" t="str" cm="1">
        <f t="array" ref="AJ193">IF(AJ192="","",$B$2&amp;AJ$31&amp;$B$2&amp;$B$1&amp;ROUND(AJ$29/100*_xlfn.XLOOKUP($E193,$E$32:$E$281,_xlfn.XLOOKUP(AJ$31,$S$28:$AB$28,$S$32:$AB$281))*_xlfn.XLOOKUP(AK$30,$S$8:$S$10,_xlfn.XLOOKUP(AJ$31,$U$4:$Z$4,$U$8:$Z$10),1),4))</f>
        <v/>
      </c>
      <c r="AK193" s="2" t="str">
        <f t="shared" si="26"/>
        <v>{"Hp":521577.5918,"AntiCri":0.6474}</v>
      </c>
      <c r="AL193" s="2" t="str" cm="1">
        <f t="array" ref="AL193">IF(AL192="","",$B$2&amp;AL$31&amp;$B$2&amp;$B$1&amp;ROUND(AL$29/100*_xlfn.XLOOKUP($E193,$E$32:$E$281,_xlfn.XLOOKUP(AL$31,$S$28:$AB$28,$S$32:$AB$281))*IFERROR(_xlfn.XLOOKUP(AO$30,$S$8:$S$10,_xlfn.XLOOKUP(AL$31,$U$4:$Z$4,$U$8:$Z$10),1),1),4))</f>
        <v>"PhysDef":22522.6687</v>
      </c>
      <c r="AM193" s="2" t="str" cm="1">
        <f t="array" ref="AM193">IF(AM192="","",$B$2&amp;AM$31&amp;$B$2&amp;$B$1&amp;ROUND(AM$29/100*_xlfn.XLOOKUP($E193,$E$32:$E$281,_xlfn.XLOOKUP(AM$31,$S$28:$AB$28,$S$32:$AB$281))*IFERROR(_xlfn.XLOOKUP(AP$30,$S$8:$S$10,_xlfn.XLOOKUP(AM$31,$U$4:$Z$4,$U$8:$Z$10),1),1),4))</f>
        <v>"SkillSpeed":0.1789</v>
      </c>
      <c r="AN193" s="2" t="str" cm="1">
        <f t="array" ref="AN193">IF(AN192="","",$B$2&amp;AN$31&amp;$B$2&amp;$B$1&amp;ROUND(AN$29/100*_xlfn.XLOOKUP($E193,$E$32:$E$281,_xlfn.XLOOKUP(AN$31,$S$28:$AB$28,$S$32:$AB$281))*IFERROR(_xlfn.XLOOKUP(AO$30,$S$8:$S$10,_xlfn.XLOOKUP(AN$31,$U$4:$Z$4,$U$8:$Z$10),1),1),4))</f>
        <v/>
      </c>
      <c r="AO193" s="2" t="str">
        <f t="shared" si="27"/>
        <v>{"PhysDef":22522.6687,"SkillSpeed":0.1789}</v>
      </c>
      <c r="AP193" s="2" t="str" cm="1">
        <f t="array" ref="AP193">IF(AP192="","",$B$2&amp;AP$31&amp;$B$2&amp;$B$1&amp;ROUND(AP$29/100*_xlfn.XLOOKUP($E193,$E$32:$E$281,_xlfn.XLOOKUP(AP$31,$S$28:$AB$28,$S$32:$AB$281))*IFERROR(_xlfn.XLOOKUP(AS$30,$S$8:$S$10,_xlfn.XLOOKUP(AP$31,$U$4:$Z$4,$U$8:$Z$10),1),1),4))</f>
        <v>"MagicDef":22522.6687</v>
      </c>
      <c r="AQ193" s="2" t="str" cm="1">
        <f t="array" ref="AQ193">IF(AQ192="","",$B$2&amp;AQ$31&amp;$B$2&amp;$B$1&amp;ROUND(AQ$29/100*_xlfn.XLOOKUP($E193,$E$32:$E$281,_xlfn.XLOOKUP(AQ$31,$S$28:$AB$28,$S$32:$AB$281))*IFERROR(_xlfn.XLOOKUP(AT$30,$S$8:$S$10,_xlfn.XLOOKUP(AQ$31,$U$4:$Z$4,$U$8:$Z$10),1),1),4))</f>
        <v>"AtkSpeed":0.23</v>
      </c>
      <c r="AR193" s="2" t="str" cm="1">
        <f t="array" ref="AR193">IF(AR192="","",$B$2&amp;AR$31&amp;$B$2&amp;$B$1&amp;ROUND(AR$29/100*_xlfn.XLOOKUP($E193,$E$32:$E$281,_xlfn.XLOOKUP(AR$31,$S$28:$AB$28,$S$32:$AB$281))*IFERROR(_xlfn.XLOOKUP(AS$30,$S$8:$S$10,_xlfn.XLOOKUP(AR$31,$U$4:$Z$4,$U$8:$Z$10),1),1),4))</f>
        <v>"SkillSpeed":0.1789</v>
      </c>
      <c r="AS193" s="2" t="str">
        <f t="shared" si="28"/>
        <v>{"MagicDef":22522.6687,"AtkSpeed":0.23,"SkillSpeed":0.1789}</v>
      </c>
      <c r="AT193" s="2" t="str" cm="1">
        <f t="array" ref="AT193">IF(AT192="","",$B$2&amp;AT$31&amp;$B$2&amp;$B$1&amp;ROUND(AT$29/100*_xlfn.XLOOKUP($E193,$E$32:$E$281,_xlfn.XLOOKUP(AT$31,$S$28:$AB$28,$S$32:$AB$281))*IFERROR(_xlfn.XLOOKUP(AW$30,$S$8:$S$10,_xlfn.XLOOKUP(AT$31,$U$4:$Z$4,$U$8:$Z$10),1),1),4))</f>
        <v>"Atk":50972.3556</v>
      </c>
      <c r="AU193" s="2" t="str" cm="1">
        <f t="array" ref="AU193">IF(AU192="","",$B$2&amp;AU$31&amp;$B$2&amp;$B$1&amp;ROUND(AU$29/100*_xlfn.XLOOKUP($E193,$E$32:$E$281,_xlfn.XLOOKUP(AU$31,$S$28:$AB$28,$S$32:$AB$281))*IFERROR(_xlfn.XLOOKUP(AX$30,$S$8:$S$10,_xlfn.XLOOKUP(AU$31,$U$4:$Z$4,$U$8:$Z$10),1),1),4))</f>
        <v>"Cri":0.8092</v>
      </c>
      <c r="AV193" s="2" t="str" cm="1">
        <f t="array" ref="AV193">IF(AV192="","",$B$2&amp;AV$31&amp;$B$2&amp;$B$1&amp;ROUND(AV$29/100*_xlfn.XLOOKUP($E193,$E$32:$E$281,_xlfn.XLOOKUP(AV$31,$S$28:$AB$28,$S$32:$AB$281))*IFERROR(_xlfn.XLOOKUP(AW$30,$S$8:$S$10,_xlfn.XLOOKUP(AV$31,$U$4:$Z$4,$U$8:$Z$10),1),1),4))</f>
        <v/>
      </c>
      <c r="AW193" s="2" t="str">
        <f t="shared" si="29"/>
        <v>{"Atk":50972.3556,"Cri":0.8092}</v>
      </c>
      <c r="AX193" s="2" t="str" cm="1">
        <f t="array" ref="AX193">IF(AX192="","",$B$2&amp;AX$31&amp;$B$2&amp;$B$1&amp;ROUND(AX$29/100*_xlfn.XLOOKUP($E193,$E$32:$E$281,_xlfn.XLOOKUP(AX$31,$S$28:$AB$28,$S$32:$AB$281))*IFERROR(_xlfn.XLOOKUP(BA$30,$S$8:$S$10,_xlfn.XLOOKUP(AX$31,$U$4:$Z$4,$U$8:$Z$10),1),1),4))</f>
        <v>"Hp":740877.261</v>
      </c>
      <c r="AY193" s="2" t="str" cm="1">
        <f t="array" ref="AY193">IF(AY192="","",$B$2&amp;AY$31&amp;$B$2&amp;$B$1&amp;ROUND(AY$29/100*_xlfn.XLOOKUP($E193,$E$32:$E$281,_xlfn.XLOOKUP(AY$31,$S$28:$AB$28,$S$32:$AB$281))*IFERROR(_xlfn.XLOOKUP(BB$30,$S$8:$S$10,_xlfn.XLOOKUP(AY$31,$U$4:$Z$4,$U$8:$Z$10),1),1),4))</f>
        <v>"AntiCri":0.8092</v>
      </c>
      <c r="AZ193" s="2" t="str" cm="1">
        <f t="array" ref="AZ193">IF(AZ192="","",$B$2&amp;AZ$31&amp;$B$2&amp;$B$1&amp;ROUND(AZ$29/100*_xlfn.XLOOKUP($E193,$E$32:$E$281,_xlfn.XLOOKUP(AZ$31,$S$28:$AB$28,$S$32:$AB$281))*IFERROR(_xlfn.XLOOKUP(BA$30,$S$8:$S$10,_xlfn.XLOOKUP(AZ$31,$U$4:$Z$4,$U$8:$Z$10),1),1),4))</f>
        <v/>
      </c>
      <c r="BA193" s="2" t="str">
        <f t="shared" si="30"/>
        <v>{"Hp":740877.261,"AntiCri":0.8092}</v>
      </c>
      <c r="BB193" s="2" t="str" cm="1">
        <f t="array" ref="BB193">IF(BB192="","",$B$2&amp;BB$31&amp;$B$2&amp;$B$1&amp;ROUND(BB$29/100*_xlfn.XLOOKUP($E193,$E$32:$E$281,_xlfn.XLOOKUP(BB$31,$S$28:$AB$28,$S$32:$AB$281))*IFERROR(_xlfn.XLOOKUP(BE$30,$S$8:$S$10,_xlfn.XLOOKUP(BB$31,$U$4:$Z$4,$U$8:$Z$10),1),1),4))</f>
        <v>"PhysDef":26078.8796</v>
      </c>
      <c r="BC193" s="2" t="str" cm="1">
        <f t="array" ref="BC193">IF(BC192="","",$B$2&amp;BC$31&amp;$B$2&amp;$B$1&amp;ROUND(BC$29/100*_xlfn.XLOOKUP($E193,$E$32:$E$281,_xlfn.XLOOKUP(BC$31,$S$28:$AB$28,$S$32:$AB$281))*IFERROR(_xlfn.XLOOKUP(BF$30,$S$8:$S$10,_xlfn.XLOOKUP(BC$31,$U$4:$Z$4,$U$8:$Z$10),1),1),4))</f>
        <v>"OnHealInc":0.1686</v>
      </c>
      <c r="BD193" s="2" t="str" cm="1">
        <f t="array" ref="BD193">IF(BD192="","",$B$2&amp;BD$31&amp;$B$2&amp;$B$1&amp;ROUND(BD$29/100*_xlfn.XLOOKUP($E193,$E$32:$E$281,_xlfn.XLOOKUP(BD$31,$S$28:$AB$28,$S$32:$AB$281))*IFERROR(_xlfn.XLOOKUP(BE$30,$S$8:$S$10,_xlfn.XLOOKUP(BD$31,$U$4:$Z$4,$U$8:$Z$10),1),1),4))</f>
        <v/>
      </c>
      <c r="BE193" s="2" t="str">
        <f t="shared" si="31"/>
        <v>{"PhysDef":26078.8796,"OnHealInc":0.1686}</v>
      </c>
      <c r="BF193" s="2" t="str" cm="1">
        <f t="array" ref="BF193">IF(BF192="","",$B$2&amp;BF$31&amp;$B$2&amp;$B$1&amp;ROUND(BF$29/100*_xlfn.XLOOKUP($E193,$E$32:$E$281,_xlfn.XLOOKUP(BF$31,$S$28:$AB$28,$S$32:$AB$281))*IFERROR(_xlfn.XLOOKUP(BI$30,$S$8:$S$10,_xlfn.XLOOKUP(BF$31,$U$4:$Z$4,$U$8:$Z$10),1),1),4))</f>
        <v>"MagicDef":26078.8796</v>
      </c>
      <c r="BG193" s="2" t="str" cm="1">
        <f t="array" ref="BG193">IF(BG192="","",$B$2&amp;BG$31&amp;$B$2&amp;$B$1&amp;ROUND(BG$29/100*_xlfn.XLOOKUP($E193,$E$32:$E$281,_xlfn.XLOOKUP(BG$31,$S$28:$AB$28,$S$32:$AB$281))*IFERROR(_xlfn.XLOOKUP(BJ$30,$S$8:$S$10,_xlfn.XLOOKUP(BG$31,$U$4:$Z$4,$U$8:$Z$10),1),1),4))</f>
        <v>"AtkSpeed":0.23</v>
      </c>
      <c r="BH193" s="2" t="str" cm="1">
        <f t="array" ref="BH193">IF(BH192="","",$B$2&amp;BH$31&amp;$B$2&amp;$B$1&amp;ROUND(BH$29/100*_xlfn.XLOOKUP($E193,$E$32:$E$281,_xlfn.XLOOKUP(BH$31,$S$28:$AB$28,$S$32:$AB$281))*IFERROR(_xlfn.XLOOKUP(BI$30,$S$8:$S$10,_xlfn.XLOOKUP(BH$31,$U$4:$Z$4,$U$8:$Z$10),1),1),4))</f>
        <v>"OnHealInc":0.1686</v>
      </c>
      <c r="BI193" s="2" t="str">
        <f t="shared" si="32"/>
        <v>{"MagicDef":26078.8796,"AtkSpeed":0.23,"OnHealInc":0.1686}</v>
      </c>
      <c r="BJ193" s="2" t="str" cm="1">
        <f t="array" ref="BJ193">IF(BJ192="","",$B$2&amp;BJ$31&amp;$B$2&amp;$B$1&amp;ROUND(BJ$29/100*_xlfn.XLOOKUP($E193,$E$32:$E$281,_xlfn.XLOOKUP(BJ$31,$S$28:$AB$28,$S$32:$AB$281))*IFERROR(_xlfn.XLOOKUP(BM$30,$S$8:$S$10,_xlfn.XLOOKUP(BJ$31,$U$4:$Z$4,$U$8:$Z$10),1),1),4))</f>
        <v>"Atk":65197.199</v>
      </c>
      <c r="BK193" s="2" t="str" cm="1">
        <f t="array" ref="BK193">IF(BK192="","",$B$2&amp;BK$31&amp;$B$2&amp;$B$1&amp;ROUND(BK$29/100*_xlfn.XLOOKUP($E193,$E$32:$E$281,_xlfn.XLOOKUP(BK$31,$S$28:$AB$28,$S$32:$AB$281))*IFERROR(_xlfn.XLOOKUP(BN$30,$S$8:$S$10,_xlfn.XLOOKUP(BK$31,$U$4:$Z$4,$U$8:$Z$10),1),1),4))</f>
        <v>"Cri":0.8092</v>
      </c>
      <c r="BL193" s="2" t="str" cm="1">
        <f t="array" ref="BL193">IF(BL192="","",$B$2&amp;BL$31&amp;$B$2&amp;$B$1&amp;ROUND(BL$29/100*_xlfn.XLOOKUP($E193,$E$32:$E$281,_xlfn.XLOOKUP(BL$31,$S$28:$AB$28,$S$32:$AB$281))*IFERROR(_xlfn.XLOOKUP(BM$30,$S$8:$S$10,_xlfn.XLOOKUP(BL$31,$U$4:$Z$4,$U$8:$Z$10),1),1),4))</f>
        <v/>
      </c>
      <c r="BM193" s="2" t="str">
        <f t="shared" si="33"/>
        <v>{"Atk":65197.199,"Cri":0.8092}</v>
      </c>
      <c r="BN193" s="2" t="str" cm="1">
        <f t="array" ref="BN193">IF(BN192="","",$B$2&amp;BN$31&amp;$B$2&amp;$B$1&amp;ROUND(BN$29/100*_xlfn.XLOOKUP($E193,$E$32:$E$281,_xlfn.XLOOKUP(BN$31,$S$28:$AB$28,$S$32:$AB$281))*IFERROR(_xlfn.XLOOKUP(BQ$30,$S$8:$S$10,_xlfn.XLOOKUP(BN$31,$U$4:$Z$4,$U$8:$Z$10),1),1),4))</f>
        <v>"Hp":622336.8993</v>
      </c>
      <c r="BO193" s="2" t="str" cm="1">
        <f t="array" ref="BO193">IF(BO192="","",$B$2&amp;BO$31&amp;$B$2&amp;$B$1&amp;ROUND(BO$29/100*_xlfn.XLOOKUP($E193,$E$32:$E$281,_xlfn.XLOOKUP(BO$31,$S$28:$AB$28,$S$32:$AB$281))*IFERROR(_xlfn.XLOOKUP(BR$30,$S$8:$S$10,_xlfn.XLOOKUP(BO$31,$U$4:$Z$4,$U$8:$Z$10),1),1),4))</f>
        <v>"AntiCri":0.8092</v>
      </c>
      <c r="BP193" s="2" t="str" cm="1">
        <f t="array" ref="BP193">IF(BP192="","",$B$2&amp;BP$31&amp;$B$2&amp;$B$1&amp;ROUND(BP$29/100*_xlfn.XLOOKUP($E193,$E$32:$E$281,_xlfn.XLOOKUP(BP$31,$S$28:$AB$28,$S$32:$AB$281))*IFERROR(_xlfn.XLOOKUP(BQ$30,$S$8:$S$10,_xlfn.XLOOKUP(BP$31,$U$4:$Z$4,$U$8:$Z$10),1),1),4))</f>
        <v/>
      </c>
      <c r="BQ193" s="2" t="str">
        <f t="shared" si="34"/>
        <v>{"Hp":622336.8993,"AntiCri":0.8092}</v>
      </c>
      <c r="BR193" s="2" t="str" cm="1">
        <f t="array" ref="BR193">IF(BR192="","",$B$2&amp;BR$31&amp;$B$2&amp;$B$1&amp;ROUND(BR$29/100*_xlfn.XLOOKUP($E193,$E$32:$E$281,_xlfn.XLOOKUP(BR$31,$S$28:$AB$28,$S$32:$AB$281))*IFERROR(_xlfn.XLOOKUP(BU$30,$S$8:$S$10,_xlfn.XLOOKUP(BR$31,$U$4:$Z$4,$U$8:$Z$10),1),1),4))</f>
        <v>"PhysDef":22996.8302</v>
      </c>
      <c r="BS193" s="2" t="str" cm="1">
        <f t="array" ref="BS193">IF(BS192="","",$B$2&amp;BS$31&amp;$B$2&amp;$B$1&amp;ROUND(BS$29/100*_xlfn.XLOOKUP($E193,$E$32:$E$281,_xlfn.XLOOKUP(BS$31,$S$28:$AB$28,$S$32:$AB$281))*IFERROR(_xlfn.XLOOKUP(BV$30,$S$8:$S$10,_xlfn.XLOOKUP(BS$31,$U$4:$Z$4,$U$8:$Z$10),1),1),4))</f>
        <v>"HealInc":0.1686</v>
      </c>
      <c r="BT193" s="2" t="str" cm="1">
        <f t="array" ref="BT193">IF(BT192="","",$B$2&amp;BT$31&amp;$B$2&amp;$B$1&amp;ROUND(BT$29/100*_xlfn.XLOOKUP($E193,$E$32:$E$281,_xlfn.XLOOKUP(BT$31,$S$28:$AB$28,$S$32:$AB$281))*IFERROR(_xlfn.XLOOKUP(BU$30,$S$8:$S$10,_xlfn.XLOOKUP(BT$31,$U$4:$Z$4,$U$8:$Z$10),1),1),4))</f>
        <v/>
      </c>
      <c r="BU193" s="2" t="str">
        <f t="shared" si="35"/>
        <v>{"PhysDef":22996.8302,"HealInc":0.1686}</v>
      </c>
      <c r="BV193" s="2" t="str" cm="1">
        <f t="array" ref="BV193">IF(BV192="","",$B$2&amp;BV$31&amp;$B$2&amp;$B$1&amp;ROUND(BV$29/100*_xlfn.XLOOKUP($E193,$E$32:$E$281,_xlfn.XLOOKUP(BV$31,$S$28:$AB$28,$S$32:$AB$281))*IFERROR(_xlfn.XLOOKUP(BY$30,$S$8:$S$10,_xlfn.XLOOKUP(BV$31,$U$4:$Z$4,$U$8:$Z$10),1),1),4))</f>
        <v>"MagicDef":23470.9916</v>
      </c>
      <c r="BW193" s="2" t="str" cm="1">
        <f t="array" ref="BW193">IF(BW192="","",$B$2&amp;BW$31&amp;$B$2&amp;$B$1&amp;ROUND(BW$29/100*_xlfn.XLOOKUP($E193,$E$32:$E$281,_xlfn.XLOOKUP(BW$31,$S$28:$AB$28,$S$32:$AB$281))*IFERROR(_xlfn.XLOOKUP(BZ$30,$S$8:$S$10,_xlfn.XLOOKUP(BW$31,$U$4:$Z$4,$U$8:$Z$10),1),1),4))</f>
        <v>"AtkSpeed":0.23</v>
      </c>
      <c r="BX193" s="2" t="str" cm="1">
        <f t="array" ref="BX193">IF(BX192="","",$B$2&amp;BX$31&amp;$B$2&amp;$B$1&amp;ROUND(BX$29/100*_xlfn.XLOOKUP($E193,$E$32:$E$281,_xlfn.XLOOKUP(BX$31,$S$28:$AB$28,$S$32:$AB$281))*IFERROR(_xlfn.XLOOKUP(BY$30,$S$8:$S$10,_xlfn.XLOOKUP(BX$31,$U$4:$Z$4,$U$8:$Z$10),1),1),4))</f>
        <v>"HealInc":0.1686</v>
      </c>
      <c r="BY193" s="2" t="str">
        <f t="shared" si="36"/>
        <v>{"MagicDef":23470.9916,"AtkSpeed":0.23,"HealInc":0.1686}</v>
      </c>
    </row>
    <row r="194" spans="4:77" ht="16.5" x14ac:dyDescent="0.15">
      <c r="D194" s="38">
        <v>335</v>
      </c>
      <c r="E194" s="43">
        <v>163</v>
      </c>
      <c r="F194" s="38">
        <v>0</v>
      </c>
      <c r="G194" s="38">
        <v>0</v>
      </c>
      <c r="H194" s="38">
        <v>0</v>
      </c>
      <c r="I194" s="48">
        <v>0</v>
      </c>
      <c r="J194" s="48">
        <v>0</v>
      </c>
      <c r="K194" s="48">
        <v>0</v>
      </c>
      <c r="L194" s="48">
        <v>0</v>
      </c>
      <c r="M194" s="48">
        <v>0</v>
      </c>
      <c r="N194" s="48">
        <v>0</v>
      </c>
      <c r="O194" s="48">
        <v>0</v>
      </c>
      <c r="P194" s="48">
        <v>0</v>
      </c>
      <c r="Q194" s="48">
        <v>0</v>
      </c>
      <c r="R194" s="48">
        <v>0</v>
      </c>
      <c r="S194" s="48">
        <f>SUM(I$32:I194)</f>
        <v>592701.80883179419</v>
      </c>
      <c r="T194" s="48">
        <f>SUM(J$32:J194)</f>
        <v>59270.180883179411</v>
      </c>
      <c r="U194" s="48">
        <f>SUM(K$32:K194)</f>
        <v>23708.072353271767</v>
      </c>
      <c r="V194" s="48">
        <f>SUM(L$32:L194)</f>
        <v>23708.072353271767</v>
      </c>
      <c r="W194" s="62">
        <f>SUM(M$32:M194)/10000</f>
        <v>0.80920000000000003</v>
      </c>
      <c r="X194" s="62">
        <f>SUM(N$32:N194)/10000</f>
        <v>0.80920000000000003</v>
      </c>
      <c r="Y194" s="62">
        <f>SUM(O$32:O194)/10000</f>
        <v>0.22994999999999999</v>
      </c>
      <c r="Z194" s="62">
        <f>SUM(P$32:P194)/10000</f>
        <v>0.17885000000000001</v>
      </c>
      <c r="AA194" s="62">
        <f>SUM(Q$32:Q194)/10000</f>
        <v>0.16863000000000011</v>
      </c>
      <c r="AB194" s="62">
        <f>SUM(R$32:R194)/10000</f>
        <v>0.16863000000000011</v>
      </c>
      <c r="AD194" s="2" t="str" cm="1">
        <f t="array" ref="AD194">IF(AD193="","",$B$2&amp;AD$31&amp;$B$2&amp;$B$1&amp;ROUND(AD$29/100*_xlfn.XLOOKUP($E194,$E$32:$E$281,_xlfn.XLOOKUP(AD$31,$S$28:$AB$28,$S$32:$AB$281))*_xlfn.XLOOKUP(AG$30,$S$8:$S$10,_xlfn.XLOOKUP(AD$31,$U$4:$Z$4,$U$8:$Z$10),1),4))</f>
        <v>"Atk":72309.6207</v>
      </c>
      <c r="AE194" s="2" t="str" cm="1">
        <f t="array" ref="AE194">IF(AE193="","",$B$2&amp;AE$31&amp;$B$2&amp;$B$1&amp;ROUND(AE$29/100*_xlfn.XLOOKUP($E194,$E$32:$E$281,_xlfn.XLOOKUP(AE$31,$S$28:$AB$28,$S$32:$AB$281))*_xlfn.XLOOKUP(AG$30,$S$8:$S$10,_xlfn.XLOOKUP(AE$31,$U$4:$Z$4,$U$8:$Z$10),1),4))</f>
        <v>"Cri":1.1733</v>
      </c>
      <c r="AF194" s="2" t="str" cm="1">
        <f t="array" ref="AF194">IF(AF193="","",$B$2&amp;AF$31&amp;$B$2&amp;$B$1&amp;ROUND(AF$29/100*_xlfn.XLOOKUP($E194,$E$32:$E$281,_xlfn.XLOOKUP(AF$31,$S$28:$AB$28,$S$32:$AB$281))*_xlfn.XLOOKUP(AI$30,$S$8:$S$10,_xlfn.XLOOKUP(AF$31,$U$4:$Z$4,$U$8:$Z$10),1),4))</f>
        <v/>
      </c>
      <c r="AG194" s="2" t="str">
        <f t="shared" si="25"/>
        <v>{"Atk":72309.6207,"Cri":1.1733}</v>
      </c>
      <c r="AH194" s="2" t="str" cm="1">
        <f t="array" ref="AH194">IF(AH193="","",$B$2&amp;AH$31&amp;$B$2&amp;$B$1&amp;ROUND(AH$29/100*_xlfn.XLOOKUP($E194,$E$32:$E$281,_xlfn.XLOOKUP(AH$31,$S$28:$AB$28,$S$32:$AB$281))*_xlfn.XLOOKUP(AK$30,$S$8:$S$10,_xlfn.XLOOKUP(AH$31,$U$4:$Z$4,$U$8:$Z$10),1),4))</f>
        <v>"Hp":521577.5918</v>
      </c>
      <c r="AI194" s="2" t="str" cm="1">
        <f t="array" ref="AI194">IF(AI193="","",$B$2&amp;AI$31&amp;$B$2&amp;$B$1&amp;ROUND(AI$29/100*_xlfn.XLOOKUP($E194,$E$32:$E$281,_xlfn.XLOOKUP(AI$31,$S$28:$AB$28,$S$32:$AB$281))*_xlfn.XLOOKUP(AK$30,$S$8:$S$10,_xlfn.XLOOKUP(AI$31,$U$4:$Z$4,$U$8:$Z$10),1),4))</f>
        <v>"AntiCri":0.6474</v>
      </c>
      <c r="AJ194" s="2" t="str" cm="1">
        <f t="array" ref="AJ194">IF(AJ193="","",$B$2&amp;AJ$31&amp;$B$2&amp;$B$1&amp;ROUND(AJ$29/100*_xlfn.XLOOKUP($E194,$E$32:$E$281,_xlfn.XLOOKUP(AJ$31,$S$28:$AB$28,$S$32:$AB$281))*_xlfn.XLOOKUP(AK$30,$S$8:$S$10,_xlfn.XLOOKUP(AJ$31,$U$4:$Z$4,$U$8:$Z$10),1),4))</f>
        <v/>
      </c>
      <c r="AK194" s="2" t="str">
        <f t="shared" si="26"/>
        <v>{"Hp":521577.5918,"AntiCri":0.6474}</v>
      </c>
      <c r="AL194" s="2" t="str" cm="1">
        <f t="array" ref="AL194">IF(AL193="","",$B$2&amp;AL$31&amp;$B$2&amp;$B$1&amp;ROUND(AL$29/100*_xlfn.XLOOKUP($E194,$E$32:$E$281,_xlfn.XLOOKUP(AL$31,$S$28:$AB$28,$S$32:$AB$281))*IFERROR(_xlfn.XLOOKUP(AO$30,$S$8:$S$10,_xlfn.XLOOKUP(AL$31,$U$4:$Z$4,$U$8:$Z$10),1),1),4))</f>
        <v>"PhysDef":22522.6687</v>
      </c>
      <c r="AM194" s="2" t="str" cm="1">
        <f t="array" ref="AM194">IF(AM193="","",$B$2&amp;AM$31&amp;$B$2&amp;$B$1&amp;ROUND(AM$29/100*_xlfn.XLOOKUP($E194,$E$32:$E$281,_xlfn.XLOOKUP(AM$31,$S$28:$AB$28,$S$32:$AB$281))*IFERROR(_xlfn.XLOOKUP(AP$30,$S$8:$S$10,_xlfn.XLOOKUP(AM$31,$U$4:$Z$4,$U$8:$Z$10),1),1),4))</f>
        <v>"SkillSpeed":0.1789</v>
      </c>
      <c r="AN194" s="2" t="str" cm="1">
        <f t="array" ref="AN194">IF(AN193="","",$B$2&amp;AN$31&amp;$B$2&amp;$B$1&amp;ROUND(AN$29/100*_xlfn.XLOOKUP($E194,$E$32:$E$281,_xlfn.XLOOKUP(AN$31,$S$28:$AB$28,$S$32:$AB$281))*IFERROR(_xlfn.XLOOKUP(AO$30,$S$8:$S$10,_xlfn.XLOOKUP(AN$31,$U$4:$Z$4,$U$8:$Z$10),1),1),4))</f>
        <v/>
      </c>
      <c r="AO194" s="2" t="str">
        <f t="shared" si="27"/>
        <v>{"PhysDef":22522.6687,"SkillSpeed":0.1789}</v>
      </c>
      <c r="AP194" s="2" t="str" cm="1">
        <f t="array" ref="AP194">IF(AP193="","",$B$2&amp;AP$31&amp;$B$2&amp;$B$1&amp;ROUND(AP$29/100*_xlfn.XLOOKUP($E194,$E$32:$E$281,_xlfn.XLOOKUP(AP$31,$S$28:$AB$28,$S$32:$AB$281))*IFERROR(_xlfn.XLOOKUP(AS$30,$S$8:$S$10,_xlfn.XLOOKUP(AP$31,$U$4:$Z$4,$U$8:$Z$10),1),1),4))</f>
        <v>"MagicDef":22522.6687</v>
      </c>
      <c r="AQ194" s="2" t="str" cm="1">
        <f t="array" ref="AQ194">IF(AQ193="","",$B$2&amp;AQ$31&amp;$B$2&amp;$B$1&amp;ROUND(AQ$29/100*_xlfn.XLOOKUP($E194,$E$32:$E$281,_xlfn.XLOOKUP(AQ$31,$S$28:$AB$28,$S$32:$AB$281))*IFERROR(_xlfn.XLOOKUP(AT$30,$S$8:$S$10,_xlfn.XLOOKUP(AQ$31,$U$4:$Z$4,$U$8:$Z$10),1),1),4))</f>
        <v>"AtkSpeed":0.23</v>
      </c>
      <c r="AR194" s="2" t="str" cm="1">
        <f t="array" ref="AR194">IF(AR193="","",$B$2&amp;AR$31&amp;$B$2&amp;$B$1&amp;ROUND(AR$29/100*_xlfn.XLOOKUP($E194,$E$32:$E$281,_xlfn.XLOOKUP(AR$31,$S$28:$AB$28,$S$32:$AB$281))*IFERROR(_xlfn.XLOOKUP(AS$30,$S$8:$S$10,_xlfn.XLOOKUP(AR$31,$U$4:$Z$4,$U$8:$Z$10),1),1),4))</f>
        <v>"SkillSpeed":0.1789</v>
      </c>
      <c r="AS194" s="2" t="str">
        <f t="shared" si="28"/>
        <v>{"MagicDef":22522.6687,"AtkSpeed":0.23,"SkillSpeed":0.1789}</v>
      </c>
      <c r="AT194" s="2" t="str" cm="1">
        <f t="array" ref="AT194">IF(AT193="","",$B$2&amp;AT$31&amp;$B$2&amp;$B$1&amp;ROUND(AT$29/100*_xlfn.XLOOKUP($E194,$E$32:$E$281,_xlfn.XLOOKUP(AT$31,$S$28:$AB$28,$S$32:$AB$281))*IFERROR(_xlfn.XLOOKUP(AW$30,$S$8:$S$10,_xlfn.XLOOKUP(AT$31,$U$4:$Z$4,$U$8:$Z$10),1),1),4))</f>
        <v>"Atk":50972.3556</v>
      </c>
      <c r="AU194" s="2" t="str" cm="1">
        <f t="array" ref="AU194">IF(AU193="","",$B$2&amp;AU$31&amp;$B$2&amp;$B$1&amp;ROUND(AU$29/100*_xlfn.XLOOKUP($E194,$E$32:$E$281,_xlfn.XLOOKUP(AU$31,$S$28:$AB$28,$S$32:$AB$281))*IFERROR(_xlfn.XLOOKUP(AX$30,$S$8:$S$10,_xlfn.XLOOKUP(AU$31,$U$4:$Z$4,$U$8:$Z$10),1),1),4))</f>
        <v>"Cri":0.8092</v>
      </c>
      <c r="AV194" s="2" t="str" cm="1">
        <f t="array" ref="AV194">IF(AV193="","",$B$2&amp;AV$31&amp;$B$2&amp;$B$1&amp;ROUND(AV$29/100*_xlfn.XLOOKUP($E194,$E$32:$E$281,_xlfn.XLOOKUP(AV$31,$S$28:$AB$28,$S$32:$AB$281))*IFERROR(_xlfn.XLOOKUP(AW$30,$S$8:$S$10,_xlfn.XLOOKUP(AV$31,$U$4:$Z$4,$U$8:$Z$10),1),1),4))</f>
        <v/>
      </c>
      <c r="AW194" s="2" t="str">
        <f t="shared" si="29"/>
        <v>{"Atk":50972.3556,"Cri":0.8092}</v>
      </c>
      <c r="AX194" s="2" t="str" cm="1">
        <f t="array" ref="AX194">IF(AX193="","",$B$2&amp;AX$31&amp;$B$2&amp;$B$1&amp;ROUND(AX$29/100*_xlfn.XLOOKUP($E194,$E$32:$E$281,_xlfn.XLOOKUP(AX$31,$S$28:$AB$28,$S$32:$AB$281))*IFERROR(_xlfn.XLOOKUP(BA$30,$S$8:$S$10,_xlfn.XLOOKUP(AX$31,$U$4:$Z$4,$U$8:$Z$10),1),1),4))</f>
        <v>"Hp":740877.261</v>
      </c>
      <c r="AY194" s="2" t="str" cm="1">
        <f t="array" ref="AY194">IF(AY193="","",$B$2&amp;AY$31&amp;$B$2&amp;$B$1&amp;ROUND(AY$29/100*_xlfn.XLOOKUP($E194,$E$32:$E$281,_xlfn.XLOOKUP(AY$31,$S$28:$AB$28,$S$32:$AB$281))*IFERROR(_xlfn.XLOOKUP(BB$30,$S$8:$S$10,_xlfn.XLOOKUP(AY$31,$U$4:$Z$4,$U$8:$Z$10),1),1),4))</f>
        <v>"AntiCri":0.8092</v>
      </c>
      <c r="AZ194" s="2" t="str" cm="1">
        <f t="array" ref="AZ194">IF(AZ193="","",$B$2&amp;AZ$31&amp;$B$2&amp;$B$1&amp;ROUND(AZ$29/100*_xlfn.XLOOKUP($E194,$E$32:$E$281,_xlfn.XLOOKUP(AZ$31,$S$28:$AB$28,$S$32:$AB$281))*IFERROR(_xlfn.XLOOKUP(BA$30,$S$8:$S$10,_xlfn.XLOOKUP(AZ$31,$U$4:$Z$4,$U$8:$Z$10),1),1),4))</f>
        <v/>
      </c>
      <c r="BA194" s="2" t="str">
        <f t="shared" si="30"/>
        <v>{"Hp":740877.261,"AntiCri":0.8092}</v>
      </c>
      <c r="BB194" s="2" t="str" cm="1">
        <f t="array" ref="BB194">IF(BB193="","",$B$2&amp;BB$31&amp;$B$2&amp;$B$1&amp;ROUND(BB$29/100*_xlfn.XLOOKUP($E194,$E$32:$E$281,_xlfn.XLOOKUP(BB$31,$S$28:$AB$28,$S$32:$AB$281))*IFERROR(_xlfn.XLOOKUP(BE$30,$S$8:$S$10,_xlfn.XLOOKUP(BB$31,$U$4:$Z$4,$U$8:$Z$10),1),1),4))</f>
        <v>"PhysDef":26078.8796</v>
      </c>
      <c r="BC194" s="2" t="str" cm="1">
        <f t="array" ref="BC194">IF(BC193="","",$B$2&amp;BC$31&amp;$B$2&amp;$B$1&amp;ROUND(BC$29/100*_xlfn.XLOOKUP($E194,$E$32:$E$281,_xlfn.XLOOKUP(BC$31,$S$28:$AB$28,$S$32:$AB$281))*IFERROR(_xlfn.XLOOKUP(BF$30,$S$8:$S$10,_xlfn.XLOOKUP(BC$31,$U$4:$Z$4,$U$8:$Z$10),1),1),4))</f>
        <v>"OnHealInc":0.1686</v>
      </c>
      <c r="BD194" s="2" t="str" cm="1">
        <f t="array" ref="BD194">IF(BD193="","",$B$2&amp;BD$31&amp;$B$2&amp;$B$1&amp;ROUND(BD$29/100*_xlfn.XLOOKUP($E194,$E$32:$E$281,_xlfn.XLOOKUP(BD$31,$S$28:$AB$28,$S$32:$AB$281))*IFERROR(_xlfn.XLOOKUP(BE$30,$S$8:$S$10,_xlfn.XLOOKUP(BD$31,$U$4:$Z$4,$U$8:$Z$10),1),1),4))</f>
        <v/>
      </c>
      <c r="BE194" s="2" t="str">
        <f t="shared" si="31"/>
        <v>{"PhysDef":26078.8796,"OnHealInc":0.1686}</v>
      </c>
      <c r="BF194" s="2" t="str" cm="1">
        <f t="array" ref="BF194">IF(BF193="","",$B$2&amp;BF$31&amp;$B$2&amp;$B$1&amp;ROUND(BF$29/100*_xlfn.XLOOKUP($E194,$E$32:$E$281,_xlfn.XLOOKUP(BF$31,$S$28:$AB$28,$S$32:$AB$281))*IFERROR(_xlfn.XLOOKUP(BI$30,$S$8:$S$10,_xlfn.XLOOKUP(BF$31,$U$4:$Z$4,$U$8:$Z$10),1),1),4))</f>
        <v>"MagicDef":26078.8796</v>
      </c>
      <c r="BG194" s="2" t="str" cm="1">
        <f t="array" ref="BG194">IF(BG193="","",$B$2&amp;BG$31&amp;$B$2&amp;$B$1&amp;ROUND(BG$29/100*_xlfn.XLOOKUP($E194,$E$32:$E$281,_xlfn.XLOOKUP(BG$31,$S$28:$AB$28,$S$32:$AB$281))*IFERROR(_xlfn.XLOOKUP(BJ$30,$S$8:$S$10,_xlfn.XLOOKUP(BG$31,$U$4:$Z$4,$U$8:$Z$10),1),1),4))</f>
        <v>"AtkSpeed":0.23</v>
      </c>
      <c r="BH194" s="2" t="str" cm="1">
        <f t="array" ref="BH194">IF(BH193="","",$B$2&amp;BH$31&amp;$B$2&amp;$B$1&amp;ROUND(BH$29/100*_xlfn.XLOOKUP($E194,$E$32:$E$281,_xlfn.XLOOKUP(BH$31,$S$28:$AB$28,$S$32:$AB$281))*IFERROR(_xlfn.XLOOKUP(BI$30,$S$8:$S$10,_xlfn.XLOOKUP(BH$31,$U$4:$Z$4,$U$8:$Z$10),1),1),4))</f>
        <v>"OnHealInc":0.1686</v>
      </c>
      <c r="BI194" s="2" t="str">
        <f t="shared" si="32"/>
        <v>{"MagicDef":26078.8796,"AtkSpeed":0.23,"OnHealInc":0.1686}</v>
      </c>
      <c r="BJ194" s="2" t="str" cm="1">
        <f t="array" ref="BJ194">IF(BJ193="","",$B$2&amp;BJ$31&amp;$B$2&amp;$B$1&amp;ROUND(BJ$29/100*_xlfn.XLOOKUP($E194,$E$32:$E$281,_xlfn.XLOOKUP(BJ$31,$S$28:$AB$28,$S$32:$AB$281))*IFERROR(_xlfn.XLOOKUP(BM$30,$S$8:$S$10,_xlfn.XLOOKUP(BJ$31,$U$4:$Z$4,$U$8:$Z$10),1),1),4))</f>
        <v>"Atk":65197.199</v>
      </c>
      <c r="BK194" s="2" t="str" cm="1">
        <f t="array" ref="BK194">IF(BK193="","",$B$2&amp;BK$31&amp;$B$2&amp;$B$1&amp;ROUND(BK$29/100*_xlfn.XLOOKUP($E194,$E$32:$E$281,_xlfn.XLOOKUP(BK$31,$S$28:$AB$28,$S$32:$AB$281))*IFERROR(_xlfn.XLOOKUP(BN$30,$S$8:$S$10,_xlfn.XLOOKUP(BK$31,$U$4:$Z$4,$U$8:$Z$10),1),1),4))</f>
        <v>"Cri":0.8092</v>
      </c>
      <c r="BL194" s="2" t="str" cm="1">
        <f t="array" ref="BL194">IF(BL193="","",$B$2&amp;BL$31&amp;$B$2&amp;$B$1&amp;ROUND(BL$29/100*_xlfn.XLOOKUP($E194,$E$32:$E$281,_xlfn.XLOOKUP(BL$31,$S$28:$AB$28,$S$32:$AB$281))*IFERROR(_xlfn.XLOOKUP(BM$30,$S$8:$S$10,_xlfn.XLOOKUP(BL$31,$U$4:$Z$4,$U$8:$Z$10),1),1),4))</f>
        <v/>
      </c>
      <c r="BM194" s="2" t="str">
        <f t="shared" si="33"/>
        <v>{"Atk":65197.199,"Cri":0.8092}</v>
      </c>
      <c r="BN194" s="2" t="str" cm="1">
        <f t="array" ref="BN194">IF(BN193="","",$B$2&amp;BN$31&amp;$B$2&amp;$B$1&amp;ROUND(BN$29/100*_xlfn.XLOOKUP($E194,$E$32:$E$281,_xlfn.XLOOKUP(BN$31,$S$28:$AB$28,$S$32:$AB$281))*IFERROR(_xlfn.XLOOKUP(BQ$30,$S$8:$S$10,_xlfn.XLOOKUP(BN$31,$U$4:$Z$4,$U$8:$Z$10),1),1),4))</f>
        <v>"Hp":622336.8993</v>
      </c>
      <c r="BO194" s="2" t="str" cm="1">
        <f t="array" ref="BO194">IF(BO193="","",$B$2&amp;BO$31&amp;$B$2&amp;$B$1&amp;ROUND(BO$29/100*_xlfn.XLOOKUP($E194,$E$32:$E$281,_xlfn.XLOOKUP(BO$31,$S$28:$AB$28,$S$32:$AB$281))*IFERROR(_xlfn.XLOOKUP(BR$30,$S$8:$S$10,_xlfn.XLOOKUP(BO$31,$U$4:$Z$4,$U$8:$Z$10),1),1),4))</f>
        <v>"AntiCri":0.8092</v>
      </c>
      <c r="BP194" s="2" t="str" cm="1">
        <f t="array" ref="BP194">IF(BP193="","",$B$2&amp;BP$31&amp;$B$2&amp;$B$1&amp;ROUND(BP$29/100*_xlfn.XLOOKUP($E194,$E$32:$E$281,_xlfn.XLOOKUP(BP$31,$S$28:$AB$28,$S$32:$AB$281))*IFERROR(_xlfn.XLOOKUP(BQ$30,$S$8:$S$10,_xlfn.XLOOKUP(BP$31,$U$4:$Z$4,$U$8:$Z$10),1),1),4))</f>
        <v/>
      </c>
      <c r="BQ194" s="2" t="str">
        <f t="shared" si="34"/>
        <v>{"Hp":622336.8993,"AntiCri":0.8092}</v>
      </c>
      <c r="BR194" s="2" t="str" cm="1">
        <f t="array" ref="BR194">IF(BR193="","",$B$2&amp;BR$31&amp;$B$2&amp;$B$1&amp;ROUND(BR$29/100*_xlfn.XLOOKUP($E194,$E$32:$E$281,_xlfn.XLOOKUP(BR$31,$S$28:$AB$28,$S$32:$AB$281))*IFERROR(_xlfn.XLOOKUP(BU$30,$S$8:$S$10,_xlfn.XLOOKUP(BR$31,$U$4:$Z$4,$U$8:$Z$10),1),1),4))</f>
        <v>"PhysDef":22996.8302</v>
      </c>
      <c r="BS194" s="2" t="str" cm="1">
        <f t="array" ref="BS194">IF(BS193="","",$B$2&amp;BS$31&amp;$B$2&amp;$B$1&amp;ROUND(BS$29/100*_xlfn.XLOOKUP($E194,$E$32:$E$281,_xlfn.XLOOKUP(BS$31,$S$28:$AB$28,$S$32:$AB$281))*IFERROR(_xlfn.XLOOKUP(BV$30,$S$8:$S$10,_xlfn.XLOOKUP(BS$31,$U$4:$Z$4,$U$8:$Z$10),1),1),4))</f>
        <v>"HealInc":0.1686</v>
      </c>
      <c r="BT194" s="2" t="str" cm="1">
        <f t="array" ref="BT194">IF(BT193="","",$B$2&amp;BT$31&amp;$B$2&amp;$B$1&amp;ROUND(BT$29/100*_xlfn.XLOOKUP($E194,$E$32:$E$281,_xlfn.XLOOKUP(BT$31,$S$28:$AB$28,$S$32:$AB$281))*IFERROR(_xlfn.XLOOKUP(BU$30,$S$8:$S$10,_xlfn.XLOOKUP(BT$31,$U$4:$Z$4,$U$8:$Z$10),1),1),4))</f>
        <v/>
      </c>
      <c r="BU194" s="2" t="str">
        <f t="shared" si="35"/>
        <v>{"PhysDef":22996.8302,"HealInc":0.1686}</v>
      </c>
      <c r="BV194" s="2" t="str" cm="1">
        <f t="array" ref="BV194">IF(BV193="","",$B$2&amp;BV$31&amp;$B$2&amp;$B$1&amp;ROUND(BV$29/100*_xlfn.XLOOKUP($E194,$E$32:$E$281,_xlfn.XLOOKUP(BV$31,$S$28:$AB$28,$S$32:$AB$281))*IFERROR(_xlfn.XLOOKUP(BY$30,$S$8:$S$10,_xlfn.XLOOKUP(BV$31,$U$4:$Z$4,$U$8:$Z$10),1),1),4))</f>
        <v>"MagicDef":23470.9916</v>
      </c>
      <c r="BW194" s="2" t="str" cm="1">
        <f t="array" ref="BW194">IF(BW193="","",$B$2&amp;BW$31&amp;$B$2&amp;$B$1&amp;ROUND(BW$29/100*_xlfn.XLOOKUP($E194,$E$32:$E$281,_xlfn.XLOOKUP(BW$31,$S$28:$AB$28,$S$32:$AB$281))*IFERROR(_xlfn.XLOOKUP(BZ$30,$S$8:$S$10,_xlfn.XLOOKUP(BW$31,$U$4:$Z$4,$U$8:$Z$10),1),1),4))</f>
        <v>"AtkSpeed":0.23</v>
      </c>
      <c r="BX194" s="2" t="str" cm="1">
        <f t="array" ref="BX194">IF(BX193="","",$B$2&amp;BX$31&amp;$B$2&amp;$B$1&amp;ROUND(BX$29/100*_xlfn.XLOOKUP($E194,$E$32:$E$281,_xlfn.XLOOKUP(BX$31,$S$28:$AB$28,$S$32:$AB$281))*IFERROR(_xlfn.XLOOKUP(BY$30,$S$8:$S$10,_xlfn.XLOOKUP(BX$31,$U$4:$Z$4,$U$8:$Z$10),1),1),4))</f>
        <v>"HealInc":0.1686</v>
      </c>
      <c r="BY194" s="2" t="str">
        <f t="shared" si="36"/>
        <v>{"MagicDef":23470.9916,"AtkSpeed":0.23,"HealInc":0.1686}</v>
      </c>
    </row>
    <row r="195" spans="4:77" ht="16.5" x14ac:dyDescent="0.15">
      <c r="D195" s="38">
        <v>337</v>
      </c>
      <c r="E195" s="43">
        <v>164</v>
      </c>
      <c r="F195" s="38">
        <v>0</v>
      </c>
      <c r="G195" s="38">
        <v>0</v>
      </c>
      <c r="H195" s="38">
        <v>0</v>
      </c>
      <c r="I195" s="48">
        <v>0</v>
      </c>
      <c r="J195" s="48">
        <v>0</v>
      </c>
      <c r="K195" s="48">
        <v>0</v>
      </c>
      <c r="L195" s="48">
        <v>0</v>
      </c>
      <c r="M195" s="48">
        <v>0</v>
      </c>
      <c r="N195" s="48">
        <v>0</v>
      </c>
      <c r="O195" s="48">
        <v>0</v>
      </c>
      <c r="P195" s="48">
        <v>0</v>
      </c>
      <c r="Q195" s="48">
        <v>0</v>
      </c>
      <c r="R195" s="48">
        <v>0</v>
      </c>
      <c r="S195" s="48">
        <f>SUM(I$32:I195)</f>
        <v>592701.80883179419</v>
      </c>
      <c r="T195" s="48">
        <f>SUM(J$32:J195)</f>
        <v>59270.180883179411</v>
      </c>
      <c r="U195" s="48">
        <f>SUM(K$32:K195)</f>
        <v>23708.072353271767</v>
      </c>
      <c r="V195" s="48">
        <f>SUM(L$32:L195)</f>
        <v>23708.072353271767</v>
      </c>
      <c r="W195" s="62">
        <f>SUM(M$32:M195)/10000</f>
        <v>0.80920000000000003</v>
      </c>
      <c r="X195" s="62">
        <f>SUM(N$32:N195)/10000</f>
        <v>0.80920000000000003</v>
      </c>
      <c r="Y195" s="62">
        <f>SUM(O$32:O195)/10000</f>
        <v>0.22994999999999999</v>
      </c>
      <c r="Z195" s="62">
        <f>SUM(P$32:P195)/10000</f>
        <v>0.17885000000000001</v>
      </c>
      <c r="AA195" s="62">
        <f>SUM(Q$32:Q195)/10000</f>
        <v>0.16863000000000011</v>
      </c>
      <c r="AB195" s="62">
        <f>SUM(R$32:R195)/10000</f>
        <v>0.16863000000000011</v>
      </c>
      <c r="AD195" s="2" t="str" cm="1">
        <f t="array" ref="AD195">IF(AD194="","",$B$2&amp;AD$31&amp;$B$2&amp;$B$1&amp;ROUND(AD$29/100*_xlfn.XLOOKUP($E195,$E$32:$E$281,_xlfn.XLOOKUP(AD$31,$S$28:$AB$28,$S$32:$AB$281))*_xlfn.XLOOKUP(AG$30,$S$8:$S$10,_xlfn.XLOOKUP(AD$31,$U$4:$Z$4,$U$8:$Z$10),1),4))</f>
        <v>"Atk":72309.6207</v>
      </c>
      <c r="AE195" s="2" t="str" cm="1">
        <f t="array" ref="AE195">IF(AE194="","",$B$2&amp;AE$31&amp;$B$2&amp;$B$1&amp;ROUND(AE$29/100*_xlfn.XLOOKUP($E195,$E$32:$E$281,_xlfn.XLOOKUP(AE$31,$S$28:$AB$28,$S$32:$AB$281))*_xlfn.XLOOKUP(AG$30,$S$8:$S$10,_xlfn.XLOOKUP(AE$31,$U$4:$Z$4,$U$8:$Z$10),1),4))</f>
        <v>"Cri":1.1733</v>
      </c>
      <c r="AF195" s="2" t="str" cm="1">
        <f t="array" ref="AF195">IF(AF194="","",$B$2&amp;AF$31&amp;$B$2&amp;$B$1&amp;ROUND(AF$29/100*_xlfn.XLOOKUP($E195,$E$32:$E$281,_xlfn.XLOOKUP(AF$31,$S$28:$AB$28,$S$32:$AB$281))*_xlfn.XLOOKUP(AI$30,$S$8:$S$10,_xlfn.XLOOKUP(AF$31,$U$4:$Z$4,$U$8:$Z$10),1),4))</f>
        <v/>
      </c>
      <c r="AG195" s="2" t="str">
        <f t="shared" si="25"/>
        <v>{"Atk":72309.6207,"Cri":1.1733}</v>
      </c>
      <c r="AH195" s="2" t="str" cm="1">
        <f t="array" ref="AH195">IF(AH194="","",$B$2&amp;AH$31&amp;$B$2&amp;$B$1&amp;ROUND(AH$29/100*_xlfn.XLOOKUP($E195,$E$32:$E$281,_xlfn.XLOOKUP(AH$31,$S$28:$AB$28,$S$32:$AB$281))*_xlfn.XLOOKUP(AK$30,$S$8:$S$10,_xlfn.XLOOKUP(AH$31,$U$4:$Z$4,$U$8:$Z$10),1),4))</f>
        <v>"Hp":521577.5918</v>
      </c>
      <c r="AI195" s="2" t="str" cm="1">
        <f t="array" ref="AI195">IF(AI194="","",$B$2&amp;AI$31&amp;$B$2&amp;$B$1&amp;ROUND(AI$29/100*_xlfn.XLOOKUP($E195,$E$32:$E$281,_xlfn.XLOOKUP(AI$31,$S$28:$AB$28,$S$32:$AB$281))*_xlfn.XLOOKUP(AK$30,$S$8:$S$10,_xlfn.XLOOKUP(AI$31,$U$4:$Z$4,$U$8:$Z$10),1),4))</f>
        <v>"AntiCri":0.6474</v>
      </c>
      <c r="AJ195" s="2" t="str" cm="1">
        <f t="array" ref="AJ195">IF(AJ194="","",$B$2&amp;AJ$31&amp;$B$2&amp;$B$1&amp;ROUND(AJ$29/100*_xlfn.XLOOKUP($E195,$E$32:$E$281,_xlfn.XLOOKUP(AJ$31,$S$28:$AB$28,$S$32:$AB$281))*_xlfn.XLOOKUP(AK$30,$S$8:$S$10,_xlfn.XLOOKUP(AJ$31,$U$4:$Z$4,$U$8:$Z$10),1),4))</f>
        <v/>
      </c>
      <c r="AK195" s="2" t="str">
        <f t="shared" si="26"/>
        <v>{"Hp":521577.5918,"AntiCri":0.6474}</v>
      </c>
      <c r="AL195" s="2" t="str" cm="1">
        <f t="array" ref="AL195">IF(AL194="","",$B$2&amp;AL$31&amp;$B$2&amp;$B$1&amp;ROUND(AL$29/100*_xlfn.XLOOKUP($E195,$E$32:$E$281,_xlfn.XLOOKUP(AL$31,$S$28:$AB$28,$S$32:$AB$281))*IFERROR(_xlfn.XLOOKUP(AO$30,$S$8:$S$10,_xlfn.XLOOKUP(AL$31,$U$4:$Z$4,$U$8:$Z$10),1),1),4))</f>
        <v>"PhysDef":22522.6687</v>
      </c>
      <c r="AM195" s="2" t="str" cm="1">
        <f t="array" ref="AM195">IF(AM194="","",$B$2&amp;AM$31&amp;$B$2&amp;$B$1&amp;ROUND(AM$29/100*_xlfn.XLOOKUP($E195,$E$32:$E$281,_xlfn.XLOOKUP(AM$31,$S$28:$AB$28,$S$32:$AB$281))*IFERROR(_xlfn.XLOOKUP(AP$30,$S$8:$S$10,_xlfn.XLOOKUP(AM$31,$U$4:$Z$4,$U$8:$Z$10),1),1),4))</f>
        <v>"SkillSpeed":0.1789</v>
      </c>
      <c r="AN195" s="2" t="str" cm="1">
        <f t="array" ref="AN195">IF(AN194="","",$B$2&amp;AN$31&amp;$B$2&amp;$B$1&amp;ROUND(AN$29/100*_xlfn.XLOOKUP($E195,$E$32:$E$281,_xlfn.XLOOKUP(AN$31,$S$28:$AB$28,$S$32:$AB$281))*IFERROR(_xlfn.XLOOKUP(AO$30,$S$8:$S$10,_xlfn.XLOOKUP(AN$31,$U$4:$Z$4,$U$8:$Z$10),1),1),4))</f>
        <v/>
      </c>
      <c r="AO195" s="2" t="str">
        <f t="shared" si="27"/>
        <v>{"PhysDef":22522.6687,"SkillSpeed":0.1789}</v>
      </c>
      <c r="AP195" s="2" t="str" cm="1">
        <f t="array" ref="AP195">IF(AP194="","",$B$2&amp;AP$31&amp;$B$2&amp;$B$1&amp;ROUND(AP$29/100*_xlfn.XLOOKUP($E195,$E$32:$E$281,_xlfn.XLOOKUP(AP$31,$S$28:$AB$28,$S$32:$AB$281))*IFERROR(_xlfn.XLOOKUP(AS$30,$S$8:$S$10,_xlfn.XLOOKUP(AP$31,$U$4:$Z$4,$U$8:$Z$10),1),1),4))</f>
        <v>"MagicDef":22522.6687</v>
      </c>
      <c r="AQ195" s="2" t="str" cm="1">
        <f t="array" ref="AQ195">IF(AQ194="","",$B$2&amp;AQ$31&amp;$B$2&amp;$B$1&amp;ROUND(AQ$29/100*_xlfn.XLOOKUP($E195,$E$32:$E$281,_xlfn.XLOOKUP(AQ$31,$S$28:$AB$28,$S$32:$AB$281))*IFERROR(_xlfn.XLOOKUP(AT$30,$S$8:$S$10,_xlfn.XLOOKUP(AQ$31,$U$4:$Z$4,$U$8:$Z$10),1),1),4))</f>
        <v>"AtkSpeed":0.23</v>
      </c>
      <c r="AR195" s="2" t="str" cm="1">
        <f t="array" ref="AR195">IF(AR194="","",$B$2&amp;AR$31&amp;$B$2&amp;$B$1&amp;ROUND(AR$29/100*_xlfn.XLOOKUP($E195,$E$32:$E$281,_xlfn.XLOOKUP(AR$31,$S$28:$AB$28,$S$32:$AB$281))*IFERROR(_xlfn.XLOOKUP(AS$30,$S$8:$S$10,_xlfn.XLOOKUP(AR$31,$U$4:$Z$4,$U$8:$Z$10),1),1),4))</f>
        <v>"SkillSpeed":0.1789</v>
      </c>
      <c r="AS195" s="2" t="str">
        <f t="shared" si="28"/>
        <v>{"MagicDef":22522.6687,"AtkSpeed":0.23,"SkillSpeed":0.1789}</v>
      </c>
      <c r="AT195" s="2" t="str" cm="1">
        <f t="array" ref="AT195">IF(AT194="","",$B$2&amp;AT$31&amp;$B$2&amp;$B$1&amp;ROUND(AT$29/100*_xlfn.XLOOKUP($E195,$E$32:$E$281,_xlfn.XLOOKUP(AT$31,$S$28:$AB$28,$S$32:$AB$281))*IFERROR(_xlfn.XLOOKUP(AW$30,$S$8:$S$10,_xlfn.XLOOKUP(AT$31,$U$4:$Z$4,$U$8:$Z$10),1),1),4))</f>
        <v>"Atk":50972.3556</v>
      </c>
      <c r="AU195" s="2" t="str" cm="1">
        <f t="array" ref="AU195">IF(AU194="","",$B$2&amp;AU$31&amp;$B$2&amp;$B$1&amp;ROUND(AU$29/100*_xlfn.XLOOKUP($E195,$E$32:$E$281,_xlfn.XLOOKUP(AU$31,$S$28:$AB$28,$S$32:$AB$281))*IFERROR(_xlfn.XLOOKUP(AX$30,$S$8:$S$10,_xlfn.XLOOKUP(AU$31,$U$4:$Z$4,$U$8:$Z$10),1),1),4))</f>
        <v>"Cri":0.8092</v>
      </c>
      <c r="AV195" s="2" t="str" cm="1">
        <f t="array" ref="AV195">IF(AV194="","",$B$2&amp;AV$31&amp;$B$2&amp;$B$1&amp;ROUND(AV$29/100*_xlfn.XLOOKUP($E195,$E$32:$E$281,_xlfn.XLOOKUP(AV$31,$S$28:$AB$28,$S$32:$AB$281))*IFERROR(_xlfn.XLOOKUP(AW$30,$S$8:$S$10,_xlfn.XLOOKUP(AV$31,$U$4:$Z$4,$U$8:$Z$10),1),1),4))</f>
        <v/>
      </c>
      <c r="AW195" s="2" t="str">
        <f t="shared" si="29"/>
        <v>{"Atk":50972.3556,"Cri":0.8092}</v>
      </c>
      <c r="AX195" s="2" t="str" cm="1">
        <f t="array" ref="AX195">IF(AX194="","",$B$2&amp;AX$31&amp;$B$2&amp;$B$1&amp;ROUND(AX$29/100*_xlfn.XLOOKUP($E195,$E$32:$E$281,_xlfn.XLOOKUP(AX$31,$S$28:$AB$28,$S$32:$AB$281))*IFERROR(_xlfn.XLOOKUP(BA$30,$S$8:$S$10,_xlfn.XLOOKUP(AX$31,$U$4:$Z$4,$U$8:$Z$10),1),1),4))</f>
        <v>"Hp":740877.261</v>
      </c>
      <c r="AY195" s="2" t="str" cm="1">
        <f t="array" ref="AY195">IF(AY194="","",$B$2&amp;AY$31&amp;$B$2&amp;$B$1&amp;ROUND(AY$29/100*_xlfn.XLOOKUP($E195,$E$32:$E$281,_xlfn.XLOOKUP(AY$31,$S$28:$AB$28,$S$32:$AB$281))*IFERROR(_xlfn.XLOOKUP(BB$30,$S$8:$S$10,_xlfn.XLOOKUP(AY$31,$U$4:$Z$4,$U$8:$Z$10),1),1),4))</f>
        <v>"AntiCri":0.8092</v>
      </c>
      <c r="AZ195" s="2" t="str" cm="1">
        <f t="array" ref="AZ195">IF(AZ194="","",$B$2&amp;AZ$31&amp;$B$2&amp;$B$1&amp;ROUND(AZ$29/100*_xlfn.XLOOKUP($E195,$E$32:$E$281,_xlfn.XLOOKUP(AZ$31,$S$28:$AB$28,$S$32:$AB$281))*IFERROR(_xlfn.XLOOKUP(BA$30,$S$8:$S$10,_xlfn.XLOOKUP(AZ$31,$U$4:$Z$4,$U$8:$Z$10),1),1),4))</f>
        <v/>
      </c>
      <c r="BA195" s="2" t="str">
        <f t="shared" si="30"/>
        <v>{"Hp":740877.261,"AntiCri":0.8092}</v>
      </c>
      <c r="BB195" s="2" t="str" cm="1">
        <f t="array" ref="BB195">IF(BB194="","",$B$2&amp;BB$31&amp;$B$2&amp;$B$1&amp;ROUND(BB$29/100*_xlfn.XLOOKUP($E195,$E$32:$E$281,_xlfn.XLOOKUP(BB$31,$S$28:$AB$28,$S$32:$AB$281))*IFERROR(_xlfn.XLOOKUP(BE$30,$S$8:$S$10,_xlfn.XLOOKUP(BB$31,$U$4:$Z$4,$U$8:$Z$10),1),1),4))</f>
        <v>"PhysDef":26078.8796</v>
      </c>
      <c r="BC195" s="2" t="str" cm="1">
        <f t="array" ref="BC195">IF(BC194="","",$B$2&amp;BC$31&amp;$B$2&amp;$B$1&amp;ROUND(BC$29/100*_xlfn.XLOOKUP($E195,$E$32:$E$281,_xlfn.XLOOKUP(BC$31,$S$28:$AB$28,$S$32:$AB$281))*IFERROR(_xlfn.XLOOKUP(BF$30,$S$8:$S$10,_xlfn.XLOOKUP(BC$31,$U$4:$Z$4,$U$8:$Z$10),1),1),4))</f>
        <v>"OnHealInc":0.1686</v>
      </c>
      <c r="BD195" s="2" t="str" cm="1">
        <f t="array" ref="BD195">IF(BD194="","",$B$2&amp;BD$31&amp;$B$2&amp;$B$1&amp;ROUND(BD$29/100*_xlfn.XLOOKUP($E195,$E$32:$E$281,_xlfn.XLOOKUP(BD$31,$S$28:$AB$28,$S$32:$AB$281))*IFERROR(_xlfn.XLOOKUP(BE$30,$S$8:$S$10,_xlfn.XLOOKUP(BD$31,$U$4:$Z$4,$U$8:$Z$10),1),1),4))</f>
        <v/>
      </c>
      <c r="BE195" s="2" t="str">
        <f t="shared" si="31"/>
        <v>{"PhysDef":26078.8796,"OnHealInc":0.1686}</v>
      </c>
      <c r="BF195" s="2" t="str" cm="1">
        <f t="array" ref="BF195">IF(BF194="","",$B$2&amp;BF$31&amp;$B$2&amp;$B$1&amp;ROUND(BF$29/100*_xlfn.XLOOKUP($E195,$E$32:$E$281,_xlfn.XLOOKUP(BF$31,$S$28:$AB$28,$S$32:$AB$281))*IFERROR(_xlfn.XLOOKUP(BI$30,$S$8:$S$10,_xlfn.XLOOKUP(BF$31,$U$4:$Z$4,$U$8:$Z$10),1),1),4))</f>
        <v>"MagicDef":26078.8796</v>
      </c>
      <c r="BG195" s="2" t="str" cm="1">
        <f t="array" ref="BG195">IF(BG194="","",$B$2&amp;BG$31&amp;$B$2&amp;$B$1&amp;ROUND(BG$29/100*_xlfn.XLOOKUP($E195,$E$32:$E$281,_xlfn.XLOOKUP(BG$31,$S$28:$AB$28,$S$32:$AB$281))*IFERROR(_xlfn.XLOOKUP(BJ$30,$S$8:$S$10,_xlfn.XLOOKUP(BG$31,$U$4:$Z$4,$U$8:$Z$10),1),1),4))</f>
        <v>"AtkSpeed":0.23</v>
      </c>
      <c r="BH195" s="2" t="str" cm="1">
        <f t="array" ref="BH195">IF(BH194="","",$B$2&amp;BH$31&amp;$B$2&amp;$B$1&amp;ROUND(BH$29/100*_xlfn.XLOOKUP($E195,$E$32:$E$281,_xlfn.XLOOKUP(BH$31,$S$28:$AB$28,$S$32:$AB$281))*IFERROR(_xlfn.XLOOKUP(BI$30,$S$8:$S$10,_xlfn.XLOOKUP(BH$31,$U$4:$Z$4,$U$8:$Z$10),1),1),4))</f>
        <v>"OnHealInc":0.1686</v>
      </c>
      <c r="BI195" s="2" t="str">
        <f t="shared" si="32"/>
        <v>{"MagicDef":26078.8796,"AtkSpeed":0.23,"OnHealInc":0.1686}</v>
      </c>
      <c r="BJ195" s="2" t="str" cm="1">
        <f t="array" ref="BJ195">IF(BJ194="","",$B$2&amp;BJ$31&amp;$B$2&amp;$B$1&amp;ROUND(BJ$29/100*_xlfn.XLOOKUP($E195,$E$32:$E$281,_xlfn.XLOOKUP(BJ$31,$S$28:$AB$28,$S$32:$AB$281))*IFERROR(_xlfn.XLOOKUP(BM$30,$S$8:$S$10,_xlfn.XLOOKUP(BJ$31,$U$4:$Z$4,$U$8:$Z$10),1),1),4))</f>
        <v>"Atk":65197.199</v>
      </c>
      <c r="BK195" s="2" t="str" cm="1">
        <f t="array" ref="BK195">IF(BK194="","",$B$2&amp;BK$31&amp;$B$2&amp;$B$1&amp;ROUND(BK$29/100*_xlfn.XLOOKUP($E195,$E$32:$E$281,_xlfn.XLOOKUP(BK$31,$S$28:$AB$28,$S$32:$AB$281))*IFERROR(_xlfn.XLOOKUP(BN$30,$S$8:$S$10,_xlfn.XLOOKUP(BK$31,$U$4:$Z$4,$U$8:$Z$10),1),1),4))</f>
        <v>"Cri":0.8092</v>
      </c>
      <c r="BL195" s="2" t="str" cm="1">
        <f t="array" ref="BL195">IF(BL194="","",$B$2&amp;BL$31&amp;$B$2&amp;$B$1&amp;ROUND(BL$29/100*_xlfn.XLOOKUP($E195,$E$32:$E$281,_xlfn.XLOOKUP(BL$31,$S$28:$AB$28,$S$32:$AB$281))*IFERROR(_xlfn.XLOOKUP(BM$30,$S$8:$S$10,_xlfn.XLOOKUP(BL$31,$U$4:$Z$4,$U$8:$Z$10),1),1),4))</f>
        <v/>
      </c>
      <c r="BM195" s="2" t="str">
        <f t="shared" si="33"/>
        <v>{"Atk":65197.199,"Cri":0.8092}</v>
      </c>
      <c r="BN195" s="2" t="str" cm="1">
        <f t="array" ref="BN195">IF(BN194="","",$B$2&amp;BN$31&amp;$B$2&amp;$B$1&amp;ROUND(BN$29/100*_xlfn.XLOOKUP($E195,$E$32:$E$281,_xlfn.XLOOKUP(BN$31,$S$28:$AB$28,$S$32:$AB$281))*IFERROR(_xlfn.XLOOKUP(BQ$30,$S$8:$S$10,_xlfn.XLOOKUP(BN$31,$U$4:$Z$4,$U$8:$Z$10),1),1),4))</f>
        <v>"Hp":622336.8993</v>
      </c>
      <c r="BO195" s="2" t="str" cm="1">
        <f t="array" ref="BO195">IF(BO194="","",$B$2&amp;BO$31&amp;$B$2&amp;$B$1&amp;ROUND(BO$29/100*_xlfn.XLOOKUP($E195,$E$32:$E$281,_xlfn.XLOOKUP(BO$31,$S$28:$AB$28,$S$32:$AB$281))*IFERROR(_xlfn.XLOOKUP(BR$30,$S$8:$S$10,_xlfn.XLOOKUP(BO$31,$U$4:$Z$4,$U$8:$Z$10),1),1),4))</f>
        <v>"AntiCri":0.8092</v>
      </c>
      <c r="BP195" s="2" t="str" cm="1">
        <f t="array" ref="BP195">IF(BP194="","",$B$2&amp;BP$31&amp;$B$2&amp;$B$1&amp;ROUND(BP$29/100*_xlfn.XLOOKUP($E195,$E$32:$E$281,_xlfn.XLOOKUP(BP$31,$S$28:$AB$28,$S$32:$AB$281))*IFERROR(_xlfn.XLOOKUP(BQ$30,$S$8:$S$10,_xlfn.XLOOKUP(BP$31,$U$4:$Z$4,$U$8:$Z$10),1),1),4))</f>
        <v/>
      </c>
      <c r="BQ195" s="2" t="str">
        <f t="shared" si="34"/>
        <v>{"Hp":622336.8993,"AntiCri":0.8092}</v>
      </c>
      <c r="BR195" s="2" t="str" cm="1">
        <f t="array" ref="BR195">IF(BR194="","",$B$2&amp;BR$31&amp;$B$2&amp;$B$1&amp;ROUND(BR$29/100*_xlfn.XLOOKUP($E195,$E$32:$E$281,_xlfn.XLOOKUP(BR$31,$S$28:$AB$28,$S$32:$AB$281))*IFERROR(_xlfn.XLOOKUP(BU$30,$S$8:$S$10,_xlfn.XLOOKUP(BR$31,$U$4:$Z$4,$U$8:$Z$10),1),1),4))</f>
        <v>"PhysDef":22996.8302</v>
      </c>
      <c r="BS195" s="2" t="str" cm="1">
        <f t="array" ref="BS195">IF(BS194="","",$B$2&amp;BS$31&amp;$B$2&amp;$B$1&amp;ROUND(BS$29/100*_xlfn.XLOOKUP($E195,$E$32:$E$281,_xlfn.XLOOKUP(BS$31,$S$28:$AB$28,$S$32:$AB$281))*IFERROR(_xlfn.XLOOKUP(BV$30,$S$8:$S$10,_xlfn.XLOOKUP(BS$31,$U$4:$Z$4,$U$8:$Z$10),1),1),4))</f>
        <v>"HealInc":0.1686</v>
      </c>
      <c r="BT195" s="2" t="str" cm="1">
        <f t="array" ref="BT195">IF(BT194="","",$B$2&amp;BT$31&amp;$B$2&amp;$B$1&amp;ROUND(BT$29/100*_xlfn.XLOOKUP($E195,$E$32:$E$281,_xlfn.XLOOKUP(BT$31,$S$28:$AB$28,$S$32:$AB$281))*IFERROR(_xlfn.XLOOKUP(BU$30,$S$8:$S$10,_xlfn.XLOOKUP(BT$31,$U$4:$Z$4,$U$8:$Z$10),1),1),4))</f>
        <v/>
      </c>
      <c r="BU195" s="2" t="str">
        <f t="shared" si="35"/>
        <v>{"PhysDef":22996.8302,"HealInc":0.1686}</v>
      </c>
      <c r="BV195" s="2" t="str" cm="1">
        <f t="array" ref="BV195">IF(BV194="","",$B$2&amp;BV$31&amp;$B$2&amp;$B$1&amp;ROUND(BV$29/100*_xlfn.XLOOKUP($E195,$E$32:$E$281,_xlfn.XLOOKUP(BV$31,$S$28:$AB$28,$S$32:$AB$281))*IFERROR(_xlfn.XLOOKUP(BY$30,$S$8:$S$10,_xlfn.XLOOKUP(BV$31,$U$4:$Z$4,$U$8:$Z$10),1),1),4))</f>
        <v>"MagicDef":23470.9916</v>
      </c>
      <c r="BW195" s="2" t="str" cm="1">
        <f t="array" ref="BW195">IF(BW194="","",$B$2&amp;BW$31&amp;$B$2&amp;$B$1&amp;ROUND(BW$29/100*_xlfn.XLOOKUP($E195,$E$32:$E$281,_xlfn.XLOOKUP(BW$31,$S$28:$AB$28,$S$32:$AB$281))*IFERROR(_xlfn.XLOOKUP(BZ$30,$S$8:$S$10,_xlfn.XLOOKUP(BW$31,$U$4:$Z$4,$U$8:$Z$10),1),1),4))</f>
        <v>"AtkSpeed":0.23</v>
      </c>
      <c r="BX195" s="2" t="str" cm="1">
        <f t="array" ref="BX195">IF(BX194="","",$B$2&amp;BX$31&amp;$B$2&amp;$B$1&amp;ROUND(BX$29/100*_xlfn.XLOOKUP($E195,$E$32:$E$281,_xlfn.XLOOKUP(BX$31,$S$28:$AB$28,$S$32:$AB$281))*IFERROR(_xlfn.XLOOKUP(BY$30,$S$8:$S$10,_xlfn.XLOOKUP(BX$31,$U$4:$Z$4,$U$8:$Z$10),1),1),4))</f>
        <v>"HealInc":0.1686</v>
      </c>
      <c r="BY195" s="2" t="str">
        <f t="shared" si="36"/>
        <v>{"MagicDef":23470.9916,"AtkSpeed":0.23,"HealInc":0.1686}</v>
      </c>
    </row>
    <row r="196" spans="4:77" ht="16.5" x14ac:dyDescent="0.15">
      <c r="D196" s="38">
        <v>339</v>
      </c>
      <c r="E196" s="43">
        <v>165</v>
      </c>
      <c r="F196" s="38">
        <v>0</v>
      </c>
      <c r="G196" s="38">
        <v>0</v>
      </c>
      <c r="H196" s="38">
        <v>0</v>
      </c>
      <c r="I196" s="48">
        <v>0</v>
      </c>
      <c r="J196" s="48">
        <v>0</v>
      </c>
      <c r="K196" s="48">
        <v>0</v>
      </c>
      <c r="L196" s="48">
        <v>0</v>
      </c>
      <c r="M196" s="48">
        <v>0</v>
      </c>
      <c r="N196" s="48">
        <v>0</v>
      </c>
      <c r="O196" s="48">
        <v>0</v>
      </c>
      <c r="P196" s="48">
        <v>0</v>
      </c>
      <c r="Q196" s="48">
        <v>0</v>
      </c>
      <c r="R196" s="48">
        <v>0</v>
      </c>
      <c r="S196" s="48">
        <f>SUM(I$32:I196)</f>
        <v>592701.80883179419</v>
      </c>
      <c r="T196" s="48">
        <f>SUM(J$32:J196)</f>
        <v>59270.180883179411</v>
      </c>
      <c r="U196" s="48">
        <f>SUM(K$32:K196)</f>
        <v>23708.072353271767</v>
      </c>
      <c r="V196" s="48">
        <f>SUM(L$32:L196)</f>
        <v>23708.072353271767</v>
      </c>
      <c r="W196" s="62">
        <f>SUM(M$32:M196)/10000</f>
        <v>0.80920000000000003</v>
      </c>
      <c r="X196" s="62">
        <f>SUM(N$32:N196)/10000</f>
        <v>0.80920000000000003</v>
      </c>
      <c r="Y196" s="62">
        <f>SUM(O$32:O196)/10000</f>
        <v>0.22994999999999999</v>
      </c>
      <c r="Z196" s="62">
        <f>SUM(P$32:P196)/10000</f>
        <v>0.17885000000000001</v>
      </c>
      <c r="AA196" s="62">
        <f>SUM(Q$32:Q196)/10000</f>
        <v>0.16863000000000011</v>
      </c>
      <c r="AB196" s="62">
        <f>SUM(R$32:R196)/10000</f>
        <v>0.16863000000000011</v>
      </c>
      <c r="AD196" s="2" t="str" cm="1">
        <f t="array" ref="AD196">IF(AD195="","",$B$2&amp;AD$31&amp;$B$2&amp;$B$1&amp;ROUND(AD$29/100*_xlfn.XLOOKUP($E196,$E$32:$E$281,_xlfn.XLOOKUP(AD$31,$S$28:$AB$28,$S$32:$AB$281))*_xlfn.XLOOKUP(AG$30,$S$8:$S$10,_xlfn.XLOOKUP(AD$31,$U$4:$Z$4,$U$8:$Z$10),1),4))</f>
        <v>"Atk":72309.6207</v>
      </c>
      <c r="AE196" s="2" t="str" cm="1">
        <f t="array" ref="AE196">IF(AE195="","",$B$2&amp;AE$31&amp;$B$2&amp;$B$1&amp;ROUND(AE$29/100*_xlfn.XLOOKUP($E196,$E$32:$E$281,_xlfn.XLOOKUP(AE$31,$S$28:$AB$28,$S$32:$AB$281))*_xlfn.XLOOKUP(AG$30,$S$8:$S$10,_xlfn.XLOOKUP(AE$31,$U$4:$Z$4,$U$8:$Z$10),1),4))</f>
        <v>"Cri":1.1733</v>
      </c>
      <c r="AF196" s="2" t="str" cm="1">
        <f t="array" ref="AF196">IF(AF195="","",$B$2&amp;AF$31&amp;$B$2&amp;$B$1&amp;ROUND(AF$29/100*_xlfn.XLOOKUP($E196,$E$32:$E$281,_xlfn.XLOOKUP(AF$31,$S$28:$AB$28,$S$32:$AB$281))*_xlfn.XLOOKUP(AI$30,$S$8:$S$10,_xlfn.XLOOKUP(AF$31,$U$4:$Z$4,$U$8:$Z$10),1),4))</f>
        <v/>
      </c>
      <c r="AG196" s="2" t="str">
        <f t="shared" si="25"/>
        <v>{"Atk":72309.6207,"Cri":1.1733}</v>
      </c>
      <c r="AH196" s="2" t="str" cm="1">
        <f t="array" ref="AH196">IF(AH195="","",$B$2&amp;AH$31&amp;$B$2&amp;$B$1&amp;ROUND(AH$29/100*_xlfn.XLOOKUP($E196,$E$32:$E$281,_xlfn.XLOOKUP(AH$31,$S$28:$AB$28,$S$32:$AB$281))*_xlfn.XLOOKUP(AK$30,$S$8:$S$10,_xlfn.XLOOKUP(AH$31,$U$4:$Z$4,$U$8:$Z$10),1),4))</f>
        <v>"Hp":521577.5918</v>
      </c>
      <c r="AI196" s="2" t="str" cm="1">
        <f t="array" ref="AI196">IF(AI195="","",$B$2&amp;AI$31&amp;$B$2&amp;$B$1&amp;ROUND(AI$29/100*_xlfn.XLOOKUP($E196,$E$32:$E$281,_xlfn.XLOOKUP(AI$31,$S$28:$AB$28,$S$32:$AB$281))*_xlfn.XLOOKUP(AK$30,$S$8:$S$10,_xlfn.XLOOKUP(AI$31,$U$4:$Z$4,$U$8:$Z$10),1),4))</f>
        <v>"AntiCri":0.6474</v>
      </c>
      <c r="AJ196" s="2" t="str" cm="1">
        <f t="array" ref="AJ196">IF(AJ195="","",$B$2&amp;AJ$31&amp;$B$2&amp;$B$1&amp;ROUND(AJ$29/100*_xlfn.XLOOKUP($E196,$E$32:$E$281,_xlfn.XLOOKUP(AJ$31,$S$28:$AB$28,$S$32:$AB$281))*_xlfn.XLOOKUP(AK$30,$S$8:$S$10,_xlfn.XLOOKUP(AJ$31,$U$4:$Z$4,$U$8:$Z$10),1),4))</f>
        <v/>
      </c>
      <c r="AK196" s="2" t="str">
        <f t="shared" si="26"/>
        <v>{"Hp":521577.5918,"AntiCri":0.6474}</v>
      </c>
      <c r="AL196" s="2" t="str" cm="1">
        <f t="array" ref="AL196">IF(AL195="","",$B$2&amp;AL$31&amp;$B$2&amp;$B$1&amp;ROUND(AL$29/100*_xlfn.XLOOKUP($E196,$E$32:$E$281,_xlfn.XLOOKUP(AL$31,$S$28:$AB$28,$S$32:$AB$281))*IFERROR(_xlfn.XLOOKUP(AO$30,$S$8:$S$10,_xlfn.XLOOKUP(AL$31,$U$4:$Z$4,$U$8:$Z$10),1),1),4))</f>
        <v>"PhysDef":22522.6687</v>
      </c>
      <c r="AM196" s="2" t="str" cm="1">
        <f t="array" ref="AM196">IF(AM195="","",$B$2&amp;AM$31&amp;$B$2&amp;$B$1&amp;ROUND(AM$29/100*_xlfn.XLOOKUP($E196,$E$32:$E$281,_xlfn.XLOOKUP(AM$31,$S$28:$AB$28,$S$32:$AB$281))*IFERROR(_xlfn.XLOOKUP(AP$30,$S$8:$S$10,_xlfn.XLOOKUP(AM$31,$U$4:$Z$4,$U$8:$Z$10),1),1),4))</f>
        <v>"SkillSpeed":0.1789</v>
      </c>
      <c r="AN196" s="2" t="str" cm="1">
        <f t="array" ref="AN196">IF(AN195="","",$B$2&amp;AN$31&amp;$B$2&amp;$B$1&amp;ROUND(AN$29/100*_xlfn.XLOOKUP($E196,$E$32:$E$281,_xlfn.XLOOKUP(AN$31,$S$28:$AB$28,$S$32:$AB$281))*IFERROR(_xlfn.XLOOKUP(AO$30,$S$8:$S$10,_xlfn.XLOOKUP(AN$31,$U$4:$Z$4,$U$8:$Z$10),1),1),4))</f>
        <v/>
      </c>
      <c r="AO196" s="2" t="str">
        <f t="shared" si="27"/>
        <v>{"PhysDef":22522.6687,"SkillSpeed":0.1789}</v>
      </c>
      <c r="AP196" s="2" t="str" cm="1">
        <f t="array" ref="AP196">IF(AP195="","",$B$2&amp;AP$31&amp;$B$2&amp;$B$1&amp;ROUND(AP$29/100*_xlfn.XLOOKUP($E196,$E$32:$E$281,_xlfn.XLOOKUP(AP$31,$S$28:$AB$28,$S$32:$AB$281))*IFERROR(_xlfn.XLOOKUP(AS$30,$S$8:$S$10,_xlfn.XLOOKUP(AP$31,$U$4:$Z$4,$U$8:$Z$10),1),1),4))</f>
        <v>"MagicDef":22522.6687</v>
      </c>
      <c r="AQ196" s="2" t="str" cm="1">
        <f t="array" ref="AQ196">IF(AQ195="","",$B$2&amp;AQ$31&amp;$B$2&amp;$B$1&amp;ROUND(AQ$29/100*_xlfn.XLOOKUP($E196,$E$32:$E$281,_xlfn.XLOOKUP(AQ$31,$S$28:$AB$28,$S$32:$AB$281))*IFERROR(_xlfn.XLOOKUP(AT$30,$S$8:$S$10,_xlfn.XLOOKUP(AQ$31,$U$4:$Z$4,$U$8:$Z$10),1),1),4))</f>
        <v>"AtkSpeed":0.23</v>
      </c>
      <c r="AR196" s="2" t="str" cm="1">
        <f t="array" ref="AR196">IF(AR195="","",$B$2&amp;AR$31&amp;$B$2&amp;$B$1&amp;ROUND(AR$29/100*_xlfn.XLOOKUP($E196,$E$32:$E$281,_xlfn.XLOOKUP(AR$31,$S$28:$AB$28,$S$32:$AB$281))*IFERROR(_xlfn.XLOOKUP(AS$30,$S$8:$S$10,_xlfn.XLOOKUP(AR$31,$U$4:$Z$4,$U$8:$Z$10),1),1),4))</f>
        <v>"SkillSpeed":0.1789</v>
      </c>
      <c r="AS196" s="2" t="str">
        <f t="shared" si="28"/>
        <v>{"MagicDef":22522.6687,"AtkSpeed":0.23,"SkillSpeed":0.1789}</v>
      </c>
      <c r="AT196" s="2" t="str" cm="1">
        <f t="array" ref="AT196">IF(AT195="","",$B$2&amp;AT$31&amp;$B$2&amp;$B$1&amp;ROUND(AT$29/100*_xlfn.XLOOKUP($E196,$E$32:$E$281,_xlfn.XLOOKUP(AT$31,$S$28:$AB$28,$S$32:$AB$281))*IFERROR(_xlfn.XLOOKUP(AW$30,$S$8:$S$10,_xlfn.XLOOKUP(AT$31,$U$4:$Z$4,$U$8:$Z$10),1),1),4))</f>
        <v>"Atk":50972.3556</v>
      </c>
      <c r="AU196" s="2" t="str" cm="1">
        <f t="array" ref="AU196">IF(AU195="","",$B$2&amp;AU$31&amp;$B$2&amp;$B$1&amp;ROUND(AU$29/100*_xlfn.XLOOKUP($E196,$E$32:$E$281,_xlfn.XLOOKUP(AU$31,$S$28:$AB$28,$S$32:$AB$281))*IFERROR(_xlfn.XLOOKUP(AX$30,$S$8:$S$10,_xlfn.XLOOKUP(AU$31,$U$4:$Z$4,$U$8:$Z$10),1),1),4))</f>
        <v>"Cri":0.8092</v>
      </c>
      <c r="AV196" s="2" t="str" cm="1">
        <f t="array" ref="AV196">IF(AV195="","",$B$2&amp;AV$31&amp;$B$2&amp;$B$1&amp;ROUND(AV$29/100*_xlfn.XLOOKUP($E196,$E$32:$E$281,_xlfn.XLOOKUP(AV$31,$S$28:$AB$28,$S$32:$AB$281))*IFERROR(_xlfn.XLOOKUP(AW$30,$S$8:$S$10,_xlfn.XLOOKUP(AV$31,$U$4:$Z$4,$U$8:$Z$10),1),1),4))</f>
        <v/>
      </c>
      <c r="AW196" s="2" t="str">
        <f t="shared" si="29"/>
        <v>{"Atk":50972.3556,"Cri":0.8092}</v>
      </c>
      <c r="AX196" s="2" t="str" cm="1">
        <f t="array" ref="AX196">IF(AX195="","",$B$2&amp;AX$31&amp;$B$2&amp;$B$1&amp;ROUND(AX$29/100*_xlfn.XLOOKUP($E196,$E$32:$E$281,_xlfn.XLOOKUP(AX$31,$S$28:$AB$28,$S$32:$AB$281))*IFERROR(_xlfn.XLOOKUP(BA$30,$S$8:$S$10,_xlfn.XLOOKUP(AX$31,$U$4:$Z$4,$U$8:$Z$10),1),1),4))</f>
        <v>"Hp":740877.261</v>
      </c>
      <c r="AY196" s="2" t="str" cm="1">
        <f t="array" ref="AY196">IF(AY195="","",$B$2&amp;AY$31&amp;$B$2&amp;$B$1&amp;ROUND(AY$29/100*_xlfn.XLOOKUP($E196,$E$32:$E$281,_xlfn.XLOOKUP(AY$31,$S$28:$AB$28,$S$32:$AB$281))*IFERROR(_xlfn.XLOOKUP(BB$30,$S$8:$S$10,_xlfn.XLOOKUP(AY$31,$U$4:$Z$4,$U$8:$Z$10),1),1),4))</f>
        <v>"AntiCri":0.8092</v>
      </c>
      <c r="AZ196" s="2" t="str" cm="1">
        <f t="array" ref="AZ196">IF(AZ195="","",$B$2&amp;AZ$31&amp;$B$2&amp;$B$1&amp;ROUND(AZ$29/100*_xlfn.XLOOKUP($E196,$E$32:$E$281,_xlfn.XLOOKUP(AZ$31,$S$28:$AB$28,$S$32:$AB$281))*IFERROR(_xlfn.XLOOKUP(BA$30,$S$8:$S$10,_xlfn.XLOOKUP(AZ$31,$U$4:$Z$4,$U$8:$Z$10),1),1),4))</f>
        <v/>
      </c>
      <c r="BA196" s="2" t="str">
        <f t="shared" si="30"/>
        <v>{"Hp":740877.261,"AntiCri":0.8092}</v>
      </c>
      <c r="BB196" s="2" t="str" cm="1">
        <f t="array" ref="BB196">IF(BB195="","",$B$2&amp;BB$31&amp;$B$2&amp;$B$1&amp;ROUND(BB$29/100*_xlfn.XLOOKUP($E196,$E$32:$E$281,_xlfn.XLOOKUP(BB$31,$S$28:$AB$28,$S$32:$AB$281))*IFERROR(_xlfn.XLOOKUP(BE$30,$S$8:$S$10,_xlfn.XLOOKUP(BB$31,$U$4:$Z$4,$U$8:$Z$10),1),1),4))</f>
        <v>"PhysDef":26078.8796</v>
      </c>
      <c r="BC196" s="2" t="str" cm="1">
        <f t="array" ref="BC196">IF(BC195="","",$B$2&amp;BC$31&amp;$B$2&amp;$B$1&amp;ROUND(BC$29/100*_xlfn.XLOOKUP($E196,$E$32:$E$281,_xlfn.XLOOKUP(BC$31,$S$28:$AB$28,$S$32:$AB$281))*IFERROR(_xlfn.XLOOKUP(BF$30,$S$8:$S$10,_xlfn.XLOOKUP(BC$31,$U$4:$Z$4,$U$8:$Z$10),1),1),4))</f>
        <v>"OnHealInc":0.1686</v>
      </c>
      <c r="BD196" s="2" t="str" cm="1">
        <f t="array" ref="BD196">IF(BD195="","",$B$2&amp;BD$31&amp;$B$2&amp;$B$1&amp;ROUND(BD$29/100*_xlfn.XLOOKUP($E196,$E$32:$E$281,_xlfn.XLOOKUP(BD$31,$S$28:$AB$28,$S$32:$AB$281))*IFERROR(_xlfn.XLOOKUP(BE$30,$S$8:$S$10,_xlfn.XLOOKUP(BD$31,$U$4:$Z$4,$U$8:$Z$10),1),1),4))</f>
        <v/>
      </c>
      <c r="BE196" s="2" t="str">
        <f t="shared" si="31"/>
        <v>{"PhysDef":26078.8796,"OnHealInc":0.1686}</v>
      </c>
      <c r="BF196" s="2" t="str" cm="1">
        <f t="array" ref="BF196">IF(BF195="","",$B$2&amp;BF$31&amp;$B$2&amp;$B$1&amp;ROUND(BF$29/100*_xlfn.XLOOKUP($E196,$E$32:$E$281,_xlfn.XLOOKUP(BF$31,$S$28:$AB$28,$S$32:$AB$281))*IFERROR(_xlfn.XLOOKUP(BI$30,$S$8:$S$10,_xlfn.XLOOKUP(BF$31,$U$4:$Z$4,$U$8:$Z$10),1),1),4))</f>
        <v>"MagicDef":26078.8796</v>
      </c>
      <c r="BG196" s="2" t="str" cm="1">
        <f t="array" ref="BG196">IF(BG195="","",$B$2&amp;BG$31&amp;$B$2&amp;$B$1&amp;ROUND(BG$29/100*_xlfn.XLOOKUP($E196,$E$32:$E$281,_xlfn.XLOOKUP(BG$31,$S$28:$AB$28,$S$32:$AB$281))*IFERROR(_xlfn.XLOOKUP(BJ$30,$S$8:$S$10,_xlfn.XLOOKUP(BG$31,$U$4:$Z$4,$U$8:$Z$10),1),1),4))</f>
        <v>"AtkSpeed":0.23</v>
      </c>
      <c r="BH196" s="2" t="str" cm="1">
        <f t="array" ref="BH196">IF(BH195="","",$B$2&amp;BH$31&amp;$B$2&amp;$B$1&amp;ROUND(BH$29/100*_xlfn.XLOOKUP($E196,$E$32:$E$281,_xlfn.XLOOKUP(BH$31,$S$28:$AB$28,$S$32:$AB$281))*IFERROR(_xlfn.XLOOKUP(BI$30,$S$8:$S$10,_xlfn.XLOOKUP(BH$31,$U$4:$Z$4,$U$8:$Z$10),1),1),4))</f>
        <v>"OnHealInc":0.1686</v>
      </c>
      <c r="BI196" s="2" t="str">
        <f t="shared" si="32"/>
        <v>{"MagicDef":26078.8796,"AtkSpeed":0.23,"OnHealInc":0.1686}</v>
      </c>
      <c r="BJ196" s="2" t="str" cm="1">
        <f t="array" ref="BJ196">IF(BJ195="","",$B$2&amp;BJ$31&amp;$B$2&amp;$B$1&amp;ROUND(BJ$29/100*_xlfn.XLOOKUP($E196,$E$32:$E$281,_xlfn.XLOOKUP(BJ$31,$S$28:$AB$28,$S$32:$AB$281))*IFERROR(_xlfn.XLOOKUP(BM$30,$S$8:$S$10,_xlfn.XLOOKUP(BJ$31,$U$4:$Z$4,$U$8:$Z$10),1),1),4))</f>
        <v>"Atk":65197.199</v>
      </c>
      <c r="BK196" s="2" t="str" cm="1">
        <f t="array" ref="BK196">IF(BK195="","",$B$2&amp;BK$31&amp;$B$2&amp;$B$1&amp;ROUND(BK$29/100*_xlfn.XLOOKUP($E196,$E$32:$E$281,_xlfn.XLOOKUP(BK$31,$S$28:$AB$28,$S$32:$AB$281))*IFERROR(_xlfn.XLOOKUP(BN$30,$S$8:$S$10,_xlfn.XLOOKUP(BK$31,$U$4:$Z$4,$U$8:$Z$10),1),1),4))</f>
        <v>"Cri":0.8092</v>
      </c>
      <c r="BL196" s="2" t="str" cm="1">
        <f t="array" ref="BL196">IF(BL195="","",$B$2&amp;BL$31&amp;$B$2&amp;$B$1&amp;ROUND(BL$29/100*_xlfn.XLOOKUP($E196,$E$32:$E$281,_xlfn.XLOOKUP(BL$31,$S$28:$AB$28,$S$32:$AB$281))*IFERROR(_xlfn.XLOOKUP(BM$30,$S$8:$S$10,_xlfn.XLOOKUP(BL$31,$U$4:$Z$4,$U$8:$Z$10),1),1),4))</f>
        <v/>
      </c>
      <c r="BM196" s="2" t="str">
        <f t="shared" si="33"/>
        <v>{"Atk":65197.199,"Cri":0.8092}</v>
      </c>
      <c r="BN196" s="2" t="str" cm="1">
        <f t="array" ref="BN196">IF(BN195="","",$B$2&amp;BN$31&amp;$B$2&amp;$B$1&amp;ROUND(BN$29/100*_xlfn.XLOOKUP($E196,$E$32:$E$281,_xlfn.XLOOKUP(BN$31,$S$28:$AB$28,$S$32:$AB$281))*IFERROR(_xlfn.XLOOKUP(BQ$30,$S$8:$S$10,_xlfn.XLOOKUP(BN$31,$U$4:$Z$4,$U$8:$Z$10),1),1),4))</f>
        <v>"Hp":622336.8993</v>
      </c>
      <c r="BO196" s="2" t="str" cm="1">
        <f t="array" ref="BO196">IF(BO195="","",$B$2&amp;BO$31&amp;$B$2&amp;$B$1&amp;ROUND(BO$29/100*_xlfn.XLOOKUP($E196,$E$32:$E$281,_xlfn.XLOOKUP(BO$31,$S$28:$AB$28,$S$32:$AB$281))*IFERROR(_xlfn.XLOOKUP(BR$30,$S$8:$S$10,_xlfn.XLOOKUP(BO$31,$U$4:$Z$4,$U$8:$Z$10),1),1),4))</f>
        <v>"AntiCri":0.8092</v>
      </c>
      <c r="BP196" s="2" t="str" cm="1">
        <f t="array" ref="BP196">IF(BP195="","",$B$2&amp;BP$31&amp;$B$2&amp;$B$1&amp;ROUND(BP$29/100*_xlfn.XLOOKUP($E196,$E$32:$E$281,_xlfn.XLOOKUP(BP$31,$S$28:$AB$28,$S$32:$AB$281))*IFERROR(_xlfn.XLOOKUP(BQ$30,$S$8:$S$10,_xlfn.XLOOKUP(BP$31,$U$4:$Z$4,$U$8:$Z$10),1),1),4))</f>
        <v/>
      </c>
      <c r="BQ196" s="2" t="str">
        <f t="shared" si="34"/>
        <v>{"Hp":622336.8993,"AntiCri":0.8092}</v>
      </c>
      <c r="BR196" s="2" t="str" cm="1">
        <f t="array" ref="BR196">IF(BR195="","",$B$2&amp;BR$31&amp;$B$2&amp;$B$1&amp;ROUND(BR$29/100*_xlfn.XLOOKUP($E196,$E$32:$E$281,_xlfn.XLOOKUP(BR$31,$S$28:$AB$28,$S$32:$AB$281))*IFERROR(_xlfn.XLOOKUP(BU$30,$S$8:$S$10,_xlfn.XLOOKUP(BR$31,$U$4:$Z$4,$U$8:$Z$10),1),1),4))</f>
        <v>"PhysDef":22996.8302</v>
      </c>
      <c r="BS196" s="2" t="str" cm="1">
        <f t="array" ref="BS196">IF(BS195="","",$B$2&amp;BS$31&amp;$B$2&amp;$B$1&amp;ROUND(BS$29/100*_xlfn.XLOOKUP($E196,$E$32:$E$281,_xlfn.XLOOKUP(BS$31,$S$28:$AB$28,$S$32:$AB$281))*IFERROR(_xlfn.XLOOKUP(BV$30,$S$8:$S$10,_xlfn.XLOOKUP(BS$31,$U$4:$Z$4,$U$8:$Z$10),1),1),4))</f>
        <v>"HealInc":0.1686</v>
      </c>
      <c r="BT196" s="2" t="str" cm="1">
        <f t="array" ref="BT196">IF(BT195="","",$B$2&amp;BT$31&amp;$B$2&amp;$B$1&amp;ROUND(BT$29/100*_xlfn.XLOOKUP($E196,$E$32:$E$281,_xlfn.XLOOKUP(BT$31,$S$28:$AB$28,$S$32:$AB$281))*IFERROR(_xlfn.XLOOKUP(BU$30,$S$8:$S$10,_xlfn.XLOOKUP(BT$31,$U$4:$Z$4,$U$8:$Z$10),1),1),4))</f>
        <v/>
      </c>
      <c r="BU196" s="2" t="str">
        <f t="shared" si="35"/>
        <v>{"PhysDef":22996.8302,"HealInc":0.1686}</v>
      </c>
      <c r="BV196" s="2" t="str" cm="1">
        <f t="array" ref="BV196">IF(BV195="","",$B$2&amp;BV$31&amp;$B$2&amp;$B$1&amp;ROUND(BV$29/100*_xlfn.XLOOKUP($E196,$E$32:$E$281,_xlfn.XLOOKUP(BV$31,$S$28:$AB$28,$S$32:$AB$281))*IFERROR(_xlfn.XLOOKUP(BY$30,$S$8:$S$10,_xlfn.XLOOKUP(BV$31,$U$4:$Z$4,$U$8:$Z$10),1),1),4))</f>
        <v>"MagicDef":23470.9916</v>
      </c>
      <c r="BW196" s="2" t="str" cm="1">
        <f t="array" ref="BW196">IF(BW195="","",$B$2&amp;BW$31&amp;$B$2&amp;$B$1&amp;ROUND(BW$29/100*_xlfn.XLOOKUP($E196,$E$32:$E$281,_xlfn.XLOOKUP(BW$31,$S$28:$AB$28,$S$32:$AB$281))*IFERROR(_xlfn.XLOOKUP(BZ$30,$S$8:$S$10,_xlfn.XLOOKUP(BW$31,$U$4:$Z$4,$U$8:$Z$10),1),1),4))</f>
        <v>"AtkSpeed":0.23</v>
      </c>
      <c r="BX196" s="2" t="str" cm="1">
        <f t="array" ref="BX196">IF(BX195="","",$B$2&amp;BX$31&amp;$B$2&amp;$B$1&amp;ROUND(BX$29/100*_xlfn.XLOOKUP($E196,$E$32:$E$281,_xlfn.XLOOKUP(BX$31,$S$28:$AB$28,$S$32:$AB$281))*IFERROR(_xlfn.XLOOKUP(BY$30,$S$8:$S$10,_xlfn.XLOOKUP(BX$31,$U$4:$Z$4,$U$8:$Z$10),1),1),4))</f>
        <v>"HealInc":0.1686</v>
      </c>
      <c r="BY196" s="2" t="str">
        <f t="shared" si="36"/>
        <v>{"MagicDef":23470.9916,"AtkSpeed":0.23,"HealInc":0.1686}</v>
      </c>
    </row>
    <row r="197" spans="4:77" ht="16.5" x14ac:dyDescent="0.15">
      <c r="D197" s="38">
        <v>341</v>
      </c>
      <c r="E197" s="42">
        <v>166</v>
      </c>
      <c r="F197" s="38">
        <v>0</v>
      </c>
      <c r="G197" s="38">
        <v>0</v>
      </c>
      <c r="H197" s="38">
        <v>0</v>
      </c>
      <c r="I197" s="48">
        <v>0</v>
      </c>
      <c r="J197" s="48">
        <v>0</v>
      </c>
      <c r="K197" s="48">
        <v>0</v>
      </c>
      <c r="L197" s="48">
        <v>0</v>
      </c>
      <c r="M197" s="48">
        <v>0</v>
      </c>
      <c r="N197" s="48">
        <v>0</v>
      </c>
      <c r="O197" s="48">
        <v>0</v>
      </c>
      <c r="P197" s="48">
        <v>0</v>
      </c>
      <c r="Q197" s="48">
        <v>0</v>
      </c>
      <c r="R197" s="48">
        <v>0</v>
      </c>
      <c r="S197" s="48">
        <f>SUM(I$32:I197)</f>
        <v>592701.80883179419</v>
      </c>
      <c r="T197" s="48">
        <f>SUM(J$32:J197)</f>
        <v>59270.180883179411</v>
      </c>
      <c r="U197" s="48">
        <f>SUM(K$32:K197)</f>
        <v>23708.072353271767</v>
      </c>
      <c r="V197" s="48">
        <f>SUM(L$32:L197)</f>
        <v>23708.072353271767</v>
      </c>
      <c r="W197" s="62">
        <f>SUM(M$32:M197)/10000</f>
        <v>0.80920000000000003</v>
      </c>
      <c r="X197" s="62">
        <f>SUM(N$32:N197)/10000</f>
        <v>0.80920000000000003</v>
      </c>
      <c r="Y197" s="62">
        <f>SUM(O$32:O197)/10000</f>
        <v>0.22994999999999999</v>
      </c>
      <c r="Z197" s="62">
        <f>SUM(P$32:P197)/10000</f>
        <v>0.17885000000000001</v>
      </c>
      <c r="AA197" s="62">
        <f>SUM(Q$32:Q197)/10000</f>
        <v>0.16863000000000011</v>
      </c>
      <c r="AB197" s="62">
        <f>SUM(R$32:R197)/10000</f>
        <v>0.16863000000000011</v>
      </c>
      <c r="AD197" s="2" t="str" cm="1">
        <f t="array" ref="AD197">IF(AD196="","",$B$2&amp;AD$31&amp;$B$2&amp;$B$1&amp;ROUND(AD$29/100*_xlfn.XLOOKUP($E197,$E$32:$E$281,_xlfn.XLOOKUP(AD$31,$S$28:$AB$28,$S$32:$AB$281))*_xlfn.XLOOKUP(AG$30,$S$8:$S$10,_xlfn.XLOOKUP(AD$31,$U$4:$Z$4,$U$8:$Z$10),1),4))</f>
        <v>"Atk":72309.6207</v>
      </c>
      <c r="AE197" s="2" t="str" cm="1">
        <f t="array" ref="AE197">IF(AE196="","",$B$2&amp;AE$31&amp;$B$2&amp;$B$1&amp;ROUND(AE$29/100*_xlfn.XLOOKUP($E197,$E$32:$E$281,_xlfn.XLOOKUP(AE$31,$S$28:$AB$28,$S$32:$AB$281))*_xlfn.XLOOKUP(AG$30,$S$8:$S$10,_xlfn.XLOOKUP(AE$31,$U$4:$Z$4,$U$8:$Z$10),1),4))</f>
        <v>"Cri":1.1733</v>
      </c>
      <c r="AF197" s="2" t="str" cm="1">
        <f t="array" ref="AF197">IF(AF196="","",$B$2&amp;AF$31&amp;$B$2&amp;$B$1&amp;ROUND(AF$29/100*_xlfn.XLOOKUP($E197,$E$32:$E$281,_xlfn.XLOOKUP(AF$31,$S$28:$AB$28,$S$32:$AB$281))*_xlfn.XLOOKUP(AI$30,$S$8:$S$10,_xlfn.XLOOKUP(AF$31,$U$4:$Z$4,$U$8:$Z$10),1),4))</f>
        <v/>
      </c>
      <c r="AG197" s="2" t="str">
        <f t="shared" si="25"/>
        <v>{"Atk":72309.6207,"Cri":1.1733}</v>
      </c>
      <c r="AH197" s="2" t="str" cm="1">
        <f t="array" ref="AH197">IF(AH196="","",$B$2&amp;AH$31&amp;$B$2&amp;$B$1&amp;ROUND(AH$29/100*_xlfn.XLOOKUP($E197,$E$32:$E$281,_xlfn.XLOOKUP(AH$31,$S$28:$AB$28,$S$32:$AB$281))*_xlfn.XLOOKUP(AK$30,$S$8:$S$10,_xlfn.XLOOKUP(AH$31,$U$4:$Z$4,$U$8:$Z$10),1),4))</f>
        <v>"Hp":521577.5918</v>
      </c>
      <c r="AI197" s="2" t="str" cm="1">
        <f t="array" ref="AI197">IF(AI196="","",$B$2&amp;AI$31&amp;$B$2&amp;$B$1&amp;ROUND(AI$29/100*_xlfn.XLOOKUP($E197,$E$32:$E$281,_xlfn.XLOOKUP(AI$31,$S$28:$AB$28,$S$32:$AB$281))*_xlfn.XLOOKUP(AK$30,$S$8:$S$10,_xlfn.XLOOKUP(AI$31,$U$4:$Z$4,$U$8:$Z$10),1),4))</f>
        <v>"AntiCri":0.6474</v>
      </c>
      <c r="AJ197" s="2" t="str" cm="1">
        <f t="array" ref="AJ197">IF(AJ196="","",$B$2&amp;AJ$31&amp;$B$2&amp;$B$1&amp;ROUND(AJ$29/100*_xlfn.XLOOKUP($E197,$E$32:$E$281,_xlfn.XLOOKUP(AJ$31,$S$28:$AB$28,$S$32:$AB$281))*_xlfn.XLOOKUP(AK$30,$S$8:$S$10,_xlfn.XLOOKUP(AJ$31,$U$4:$Z$4,$U$8:$Z$10),1),4))</f>
        <v/>
      </c>
      <c r="AK197" s="2" t="str">
        <f t="shared" si="26"/>
        <v>{"Hp":521577.5918,"AntiCri":0.6474}</v>
      </c>
      <c r="AL197" s="2" t="str" cm="1">
        <f t="array" ref="AL197">IF(AL196="","",$B$2&amp;AL$31&amp;$B$2&amp;$B$1&amp;ROUND(AL$29/100*_xlfn.XLOOKUP($E197,$E$32:$E$281,_xlfn.XLOOKUP(AL$31,$S$28:$AB$28,$S$32:$AB$281))*IFERROR(_xlfn.XLOOKUP(AO$30,$S$8:$S$10,_xlfn.XLOOKUP(AL$31,$U$4:$Z$4,$U$8:$Z$10),1),1),4))</f>
        <v>"PhysDef":22522.6687</v>
      </c>
      <c r="AM197" s="2" t="str" cm="1">
        <f t="array" ref="AM197">IF(AM196="","",$B$2&amp;AM$31&amp;$B$2&amp;$B$1&amp;ROUND(AM$29/100*_xlfn.XLOOKUP($E197,$E$32:$E$281,_xlfn.XLOOKUP(AM$31,$S$28:$AB$28,$S$32:$AB$281))*IFERROR(_xlfn.XLOOKUP(AP$30,$S$8:$S$10,_xlfn.XLOOKUP(AM$31,$U$4:$Z$4,$U$8:$Z$10),1),1),4))</f>
        <v>"SkillSpeed":0.1789</v>
      </c>
      <c r="AN197" s="2" t="str" cm="1">
        <f t="array" ref="AN197">IF(AN196="","",$B$2&amp;AN$31&amp;$B$2&amp;$B$1&amp;ROUND(AN$29/100*_xlfn.XLOOKUP($E197,$E$32:$E$281,_xlfn.XLOOKUP(AN$31,$S$28:$AB$28,$S$32:$AB$281))*IFERROR(_xlfn.XLOOKUP(AO$30,$S$8:$S$10,_xlfn.XLOOKUP(AN$31,$U$4:$Z$4,$U$8:$Z$10),1),1),4))</f>
        <v/>
      </c>
      <c r="AO197" s="2" t="str">
        <f t="shared" si="27"/>
        <v>{"PhysDef":22522.6687,"SkillSpeed":0.1789}</v>
      </c>
      <c r="AP197" s="2" t="str" cm="1">
        <f t="array" ref="AP197">IF(AP196="","",$B$2&amp;AP$31&amp;$B$2&amp;$B$1&amp;ROUND(AP$29/100*_xlfn.XLOOKUP($E197,$E$32:$E$281,_xlfn.XLOOKUP(AP$31,$S$28:$AB$28,$S$32:$AB$281))*IFERROR(_xlfn.XLOOKUP(AS$30,$S$8:$S$10,_xlfn.XLOOKUP(AP$31,$U$4:$Z$4,$U$8:$Z$10),1),1),4))</f>
        <v>"MagicDef":22522.6687</v>
      </c>
      <c r="AQ197" s="2" t="str" cm="1">
        <f t="array" ref="AQ197">IF(AQ196="","",$B$2&amp;AQ$31&amp;$B$2&amp;$B$1&amp;ROUND(AQ$29/100*_xlfn.XLOOKUP($E197,$E$32:$E$281,_xlfn.XLOOKUP(AQ$31,$S$28:$AB$28,$S$32:$AB$281))*IFERROR(_xlfn.XLOOKUP(AT$30,$S$8:$S$10,_xlfn.XLOOKUP(AQ$31,$U$4:$Z$4,$U$8:$Z$10),1),1),4))</f>
        <v>"AtkSpeed":0.23</v>
      </c>
      <c r="AR197" s="2" t="str" cm="1">
        <f t="array" ref="AR197">IF(AR196="","",$B$2&amp;AR$31&amp;$B$2&amp;$B$1&amp;ROUND(AR$29/100*_xlfn.XLOOKUP($E197,$E$32:$E$281,_xlfn.XLOOKUP(AR$31,$S$28:$AB$28,$S$32:$AB$281))*IFERROR(_xlfn.XLOOKUP(AS$30,$S$8:$S$10,_xlfn.XLOOKUP(AR$31,$U$4:$Z$4,$U$8:$Z$10),1),1),4))</f>
        <v>"SkillSpeed":0.1789</v>
      </c>
      <c r="AS197" s="2" t="str">
        <f t="shared" si="28"/>
        <v>{"MagicDef":22522.6687,"AtkSpeed":0.23,"SkillSpeed":0.1789}</v>
      </c>
      <c r="AT197" s="2" t="str" cm="1">
        <f t="array" ref="AT197">IF(AT196="","",$B$2&amp;AT$31&amp;$B$2&amp;$B$1&amp;ROUND(AT$29/100*_xlfn.XLOOKUP($E197,$E$32:$E$281,_xlfn.XLOOKUP(AT$31,$S$28:$AB$28,$S$32:$AB$281))*IFERROR(_xlfn.XLOOKUP(AW$30,$S$8:$S$10,_xlfn.XLOOKUP(AT$31,$U$4:$Z$4,$U$8:$Z$10),1),1),4))</f>
        <v>"Atk":50972.3556</v>
      </c>
      <c r="AU197" s="2" t="str" cm="1">
        <f t="array" ref="AU197">IF(AU196="","",$B$2&amp;AU$31&amp;$B$2&amp;$B$1&amp;ROUND(AU$29/100*_xlfn.XLOOKUP($E197,$E$32:$E$281,_xlfn.XLOOKUP(AU$31,$S$28:$AB$28,$S$32:$AB$281))*IFERROR(_xlfn.XLOOKUP(AX$30,$S$8:$S$10,_xlfn.XLOOKUP(AU$31,$U$4:$Z$4,$U$8:$Z$10),1),1),4))</f>
        <v>"Cri":0.8092</v>
      </c>
      <c r="AV197" s="2" t="str" cm="1">
        <f t="array" ref="AV197">IF(AV196="","",$B$2&amp;AV$31&amp;$B$2&amp;$B$1&amp;ROUND(AV$29/100*_xlfn.XLOOKUP($E197,$E$32:$E$281,_xlfn.XLOOKUP(AV$31,$S$28:$AB$28,$S$32:$AB$281))*IFERROR(_xlfn.XLOOKUP(AW$30,$S$8:$S$10,_xlfn.XLOOKUP(AV$31,$U$4:$Z$4,$U$8:$Z$10),1),1),4))</f>
        <v/>
      </c>
      <c r="AW197" s="2" t="str">
        <f t="shared" si="29"/>
        <v>{"Atk":50972.3556,"Cri":0.8092}</v>
      </c>
      <c r="AX197" s="2" t="str" cm="1">
        <f t="array" ref="AX197">IF(AX196="","",$B$2&amp;AX$31&amp;$B$2&amp;$B$1&amp;ROUND(AX$29/100*_xlfn.XLOOKUP($E197,$E$32:$E$281,_xlfn.XLOOKUP(AX$31,$S$28:$AB$28,$S$32:$AB$281))*IFERROR(_xlfn.XLOOKUP(BA$30,$S$8:$S$10,_xlfn.XLOOKUP(AX$31,$U$4:$Z$4,$U$8:$Z$10),1),1),4))</f>
        <v>"Hp":740877.261</v>
      </c>
      <c r="AY197" s="2" t="str" cm="1">
        <f t="array" ref="AY197">IF(AY196="","",$B$2&amp;AY$31&amp;$B$2&amp;$B$1&amp;ROUND(AY$29/100*_xlfn.XLOOKUP($E197,$E$32:$E$281,_xlfn.XLOOKUP(AY$31,$S$28:$AB$28,$S$32:$AB$281))*IFERROR(_xlfn.XLOOKUP(BB$30,$S$8:$S$10,_xlfn.XLOOKUP(AY$31,$U$4:$Z$4,$U$8:$Z$10),1),1),4))</f>
        <v>"AntiCri":0.8092</v>
      </c>
      <c r="AZ197" s="2" t="str" cm="1">
        <f t="array" ref="AZ197">IF(AZ196="","",$B$2&amp;AZ$31&amp;$B$2&amp;$B$1&amp;ROUND(AZ$29/100*_xlfn.XLOOKUP($E197,$E$32:$E$281,_xlfn.XLOOKUP(AZ$31,$S$28:$AB$28,$S$32:$AB$281))*IFERROR(_xlfn.XLOOKUP(BA$30,$S$8:$S$10,_xlfn.XLOOKUP(AZ$31,$U$4:$Z$4,$U$8:$Z$10),1),1),4))</f>
        <v/>
      </c>
      <c r="BA197" s="2" t="str">
        <f t="shared" si="30"/>
        <v>{"Hp":740877.261,"AntiCri":0.8092}</v>
      </c>
      <c r="BB197" s="2" t="str" cm="1">
        <f t="array" ref="BB197">IF(BB196="","",$B$2&amp;BB$31&amp;$B$2&amp;$B$1&amp;ROUND(BB$29/100*_xlfn.XLOOKUP($E197,$E$32:$E$281,_xlfn.XLOOKUP(BB$31,$S$28:$AB$28,$S$32:$AB$281))*IFERROR(_xlfn.XLOOKUP(BE$30,$S$8:$S$10,_xlfn.XLOOKUP(BB$31,$U$4:$Z$4,$U$8:$Z$10),1),1),4))</f>
        <v>"PhysDef":26078.8796</v>
      </c>
      <c r="BC197" s="2" t="str" cm="1">
        <f t="array" ref="BC197">IF(BC196="","",$B$2&amp;BC$31&amp;$B$2&amp;$B$1&amp;ROUND(BC$29/100*_xlfn.XLOOKUP($E197,$E$32:$E$281,_xlfn.XLOOKUP(BC$31,$S$28:$AB$28,$S$32:$AB$281))*IFERROR(_xlfn.XLOOKUP(BF$30,$S$8:$S$10,_xlfn.XLOOKUP(BC$31,$U$4:$Z$4,$U$8:$Z$10),1),1),4))</f>
        <v>"OnHealInc":0.1686</v>
      </c>
      <c r="BD197" s="2" t="str" cm="1">
        <f t="array" ref="BD197">IF(BD196="","",$B$2&amp;BD$31&amp;$B$2&amp;$B$1&amp;ROUND(BD$29/100*_xlfn.XLOOKUP($E197,$E$32:$E$281,_xlfn.XLOOKUP(BD$31,$S$28:$AB$28,$S$32:$AB$281))*IFERROR(_xlfn.XLOOKUP(BE$30,$S$8:$S$10,_xlfn.XLOOKUP(BD$31,$U$4:$Z$4,$U$8:$Z$10),1),1),4))</f>
        <v/>
      </c>
      <c r="BE197" s="2" t="str">
        <f t="shared" si="31"/>
        <v>{"PhysDef":26078.8796,"OnHealInc":0.1686}</v>
      </c>
      <c r="BF197" s="2" t="str" cm="1">
        <f t="array" ref="BF197">IF(BF196="","",$B$2&amp;BF$31&amp;$B$2&amp;$B$1&amp;ROUND(BF$29/100*_xlfn.XLOOKUP($E197,$E$32:$E$281,_xlfn.XLOOKUP(BF$31,$S$28:$AB$28,$S$32:$AB$281))*IFERROR(_xlfn.XLOOKUP(BI$30,$S$8:$S$10,_xlfn.XLOOKUP(BF$31,$U$4:$Z$4,$U$8:$Z$10),1),1),4))</f>
        <v>"MagicDef":26078.8796</v>
      </c>
      <c r="BG197" s="2" t="str" cm="1">
        <f t="array" ref="BG197">IF(BG196="","",$B$2&amp;BG$31&amp;$B$2&amp;$B$1&amp;ROUND(BG$29/100*_xlfn.XLOOKUP($E197,$E$32:$E$281,_xlfn.XLOOKUP(BG$31,$S$28:$AB$28,$S$32:$AB$281))*IFERROR(_xlfn.XLOOKUP(BJ$30,$S$8:$S$10,_xlfn.XLOOKUP(BG$31,$U$4:$Z$4,$U$8:$Z$10),1),1),4))</f>
        <v>"AtkSpeed":0.23</v>
      </c>
      <c r="BH197" s="2" t="str" cm="1">
        <f t="array" ref="BH197">IF(BH196="","",$B$2&amp;BH$31&amp;$B$2&amp;$B$1&amp;ROUND(BH$29/100*_xlfn.XLOOKUP($E197,$E$32:$E$281,_xlfn.XLOOKUP(BH$31,$S$28:$AB$28,$S$32:$AB$281))*IFERROR(_xlfn.XLOOKUP(BI$30,$S$8:$S$10,_xlfn.XLOOKUP(BH$31,$U$4:$Z$4,$U$8:$Z$10),1),1),4))</f>
        <v>"OnHealInc":0.1686</v>
      </c>
      <c r="BI197" s="2" t="str">
        <f t="shared" si="32"/>
        <v>{"MagicDef":26078.8796,"AtkSpeed":0.23,"OnHealInc":0.1686}</v>
      </c>
      <c r="BJ197" s="2" t="str" cm="1">
        <f t="array" ref="BJ197">IF(BJ196="","",$B$2&amp;BJ$31&amp;$B$2&amp;$B$1&amp;ROUND(BJ$29/100*_xlfn.XLOOKUP($E197,$E$32:$E$281,_xlfn.XLOOKUP(BJ$31,$S$28:$AB$28,$S$32:$AB$281))*IFERROR(_xlfn.XLOOKUP(BM$30,$S$8:$S$10,_xlfn.XLOOKUP(BJ$31,$U$4:$Z$4,$U$8:$Z$10),1),1),4))</f>
        <v>"Atk":65197.199</v>
      </c>
      <c r="BK197" s="2" t="str" cm="1">
        <f t="array" ref="BK197">IF(BK196="","",$B$2&amp;BK$31&amp;$B$2&amp;$B$1&amp;ROUND(BK$29/100*_xlfn.XLOOKUP($E197,$E$32:$E$281,_xlfn.XLOOKUP(BK$31,$S$28:$AB$28,$S$32:$AB$281))*IFERROR(_xlfn.XLOOKUP(BN$30,$S$8:$S$10,_xlfn.XLOOKUP(BK$31,$U$4:$Z$4,$U$8:$Z$10),1),1),4))</f>
        <v>"Cri":0.8092</v>
      </c>
      <c r="BL197" s="2" t="str" cm="1">
        <f t="array" ref="BL197">IF(BL196="","",$B$2&amp;BL$31&amp;$B$2&amp;$B$1&amp;ROUND(BL$29/100*_xlfn.XLOOKUP($E197,$E$32:$E$281,_xlfn.XLOOKUP(BL$31,$S$28:$AB$28,$S$32:$AB$281))*IFERROR(_xlfn.XLOOKUP(BM$30,$S$8:$S$10,_xlfn.XLOOKUP(BL$31,$U$4:$Z$4,$U$8:$Z$10),1),1),4))</f>
        <v/>
      </c>
      <c r="BM197" s="2" t="str">
        <f t="shared" si="33"/>
        <v>{"Atk":65197.199,"Cri":0.8092}</v>
      </c>
      <c r="BN197" s="2" t="str" cm="1">
        <f t="array" ref="BN197">IF(BN196="","",$B$2&amp;BN$31&amp;$B$2&amp;$B$1&amp;ROUND(BN$29/100*_xlfn.XLOOKUP($E197,$E$32:$E$281,_xlfn.XLOOKUP(BN$31,$S$28:$AB$28,$S$32:$AB$281))*IFERROR(_xlfn.XLOOKUP(BQ$30,$S$8:$S$10,_xlfn.XLOOKUP(BN$31,$U$4:$Z$4,$U$8:$Z$10),1),1),4))</f>
        <v>"Hp":622336.8993</v>
      </c>
      <c r="BO197" s="2" t="str" cm="1">
        <f t="array" ref="BO197">IF(BO196="","",$B$2&amp;BO$31&amp;$B$2&amp;$B$1&amp;ROUND(BO$29/100*_xlfn.XLOOKUP($E197,$E$32:$E$281,_xlfn.XLOOKUP(BO$31,$S$28:$AB$28,$S$32:$AB$281))*IFERROR(_xlfn.XLOOKUP(BR$30,$S$8:$S$10,_xlfn.XLOOKUP(BO$31,$U$4:$Z$4,$U$8:$Z$10),1),1),4))</f>
        <v>"AntiCri":0.8092</v>
      </c>
      <c r="BP197" s="2" t="str" cm="1">
        <f t="array" ref="BP197">IF(BP196="","",$B$2&amp;BP$31&amp;$B$2&amp;$B$1&amp;ROUND(BP$29/100*_xlfn.XLOOKUP($E197,$E$32:$E$281,_xlfn.XLOOKUP(BP$31,$S$28:$AB$28,$S$32:$AB$281))*IFERROR(_xlfn.XLOOKUP(BQ$30,$S$8:$S$10,_xlfn.XLOOKUP(BP$31,$U$4:$Z$4,$U$8:$Z$10),1),1),4))</f>
        <v/>
      </c>
      <c r="BQ197" s="2" t="str">
        <f t="shared" si="34"/>
        <v>{"Hp":622336.8993,"AntiCri":0.8092}</v>
      </c>
      <c r="BR197" s="2" t="str" cm="1">
        <f t="array" ref="BR197">IF(BR196="","",$B$2&amp;BR$31&amp;$B$2&amp;$B$1&amp;ROUND(BR$29/100*_xlfn.XLOOKUP($E197,$E$32:$E$281,_xlfn.XLOOKUP(BR$31,$S$28:$AB$28,$S$32:$AB$281))*IFERROR(_xlfn.XLOOKUP(BU$30,$S$8:$S$10,_xlfn.XLOOKUP(BR$31,$U$4:$Z$4,$U$8:$Z$10),1),1),4))</f>
        <v>"PhysDef":22996.8302</v>
      </c>
      <c r="BS197" s="2" t="str" cm="1">
        <f t="array" ref="BS197">IF(BS196="","",$B$2&amp;BS$31&amp;$B$2&amp;$B$1&amp;ROUND(BS$29/100*_xlfn.XLOOKUP($E197,$E$32:$E$281,_xlfn.XLOOKUP(BS$31,$S$28:$AB$28,$S$32:$AB$281))*IFERROR(_xlfn.XLOOKUP(BV$30,$S$8:$S$10,_xlfn.XLOOKUP(BS$31,$U$4:$Z$4,$U$8:$Z$10),1),1),4))</f>
        <v>"HealInc":0.1686</v>
      </c>
      <c r="BT197" s="2" t="str" cm="1">
        <f t="array" ref="BT197">IF(BT196="","",$B$2&amp;BT$31&amp;$B$2&amp;$B$1&amp;ROUND(BT$29/100*_xlfn.XLOOKUP($E197,$E$32:$E$281,_xlfn.XLOOKUP(BT$31,$S$28:$AB$28,$S$32:$AB$281))*IFERROR(_xlfn.XLOOKUP(BU$30,$S$8:$S$10,_xlfn.XLOOKUP(BT$31,$U$4:$Z$4,$U$8:$Z$10),1),1),4))</f>
        <v/>
      </c>
      <c r="BU197" s="2" t="str">
        <f t="shared" si="35"/>
        <v>{"PhysDef":22996.8302,"HealInc":0.1686}</v>
      </c>
      <c r="BV197" s="2" t="str" cm="1">
        <f t="array" ref="BV197">IF(BV196="","",$B$2&amp;BV$31&amp;$B$2&amp;$B$1&amp;ROUND(BV$29/100*_xlfn.XLOOKUP($E197,$E$32:$E$281,_xlfn.XLOOKUP(BV$31,$S$28:$AB$28,$S$32:$AB$281))*IFERROR(_xlfn.XLOOKUP(BY$30,$S$8:$S$10,_xlfn.XLOOKUP(BV$31,$U$4:$Z$4,$U$8:$Z$10),1),1),4))</f>
        <v>"MagicDef":23470.9916</v>
      </c>
      <c r="BW197" s="2" t="str" cm="1">
        <f t="array" ref="BW197">IF(BW196="","",$B$2&amp;BW$31&amp;$B$2&amp;$B$1&amp;ROUND(BW$29/100*_xlfn.XLOOKUP($E197,$E$32:$E$281,_xlfn.XLOOKUP(BW$31,$S$28:$AB$28,$S$32:$AB$281))*IFERROR(_xlfn.XLOOKUP(BZ$30,$S$8:$S$10,_xlfn.XLOOKUP(BW$31,$U$4:$Z$4,$U$8:$Z$10),1),1),4))</f>
        <v>"AtkSpeed":0.23</v>
      </c>
      <c r="BX197" s="2" t="str" cm="1">
        <f t="array" ref="BX197">IF(BX196="","",$B$2&amp;BX$31&amp;$B$2&amp;$B$1&amp;ROUND(BX$29/100*_xlfn.XLOOKUP($E197,$E$32:$E$281,_xlfn.XLOOKUP(BX$31,$S$28:$AB$28,$S$32:$AB$281))*IFERROR(_xlfn.XLOOKUP(BY$30,$S$8:$S$10,_xlfn.XLOOKUP(BX$31,$U$4:$Z$4,$U$8:$Z$10),1),1),4))</f>
        <v>"HealInc":0.1686</v>
      </c>
      <c r="BY197" s="2" t="str">
        <f t="shared" si="36"/>
        <v>{"MagicDef":23470.9916,"AtkSpeed":0.23,"HealInc":0.1686}</v>
      </c>
    </row>
    <row r="198" spans="4:77" ht="16.5" x14ac:dyDescent="0.15">
      <c r="D198" s="38">
        <v>343</v>
      </c>
      <c r="E198" s="43">
        <v>167</v>
      </c>
      <c r="F198" s="38">
        <v>0</v>
      </c>
      <c r="G198" s="38">
        <v>0</v>
      </c>
      <c r="H198" s="38">
        <v>0</v>
      </c>
      <c r="I198" s="48">
        <v>0</v>
      </c>
      <c r="J198" s="48">
        <v>0</v>
      </c>
      <c r="K198" s="48">
        <v>0</v>
      </c>
      <c r="L198" s="48">
        <v>0</v>
      </c>
      <c r="M198" s="48">
        <v>0</v>
      </c>
      <c r="N198" s="48">
        <v>0</v>
      </c>
      <c r="O198" s="48">
        <v>0</v>
      </c>
      <c r="P198" s="48">
        <v>0</v>
      </c>
      <c r="Q198" s="48">
        <v>0</v>
      </c>
      <c r="R198" s="48">
        <v>0</v>
      </c>
      <c r="S198" s="48">
        <f>SUM(I$32:I198)</f>
        <v>592701.80883179419</v>
      </c>
      <c r="T198" s="48">
        <f>SUM(J$32:J198)</f>
        <v>59270.180883179411</v>
      </c>
      <c r="U198" s="48">
        <f>SUM(K$32:K198)</f>
        <v>23708.072353271767</v>
      </c>
      <c r="V198" s="48">
        <f>SUM(L$32:L198)</f>
        <v>23708.072353271767</v>
      </c>
      <c r="W198" s="62">
        <f>SUM(M$32:M198)/10000</f>
        <v>0.80920000000000003</v>
      </c>
      <c r="X198" s="62">
        <f>SUM(N$32:N198)/10000</f>
        <v>0.80920000000000003</v>
      </c>
      <c r="Y198" s="62">
        <f>SUM(O$32:O198)/10000</f>
        <v>0.22994999999999999</v>
      </c>
      <c r="Z198" s="62">
        <f>SUM(P$32:P198)/10000</f>
        <v>0.17885000000000001</v>
      </c>
      <c r="AA198" s="62">
        <f>SUM(Q$32:Q198)/10000</f>
        <v>0.16863000000000011</v>
      </c>
      <c r="AB198" s="62">
        <f>SUM(R$32:R198)/10000</f>
        <v>0.16863000000000011</v>
      </c>
      <c r="AD198" s="2" t="str" cm="1">
        <f t="array" ref="AD198">IF(AD197="","",$B$2&amp;AD$31&amp;$B$2&amp;$B$1&amp;ROUND(AD$29/100*_xlfn.XLOOKUP($E198,$E$32:$E$281,_xlfn.XLOOKUP(AD$31,$S$28:$AB$28,$S$32:$AB$281))*_xlfn.XLOOKUP(AG$30,$S$8:$S$10,_xlfn.XLOOKUP(AD$31,$U$4:$Z$4,$U$8:$Z$10),1),4))</f>
        <v>"Atk":72309.6207</v>
      </c>
      <c r="AE198" s="2" t="str" cm="1">
        <f t="array" ref="AE198">IF(AE197="","",$B$2&amp;AE$31&amp;$B$2&amp;$B$1&amp;ROUND(AE$29/100*_xlfn.XLOOKUP($E198,$E$32:$E$281,_xlfn.XLOOKUP(AE$31,$S$28:$AB$28,$S$32:$AB$281))*_xlfn.XLOOKUP(AG$30,$S$8:$S$10,_xlfn.XLOOKUP(AE$31,$U$4:$Z$4,$U$8:$Z$10),1),4))</f>
        <v>"Cri":1.1733</v>
      </c>
      <c r="AF198" s="2" t="str" cm="1">
        <f t="array" ref="AF198">IF(AF197="","",$B$2&amp;AF$31&amp;$B$2&amp;$B$1&amp;ROUND(AF$29/100*_xlfn.XLOOKUP($E198,$E$32:$E$281,_xlfn.XLOOKUP(AF$31,$S$28:$AB$28,$S$32:$AB$281))*_xlfn.XLOOKUP(AI$30,$S$8:$S$10,_xlfn.XLOOKUP(AF$31,$U$4:$Z$4,$U$8:$Z$10),1),4))</f>
        <v/>
      </c>
      <c r="AG198" s="2" t="str">
        <f t="shared" si="25"/>
        <v>{"Atk":72309.6207,"Cri":1.1733}</v>
      </c>
      <c r="AH198" s="2" t="str" cm="1">
        <f t="array" ref="AH198">IF(AH197="","",$B$2&amp;AH$31&amp;$B$2&amp;$B$1&amp;ROUND(AH$29/100*_xlfn.XLOOKUP($E198,$E$32:$E$281,_xlfn.XLOOKUP(AH$31,$S$28:$AB$28,$S$32:$AB$281))*_xlfn.XLOOKUP(AK$30,$S$8:$S$10,_xlfn.XLOOKUP(AH$31,$U$4:$Z$4,$U$8:$Z$10),1),4))</f>
        <v>"Hp":521577.5918</v>
      </c>
      <c r="AI198" s="2" t="str" cm="1">
        <f t="array" ref="AI198">IF(AI197="","",$B$2&amp;AI$31&amp;$B$2&amp;$B$1&amp;ROUND(AI$29/100*_xlfn.XLOOKUP($E198,$E$32:$E$281,_xlfn.XLOOKUP(AI$31,$S$28:$AB$28,$S$32:$AB$281))*_xlfn.XLOOKUP(AK$30,$S$8:$S$10,_xlfn.XLOOKUP(AI$31,$U$4:$Z$4,$U$8:$Z$10),1),4))</f>
        <v>"AntiCri":0.6474</v>
      </c>
      <c r="AJ198" s="2" t="str" cm="1">
        <f t="array" ref="AJ198">IF(AJ197="","",$B$2&amp;AJ$31&amp;$B$2&amp;$B$1&amp;ROUND(AJ$29/100*_xlfn.XLOOKUP($E198,$E$32:$E$281,_xlfn.XLOOKUP(AJ$31,$S$28:$AB$28,$S$32:$AB$281))*_xlfn.XLOOKUP(AK$30,$S$8:$S$10,_xlfn.XLOOKUP(AJ$31,$U$4:$Z$4,$U$8:$Z$10),1),4))</f>
        <v/>
      </c>
      <c r="AK198" s="2" t="str">
        <f t="shared" si="26"/>
        <v>{"Hp":521577.5918,"AntiCri":0.6474}</v>
      </c>
      <c r="AL198" s="2" t="str" cm="1">
        <f t="array" ref="AL198">IF(AL197="","",$B$2&amp;AL$31&amp;$B$2&amp;$B$1&amp;ROUND(AL$29/100*_xlfn.XLOOKUP($E198,$E$32:$E$281,_xlfn.XLOOKUP(AL$31,$S$28:$AB$28,$S$32:$AB$281))*IFERROR(_xlfn.XLOOKUP(AO$30,$S$8:$S$10,_xlfn.XLOOKUP(AL$31,$U$4:$Z$4,$U$8:$Z$10),1),1),4))</f>
        <v>"PhysDef":22522.6687</v>
      </c>
      <c r="AM198" s="2" t="str" cm="1">
        <f t="array" ref="AM198">IF(AM197="","",$B$2&amp;AM$31&amp;$B$2&amp;$B$1&amp;ROUND(AM$29/100*_xlfn.XLOOKUP($E198,$E$32:$E$281,_xlfn.XLOOKUP(AM$31,$S$28:$AB$28,$S$32:$AB$281))*IFERROR(_xlfn.XLOOKUP(AP$30,$S$8:$S$10,_xlfn.XLOOKUP(AM$31,$U$4:$Z$4,$U$8:$Z$10),1),1),4))</f>
        <v>"SkillSpeed":0.1789</v>
      </c>
      <c r="AN198" s="2" t="str" cm="1">
        <f t="array" ref="AN198">IF(AN197="","",$B$2&amp;AN$31&amp;$B$2&amp;$B$1&amp;ROUND(AN$29/100*_xlfn.XLOOKUP($E198,$E$32:$E$281,_xlfn.XLOOKUP(AN$31,$S$28:$AB$28,$S$32:$AB$281))*IFERROR(_xlfn.XLOOKUP(AO$30,$S$8:$S$10,_xlfn.XLOOKUP(AN$31,$U$4:$Z$4,$U$8:$Z$10),1),1),4))</f>
        <v/>
      </c>
      <c r="AO198" s="2" t="str">
        <f t="shared" si="27"/>
        <v>{"PhysDef":22522.6687,"SkillSpeed":0.1789}</v>
      </c>
      <c r="AP198" s="2" t="str" cm="1">
        <f t="array" ref="AP198">IF(AP197="","",$B$2&amp;AP$31&amp;$B$2&amp;$B$1&amp;ROUND(AP$29/100*_xlfn.XLOOKUP($E198,$E$32:$E$281,_xlfn.XLOOKUP(AP$31,$S$28:$AB$28,$S$32:$AB$281))*IFERROR(_xlfn.XLOOKUP(AS$30,$S$8:$S$10,_xlfn.XLOOKUP(AP$31,$U$4:$Z$4,$U$8:$Z$10),1),1),4))</f>
        <v>"MagicDef":22522.6687</v>
      </c>
      <c r="AQ198" s="2" t="str" cm="1">
        <f t="array" ref="AQ198">IF(AQ197="","",$B$2&amp;AQ$31&amp;$B$2&amp;$B$1&amp;ROUND(AQ$29/100*_xlfn.XLOOKUP($E198,$E$32:$E$281,_xlfn.XLOOKUP(AQ$31,$S$28:$AB$28,$S$32:$AB$281))*IFERROR(_xlfn.XLOOKUP(AT$30,$S$8:$S$10,_xlfn.XLOOKUP(AQ$31,$U$4:$Z$4,$U$8:$Z$10),1),1),4))</f>
        <v>"AtkSpeed":0.23</v>
      </c>
      <c r="AR198" s="2" t="str" cm="1">
        <f t="array" ref="AR198">IF(AR197="","",$B$2&amp;AR$31&amp;$B$2&amp;$B$1&amp;ROUND(AR$29/100*_xlfn.XLOOKUP($E198,$E$32:$E$281,_xlfn.XLOOKUP(AR$31,$S$28:$AB$28,$S$32:$AB$281))*IFERROR(_xlfn.XLOOKUP(AS$30,$S$8:$S$10,_xlfn.XLOOKUP(AR$31,$U$4:$Z$4,$U$8:$Z$10),1),1),4))</f>
        <v>"SkillSpeed":0.1789</v>
      </c>
      <c r="AS198" s="2" t="str">
        <f t="shared" si="28"/>
        <v>{"MagicDef":22522.6687,"AtkSpeed":0.23,"SkillSpeed":0.1789}</v>
      </c>
      <c r="AT198" s="2" t="str" cm="1">
        <f t="array" ref="AT198">IF(AT197="","",$B$2&amp;AT$31&amp;$B$2&amp;$B$1&amp;ROUND(AT$29/100*_xlfn.XLOOKUP($E198,$E$32:$E$281,_xlfn.XLOOKUP(AT$31,$S$28:$AB$28,$S$32:$AB$281))*IFERROR(_xlfn.XLOOKUP(AW$30,$S$8:$S$10,_xlfn.XLOOKUP(AT$31,$U$4:$Z$4,$U$8:$Z$10),1),1),4))</f>
        <v>"Atk":50972.3556</v>
      </c>
      <c r="AU198" s="2" t="str" cm="1">
        <f t="array" ref="AU198">IF(AU197="","",$B$2&amp;AU$31&amp;$B$2&amp;$B$1&amp;ROUND(AU$29/100*_xlfn.XLOOKUP($E198,$E$32:$E$281,_xlfn.XLOOKUP(AU$31,$S$28:$AB$28,$S$32:$AB$281))*IFERROR(_xlfn.XLOOKUP(AX$30,$S$8:$S$10,_xlfn.XLOOKUP(AU$31,$U$4:$Z$4,$U$8:$Z$10),1),1),4))</f>
        <v>"Cri":0.8092</v>
      </c>
      <c r="AV198" s="2" t="str" cm="1">
        <f t="array" ref="AV198">IF(AV197="","",$B$2&amp;AV$31&amp;$B$2&amp;$B$1&amp;ROUND(AV$29/100*_xlfn.XLOOKUP($E198,$E$32:$E$281,_xlfn.XLOOKUP(AV$31,$S$28:$AB$28,$S$32:$AB$281))*IFERROR(_xlfn.XLOOKUP(AW$30,$S$8:$S$10,_xlfn.XLOOKUP(AV$31,$U$4:$Z$4,$U$8:$Z$10),1),1),4))</f>
        <v/>
      </c>
      <c r="AW198" s="2" t="str">
        <f t="shared" si="29"/>
        <v>{"Atk":50972.3556,"Cri":0.8092}</v>
      </c>
      <c r="AX198" s="2" t="str" cm="1">
        <f t="array" ref="AX198">IF(AX197="","",$B$2&amp;AX$31&amp;$B$2&amp;$B$1&amp;ROUND(AX$29/100*_xlfn.XLOOKUP($E198,$E$32:$E$281,_xlfn.XLOOKUP(AX$31,$S$28:$AB$28,$S$32:$AB$281))*IFERROR(_xlfn.XLOOKUP(BA$30,$S$8:$S$10,_xlfn.XLOOKUP(AX$31,$U$4:$Z$4,$U$8:$Z$10),1),1),4))</f>
        <v>"Hp":740877.261</v>
      </c>
      <c r="AY198" s="2" t="str" cm="1">
        <f t="array" ref="AY198">IF(AY197="","",$B$2&amp;AY$31&amp;$B$2&amp;$B$1&amp;ROUND(AY$29/100*_xlfn.XLOOKUP($E198,$E$32:$E$281,_xlfn.XLOOKUP(AY$31,$S$28:$AB$28,$S$32:$AB$281))*IFERROR(_xlfn.XLOOKUP(BB$30,$S$8:$S$10,_xlfn.XLOOKUP(AY$31,$U$4:$Z$4,$U$8:$Z$10),1),1),4))</f>
        <v>"AntiCri":0.8092</v>
      </c>
      <c r="AZ198" s="2" t="str" cm="1">
        <f t="array" ref="AZ198">IF(AZ197="","",$B$2&amp;AZ$31&amp;$B$2&amp;$B$1&amp;ROUND(AZ$29/100*_xlfn.XLOOKUP($E198,$E$32:$E$281,_xlfn.XLOOKUP(AZ$31,$S$28:$AB$28,$S$32:$AB$281))*IFERROR(_xlfn.XLOOKUP(BA$30,$S$8:$S$10,_xlfn.XLOOKUP(AZ$31,$U$4:$Z$4,$U$8:$Z$10),1),1),4))</f>
        <v/>
      </c>
      <c r="BA198" s="2" t="str">
        <f t="shared" si="30"/>
        <v>{"Hp":740877.261,"AntiCri":0.8092}</v>
      </c>
      <c r="BB198" s="2" t="str" cm="1">
        <f t="array" ref="BB198">IF(BB197="","",$B$2&amp;BB$31&amp;$B$2&amp;$B$1&amp;ROUND(BB$29/100*_xlfn.XLOOKUP($E198,$E$32:$E$281,_xlfn.XLOOKUP(BB$31,$S$28:$AB$28,$S$32:$AB$281))*IFERROR(_xlfn.XLOOKUP(BE$30,$S$8:$S$10,_xlfn.XLOOKUP(BB$31,$U$4:$Z$4,$U$8:$Z$10),1),1),4))</f>
        <v>"PhysDef":26078.8796</v>
      </c>
      <c r="BC198" s="2" t="str" cm="1">
        <f t="array" ref="BC198">IF(BC197="","",$B$2&amp;BC$31&amp;$B$2&amp;$B$1&amp;ROUND(BC$29/100*_xlfn.XLOOKUP($E198,$E$32:$E$281,_xlfn.XLOOKUP(BC$31,$S$28:$AB$28,$S$32:$AB$281))*IFERROR(_xlfn.XLOOKUP(BF$30,$S$8:$S$10,_xlfn.XLOOKUP(BC$31,$U$4:$Z$4,$U$8:$Z$10),1),1),4))</f>
        <v>"OnHealInc":0.1686</v>
      </c>
      <c r="BD198" s="2" t="str" cm="1">
        <f t="array" ref="BD198">IF(BD197="","",$B$2&amp;BD$31&amp;$B$2&amp;$B$1&amp;ROUND(BD$29/100*_xlfn.XLOOKUP($E198,$E$32:$E$281,_xlfn.XLOOKUP(BD$31,$S$28:$AB$28,$S$32:$AB$281))*IFERROR(_xlfn.XLOOKUP(BE$30,$S$8:$S$10,_xlfn.XLOOKUP(BD$31,$U$4:$Z$4,$U$8:$Z$10),1),1),4))</f>
        <v/>
      </c>
      <c r="BE198" s="2" t="str">
        <f t="shared" si="31"/>
        <v>{"PhysDef":26078.8796,"OnHealInc":0.1686}</v>
      </c>
      <c r="BF198" s="2" t="str" cm="1">
        <f t="array" ref="BF198">IF(BF197="","",$B$2&amp;BF$31&amp;$B$2&amp;$B$1&amp;ROUND(BF$29/100*_xlfn.XLOOKUP($E198,$E$32:$E$281,_xlfn.XLOOKUP(BF$31,$S$28:$AB$28,$S$32:$AB$281))*IFERROR(_xlfn.XLOOKUP(BI$30,$S$8:$S$10,_xlfn.XLOOKUP(BF$31,$U$4:$Z$4,$U$8:$Z$10),1),1),4))</f>
        <v>"MagicDef":26078.8796</v>
      </c>
      <c r="BG198" s="2" t="str" cm="1">
        <f t="array" ref="BG198">IF(BG197="","",$B$2&amp;BG$31&amp;$B$2&amp;$B$1&amp;ROUND(BG$29/100*_xlfn.XLOOKUP($E198,$E$32:$E$281,_xlfn.XLOOKUP(BG$31,$S$28:$AB$28,$S$32:$AB$281))*IFERROR(_xlfn.XLOOKUP(BJ$30,$S$8:$S$10,_xlfn.XLOOKUP(BG$31,$U$4:$Z$4,$U$8:$Z$10),1),1),4))</f>
        <v>"AtkSpeed":0.23</v>
      </c>
      <c r="BH198" s="2" t="str" cm="1">
        <f t="array" ref="BH198">IF(BH197="","",$B$2&amp;BH$31&amp;$B$2&amp;$B$1&amp;ROUND(BH$29/100*_xlfn.XLOOKUP($E198,$E$32:$E$281,_xlfn.XLOOKUP(BH$31,$S$28:$AB$28,$S$32:$AB$281))*IFERROR(_xlfn.XLOOKUP(BI$30,$S$8:$S$10,_xlfn.XLOOKUP(BH$31,$U$4:$Z$4,$U$8:$Z$10),1),1),4))</f>
        <v>"OnHealInc":0.1686</v>
      </c>
      <c r="BI198" s="2" t="str">
        <f t="shared" si="32"/>
        <v>{"MagicDef":26078.8796,"AtkSpeed":0.23,"OnHealInc":0.1686}</v>
      </c>
      <c r="BJ198" s="2" t="str" cm="1">
        <f t="array" ref="BJ198">IF(BJ197="","",$B$2&amp;BJ$31&amp;$B$2&amp;$B$1&amp;ROUND(BJ$29/100*_xlfn.XLOOKUP($E198,$E$32:$E$281,_xlfn.XLOOKUP(BJ$31,$S$28:$AB$28,$S$32:$AB$281))*IFERROR(_xlfn.XLOOKUP(BM$30,$S$8:$S$10,_xlfn.XLOOKUP(BJ$31,$U$4:$Z$4,$U$8:$Z$10),1),1),4))</f>
        <v>"Atk":65197.199</v>
      </c>
      <c r="BK198" s="2" t="str" cm="1">
        <f t="array" ref="BK198">IF(BK197="","",$B$2&amp;BK$31&amp;$B$2&amp;$B$1&amp;ROUND(BK$29/100*_xlfn.XLOOKUP($E198,$E$32:$E$281,_xlfn.XLOOKUP(BK$31,$S$28:$AB$28,$S$32:$AB$281))*IFERROR(_xlfn.XLOOKUP(BN$30,$S$8:$S$10,_xlfn.XLOOKUP(BK$31,$U$4:$Z$4,$U$8:$Z$10),1),1),4))</f>
        <v>"Cri":0.8092</v>
      </c>
      <c r="BL198" s="2" t="str" cm="1">
        <f t="array" ref="BL198">IF(BL197="","",$B$2&amp;BL$31&amp;$B$2&amp;$B$1&amp;ROUND(BL$29/100*_xlfn.XLOOKUP($E198,$E$32:$E$281,_xlfn.XLOOKUP(BL$31,$S$28:$AB$28,$S$32:$AB$281))*IFERROR(_xlfn.XLOOKUP(BM$30,$S$8:$S$10,_xlfn.XLOOKUP(BL$31,$U$4:$Z$4,$U$8:$Z$10),1),1),4))</f>
        <v/>
      </c>
      <c r="BM198" s="2" t="str">
        <f t="shared" si="33"/>
        <v>{"Atk":65197.199,"Cri":0.8092}</v>
      </c>
      <c r="BN198" s="2" t="str" cm="1">
        <f t="array" ref="BN198">IF(BN197="","",$B$2&amp;BN$31&amp;$B$2&amp;$B$1&amp;ROUND(BN$29/100*_xlfn.XLOOKUP($E198,$E$32:$E$281,_xlfn.XLOOKUP(BN$31,$S$28:$AB$28,$S$32:$AB$281))*IFERROR(_xlfn.XLOOKUP(BQ$30,$S$8:$S$10,_xlfn.XLOOKUP(BN$31,$U$4:$Z$4,$U$8:$Z$10),1),1),4))</f>
        <v>"Hp":622336.8993</v>
      </c>
      <c r="BO198" s="2" t="str" cm="1">
        <f t="array" ref="BO198">IF(BO197="","",$B$2&amp;BO$31&amp;$B$2&amp;$B$1&amp;ROUND(BO$29/100*_xlfn.XLOOKUP($E198,$E$32:$E$281,_xlfn.XLOOKUP(BO$31,$S$28:$AB$28,$S$32:$AB$281))*IFERROR(_xlfn.XLOOKUP(BR$30,$S$8:$S$10,_xlfn.XLOOKUP(BO$31,$U$4:$Z$4,$U$8:$Z$10),1),1),4))</f>
        <v>"AntiCri":0.8092</v>
      </c>
      <c r="BP198" s="2" t="str" cm="1">
        <f t="array" ref="BP198">IF(BP197="","",$B$2&amp;BP$31&amp;$B$2&amp;$B$1&amp;ROUND(BP$29/100*_xlfn.XLOOKUP($E198,$E$32:$E$281,_xlfn.XLOOKUP(BP$31,$S$28:$AB$28,$S$32:$AB$281))*IFERROR(_xlfn.XLOOKUP(BQ$30,$S$8:$S$10,_xlfn.XLOOKUP(BP$31,$U$4:$Z$4,$U$8:$Z$10),1),1),4))</f>
        <v/>
      </c>
      <c r="BQ198" s="2" t="str">
        <f t="shared" si="34"/>
        <v>{"Hp":622336.8993,"AntiCri":0.8092}</v>
      </c>
      <c r="BR198" s="2" t="str" cm="1">
        <f t="array" ref="BR198">IF(BR197="","",$B$2&amp;BR$31&amp;$B$2&amp;$B$1&amp;ROUND(BR$29/100*_xlfn.XLOOKUP($E198,$E$32:$E$281,_xlfn.XLOOKUP(BR$31,$S$28:$AB$28,$S$32:$AB$281))*IFERROR(_xlfn.XLOOKUP(BU$30,$S$8:$S$10,_xlfn.XLOOKUP(BR$31,$U$4:$Z$4,$U$8:$Z$10),1),1),4))</f>
        <v>"PhysDef":22996.8302</v>
      </c>
      <c r="BS198" s="2" t="str" cm="1">
        <f t="array" ref="BS198">IF(BS197="","",$B$2&amp;BS$31&amp;$B$2&amp;$B$1&amp;ROUND(BS$29/100*_xlfn.XLOOKUP($E198,$E$32:$E$281,_xlfn.XLOOKUP(BS$31,$S$28:$AB$28,$S$32:$AB$281))*IFERROR(_xlfn.XLOOKUP(BV$30,$S$8:$S$10,_xlfn.XLOOKUP(BS$31,$U$4:$Z$4,$U$8:$Z$10),1),1),4))</f>
        <v>"HealInc":0.1686</v>
      </c>
      <c r="BT198" s="2" t="str" cm="1">
        <f t="array" ref="BT198">IF(BT197="","",$B$2&amp;BT$31&amp;$B$2&amp;$B$1&amp;ROUND(BT$29/100*_xlfn.XLOOKUP($E198,$E$32:$E$281,_xlfn.XLOOKUP(BT$31,$S$28:$AB$28,$S$32:$AB$281))*IFERROR(_xlfn.XLOOKUP(BU$30,$S$8:$S$10,_xlfn.XLOOKUP(BT$31,$U$4:$Z$4,$U$8:$Z$10),1),1),4))</f>
        <v/>
      </c>
      <c r="BU198" s="2" t="str">
        <f t="shared" si="35"/>
        <v>{"PhysDef":22996.8302,"HealInc":0.1686}</v>
      </c>
      <c r="BV198" s="2" t="str" cm="1">
        <f t="array" ref="BV198">IF(BV197="","",$B$2&amp;BV$31&amp;$B$2&amp;$B$1&amp;ROUND(BV$29/100*_xlfn.XLOOKUP($E198,$E$32:$E$281,_xlfn.XLOOKUP(BV$31,$S$28:$AB$28,$S$32:$AB$281))*IFERROR(_xlfn.XLOOKUP(BY$30,$S$8:$S$10,_xlfn.XLOOKUP(BV$31,$U$4:$Z$4,$U$8:$Z$10),1),1),4))</f>
        <v>"MagicDef":23470.9916</v>
      </c>
      <c r="BW198" s="2" t="str" cm="1">
        <f t="array" ref="BW198">IF(BW197="","",$B$2&amp;BW$31&amp;$B$2&amp;$B$1&amp;ROUND(BW$29/100*_xlfn.XLOOKUP($E198,$E$32:$E$281,_xlfn.XLOOKUP(BW$31,$S$28:$AB$28,$S$32:$AB$281))*IFERROR(_xlfn.XLOOKUP(BZ$30,$S$8:$S$10,_xlfn.XLOOKUP(BW$31,$U$4:$Z$4,$U$8:$Z$10),1),1),4))</f>
        <v>"AtkSpeed":0.23</v>
      </c>
      <c r="BX198" s="2" t="str" cm="1">
        <f t="array" ref="BX198">IF(BX197="","",$B$2&amp;BX$31&amp;$B$2&amp;$B$1&amp;ROUND(BX$29/100*_xlfn.XLOOKUP($E198,$E$32:$E$281,_xlfn.XLOOKUP(BX$31,$S$28:$AB$28,$S$32:$AB$281))*IFERROR(_xlfn.XLOOKUP(BY$30,$S$8:$S$10,_xlfn.XLOOKUP(BX$31,$U$4:$Z$4,$U$8:$Z$10),1),1),4))</f>
        <v>"HealInc":0.1686</v>
      </c>
      <c r="BY198" s="2" t="str">
        <f t="shared" si="36"/>
        <v>{"MagicDef":23470.9916,"AtkSpeed":0.23,"HealInc":0.1686}</v>
      </c>
    </row>
    <row r="199" spans="4:77" ht="16.5" x14ac:dyDescent="0.15">
      <c r="D199" s="38">
        <v>345</v>
      </c>
      <c r="E199" s="43">
        <v>168</v>
      </c>
      <c r="F199" s="38">
        <v>0</v>
      </c>
      <c r="G199" s="38">
        <v>0</v>
      </c>
      <c r="H199" s="38">
        <v>0</v>
      </c>
      <c r="I199" s="48">
        <v>0</v>
      </c>
      <c r="J199" s="48">
        <v>0</v>
      </c>
      <c r="K199" s="48">
        <v>0</v>
      </c>
      <c r="L199" s="48">
        <v>0</v>
      </c>
      <c r="M199" s="48">
        <v>0</v>
      </c>
      <c r="N199" s="48">
        <v>0</v>
      </c>
      <c r="O199" s="48">
        <v>0</v>
      </c>
      <c r="P199" s="48">
        <v>0</v>
      </c>
      <c r="Q199" s="48">
        <v>0</v>
      </c>
      <c r="R199" s="48">
        <v>0</v>
      </c>
      <c r="S199" s="48">
        <f>SUM(I$32:I199)</f>
        <v>592701.80883179419</v>
      </c>
      <c r="T199" s="48">
        <f>SUM(J$32:J199)</f>
        <v>59270.180883179411</v>
      </c>
      <c r="U199" s="48">
        <f>SUM(K$32:K199)</f>
        <v>23708.072353271767</v>
      </c>
      <c r="V199" s="48">
        <f>SUM(L$32:L199)</f>
        <v>23708.072353271767</v>
      </c>
      <c r="W199" s="62">
        <f>SUM(M$32:M199)/10000</f>
        <v>0.80920000000000003</v>
      </c>
      <c r="X199" s="62">
        <f>SUM(N$32:N199)/10000</f>
        <v>0.80920000000000003</v>
      </c>
      <c r="Y199" s="62">
        <f>SUM(O$32:O199)/10000</f>
        <v>0.22994999999999999</v>
      </c>
      <c r="Z199" s="62">
        <f>SUM(P$32:P199)/10000</f>
        <v>0.17885000000000001</v>
      </c>
      <c r="AA199" s="62">
        <f>SUM(Q$32:Q199)/10000</f>
        <v>0.16863000000000011</v>
      </c>
      <c r="AB199" s="62">
        <f>SUM(R$32:R199)/10000</f>
        <v>0.16863000000000011</v>
      </c>
      <c r="AD199" s="2" t="str" cm="1">
        <f t="array" ref="AD199">IF(AD198="","",$B$2&amp;AD$31&amp;$B$2&amp;$B$1&amp;ROUND(AD$29/100*_xlfn.XLOOKUP($E199,$E$32:$E$281,_xlfn.XLOOKUP(AD$31,$S$28:$AB$28,$S$32:$AB$281))*_xlfn.XLOOKUP(AG$30,$S$8:$S$10,_xlfn.XLOOKUP(AD$31,$U$4:$Z$4,$U$8:$Z$10),1),4))</f>
        <v>"Atk":72309.6207</v>
      </c>
      <c r="AE199" s="2" t="str" cm="1">
        <f t="array" ref="AE199">IF(AE198="","",$B$2&amp;AE$31&amp;$B$2&amp;$B$1&amp;ROUND(AE$29/100*_xlfn.XLOOKUP($E199,$E$32:$E$281,_xlfn.XLOOKUP(AE$31,$S$28:$AB$28,$S$32:$AB$281))*_xlfn.XLOOKUP(AG$30,$S$8:$S$10,_xlfn.XLOOKUP(AE$31,$U$4:$Z$4,$U$8:$Z$10),1),4))</f>
        <v>"Cri":1.1733</v>
      </c>
      <c r="AF199" s="2" t="str" cm="1">
        <f t="array" ref="AF199">IF(AF198="","",$B$2&amp;AF$31&amp;$B$2&amp;$B$1&amp;ROUND(AF$29/100*_xlfn.XLOOKUP($E199,$E$32:$E$281,_xlfn.XLOOKUP(AF$31,$S$28:$AB$28,$S$32:$AB$281))*_xlfn.XLOOKUP(AI$30,$S$8:$S$10,_xlfn.XLOOKUP(AF$31,$U$4:$Z$4,$U$8:$Z$10),1),4))</f>
        <v/>
      </c>
      <c r="AG199" s="2" t="str">
        <f t="shared" si="25"/>
        <v>{"Atk":72309.6207,"Cri":1.1733}</v>
      </c>
      <c r="AH199" s="2" t="str" cm="1">
        <f t="array" ref="AH199">IF(AH198="","",$B$2&amp;AH$31&amp;$B$2&amp;$B$1&amp;ROUND(AH$29/100*_xlfn.XLOOKUP($E199,$E$32:$E$281,_xlfn.XLOOKUP(AH$31,$S$28:$AB$28,$S$32:$AB$281))*_xlfn.XLOOKUP(AK$30,$S$8:$S$10,_xlfn.XLOOKUP(AH$31,$U$4:$Z$4,$U$8:$Z$10),1),4))</f>
        <v>"Hp":521577.5918</v>
      </c>
      <c r="AI199" s="2" t="str" cm="1">
        <f t="array" ref="AI199">IF(AI198="","",$B$2&amp;AI$31&amp;$B$2&amp;$B$1&amp;ROUND(AI$29/100*_xlfn.XLOOKUP($E199,$E$32:$E$281,_xlfn.XLOOKUP(AI$31,$S$28:$AB$28,$S$32:$AB$281))*_xlfn.XLOOKUP(AK$30,$S$8:$S$10,_xlfn.XLOOKUP(AI$31,$U$4:$Z$4,$U$8:$Z$10),1),4))</f>
        <v>"AntiCri":0.6474</v>
      </c>
      <c r="AJ199" s="2" t="str" cm="1">
        <f t="array" ref="AJ199">IF(AJ198="","",$B$2&amp;AJ$31&amp;$B$2&amp;$B$1&amp;ROUND(AJ$29/100*_xlfn.XLOOKUP($E199,$E$32:$E$281,_xlfn.XLOOKUP(AJ$31,$S$28:$AB$28,$S$32:$AB$281))*_xlfn.XLOOKUP(AK$30,$S$8:$S$10,_xlfn.XLOOKUP(AJ$31,$U$4:$Z$4,$U$8:$Z$10),1),4))</f>
        <v/>
      </c>
      <c r="AK199" s="2" t="str">
        <f t="shared" si="26"/>
        <v>{"Hp":521577.5918,"AntiCri":0.6474}</v>
      </c>
      <c r="AL199" s="2" t="str" cm="1">
        <f t="array" ref="AL199">IF(AL198="","",$B$2&amp;AL$31&amp;$B$2&amp;$B$1&amp;ROUND(AL$29/100*_xlfn.XLOOKUP($E199,$E$32:$E$281,_xlfn.XLOOKUP(AL$31,$S$28:$AB$28,$S$32:$AB$281))*IFERROR(_xlfn.XLOOKUP(AO$30,$S$8:$S$10,_xlfn.XLOOKUP(AL$31,$U$4:$Z$4,$U$8:$Z$10),1),1),4))</f>
        <v>"PhysDef":22522.6687</v>
      </c>
      <c r="AM199" s="2" t="str" cm="1">
        <f t="array" ref="AM199">IF(AM198="","",$B$2&amp;AM$31&amp;$B$2&amp;$B$1&amp;ROUND(AM$29/100*_xlfn.XLOOKUP($E199,$E$32:$E$281,_xlfn.XLOOKUP(AM$31,$S$28:$AB$28,$S$32:$AB$281))*IFERROR(_xlfn.XLOOKUP(AP$30,$S$8:$S$10,_xlfn.XLOOKUP(AM$31,$U$4:$Z$4,$U$8:$Z$10),1),1),4))</f>
        <v>"SkillSpeed":0.1789</v>
      </c>
      <c r="AN199" s="2" t="str" cm="1">
        <f t="array" ref="AN199">IF(AN198="","",$B$2&amp;AN$31&amp;$B$2&amp;$B$1&amp;ROUND(AN$29/100*_xlfn.XLOOKUP($E199,$E$32:$E$281,_xlfn.XLOOKUP(AN$31,$S$28:$AB$28,$S$32:$AB$281))*IFERROR(_xlfn.XLOOKUP(AO$30,$S$8:$S$10,_xlfn.XLOOKUP(AN$31,$U$4:$Z$4,$U$8:$Z$10),1),1),4))</f>
        <v/>
      </c>
      <c r="AO199" s="2" t="str">
        <f t="shared" si="27"/>
        <v>{"PhysDef":22522.6687,"SkillSpeed":0.1789}</v>
      </c>
      <c r="AP199" s="2" t="str" cm="1">
        <f t="array" ref="AP199">IF(AP198="","",$B$2&amp;AP$31&amp;$B$2&amp;$B$1&amp;ROUND(AP$29/100*_xlfn.XLOOKUP($E199,$E$32:$E$281,_xlfn.XLOOKUP(AP$31,$S$28:$AB$28,$S$32:$AB$281))*IFERROR(_xlfn.XLOOKUP(AS$30,$S$8:$S$10,_xlfn.XLOOKUP(AP$31,$U$4:$Z$4,$U$8:$Z$10),1),1),4))</f>
        <v>"MagicDef":22522.6687</v>
      </c>
      <c r="AQ199" s="2" t="str" cm="1">
        <f t="array" ref="AQ199">IF(AQ198="","",$B$2&amp;AQ$31&amp;$B$2&amp;$B$1&amp;ROUND(AQ$29/100*_xlfn.XLOOKUP($E199,$E$32:$E$281,_xlfn.XLOOKUP(AQ$31,$S$28:$AB$28,$S$32:$AB$281))*IFERROR(_xlfn.XLOOKUP(AT$30,$S$8:$S$10,_xlfn.XLOOKUP(AQ$31,$U$4:$Z$4,$U$8:$Z$10),1),1),4))</f>
        <v>"AtkSpeed":0.23</v>
      </c>
      <c r="AR199" s="2" t="str" cm="1">
        <f t="array" ref="AR199">IF(AR198="","",$B$2&amp;AR$31&amp;$B$2&amp;$B$1&amp;ROUND(AR$29/100*_xlfn.XLOOKUP($E199,$E$32:$E$281,_xlfn.XLOOKUP(AR$31,$S$28:$AB$28,$S$32:$AB$281))*IFERROR(_xlfn.XLOOKUP(AS$30,$S$8:$S$10,_xlfn.XLOOKUP(AR$31,$U$4:$Z$4,$U$8:$Z$10),1),1),4))</f>
        <v>"SkillSpeed":0.1789</v>
      </c>
      <c r="AS199" s="2" t="str">
        <f t="shared" si="28"/>
        <v>{"MagicDef":22522.6687,"AtkSpeed":0.23,"SkillSpeed":0.1789}</v>
      </c>
      <c r="AT199" s="2" t="str" cm="1">
        <f t="array" ref="AT199">IF(AT198="","",$B$2&amp;AT$31&amp;$B$2&amp;$B$1&amp;ROUND(AT$29/100*_xlfn.XLOOKUP($E199,$E$32:$E$281,_xlfn.XLOOKUP(AT$31,$S$28:$AB$28,$S$32:$AB$281))*IFERROR(_xlfn.XLOOKUP(AW$30,$S$8:$S$10,_xlfn.XLOOKUP(AT$31,$U$4:$Z$4,$U$8:$Z$10),1),1),4))</f>
        <v>"Atk":50972.3556</v>
      </c>
      <c r="AU199" s="2" t="str" cm="1">
        <f t="array" ref="AU199">IF(AU198="","",$B$2&amp;AU$31&amp;$B$2&amp;$B$1&amp;ROUND(AU$29/100*_xlfn.XLOOKUP($E199,$E$32:$E$281,_xlfn.XLOOKUP(AU$31,$S$28:$AB$28,$S$32:$AB$281))*IFERROR(_xlfn.XLOOKUP(AX$30,$S$8:$S$10,_xlfn.XLOOKUP(AU$31,$U$4:$Z$4,$U$8:$Z$10),1),1),4))</f>
        <v>"Cri":0.8092</v>
      </c>
      <c r="AV199" s="2" t="str" cm="1">
        <f t="array" ref="AV199">IF(AV198="","",$B$2&amp;AV$31&amp;$B$2&amp;$B$1&amp;ROUND(AV$29/100*_xlfn.XLOOKUP($E199,$E$32:$E$281,_xlfn.XLOOKUP(AV$31,$S$28:$AB$28,$S$32:$AB$281))*IFERROR(_xlfn.XLOOKUP(AW$30,$S$8:$S$10,_xlfn.XLOOKUP(AV$31,$U$4:$Z$4,$U$8:$Z$10),1),1),4))</f>
        <v/>
      </c>
      <c r="AW199" s="2" t="str">
        <f t="shared" si="29"/>
        <v>{"Atk":50972.3556,"Cri":0.8092}</v>
      </c>
      <c r="AX199" s="2" t="str" cm="1">
        <f t="array" ref="AX199">IF(AX198="","",$B$2&amp;AX$31&amp;$B$2&amp;$B$1&amp;ROUND(AX$29/100*_xlfn.XLOOKUP($E199,$E$32:$E$281,_xlfn.XLOOKUP(AX$31,$S$28:$AB$28,$S$32:$AB$281))*IFERROR(_xlfn.XLOOKUP(BA$30,$S$8:$S$10,_xlfn.XLOOKUP(AX$31,$U$4:$Z$4,$U$8:$Z$10),1),1),4))</f>
        <v>"Hp":740877.261</v>
      </c>
      <c r="AY199" s="2" t="str" cm="1">
        <f t="array" ref="AY199">IF(AY198="","",$B$2&amp;AY$31&amp;$B$2&amp;$B$1&amp;ROUND(AY$29/100*_xlfn.XLOOKUP($E199,$E$32:$E$281,_xlfn.XLOOKUP(AY$31,$S$28:$AB$28,$S$32:$AB$281))*IFERROR(_xlfn.XLOOKUP(BB$30,$S$8:$S$10,_xlfn.XLOOKUP(AY$31,$U$4:$Z$4,$U$8:$Z$10),1),1),4))</f>
        <v>"AntiCri":0.8092</v>
      </c>
      <c r="AZ199" s="2" t="str" cm="1">
        <f t="array" ref="AZ199">IF(AZ198="","",$B$2&amp;AZ$31&amp;$B$2&amp;$B$1&amp;ROUND(AZ$29/100*_xlfn.XLOOKUP($E199,$E$32:$E$281,_xlfn.XLOOKUP(AZ$31,$S$28:$AB$28,$S$32:$AB$281))*IFERROR(_xlfn.XLOOKUP(BA$30,$S$8:$S$10,_xlfn.XLOOKUP(AZ$31,$U$4:$Z$4,$U$8:$Z$10),1),1),4))</f>
        <v/>
      </c>
      <c r="BA199" s="2" t="str">
        <f t="shared" si="30"/>
        <v>{"Hp":740877.261,"AntiCri":0.8092}</v>
      </c>
      <c r="BB199" s="2" t="str" cm="1">
        <f t="array" ref="BB199">IF(BB198="","",$B$2&amp;BB$31&amp;$B$2&amp;$B$1&amp;ROUND(BB$29/100*_xlfn.XLOOKUP($E199,$E$32:$E$281,_xlfn.XLOOKUP(BB$31,$S$28:$AB$28,$S$32:$AB$281))*IFERROR(_xlfn.XLOOKUP(BE$30,$S$8:$S$10,_xlfn.XLOOKUP(BB$31,$U$4:$Z$4,$U$8:$Z$10),1),1),4))</f>
        <v>"PhysDef":26078.8796</v>
      </c>
      <c r="BC199" s="2" t="str" cm="1">
        <f t="array" ref="BC199">IF(BC198="","",$B$2&amp;BC$31&amp;$B$2&amp;$B$1&amp;ROUND(BC$29/100*_xlfn.XLOOKUP($E199,$E$32:$E$281,_xlfn.XLOOKUP(BC$31,$S$28:$AB$28,$S$32:$AB$281))*IFERROR(_xlfn.XLOOKUP(BF$30,$S$8:$S$10,_xlfn.XLOOKUP(BC$31,$U$4:$Z$4,$U$8:$Z$10),1),1),4))</f>
        <v>"OnHealInc":0.1686</v>
      </c>
      <c r="BD199" s="2" t="str" cm="1">
        <f t="array" ref="BD199">IF(BD198="","",$B$2&amp;BD$31&amp;$B$2&amp;$B$1&amp;ROUND(BD$29/100*_xlfn.XLOOKUP($E199,$E$32:$E$281,_xlfn.XLOOKUP(BD$31,$S$28:$AB$28,$S$32:$AB$281))*IFERROR(_xlfn.XLOOKUP(BE$30,$S$8:$S$10,_xlfn.XLOOKUP(BD$31,$U$4:$Z$4,$U$8:$Z$10),1),1),4))</f>
        <v/>
      </c>
      <c r="BE199" s="2" t="str">
        <f t="shared" si="31"/>
        <v>{"PhysDef":26078.8796,"OnHealInc":0.1686}</v>
      </c>
      <c r="BF199" s="2" t="str" cm="1">
        <f t="array" ref="BF199">IF(BF198="","",$B$2&amp;BF$31&amp;$B$2&amp;$B$1&amp;ROUND(BF$29/100*_xlfn.XLOOKUP($E199,$E$32:$E$281,_xlfn.XLOOKUP(BF$31,$S$28:$AB$28,$S$32:$AB$281))*IFERROR(_xlfn.XLOOKUP(BI$30,$S$8:$S$10,_xlfn.XLOOKUP(BF$31,$U$4:$Z$4,$U$8:$Z$10),1),1),4))</f>
        <v>"MagicDef":26078.8796</v>
      </c>
      <c r="BG199" s="2" t="str" cm="1">
        <f t="array" ref="BG199">IF(BG198="","",$B$2&amp;BG$31&amp;$B$2&amp;$B$1&amp;ROUND(BG$29/100*_xlfn.XLOOKUP($E199,$E$32:$E$281,_xlfn.XLOOKUP(BG$31,$S$28:$AB$28,$S$32:$AB$281))*IFERROR(_xlfn.XLOOKUP(BJ$30,$S$8:$S$10,_xlfn.XLOOKUP(BG$31,$U$4:$Z$4,$U$8:$Z$10),1),1),4))</f>
        <v>"AtkSpeed":0.23</v>
      </c>
      <c r="BH199" s="2" t="str" cm="1">
        <f t="array" ref="BH199">IF(BH198="","",$B$2&amp;BH$31&amp;$B$2&amp;$B$1&amp;ROUND(BH$29/100*_xlfn.XLOOKUP($E199,$E$32:$E$281,_xlfn.XLOOKUP(BH$31,$S$28:$AB$28,$S$32:$AB$281))*IFERROR(_xlfn.XLOOKUP(BI$30,$S$8:$S$10,_xlfn.XLOOKUP(BH$31,$U$4:$Z$4,$U$8:$Z$10),1),1),4))</f>
        <v>"OnHealInc":0.1686</v>
      </c>
      <c r="BI199" s="2" t="str">
        <f t="shared" si="32"/>
        <v>{"MagicDef":26078.8796,"AtkSpeed":0.23,"OnHealInc":0.1686}</v>
      </c>
      <c r="BJ199" s="2" t="str" cm="1">
        <f t="array" ref="BJ199">IF(BJ198="","",$B$2&amp;BJ$31&amp;$B$2&amp;$B$1&amp;ROUND(BJ$29/100*_xlfn.XLOOKUP($E199,$E$32:$E$281,_xlfn.XLOOKUP(BJ$31,$S$28:$AB$28,$S$32:$AB$281))*IFERROR(_xlfn.XLOOKUP(BM$30,$S$8:$S$10,_xlfn.XLOOKUP(BJ$31,$U$4:$Z$4,$U$8:$Z$10),1),1),4))</f>
        <v>"Atk":65197.199</v>
      </c>
      <c r="BK199" s="2" t="str" cm="1">
        <f t="array" ref="BK199">IF(BK198="","",$B$2&amp;BK$31&amp;$B$2&amp;$B$1&amp;ROUND(BK$29/100*_xlfn.XLOOKUP($E199,$E$32:$E$281,_xlfn.XLOOKUP(BK$31,$S$28:$AB$28,$S$32:$AB$281))*IFERROR(_xlfn.XLOOKUP(BN$30,$S$8:$S$10,_xlfn.XLOOKUP(BK$31,$U$4:$Z$4,$U$8:$Z$10),1),1),4))</f>
        <v>"Cri":0.8092</v>
      </c>
      <c r="BL199" s="2" t="str" cm="1">
        <f t="array" ref="BL199">IF(BL198="","",$B$2&amp;BL$31&amp;$B$2&amp;$B$1&amp;ROUND(BL$29/100*_xlfn.XLOOKUP($E199,$E$32:$E$281,_xlfn.XLOOKUP(BL$31,$S$28:$AB$28,$S$32:$AB$281))*IFERROR(_xlfn.XLOOKUP(BM$30,$S$8:$S$10,_xlfn.XLOOKUP(BL$31,$U$4:$Z$4,$U$8:$Z$10),1),1),4))</f>
        <v/>
      </c>
      <c r="BM199" s="2" t="str">
        <f t="shared" si="33"/>
        <v>{"Atk":65197.199,"Cri":0.8092}</v>
      </c>
      <c r="BN199" s="2" t="str" cm="1">
        <f t="array" ref="BN199">IF(BN198="","",$B$2&amp;BN$31&amp;$B$2&amp;$B$1&amp;ROUND(BN$29/100*_xlfn.XLOOKUP($E199,$E$32:$E$281,_xlfn.XLOOKUP(BN$31,$S$28:$AB$28,$S$32:$AB$281))*IFERROR(_xlfn.XLOOKUP(BQ$30,$S$8:$S$10,_xlfn.XLOOKUP(BN$31,$U$4:$Z$4,$U$8:$Z$10),1),1),4))</f>
        <v>"Hp":622336.8993</v>
      </c>
      <c r="BO199" s="2" t="str" cm="1">
        <f t="array" ref="BO199">IF(BO198="","",$B$2&amp;BO$31&amp;$B$2&amp;$B$1&amp;ROUND(BO$29/100*_xlfn.XLOOKUP($E199,$E$32:$E$281,_xlfn.XLOOKUP(BO$31,$S$28:$AB$28,$S$32:$AB$281))*IFERROR(_xlfn.XLOOKUP(BR$30,$S$8:$S$10,_xlfn.XLOOKUP(BO$31,$U$4:$Z$4,$U$8:$Z$10),1),1),4))</f>
        <v>"AntiCri":0.8092</v>
      </c>
      <c r="BP199" s="2" t="str" cm="1">
        <f t="array" ref="BP199">IF(BP198="","",$B$2&amp;BP$31&amp;$B$2&amp;$B$1&amp;ROUND(BP$29/100*_xlfn.XLOOKUP($E199,$E$32:$E$281,_xlfn.XLOOKUP(BP$31,$S$28:$AB$28,$S$32:$AB$281))*IFERROR(_xlfn.XLOOKUP(BQ$30,$S$8:$S$10,_xlfn.XLOOKUP(BP$31,$U$4:$Z$4,$U$8:$Z$10),1),1),4))</f>
        <v/>
      </c>
      <c r="BQ199" s="2" t="str">
        <f t="shared" si="34"/>
        <v>{"Hp":622336.8993,"AntiCri":0.8092}</v>
      </c>
      <c r="BR199" s="2" t="str" cm="1">
        <f t="array" ref="BR199">IF(BR198="","",$B$2&amp;BR$31&amp;$B$2&amp;$B$1&amp;ROUND(BR$29/100*_xlfn.XLOOKUP($E199,$E$32:$E$281,_xlfn.XLOOKUP(BR$31,$S$28:$AB$28,$S$32:$AB$281))*IFERROR(_xlfn.XLOOKUP(BU$30,$S$8:$S$10,_xlfn.XLOOKUP(BR$31,$U$4:$Z$4,$U$8:$Z$10),1),1),4))</f>
        <v>"PhysDef":22996.8302</v>
      </c>
      <c r="BS199" s="2" t="str" cm="1">
        <f t="array" ref="BS199">IF(BS198="","",$B$2&amp;BS$31&amp;$B$2&amp;$B$1&amp;ROUND(BS$29/100*_xlfn.XLOOKUP($E199,$E$32:$E$281,_xlfn.XLOOKUP(BS$31,$S$28:$AB$28,$S$32:$AB$281))*IFERROR(_xlfn.XLOOKUP(BV$30,$S$8:$S$10,_xlfn.XLOOKUP(BS$31,$U$4:$Z$4,$U$8:$Z$10),1),1),4))</f>
        <v>"HealInc":0.1686</v>
      </c>
      <c r="BT199" s="2" t="str" cm="1">
        <f t="array" ref="BT199">IF(BT198="","",$B$2&amp;BT$31&amp;$B$2&amp;$B$1&amp;ROUND(BT$29/100*_xlfn.XLOOKUP($E199,$E$32:$E$281,_xlfn.XLOOKUP(BT$31,$S$28:$AB$28,$S$32:$AB$281))*IFERROR(_xlfn.XLOOKUP(BU$30,$S$8:$S$10,_xlfn.XLOOKUP(BT$31,$U$4:$Z$4,$U$8:$Z$10),1),1),4))</f>
        <v/>
      </c>
      <c r="BU199" s="2" t="str">
        <f t="shared" si="35"/>
        <v>{"PhysDef":22996.8302,"HealInc":0.1686}</v>
      </c>
      <c r="BV199" s="2" t="str" cm="1">
        <f t="array" ref="BV199">IF(BV198="","",$B$2&amp;BV$31&amp;$B$2&amp;$B$1&amp;ROUND(BV$29/100*_xlfn.XLOOKUP($E199,$E$32:$E$281,_xlfn.XLOOKUP(BV$31,$S$28:$AB$28,$S$32:$AB$281))*IFERROR(_xlfn.XLOOKUP(BY$30,$S$8:$S$10,_xlfn.XLOOKUP(BV$31,$U$4:$Z$4,$U$8:$Z$10),1),1),4))</f>
        <v>"MagicDef":23470.9916</v>
      </c>
      <c r="BW199" s="2" t="str" cm="1">
        <f t="array" ref="BW199">IF(BW198="","",$B$2&amp;BW$31&amp;$B$2&amp;$B$1&amp;ROUND(BW$29/100*_xlfn.XLOOKUP($E199,$E$32:$E$281,_xlfn.XLOOKUP(BW$31,$S$28:$AB$28,$S$32:$AB$281))*IFERROR(_xlfn.XLOOKUP(BZ$30,$S$8:$S$10,_xlfn.XLOOKUP(BW$31,$U$4:$Z$4,$U$8:$Z$10),1),1),4))</f>
        <v>"AtkSpeed":0.23</v>
      </c>
      <c r="BX199" s="2" t="str" cm="1">
        <f t="array" ref="BX199">IF(BX198="","",$B$2&amp;BX$31&amp;$B$2&amp;$B$1&amp;ROUND(BX$29/100*_xlfn.XLOOKUP($E199,$E$32:$E$281,_xlfn.XLOOKUP(BX$31,$S$28:$AB$28,$S$32:$AB$281))*IFERROR(_xlfn.XLOOKUP(BY$30,$S$8:$S$10,_xlfn.XLOOKUP(BX$31,$U$4:$Z$4,$U$8:$Z$10),1),1),4))</f>
        <v>"HealInc":0.1686</v>
      </c>
      <c r="BY199" s="2" t="str">
        <f t="shared" si="36"/>
        <v>{"MagicDef":23470.9916,"AtkSpeed":0.23,"HealInc":0.1686}</v>
      </c>
    </row>
    <row r="200" spans="4:77" ht="16.5" x14ac:dyDescent="0.15">
      <c r="D200" s="38">
        <v>347</v>
      </c>
      <c r="E200" s="43">
        <v>169</v>
      </c>
      <c r="F200" s="38">
        <v>0</v>
      </c>
      <c r="G200" s="38">
        <v>0</v>
      </c>
      <c r="H200" s="38">
        <v>0</v>
      </c>
      <c r="I200" s="48">
        <v>0</v>
      </c>
      <c r="J200" s="48">
        <v>0</v>
      </c>
      <c r="K200" s="48">
        <v>0</v>
      </c>
      <c r="L200" s="48">
        <v>0</v>
      </c>
      <c r="M200" s="48">
        <v>0</v>
      </c>
      <c r="N200" s="48">
        <v>0</v>
      </c>
      <c r="O200" s="48">
        <v>0</v>
      </c>
      <c r="P200" s="48">
        <v>0</v>
      </c>
      <c r="Q200" s="48">
        <v>0</v>
      </c>
      <c r="R200" s="48">
        <v>0</v>
      </c>
      <c r="S200" s="48">
        <f>SUM(I$32:I200)</f>
        <v>592701.80883179419</v>
      </c>
      <c r="T200" s="48">
        <f>SUM(J$32:J200)</f>
        <v>59270.180883179411</v>
      </c>
      <c r="U200" s="48">
        <f>SUM(K$32:K200)</f>
        <v>23708.072353271767</v>
      </c>
      <c r="V200" s="48">
        <f>SUM(L$32:L200)</f>
        <v>23708.072353271767</v>
      </c>
      <c r="W200" s="62">
        <f>SUM(M$32:M200)/10000</f>
        <v>0.80920000000000003</v>
      </c>
      <c r="X200" s="62">
        <f>SUM(N$32:N200)/10000</f>
        <v>0.80920000000000003</v>
      </c>
      <c r="Y200" s="62">
        <f>SUM(O$32:O200)/10000</f>
        <v>0.22994999999999999</v>
      </c>
      <c r="Z200" s="62">
        <f>SUM(P$32:P200)/10000</f>
        <v>0.17885000000000001</v>
      </c>
      <c r="AA200" s="62">
        <f>SUM(Q$32:Q200)/10000</f>
        <v>0.16863000000000011</v>
      </c>
      <c r="AB200" s="62">
        <f>SUM(R$32:R200)/10000</f>
        <v>0.16863000000000011</v>
      </c>
      <c r="AD200" s="2" t="str" cm="1">
        <f t="array" ref="AD200">IF(AD199="","",$B$2&amp;AD$31&amp;$B$2&amp;$B$1&amp;ROUND(AD$29/100*_xlfn.XLOOKUP($E200,$E$32:$E$281,_xlfn.XLOOKUP(AD$31,$S$28:$AB$28,$S$32:$AB$281))*_xlfn.XLOOKUP(AG$30,$S$8:$S$10,_xlfn.XLOOKUP(AD$31,$U$4:$Z$4,$U$8:$Z$10),1),4))</f>
        <v>"Atk":72309.6207</v>
      </c>
      <c r="AE200" s="2" t="str" cm="1">
        <f t="array" ref="AE200">IF(AE199="","",$B$2&amp;AE$31&amp;$B$2&amp;$B$1&amp;ROUND(AE$29/100*_xlfn.XLOOKUP($E200,$E$32:$E$281,_xlfn.XLOOKUP(AE$31,$S$28:$AB$28,$S$32:$AB$281))*_xlfn.XLOOKUP(AG$30,$S$8:$S$10,_xlfn.XLOOKUP(AE$31,$U$4:$Z$4,$U$8:$Z$10),1),4))</f>
        <v>"Cri":1.1733</v>
      </c>
      <c r="AF200" s="2" t="str" cm="1">
        <f t="array" ref="AF200">IF(AF199="","",$B$2&amp;AF$31&amp;$B$2&amp;$B$1&amp;ROUND(AF$29/100*_xlfn.XLOOKUP($E200,$E$32:$E$281,_xlfn.XLOOKUP(AF$31,$S$28:$AB$28,$S$32:$AB$281))*_xlfn.XLOOKUP(AI$30,$S$8:$S$10,_xlfn.XLOOKUP(AF$31,$U$4:$Z$4,$U$8:$Z$10),1),4))</f>
        <v/>
      </c>
      <c r="AG200" s="2" t="str">
        <f t="shared" si="25"/>
        <v>{"Atk":72309.6207,"Cri":1.1733}</v>
      </c>
      <c r="AH200" s="2" t="str" cm="1">
        <f t="array" ref="AH200">IF(AH199="","",$B$2&amp;AH$31&amp;$B$2&amp;$B$1&amp;ROUND(AH$29/100*_xlfn.XLOOKUP($E200,$E$32:$E$281,_xlfn.XLOOKUP(AH$31,$S$28:$AB$28,$S$32:$AB$281))*_xlfn.XLOOKUP(AK$30,$S$8:$S$10,_xlfn.XLOOKUP(AH$31,$U$4:$Z$4,$U$8:$Z$10),1),4))</f>
        <v>"Hp":521577.5918</v>
      </c>
      <c r="AI200" s="2" t="str" cm="1">
        <f t="array" ref="AI200">IF(AI199="","",$B$2&amp;AI$31&amp;$B$2&amp;$B$1&amp;ROUND(AI$29/100*_xlfn.XLOOKUP($E200,$E$32:$E$281,_xlfn.XLOOKUP(AI$31,$S$28:$AB$28,$S$32:$AB$281))*_xlfn.XLOOKUP(AK$30,$S$8:$S$10,_xlfn.XLOOKUP(AI$31,$U$4:$Z$4,$U$8:$Z$10),1),4))</f>
        <v>"AntiCri":0.6474</v>
      </c>
      <c r="AJ200" s="2" t="str" cm="1">
        <f t="array" ref="AJ200">IF(AJ199="","",$B$2&amp;AJ$31&amp;$B$2&amp;$B$1&amp;ROUND(AJ$29/100*_xlfn.XLOOKUP($E200,$E$32:$E$281,_xlfn.XLOOKUP(AJ$31,$S$28:$AB$28,$S$32:$AB$281))*_xlfn.XLOOKUP(AK$30,$S$8:$S$10,_xlfn.XLOOKUP(AJ$31,$U$4:$Z$4,$U$8:$Z$10),1),4))</f>
        <v/>
      </c>
      <c r="AK200" s="2" t="str">
        <f t="shared" si="26"/>
        <v>{"Hp":521577.5918,"AntiCri":0.6474}</v>
      </c>
      <c r="AL200" s="2" t="str" cm="1">
        <f t="array" ref="AL200">IF(AL199="","",$B$2&amp;AL$31&amp;$B$2&amp;$B$1&amp;ROUND(AL$29/100*_xlfn.XLOOKUP($E200,$E$32:$E$281,_xlfn.XLOOKUP(AL$31,$S$28:$AB$28,$S$32:$AB$281))*IFERROR(_xlfn.XLOOKUP(AO$30,$S$8:$S$10,_xlfn.XLOOKUP(AL$31,$U$4:$Z$4,$U$8:$Z$10),1),1),4))</f>
        <v>"PhysDef":22522.6687</v>
      </c>
      <c r="AM200" s="2" t="str" cm="1">
        <f t="array" ref="AM200">IF(AM199="","",$B$2&amp;AM$31&amp;$B$2&amp;$B$1&amp;ROUND(AM$29/100*_xlfn.XLOOKUP($E200,$E$32:$E$281,_xlfn.XLOOKUP(AM$31,$S$28:$AB$28,$S$32:$AB$281))*IFERROR(_xlfn.XLOOKUP(AP$30,$S$8:$S$10,_xlfn.XLOOKUP(AM$31,$U$4:$Z$4,$U$8:$Z$10),1),1),4))</f>
        <v>"SkillSpeed":0.1789</v>
      </c>
      <c r="AN200" s="2" t="str" cm="1">
        <f t="array" ref="AN200">IF(AN199="","",$B$2&amp;AN$31&amp;$B$2&amp;$B$1&amp;ROUND(AN$29/100*_xlfn.XLOOKUP($E200,$E$32:$E$281,_xlfn.XLOOKUP(AN$31,$S$28:$AB$28,$S$32:$AB$281))*IFERROR(_xlfn.XLOOKUP(AO$30,$S$8:$S$10,_xlfn.XLOOKUP(AN$31,$U$4:$Z$4,$U$8:$Z$10),1),1),4))</f>
        <v/>
      </c>
      <c r="AO200" s="2" t="str">
        <f t="shared" si="27"/>
        <v>{"PhysDef":22522.6687,"SkillSpeed":0.1789}</v>
      </c>
      <c r="AP200" s="2" t="str" cm="1">
        <f t="array" ref="AP200">IF(AP199="","",$B$2&amp;AP$31&amp;$B$2&amp;$B$1&amp;ROUND(AP$29/100*_xlfn.XLOOKUP($E200,$E$32:$E$281,_xlfn.XLOOKUP(AP$31,$S$28:$AB$28,$S$32:$AB$281))*IFERROR(_xlfn.XLOOKUP(AS$30,$S$8:$S$10,_xlfn.XLOOKUP(AP$31,$U$4:$Z$4,$U$8:$Z$10),1),1),4))</f>
        <v>"MagicDef":22522.6687</v>
      </c>
      <c r="AQ200" s="2" t="str" cm="1">
        <f t="array" ref="AQ200">IF(AQ199="","",$B$2&amp;AQ$31&amp;$B$2&amp;$B$1&amp;ROUND(AQ$29/100*_xlfn.XLOOKUP($E200,$E$32:$E$281,_xlfn.XLOOKUP(AQ$31,$S$28:$AB$28,$S$32:$AB$281))*IFERROR(_xlfn.XLOOKUP(AT$30,$S$8:$S$10,_xlfn.XLOOKUP(AQ$31,$U$4:$Z$4,$U$8:$Z$10),1),1),4))</f>
        <v>"AtkSpeed":0.23</v>
      </c>
      <c r="AR200" s="2" t="str" cm="1">
        <f t="array" ref="AR200">IF(AR199="","",$B$2&amp;AR$31&amp;$B$2&amp;$B$1&amp;ROUND(AR$29/100*_xlfn.XLOOKUP($E200,$E$32:$E$281,_xlfn.XLOOKUP(AR$31,$S$28:$AB$28,$S$32:$AB$281))*IFERROR(_xlfn.XLOOKUP(AS$30,$S$8:$S$10,_xlfn.XLOOKUP(AR$31,$U$4:$Z$4,$U$8:$Z$10),1),1),4))</f>
        <v>"SkillSpeed":0.1789</v>
      </c>
      <c r="AS200" s="2" t="str">
        <f t="shared" si="28"/>
        <v>{"MagicDef":22522.6687,"AtkSpeed":0.23,"SkillSpeed":0.1789}</v>
      </c>
      <c r="AT200" s="2" t="str" cm="1">
        <f t="array" ref="AT200">IF(AT199="","",$B$2&amp;AT$31&amp;$B$2&amp;$B$1&amp;ROUND(AT$29/100*_xlfn.XLOOKUP($E200,$E$32:$E$281,_xlfn.XLOOKUP(AT$31,$S$28:$AB$28,$S$32:$AB$281))*IFERROR(_xlfn.XLOOKUP(AW$30,$S$8:$S$10,_xlfn.XLOOKUP(AT$31,$U$4:$Z$4,$U$8:$Z$10),1),1),4))</f>
        <v>"Atk":50972.3556</v>
      </c>
      <c r="AU200" s="2" t="str" cm="1">
        <f t="array" ref="AU200">IF(AU199="","",$B$2&amp;AU$31&amp;$B$2&amp;$B$1&amp;ROUND(AU$29/100*_xlfn.XLOOKUP($E200,$E$32:$E$281,_xlfn.XLOOKUP(AU$31,$S$28:$AB$28,$S$32:$AB$281))*IFERROR(_xlfn.XLOOKUP(AX$30,$S$8:$S$10,_xlfn.XLOOKUP(AU$31,$U$4:$Z$4,$U$8:$Z$10),1),1),4))</f>
        <v>"Cri":0.8092</v>
      </c>
      <c r="AV200" s="2" t="str" cm="1">
        <f t="array" ref="AV200">IF(AV199="","",$B$2&amp;AV$31&amp;$B$2&amp;$B$1&amp;ROUND(AV$29/100*_xlfn.XLOOKUP($E200,$E$32:$E$281,_xlfn.XLOOKUP(AV$31,$S$28:$AB$28,$S$32:$AB$281))*IFERROR(_xlfn.XLOOKUP(AW$30,$S$8:$S$10,_xlfn.XLOOKUP(AV$31,$U$4:$Z$4,$U$8:$Z$10),1),1),4))</f>
        <v/>
      </c>
      <c r="AW200" s="2" t="str">
        <f t="shared" si="29"/>
        <v>{"Atk":50972.3556,"Cri":0.8092}</v>
      </c>
      <c r="AX200" s="2" t="str" cm="1">
        <f t="array" ref="AX200">IF(AX199="","",$B$2&amp;AX$31&amp;$B$2&amp;$B$1&amp;ROUND(AX$29/100*_xlfn.XLOOKUP($E200,$E$32:$E$281,_xlfn.XLOOKUP(AX$31,$S$28:$AB$28,$S$32:$AB$281))*IFERROR(_xlfn.XLOOKUP(BA$30,$S$8:$S$10,_xlfn.XLOOKUP(AX$31,$U$4:$Z$4,$U$8:$Z$10),1),1),4))</f>
        <v>"Hp":740877.261</v>
      </c>
      <c r="AY200" s="2" t="str" cm="1">
        <f t="array" ref="AY200">IF(AY199="","",$B$2&amp;AY$31&amp;$B$2&amp;$B$1&amp;ROUND(AY$29/100*_xlfn.XLOOKUP($E200,$E$32:$E$281,_xlfn.XLOOKUP(AY$31,$S$28:$AB$28,$S$32:$AB$281))*IFERROR(_xlfn.XLOOKUP(BB$30,$S$8:$S$10,_xlfn.XLOOKUP(AY$31,$U$4:$Z$4,$U$8:$Z$10),1),1),4))</f>
        <v>"AntiCri":0.8092</v>
      </c>
      <c r="AZ200" s="2" t="str" cm="1">
        <f t="array" ref="AZ200">IF(AZ199="","",$B$2&amp;AZ$31&amp;$B$2&amp;$B$1&amp;ROUND(AZ$29/100*_xlfn.XLOOKUP($E200,$E$32:$E$281,_xlfn.XLOOKUP(AZ$31,$S$28:$AB$28,$S$32:$AB$281))*IFERROR(_xlfn.XLOOKUP(BA$30,$S$8:$S$10,_xlfn.XLOOKUP(AZ$31,$U$4:$Z$4,$U$8:$Z$10),1),1),4))</f>
        <v/>
      </c>
      <c r="BA200" s="2" t="str">
        <f t="shared" si="30"/>
        <v>{"Hp":740877.261,"AntiCri":0.8092}</v>
      </c>
      <c r="BB200" s="2" t="str" cm="1">
        <f t="array" ref="BB200">IF(BB199="","",$B$2&amp;BB$31&amp;$B$2&amp;$B$1&amp;ROUND(BB$29/100*_xlfn.XLOOKUP($E200,$E$32:$E$281,_xlfn.XLOOKUP(BB$31,$S$28:$AB$28,$S$32:$AB$281))*IFERROR(_xlfn.XLOOKUP(BE$30,$S$8:$S$10,_xlfn.XLOOKUP(BB$31,$U$4:$Z$4,$U$8:$Z$10),1),1),4))</f>
        <v>"PhysDef":26078.8796</v>
      </c>
      <c r="BC200" s="2" t="str" cm="1">
        <f t="array" ref="BC200">IF(BC199="","",$B$2&amp;BC$31&amp;$B$2&amp;$B$1&amp;ROUND(BC$29/100*_xlfn.XLOOKUP($E200,$E$32:$E$281,_xlfn.XLOOKUP(BC$31,$S$28:$AB$28,$S$32:$AB$281))*IFERROR(_xlfn.XLOOKUP(BF$30,$S$8:$S$10,_xlfn.XLOOKUP(BC$31,$U$4:$Z$4,$U$8:$Z$10),1),1),4))</f>
        <v>"OnHealInc":0.1686</v>
      </c>
      <c r="BD200" s="2" t="str" cm="1">
        <f t="array" ref="BD200">IF(BD199="","",$B$2&amp;BD$31&amp;$B$2&amp;$B$1&amp;ROUND(BD$29/100*_xlfn.XLOOKUP($E200,$E$32:$E$281,_xlfn.XLOOKUP(BD$31,$S$28:$AB$28,$S$32:$AB$281))*IFERROR(_xlfn.XLOOKUP(BE$30,$S$8:$S$10,_xlfn.XLOOKUP(BD$31,$U$4:$Z$4,$U$8:$Z$10),1),1),4))</f>
        <v/>
      </c>
      <c r="BE200" s="2" t="str">
        <f t="shared" si="31"/>
        <v>{"PhysDef":26078.8796,"OnHealInc":0.1686}</v>
      </c>
      <c r="BF200" s="2" t="str" cm="1">
        <f t="array" ref="BF200">IF(BF199="","",$B$2&amp;BF$31&amp;$B$2&amp;$B$1&amp;ROUND(BF$29/100*_xlfn.XLOOKUP($E200,$E$32:$E$281,_xlfn.XLOOKUP(BF$31,$S$28:$AB$28,$S$32:$AB$281))*IFERROR(_xlfn.XLOOKUP(BI$30,$S$8:$S$10,_xlfn.XLOOKUP(BF$31,$U$4:$Z$4,$U$8:$Z$10),1),1),4))</f>
        <v>"MagicDef":26078.8796</v>
      </c>
      <c r="BG200" s="2" t="str" cm="1">
        <f t="array" ref="BG200">IF(BG199="","",$B$2&amp;BG$31&amp;$B$2&amp;$B$1&amp;ROUND(BG$29/100*_xlfn.XLOOKUP($E200,$E$32:$E$281,_xlfn.XLOOKUP(BG$31,$S$28:$AB$28,$S$32:$AB$281))*IFERROR(_xlfn.XLOOKUP(BJ$30,$S$8:$S$10,_xlfn.XLOOKUP(BG$31,$U$4:$Z$4,$U$8:$Z$10),1),1),4))</f>
        <v>"AtkSpeed":0.23</v>
      </c>
      <c r="BH200" s="2" t="str" cm="1">
        <f t="array" ref="BH200">IF(BH199="","",$B$2&amp;BH$31&amp;$B$2&amp;$B$1&amp;ROUND(BH$29/100*_xlfn.XLOOKUP($E200,$E$32:$E$281,_xlfn.XLOOKUP(BH$31,$S$28:$AB$28,$S$32:$AB$281))*IFERROR(_xlfn.XLOOKUP(BI$30,$S$8:$S$10,_xlfn.XLOOKUP(BH$31,$U$4:$Z$4,$U$8:$Z$10),1),1),4))</f>
        <v>"OnHealInc":0.1686</v>
      </c>
      <c r="BI200" s="2" t="str">
        <f t="shared" si="32"/>
        <v>{"MagicDef":26078.8796,"AtkSpeed":0.23,"OnHealInc":0.1686}</v>
      </c>
      <c r="BJ200" s="2" t="str" cm="1">
        <f t="array" ref="BJ200">IF(BJ199="","",$B$2&amp;BJ$31&amp;$B$2&amp;$B$1&amp;ROUND(BJ$29/100*_xlfn.XLOOKUP($E200,$E$32:$E$281,_xlfn.XLOOKUP(BJ$31,$S$28:$AB$28,$S$32:$AB$281))*IFERROR(_xlfn.XLOOKUP(BM$30,$S$8:$S$10,_xlfn.XLOOKUP(BJ$31,$U$4:$Z$4,$U$8:$Z$10),1),1),4))</f>
        <v>"Atk":65197.199</v>
      </c>
      <c r="BK200" s="2" t="str" cm="1">
        <f t="array" ref="BK200">IF(BK199="","",$B$2&amp;BK$31&amp;$B$2&amp;$B$1&amp;ROUND(BK$29/100*_xlfn.XLOOKUP($E200,$E$32:$E$281,_xlfn.XLOOKUP(BK$31,$S$28:$AB$28,$S$32:$AB$281))*IFERROR(_xlfn.XLOOKUP(BN$30,$S$8:$S$10,_xlfn.XLOOKUP(BK$31,$U$4:$Z$4,$U$8:$Z$10),1),1),4))</f>
        <v>"Cri":0.8092</v>
      </c>
      <c r="BL200" s="2" t="str" cm="1">
        <f t="array" ref="BL200">IF(BL199="","",$B$2&amp;BL$31&amp;$B$2&amp;$B$1&amp;ROUND(BL$29/100*_xlfn.XLOOKUP($E200,$E$32:$E$281,_xlfn.XLOOKUP(BL$31,$S$28:$AB$28,$S$32:$AB$281))*IFERROR(_xlfn.XLOOKUP(BM$30,$S$8:$S$10,_xlfn.XLOOKUP(BL$31,$U$4:$Z$4,$U$8:$Z$10),1),1),4))</f>
        <v/>
      </c>
      <c r="BM200" s="2" t="str">
        <f t="shared" si="33"/>
        <v>{"Atk":65197.199,"Cri":0.8092}</v>
      </c>
      <c r="BN200" s="2" t="str" cm="1">
        <f t="array" ref="BN200">IF(BN199="","",$B$2&amp;BN$31&amp;$B$2&amp;$B$1&amp;ROUND(BN$29/100*_xlfn.XLOOKUP($E200,$E$32:$E$281,_xlfn.XLOOKUP(BN$31,$S$28:$AB$28,$S$32:$AB$281))*IFERROR(_xlfn.XLOOKUP(BQ$30,$S$8:$S$10,_xlfn.XLOOKUP(BN$31,$U$4:$Z$4,$U$8:$Z$10),1),1),4))</f>
        <v>"Hp":622336.8993</v>
      </c>
      <c r="BO200" s="2" t="str" cm="1">
        <f t="array" ref="BO200">IF(BO199="","",$B$2&amp;BO$31&amp;$B$2&amp;$B$1&amp;ROUND(BO$29/100*_xlfn.XLOOKUP($E200,$E$32:$E$281,_xlfn.XLOOKUP(BO$31,$S$28:$AB$28,$S$32:$AB$281))*IFERROR(_xlfn.XLOOKUP(BR$30,$S$8:$S$10,_xlfn.XLOOKUP(BO$31,$U$4:$Z$4,$U$8:$Z$10),1),1),4))</f>
        <v>"AntiCri":0.8092</v>
      </c>
      <c r="BP200" s="2" t="str" cm="1">
        <f t="array" ref="BP200">IF(BP199="","",$B$2&amp;BP$31&amp;$B$2&amp;$B$1&amp;ROUND(BP$29/100*_xlfn.XLOOKUP($E200,$E$32:$E$281,_xlfn.XLOOKUP(BP$31,$S$28:$AB$28,$S$32:$AB$281))*IFERROR(_xlfn.XLOOKUP(BQ$30,$S$8:$S$10,_xlfn.XLOOKUP(BP$31,$U$4:$Z$4,$U$8:$Z$10),1),1),4))</f>
        <v/>
      </c>
      <c r="BQ200" s="2" t="str">
        <f t="shared" si="34"/>
        <v>{"Hp":622336.8993,"AntiCri":0.8092}</v>
      </c>
      <c r="BR200" s="2" t="str" cm="1">
        <f t="array" ref="BR200">IF(BR199="","",$B$2&amp;BR$31&amp;$B$2&amp;$B$1&amp;ROUND(BR$29/100*_xlfn.XLOOKUP($E200,$E$32:$E$281,_xlfn.XLOOKUP(BR$31,$S$28:$AB$28,$S$32:$AB$281))*IFERROR(_xlfn.XLOOKUP(BU$30,$S$8:$S$10,_xlfn.XLOOKUP(BR$31,$U$4:$Z$4,$U$8:$Z$10),1),1),4))</f>
        <v>"PhysDef":22996.8302</v>
      </c>
      <c r="BS200" s="2" t="str" cm="1">
        <f t="array" ref="BS200">IF(BS199="","",$B$2&amp;BS$31&amp;$B$2&amp;$B$1&amp;ROUND(BS$29/100*_xlfn.XLOOKUP($E200,$E$32:$E$281,_xlfn.XLOOKUP(BS$31,$S$28:$AB$28,$S$32:$AB$281))*IFERROR(_xlfn.XLOOKUP(BV$30,$S$8:$S$10,_xlfn.XLOOKUP(BS$31,$U$4:$Z$4,$U$8:$Z$10),1),1),4))</f>
        <v>"HealInc":0.1686</v>
      </c>
      <c r="BT200" s="2" t="str" cm="1">
        <f t="array" ref="BT200">IF(BT199="","",$B$2&amp;BT$31&amp;$B$2&amp;$B$1&amp;ROUND(BT$29/100*_xlfn.XLOOKUP($E200,$E$32:$E$281,_xlfn.XLOOKUP(BT$31,$S$28:$AB$28,$S$32:$AB$281))*IFERROR(_xlfn.XLOOKUP(BU$30,$S$8:$S$10,_xlfn.XLOOKUP(BT$31,$U$4:$Z$4,$U$8:$Z$10),1),1),4))</f>
        <v/>
      </c>
      <c r="BU200" s="2" t="str">
        <f t="shared" si="35"/>
        <v>{"PhysDef":22996.8302,"HealInc":0.1686}</v>
      </c>
      <c r="BV200" s="2" t="str" cm="1">
        <f t="array" ref="BV200">IF(BV199="","",$B$2&amp;BV$31&amp;$B$2&amp;$B$1&amp;ROUND(BV$29/100*_xlfn.XLOOKUP($E200,$E$32:$E$281,_xlfn.XLOOKUP(BV$31,$S$28:$AB$28,$S$32:$AB$281))*IFERROR(_xlfn.XLOOKUP(BY$30,$S$8:$S$10,_xlfn.XLOOKUP(BV$31,$U$4:$Z$4,$U$8:$Z$10),1),1),4))</f>
        <v>"MagicDef":23470.9916</v>
      </c>
      <c r="BW200" s="2" t="str" cm="1">
        <f t="array" ref="BW200">IF(BW199="","",$B$2&amp;BW$31&amp;$B$2&amp;$B$1&amp;ROUND(BW$29/100*_xlfn.XLOOKUP($E200,$E$32:$E$281,_xlfn.XLOOKUP(BW$31,$S$28:$AB$28,$S$32:$AB$281))*IFERROR(_xlfn.XLOOKUP(BZ$30,$S$8:$S$10,_xlfn.XLOOKUP(BW$31,$U$4:$Z$4,$U$8:$Z$10),1),1),4))</f>
        <v>"AtkSpeed":0.23</v>
      </c>
      <c r="BX200" s="2" t="str" cm="1">
        <f t="array" ref="BX200">IF(BX199="","",$B$2&amp;BX$31&amp;$B$2&amp;$B$1&amp;ROUND(BX$29/100*_xlfn.XLOOKUP($E200,$E$32:$E$281,_xlfn.XLOOKUP(BX$31,$S$28:$AB$28,$S$32:$AB$281))*IFERROR(_xlfn.XLOOKUP(BY$30,$S$8:$S$10,_xlfn.XLOOKUP(BX$31,$U$4:$Z$4,$U$8:$Z$10),1),1),4))</f>
        <v>"HealInc":0.1686</v>
      </c>
      <c r="BY200" s="2" t="str">
        <f t="shared" si="36"/>
        <v>{"MagicDef":23470.9916,"AtkSpeed":0.23,"HealInc":0.1686}</v>
      </c>
    </row>
    <row r="201" spans="4:77" ht="16.5" x14ac:dyDescent="0.15">
      <c r="D201" s="38">
        <v>349</v>
      </c>
      <c r="E201" s="43">
        <v>170</v>
      </c>
      <c r="F201" s="38">
        <v>0</v>
      </c>
      <c r="G201" s="38">
        <v>0</v>
      </c>
      <c r="H201" s="38">
        <v>0</v>
      </c>
      <c r="I201" s="48">
        <v>0</v>
      </c>
      <c r="J201" s="48">
        <v>0</v>
      </c>
      <c r="K201" s="48">
        <v>0</v>
      </c>
      <c r="L201" s="48">
        <v>0</v>
      </c>
      <c r="M201" s="48">
        <v>0</v>
      </c>
      <c r="N201" s="48">
        <v>0</v>
      </c>
      <c r="O201" s="48">
        <v>0</v>
      </c>
      <c r="P201" s="48">
        <v>0</v>
      </c>
      <c r="Q201" s="48">
        <v>0</v>
      </c>
      <c r="R201" s="48">
        <v>0</v>
      </c>
      <c r="S201" s="48">
        <f>SUM(I$32:I201)</f>
        <v>592701.80883179419</v>
      </c>
      <c r="T201" s="48">
        <f>SUM(J$32:J201)</f>
        <v>59270.180883179411</v>
      </c>
      <c r="U201" s="48">
        <f>SUM(K$32:K201)</f>
        <v>23708.072353271767</v>
      </c>
      <c r="V201" s="48">
        <f>SUM(L$32:L201)</f>
        <v>23708.072353271767</v>
      </c>
      <c r="W201" s="62">
        <f>SUM(M$32:M201)/10000</f>
        <v>0.80920000000000003</v>
      </c>
      <c r="X201" s="62">
        <f>SUM(N$32:N201)/10000</f>
        <v>0.80920000000000003</v>
      </c>
      <c r="Y201" s="62">
        <f>SUM(O$32:O201)/10000</f>
        <v>0.22994999999999999</v>
      </c>
      <c r="Z201" s="62">
        <f>SUM(P$32:P201)/10000</f>
        <v>0.17885000000000001</v>
      </c>
      <c r="AA201" s="62">
        <f>SUM(Q$32:Q201)/10000</f>
        <v>0.16863000000000011</v>
      </c>
      <c r="AB201" s="62">
        <f>SUM(R$32:R201)/10000</f>
        <v>0.16863000000000011</v>
      </c>
      <c r="AD201" s="2" t="str" cm="1">
        <f t="array" ref="AD201">IF(AD200="","",$B$2&amp;AD$31&amp;$B$2&amp;$B$1&amp;ROUND(AD$29/100*_xlfn.XLOOKUP($E201,$E$32:$E$281,_xlfn.XLOOKUP(AD$31,$S$28:$AB$28,$S$32:$AB$281))*_xlfn.XLOOKUP(AG$30,$S$8:$S$10,_xlfn.XLOOKUP(AD$31,$U$4:$Z$4,$U$8:$Z$10),1),4))</f>
        <v>"Atk":72309.6207</v>
      </c>
      <c r="AE201" s="2" t="str" cm="1">
        <f t="array" ref="AE201">IF(AE200="","",$B$2&amp;AE$31&amp;$B$2&amp;$B$1&amp;ROUND(AE$29/100*_xlfn.XLOOKUP($E201,$E$32:$E$281,_xlfn.XLOOKUP(AE$31,$S$28:$AB$28,$S$32:$AB$281))*_xlfn.XLOOKUP(AG$30,$S$8:$S$10,_xlfn.XLOOKUP(AE$31,$U$4:$Z$4,$U$8:$Z$10),1),4))</f>
        <v>"Cri":1.1733</v>
      </c>
      <c r="AF201" s="2" t="str" cm="1">
        <f t="array" ref="AF201">IF(AF200="","",$B$2&amp;AF$31&amp;$B$2&amp;$B$1&amp;ROUND(AF$29/100*_xlfn.XLOOKUP($E201,$E$32:$E$281,_xlfn.XLOOKUP(AF$31,$S$28:$AB$28,$S$32:$AB$281))*_xlfn.XLOOKUP(AI$30,$S$8:$S$10,_xlfn.XLOOKUP(AF$31,$U$4:$Z$4,$U$8:$Z$10),1),4))</f>
        <v/>
      </c>
      <c r="AG201" s="2" t="str">
        <f t="shared" si="25"/>
        <v>{"Atk":72309.6207,"Cri":1.1733}</v>
      </c>
      <c r="AH201" s="2" t="str" cm="1">
        <f t="array" ref="AH201">IF(AH200="","",$B$2&amp;AH$31&amp;$B$2&amp;$B$1&amp;ROUND(AH$29/100*_xlfn.XLOOKUP($E201,$E$32:$E$281,_xlfn.XLOOKUP(AH$31,$S$28:$AB$28,$S$32:$AB$281))*_xlfn.XLOOKUP(AK$30,$S$8:$S$10,_xlfn.XLOOKUP(AH$31,$U$4:$Z$4,$U$8:$Z$10),1),4))</f>
        <v>"Hp":521577.5918</v>
      </c>
      <c r="AI201" s="2" t="str" cm="1">
        <f t="array" ref="AI201">IF(AI200="","",$B$2&amp;AI$31&amp;$B$2&amp;$B$1&amp;ROUND(AI$29/100*_xlfn.XLOOKUP($E201,$E$32:$E$281,_xlfn.XLOOKUP(AI$31,$S$28:$AB$28,$S$32:$AB$281))*_xlfn.XLOOKUP(AK$30,$S$8:$S$10,_xlfn.XLOOKUP(AI$31,$U$4:$Z$4,$U$8:$Z$10),1),4))</f>
        <v>"AntiCri":0.6474</v>
      </c>
      <c r="AJ201" s="2" t="str" cm="1">
        <f t="array" ref="AJ201">IF(AJ200="","",$B$2&amp;AJ$31&amp;$B$2&amp;$B$1&amp;ROUND(AJ$29/100*_xlfn.XLOOKUP($E201,$E$32:$E$281,_xlfn.XLOOKUP(AJ$31,$S$28:$AB$28,$S$32:$AB$281))*_xlfn.XLOOKUP(AK$30,$S$8:$S$10,_xlfn.XLOOKUP(AJ$31,$U$4:$Z$4,$U$8:$Z$10),1),4))</f>
        <v/>
      </c>
      <c r="AK201" s="2" t="str">
        <f t="shared" si="26"/>
        <v>{"Hp":521577.5918,"AntiCri":0.6474}</v>
      </c>
      <c r="AL201" s="2" t="str" cm="1">
        <f t="array" ref="AL201">IF(AL200="","",$B$2&amp;AL$31&amp;$B$2&amp;$B$1&amp;ROUND(AL$29/100*_xlfn.XLOOKUP($E201,$E$32:$E$281,_xlfn.XLOOKUP(AL$31,$S$28:$AB$28,$S$32:$AB$281))*IFERROR(_xlfn.XLOOKUP(AO$30,$S$8:$S$10,_xlfn.XLOOKUP(AL$31,$U$4:$Z$4,$U$8:$Z$10),1),1),4))</f>
        <v>"PhysDef":22522.6687</v>
      </c>
      <c r="AM201" s="2" t="str" cm="1">
        <f t="array" ref="AM201">IF(AM200="","",$B$2&amp;AM$31&amp;$B$2&amp;$B$1&amp;ROUND(AM$29/100*_xlfn.XLOOKUP($E201,$E$32:$E$281,_xlfn.XLOOKUP(AM$31,$S$28:$AB$28,$S$32:$AB$281))*IFERROR(_xlfn.XLOOKUP(AP$30,$S$8:$S$10,_xlfn.XLOOKUP(AM$31,$U$4:$Z$4,$U$8:$Z$10),1),1),4))</f>
        <v>"SkillSpeed":0.1789</v>
      </c>
      <c r="AN201" s="2" t="str" cm="1">
        <f t="array" ref="AN201">IF(AN200="","",$B$2&amp;AN$31&amp;$B$2&amp;$B$1&amp;ROUND(AN$29/100*_xlfn.XLOOKUP($E201,$E$32:$E$281,_xlfn.XLOOKUP(AN$31,$S$28:$AB$28,$S$32:$AB$281))*IFERROR(_xlfn.XLOOKUP(AO$30,$S$8:$S$10,_xlfn.XLOOKUP(AN$31,$U$4:$Z$4,$U$8:$Z$10),1),1),4))</f>
        <v/>
      </c>
      <c r="AO201" s="2" t="str">
        <f t="shared" si="27"/>
        <v>{"PhysDef":22522.6687,"SkillSpeed":0.1789}</v>
      </c>
      <c r="AP201" s="2" t="str" cm="1">
        <f t="array" ref="AP201">IF(AP200="","",$B$2&amp;AP$31&amp;$B$2&amp;$B$1&amp;ROUND(AP$29/100*_xlfn.XLOOKUP($E201,$E$32:$E$281,_xlfn.XLOOKUP(AP$31,$S$28:$AB$28,$S$32:$AB$281))*IFERROR(_xlfn.XLOOKUP(AS$30,$S$8:$S$10,_xlfn.XLOOKUP(AP$31,$U$4:$Z$4,$U$8:$Z$10),1),1),4))</f>
        <v>"MagicDef":22522.6687</v>
      </c>
      <c r="AQ201" s="2" t="str" cm="1">
        <f t="array" ref="AQ201">IF(AQ200="","",$B$2&amp;AQ$31&amp;$B$2&amp;$B$1&amp;ROUND(AQ$29/100*_xlfn.XLOOKUP($E201,$E$32:$E$281,_xlfn.XLOOKUP(AQ$31,$S$28:$AB$28,$S$32:$AB$281))*IFERROR(_xlfn.XLOOKUP(AT$30,$S$8:$S$10,_xlfn.XLOOKUP(AQ$31,$U$4:$Z$4,$U$8:$Z$10),1),1),4))</f>
        <v>"AtkSpeed":0.23</v>
      </c>
      <c r="AR201" s="2" t="str" cm="1">
        <f t="array" ref="AR201">IF(AR200="","",$B$2&amp;AR$31&amp;$B$2&amp;$B$1&amp;ROUND(AR$29/100*_xlfn.XLOOKUP($E201,$E$32:$E$281,_xlfn.XLOOKUP(AR$31,$S$28:$AB$28,$S$32:$AB$281))*IFERROR(_xlfn.XLOOKUP(AS$30,$S$8:$S$10,_xlfn.XLOOKUP(AR$31,$U$4:$Z$4,$U$8:$Z$10),1),1),4))</f>
        <v>"SkillSpeed":0.1789</v>
      </c>
      <c r="AS201" s="2" t="str">
        <f t="shared" si="28"/>
        <v>{"MagicDef":22522.6687,"AtkSpeed":0.23,"SkillSpeed":0.1789}</v>
      </c>
      <c r="AT201" s="2" t="str" cm="1">
        <f t="array" ref="AT201">IF(AT200="","",$B$2&amp;AT$31&amp;$B$2&amp;$B$1&amp;ROUND(AT$29/100*_xlfn.XLOOKUP($E201,$E$32:$E$281,_xlfn.XLOOKUP(AT$31,$S$28:$AB$28,$S$32:$AB$281))*IFERROR(_xlfn.XLOOKUP(AW$30,$S$8:$S$10,_xlfn.XLOOKUP(AT$31,$U$4:$Z$4,$U$8:$Z$10),1),1),4))</f>
        <v>"Atk":50972.3556</v>
      </c>
      <c r="AU201" s="2" t="str" cm="1">
        <f t="array" ref="AU201">IF(AU200="","",$B$2&amp;AU$31&amp;$B$2&amp;$B$1&amp;ROUND(AU$29/100*_xlfn.XLOOKUP($E201,$E$32:$E$281,_xlfn.XLOOKUP(AU$31,$S$28:$AB$28,$S$32:$AB$281))*IFERROR(_xlfn.XLOOKUP(AX$30,$S$8:$S$10,_xlfn.XLOOKUP(AU$31,$U$4:$Z$4,$U$8:$Z$10),1),1),4))</f>
        <v>"Cri":0.8092</v>
      </c>
      <c r="AV201" s="2" t="str" cm="1">
        <f t="array" ref="AV201">IF(AV200="","",$B$2&amp;AV$31&amp;$B$2&amp;$B$1&amp;ROUND(AV$29/100*_xlfn.XLOOKUP($E201,$E$32:$E$281,_xlfn.XLOOKUP(AV$31,$S$28:$AB$28,$S$32:$AB$281))*IFERROR(_xlfn.XLOOKUP(AW$30,$S$8:$S$10,_xlfn.XLOOKUP(AV$31,$U$4:$Z$4,$U$8:$Z$10),1),1),4))</f>
        <v/>
      </c>
      <c r="AW201" s="2" t="str">
        <f t="shared" si="29"/>
        <v>{"Atk":50972.3556,"Cri":0.8092}</v>
      </c>
      <c r="AX201" s="2" t="str" cm="1">
        <f t="array" ref="AX201">IF(AX200="","",$B$2&amp;AX$31&amp;$B$2&amp;$B$1&amp;ROUND(AX$29/100*_xlfn.XLOOKUP($E201,$E$32:$E$281,_xlfn.XLOOKUP(AX$31,$S$28:$AB$28,$S$32:$AB$281))*IFERROR(_xlfn.XLOOKUP(BA$30,$S$8:$S$10,_xlfn.XLOOKUP(AX$31,$U$4:$Z$4,$U$8:$Z$10),1),1),4))</f>
        <v>"Hp":740877.261</v>
      </c>
      <c r="AY201" s="2" t="str" cm="1">
        <f t="array" ref="AY201">IF(AY200="","",$B$2&amp;AY$31&amp;$B$2&amp;$B$1&amp;ROUND(AY$29/100*_xlfn.XLOOKUP($E201,$E$32:$E$281,_xlfn.XLOOKUP(AY$31,$S$28:$AB$28,$S$32:$AB$281))*IFERROR(_xlfn.XLOOKUP(BB$30,$S$8:$S$10,_xlfn.XLOOKUP(AY$31,$U$4:$Z$4,$U$8:$Z$10),1),1),4))</f>
        <v>"AntiCri":0.8092</v>
      </c>
      <c r="AZ201" s="2" t="str" cm="1">
        <f t="array" ref="AZ201">IF(AZ200="","",$B$2&amp;AZ$31&amp;$B$2&amp;$B$1&amp;ROUND(AZ$29/100*_xlfn.XLOOKUP($E201,$E$32:$E$281,_xlfn.XLOOKUP(AZ$31,$S$28:$AB$28,$S$32:$AB$281))*IFERROR(_xlfn.XLOOKUP(BA$30,$S$8:$S$10,_xlfn.XLOOKUP(AZ$31,$U$4:$Z$4,$U$8:$Z$10),1),1),4))</f>
        <v/>
      </c>
      <c r="BA201" s="2" t="str">
        <f t="shared" si="30"/>
        <v>{"Hp":740877.261,"AntiCri":0.8092}</v>
      </c>
      <c r="BB201" s="2" t="str" cm="1">
        <f t="array" ref="BB201">IF(BB200="","",$B$2&amp;BB$31&amp;$B$2&amp;$B$1&amp;ROUND(BB$29/100*_xlfn.XLOOKUP($E201,$E$32:$E$281,_xlfn.XLOOKUP(BB$31,$S$28:$AB$28,$S$32:$AB$281))*IFERROR(_xlfn.XLOOKUP(BE$30,$S$8:$S$10,_xlfn.XLOOKUP(BB$31,$U$4:$Z$4,$U$8:$Z$10),1),1),4))</f>
        <v>"PhysDef":26078.8796</v>
      </c>
      <c r="BC201" s="2" t="str" cm="1">
        <f t="array" ref="BC201">IF(BC200="","",$B$2&amp;BC$31&amp;$B$2&amp;$B$1&amp;ROUND(BC$29/100*_xlfn.XLOOKUP($E201,$E$32:$E$281,_xlfn.XLOOKUP(BC$31,$S$28:$AB$28,$S$32:$AB$281))*IFERROR(_xlfn.XLOOKUP(BF$30,$S$8:$S$10,_xlfn.XLOOKUP(BC$31,$U$4:$Z$4,$U$8:$Z$10),1),1),4))</f>
        <v>"OnHealInc":0.1686</v>
      </c>
      <c r="BD201" s="2" t="str" cm="1">
        <f t="array" ref="BD201">IF(BD200="","",$B$2&amp;BD$31&amp;$B$2&amp;$B$1&amp;ROUND(BD$29/100*_xlfn.XLOOKUP($E201,$E$32:$E$281,_xlfn.XLOOKUP(BD$31,$S$28:$AB$28,$S$32:$AB$281))*IFERROR(_xlfn.XLOOKUP(BE$30,$S$8:$S$10,_xlfn.XLOOKUP(BD$31,$U$4:$Z$4,$U$8:$Z$10),1),1),4))</f>
        <v/>
      </c>
      <c r="BE201" s="2" t="str">
        <f t="shared" si="31"/>
        <v>{"PhysDef":26078.8796,"OnHealInc":0.1686}</v>
      </c>
      <c r="BF201" s="2" t="str" cm="1">
        <f t="array" ref="BF201">IF(BF200="","",$B$2&amp;BF$31&amp;$B$2&amp;$B$1&amp;ROUND(BF$29/100*_xlfn.XLOOKUP($E201,$E$32:$E$281,_xlfn.XLOOKUP(BF$31,$S$28:$AB$28,$S$32:$AB$281))*IFERROR(_xlfn.XLOOKUP(BI$30,$S$8:$S$10,_xlfn.XLOOKUP(BF$31,$U$4:$Z$4,$U$8:$Z$10),1),1),4))</f>
        <v>"MagicDef":26078.8796</v>
      </c>
      <c r="BG201" s="2" t="str" cm="1">
        <f t="array" ref="BG201">IF(BG200="","",$B$2&amp;BG$31&amp;$B$2&amp;$B$1&amp;ROUND(BG$29/100*_xlfn.XLOOKUP($E201,$E$32:$E$281,_xlfn.XLOOKUP(BG$31,$S$28:$AB$28,$S$32:$AB$281))*IFERROR(_xlfn.XLOOKUP(BJ$30,$S$8:$S$10,_xlfn.XLOOKUP(BG$31,$U$4:$Z$4,$U$8:$Z$10),1),1),4))</f>
        <v>"AtkSpeed":0.23</v>
      </c>
      <c r="BH201" s="2" t="str" cm="1">
        <f t="array" ref="BH201">IF(BH200="","",$B$2&amp;BH$31&amp;$B$2&amp;$B$1&amp;ROUND(BH$29/100*_xlfn.XLOOKUP($E201,$E$32:$E$281,_xlfn.XLOOKUP(BH$31,$S$28:$AB$28,$S$32:$AB$281))*IFERROR(_xlfn.XLOOKUP(BI$30,$S$8:$S$10,_xlfn.XLOOKUP(BH$31,$U$4:$Z$4,$U$8:$Z$10),1),1),4))</f>
        <v>"OnHealInc":0.1686</v>
      </c>
      <c r="BI201" s="2" t="str">
        <f t="shared" si="32"/>
        <v>{"MagicDef":26078.8796,"AtkSpeed":0.23,"OnHealInc":0.1686}</v>
      </c>
      <c r="BJ201" s="2" t="str" cm="1">
        <f t="array" ref="BJ201">IF(BJ200="","",$B$2&amp;BJ$31&amp;$B$2&amp;$B$1&amp;ROUND(BJ$29/100*_xlfn.XLOOKUP($E201,$E$32:$E$281,_xlfn.XLOOKUP(BJ$31,$S$28:$AB$28,$S$32:$AB$281))*IFERROR(_xlfn.XLOOKUP(BM$30,$S$8:$S$10,_xlfn.XLOOKUP(BJ$31,$U$4:$Z$4,$U$8:$Z$10),1),1),4))</f>
        <v>"Atk":65197.199</v>
      </c>
      <c r="BK201" s="2" t="str" cm="1">
        <f t="array" ref="BK201">IF(BK200="","",$B$2&amp;BK$31&amp;$B$2&amp;$B$1&amp;ROUND(BK$29/100*_xlfn.XLOOKUP($E201,$E$32:$E$281,_xlfn.XLOOKUP(BK$31,$S$28:$AB$28,$S$32:$AB$281))*IFERROR(_xlfn.XLOOKUP(BN$30,$S$8:$S$10,_xlfn.XLOOKUP(BK$31,$U$4:$Z$4,$U$8:$Z$10),1),1),4))</f>
        <v>"Cri":0.8092</v>
      </c>
      <c r="BL201" s="2" t="str" cm="1">
        <f t="array" ref="BL201">IF(BL200="","",$B$2&amp;BL$31&amp;$B$2&amp;$B$1&amp;ROUND(BL$29/100*_xlfn.XLOOKUP($E201,$E$32:$E$281,_xlfn.XLOOKUP(BL$31,$S$28:$AB$28,$S$32:$AB$281))*IFERROR(_xlfn.XLOOKUP(BM$30,$S$8:$S$10,_xlfn.XLOOKUP(BL$31,$U$4:$Z$4,$U$8:$Z$10),1),1),4))</f>
        <v/>
      </c>
      <c r="BM201" s="2" t="str">
        <f t="shared" si="33"/>
        <v>{"Atk":65197.199,"Cri":0.8092}</v>
      </c>
      <c r="BN201" s="2" t="str" cm="1">
        <f t="array" ref="BN201">IF(BN200="","",$B$2&amp;BN$31&amp;$B$2&amp;$B$1&amp;ROUND(BN$29/100*_xlfn.XLOOKUP($E201,$E$32:$E$281,_xlfn.XLOOKUP(BN$31,$S$28:$AB$28,$S$32:$AB$281))*IFERROR(_xlfn.XLOOKUP(BQ$30,$S$8:$S$10,_xlfn.XLOOKUP(BN$31,$U$4:$Z$4,$U$8:$Z$10),1),1),4))</f>
        <v>"Hp":622336.8993</v>
      </c>
      <c r="BO201" s="2" t="str" cm="1">
        <f t="array" ref="BO201">IF(BO200="","",$B$2&amp;BO$31&amp;$B$2&amp;$B$1&amp;ROUND(BO$29/100*_xlfn.XLOOKUP($E201,$E$32:$E$281,_xlfn.XLOOKUP(BO$31,$S$28:$AB$28,$S$32:$AB$281))*IFERROR(_xlfn.XLOOKUP(BR$30,$S$8:$S$10,_xlfn.XLOOKUP(BO$31,$U$4:$Z$4,$U$8:$Z$10),1),1),4))</f>
        <v>"AntiCri":0.8092</v>
      </c>
      <c r="BP201" s="2" t="str" cm="1">
        <f t="array" ref="BP201">IF(BP200="","",$B$2&amp;BP$31&amp;$B$2&amp;$B$1&amp;ROUND(BP$29/100*_xlfn.XLOOKUP($E201,$E$32:$E$281,_xlfn.XLOOKUP(BP$31,$S$28:$AB$28,$S$32:$AB$281))*IFERROR(_xlfn.XLOOKUP(BQ$30,$S$8:$S$10,_xlfn.XLOOKUP(BP$31,$U$4:$Z$4,$U$8:$Z$10),1),1),4))</f>
        <v/>
      </c>
      <c r="BQ201" s="2" t="str">
        <f t="shared" si="34"/>
        <v>{"Hp":622336.8993,"AntiCri":0.8092}</v>
      </c>
      <c r="BR201" s="2" t="str" cm="1">
        <f t="array" ref="BR201">IF(BR200="","",$B$2&amp;BR$31&amp;$B$2&amp;$B$1&amp;ROUND(BR$29/100*_xlfn.XLOOKUP($E201,$E$32:$E$281,_xlfn.XLOOKUP(BR$31,$S$28:$AB$28,$S$32:$AB$281))*IFERROR(_xlfn.XLOOKUP(BU$30,$S$8:$S$10,_xlfn.XLOOKUP(BR$31,$U$4:$Z$4,$U$8:$Z$10),1),1),4))</f>
        <v>"PhysDef":22996.8302</v>
      </c>
      <c r="BS201" s="2" t="str" cm="1">
        <f t="array" ref="BS201">IF(BS200="","",$B$2&amp;BS$31&amp;$B$2&amp;$B$1&amp;ROUND(BS$29/100*_xlfn.XLOOKUP($E201,$E$32:$E$281,_xlfn.XLOOKUP(BS$31,$S$28:$AB$28,$S$32:$AB$281))*IFERROR(_xlfn.XLOOKUP(BV$30,$S$8:$S$10,_xlfn.XLOOKUP(BS$31,$U$4:$Z$4,$U$8:$Z$10),1),1),4))</f>
        <v>"HealInc":0.1686</v>
      </c>
      <c r="BT201" s="2" t="str" cm="1">
        <f t="array" ref="BT201">IF(BT200="","",$B$2&amp;BT$31&amp;$B$2&amp;$B$1&amp;ROUND(BT$29/100*_xlfn.XLOOKUP($E201,$E$32:$E$281,_xlfn.XLOOKUP(BT$31,$S$28:$AB$28,$S$32:$AB$281))*IFERROR(_xlfn.XLOOKUP(BU$30,$S$8:$S$10,_xlfn.XLOOKUP(BT$31,$U$4:$Z$4,$U$8:$Z$10),1),1),4))</f>
        <v/>
      </c>
      <c r="BU201" s="2" t="str">
        <f t="shared" si="35"/>
        <v>{"PhysDef":22996.8302,"HealInc":0.1686}</v>
      </c>
      <c r="BV201" s="2" t="str" cm="1">
        <f t="array" ref="BV201">IF(BV200="","",$B$2&amp;BV$31&amp;$B$2&amp;$B$1&amp;ROUND(BV$29/100*_xlfn.XLOOKUP($E201,$E$32:$E$281,_xlfn.XLOOKUP(BV$31,$S$28:$AB$28,$S$32:$AB$281))*IFERROR(_xlfn.XLOOKUP(BY$30,$S$8:$S$10,_xlfn.XLOOKUP(BV$31,$U$4:$Z$4,$U$8:$Z$10),1),1),4))</f>
        <v>"MagicDef":23470.9916</v>
      </c>
      <c r="BW201" s="2" t="str" cm="1">
        <f t="array" ref="BW201">IF(BW200="","",$B$2&amp;BW$31&amp;$B$2&amp;$B$1&amp;ROUND(BW$29/100*_xlfn.XLOOKUP($E201,$E$32:$E$281,_xlfn.XLOOKUP(BW$31,$S$28:$AB$28,$S$32:$AB$281))*IFERROR(_xlfn.XLOOKUP(BZ$30,$S$8:$S$10,_xlfn.XLOOKUP(BW$31,$U$4:$Z$4,$U$8:$Z$10),1),1),4))</f>
        <v>"AtkSpeed":0.23</v>
      </c>
      <c r="BX201" s="2" t="str" cm="1">
        <f t="array" ref="BX201">IF(BX200="","",$B$2&amp;BX$31&amp;$B$2&amp;$B$1&amp;ROUND(BX$29/100*_xlfn.XLOOKUP($E201,$E$32:$E$281,_xlfn.XLOOKUP(BX$31,$S$28:$AB$28,$S$32:$AB$281))*IFERROR(_xlfn.XLOOKUP(BY$30,$S$8:$S$10,_xlfn.XLOOKUP(BX$31,$U$4:$Z$4,$U$8:$Z$10),1),1),4))</f>
        <v>"HealInc":0.1686</v>
      </c>
      <c r="BY201" s="2" t="str">
        <f t="shared" si="36"/>
        <v>{"MagicDef":23470.9916,"AtkSpeed":0.23,"HealInc":0.1686}</v>
      </c>
    </row>
    <row r="202" spans="4:77" ht="16.5" x14ac:dyDescent="0.15">
      <c r="D202" s="38">
        <v>351</v>
      </c>
      <c r="E202" s="42">
        <v>171</v>
      </c>
      <c r="F202" s="38">
        <v>0</v>
      </c>
      <c r="G202" s="38">
        <v>0</v>
      </c>
      <c r="H202" s="38">
        <v>0</v>
      </c>
      <c r="I202" s="48">
        <v>0</v>
      </c>
      <c r="J202" s="48">
        <v>0</v>
      </c>
      <c r="K202" s="48">
        <v>0</v>
      </c>
      <c r="L202" s="48">
        <v>0</v>
      </c>
      <c r="M202" s="48">
        <v>0</v>
      </c>
      <c r="N202" s="48">
        <v>0</v>
      </c>
      <c r="O202" s="48">
        <v>0</v>
      </c>
      <c r="P202" s="48">
        <v>0</v>
      </c>
      <c r="Q202" s="48">
        <v>0</v>
      </c>
      <c r="R202" s="48">
        <v>0</v>
      </c>
      <c r="S202" s="48">
        <f>SUM(I$32:I202)</f>
        <v>592701.80883179419</v>
      </c>
      <c r="T202" s="48">
        <f>SUM(J$32:J202)</f>
        <v>59270.180883179411</v>
      </c>
      <c r="U202" s="48">
        <f>SUM(K$32:K202)</f>
        <v>23708.072353271767</v>
      </c>
      <c r="V202" s="48">
        <f>SUM(L$32:L202)</f>
        <v>23708.072353271767</v>
      </c>
      <c r="W202" s="62">
        <f>SUM(M$32:M202)/10000</f>
        <v>0.80920000000000003</v>
      </c>
      <c r="X202" s="62">
        <f>SUM(N$32:N202)/10000</f>
        <v>0.80920000000000003</v>
      </c>
      <c r="Y202" s="62">
        <f>SUM(O$32:O202)/10000</f>
        <v>0.22994999999999999</v>
      </c>
      <c r="Z202" s="62">
        <f>SUM(P$32:P202)/10000</f>
        <v>0.17885000000000001</v>
      </c>
      <c r="AA202" s="62">
        <f>SUM(Q$32:Q202)/10000</f>
        <v>0.16863000000000011</v>
      </c>
      <c r="AB202" s="62">
        <f>SUM(R$32:R202)/10000</f>
        <v>0.16863000000000011</v>
      </c>
      <c r="AD202" s="2" t="str" cm="1">
        <f t="array" ref="AD202">IF(AD201="","",$B$2&amp;AD$31&amp;$B$2&amp;$B$1&amp;ROUND(AD$29/100*_xlfn.XLOOKUP($E202,$E$32:$E$281,_xlfn.XLOOKUP(AD$31,$S$28:$AB$28,$S$32:$AB$281))*_xlfn.XLOOKUP(AG$30,$S$8:$S$10,_xlfn.XLOOKUP(AD$31,$U$4:$Z$4,$U$8:$Z$10),1),4))</f>
        <v>"Atk":72309.6207</v>
      </c>
      <c r="AE202" s="2" t="str" cm="1">
        <f t="array" ref="AE202">IF(AE201="","",$B$2&amp;AE$31&amp;$B$2&amp;$B$1&amp;ROUND(AE$29/100*_xlfn.XLOOKUP($E202,$E$32:$E$281,_xlfn.XLOOKUP(AE$31,$S$28:$AB$28,$S$32:$AB$281))*_xlfn.XLOOKUP(AG$30,$S$8:$S$10,_xlfn.XLOOKUP(AE$31,$U$4:$Z$4,$U$8:$Z$10),1),4))</f>
        <v>"Cri":1.1733</v>
      </c>
      <c r="AF202" s="2" t="str" cm="1">
        <f t="array" ref="AF202">IF(AF201="","",$B$2&amp;AF$31&amp;$B$2&amp;$B$1&amp;ROUND(AF$29/100*_xlfn.XLOOKUP($E202,$E$32:$E$281,_xlfn.XLOOKUP(AF$31,$S$28:$AB$28,$S$32:$AB$281))*_xlfn.XLOOKUP(AI$30,$S$8:$S$10,_xlfn.XLOOKUP(AF$31,$U$4:$Z$4,$U$8:$Z$10),1),4))</f>
        <v/>
      </c>
      <c r="AG202" s="2" t="str">
        <f t="shared" si="25"/>
        <v>{"Atk":72309.6207,"Cri":1.1733}</v>
      </c>
      <c r="AH202" s="2" t="str" cm="1">
        <f t="array" ref="AH202">IF(AH201="","",$B$2&amp;AH$31&amp;$B$2&amp;$B$1&amp;ROUND(AH$29/100*_xlfn.XLOOKUP($E202,$E$32:$E$281,_xlfn.XLOOKUP(AH$31,$S$28:$AB$28,$S$32:$AB$281))*_xlfn.XLOOKUP(AK$30,$S$8:$S$10,_xlfn.XLOOKUP(AH$31,$U$4:$Z$4,$U$8:$Z$10),1),4))</f>
        <v>"Hp":521577.5918</v>
      </c>
      <c r="AI202" s="2" t="str" cm="1">
        <f t="array" ref="AI202">IF(AI201="","",$B$2&amp;AI$31&amp;$B$2&amp;$B$1&amp;ROUND(AI$29/100*_xlfn.XLOOKUP($E202,$E$32:$E$281,_xlfn.XLOOKUP(AI$31,$S$28:$AB$28,$S$32:$AB$281))*_xlfn.XLOOKUP(AK$30,$S$8:$S$10,_xlfn.XLOOKUP(AI$31,$U$4:$Z$4,$U$8:$Z$10),1),4))</f>
        <v>"AntiCri":0.6474</v>
      </c>
      <c r="AJ202" s="2" t="str" cm="1">
        <f t="array" ref="AJ202">IF(AJ201="","",$B$2&amp;AJ$31&amp;$B$2&amp;$B$1&amp;ROUND(AJ$29/100*_xlfn.XLOOKUP($E202,$E$32:$E$281,_xlfn.XLOOKUP(AJ$31,$S$28:$AB$28,$S$32:$AB$281))*_xlfn.XLOOKUP(AK$30,$S$8:$S$10,_xlfn.XLOOKUP(AJ$31,$U$4:$Z$4,$U$8:$Z$10),1),4))</f>
        <v/>
      </c>
      <c r="AK202" s="2" t="str">
        <f t="shared" si="26"/>
        <v>{"Hp":521577.5918,"AntiCri":0.6474}</v>
      </c>
      <c r="AL202" s="2" t="str" cm="1">
        <f t="array" ref="AL202">IF(AL201="","",$B$2&amp;AL$31&amp;$B$2&amp;$B$1&amp;ROUND(AL$29/100*_xlfn.XLOOKUP($E202,$E$32:$E$281,_xlfn.XLOOKUP(AL$31,$S$28:$AB$28,$S$32:$AB$281))*IFERROR(_xlfn.XLOOKUP(AO$30,$S$8:$S$10,_xlfn.XLOOKUP(AL$31,$U$4:$Z$4,$U$8:$Z$10),1),1),4))</f>
        <v>"PhysDef":22522.6687</v>
      </c>
      <c r="AM202" s="2" t="str" cm="1">
        <f t="array" ref="AM202">IF(AM201="","",$B$2&amp;AM$31&amp;$B$2&amp;$B$1&amp;ROUND(AM$29/100*_xlfn.XLOOKUP($E202,$E$32:$E$281,_xlfn.XLOOKUP(AM$31,$S$28:$AB$28,$S$32:$AB$281))*IFERROR(_xlfn.XLOOKUP(AP$30,$S$8:$S$10,_xlfn.XLOOKUP(AM$31,$U$4:$Z$4,$U$8:$Z$10),1),1),4))</f>
        <v>"SkillSpeed":0.1789</v>
      </c>
      <c r="AN202" s="2" t="str" cm="1">
        <f t="array" ref="AN202">IF(AN201="","",$B$2&amp;AN$31&amp;$B$2&amp;$B$1&amp;ROUND(AN$29/100*_xlfn.XLOOKUP($E202,$E$32:$E$281,_xlfn.XLOOKUP(AN$31,$S$28:$AB$28,$S$32:$AB$281))*IFERROR(_xlfn.XLOOKUP(AO$30,$S$8:$S$10,_xlfn.XLOOKUP(AN$31,$U$4:$Z$4,$U$8:$Z$10),1),1),4))</f>
        <v/>
      </c>
      <c r="AO202" s="2" t="str">
        <f t="shared" si="27"/>
        <v>{"PhysDef":22522.6687,"SkillSpeed":0.1789}</v>
      </c>
      <c r="AP202" s="2" t="str" cm="1">
        <f t="array" ref="AP202">IF(AP201="","",$B$2&amp;AP$31&amp;$B$2&amp;$B$1&amp;ROUND(AP$29/100*_xlfn.XLOOKUP($E202,$E$32:$E$281,_xlfn.XLOOKUP(AP$31,$S$28:$AB$28,$S$32:$AB$281))*IFERROR(_xlfn.XLOOKUP(AS$30,$S$8:$S$10,_xlfn.XLOOKUP(AP$31,$U$4:$Z$4,$U$8:$Z$10),1),1),4))</f>
        <v>"MagicDef":22522.6687</v>
      </c>
      <c r="AQ202" s="2" t="str" cm="1">
        <f t="array" ref="AQ202">IF(AQ201="","",$B$2&amp;AQ$31&amp;$B$2&amp;$B$1&amp;ROUND(AQ$29/100*_xlfn.XLOOKUP($E202,$E$32:$E$281,_xlfn.XLOOKUP(AQ$31,$S$28:$AB$28,$S$32:$AB$281))*IFERROR(_xlfn.XLOOKUP(AT$30,$S$8:$S$10,_xlfn.XLOOKUP(AQ$31,$U$4:$Z$4,$U$8:$Z$10),1),1),4))</f>
        <v>"AtkSpeed":0.23</v>
      </c>
      <c r="AR202" s="2" t="str" cm="1">
        <f t="array" ref="AR202">IF(AR201="","",$B$2&amp;AR$31&amp;$B$2&amp;$B$1&amp;ROUND(AR$29/100*_xlfn.XLOOKUP($E202,$E$32:$E$281,_xlfn.XLOOKUP(AR$31,$S$28:$AB$28,$S$32:$AB$281))*IFERROR(_xlfn.XLOOKUP(AS$30,$S$8:$S$10,_xlfn.XLOOKUP(AR$31,$U$4:$Z$4,$U$8:$Z$10),1),1),4))</f>
        <v>"SkillSpeed":0.1789</v>
      </c>
      <c r="AS202" s="2" t="str">
        <f t="shared" si="28"/>
        <v>{"MagicDef":22522.6687,"AtkSpeed":0.23,"SkillSpeed":0.1789}</v>
      </c>
      <c r="AT202" s="2" t="str" cm="1">
        <f t="array" ref="AT202">IF(AT201="","",$B$2&amp;AT$31&amp;$B$2&amp;$B$1&amp;ROUND(AT$29/100*_xlfn.XLOOKUP($E202,$E$32:$E$281,_xlfn.XLOOKUP(AT$31,$S$28:$AB$28,$S$32:$AB$281))*IFERROR(_xlfn.XLOOKUP(AW$30,$S$8:$S$10,_xlfn.XLOOKUP(AT$31,$U$4:$Z$4,$U$8:$Z$10),1),1),4))</f>
        <v>"Atk":50972.3556</v>
      </c>
      <c r="AU202" s="2" t="str" cm="1">
        <f t="array" ref="AU202">IF(AU201="","",$B$2&amp;AU$31&amp;$B$2&amp;$B$1&amp;ROUND(AU$29/100*_xlfn.XLOOKUP($E202,$E$32:$E$281,_xlfn.XLOOKUP(AU$31,$S$28:$AB$28,$S$32:$AB$281))*IFERROR(_xlfn.XLOOKUP(AX$30,$S$8:$S$10,_xlfn.XLOOKUP(AU$31,$U$4:$Z$4,$U$8:$Z$10),1),1),4))</f>
        <v>"Cri":0.8092</v>
      </c>
      <c r="AV202" s="2" t="str" cm="1">
        <f t="array" ref="AV202">IF(AV201="","",$B$2&amp;AV$31&amp;$B$2&amp;$B$1&amp;ROUND(AV$29/100*_xlfn.XLOOKUP($E202,$E$32:$E$281,_xlfn.XLOOKUP(AV$31,$S$28:$AB$28,$S$32:$AB$281))*IFERROR(_xlfn.XLOOKUP(AW$30,$S$8:$S$10,_xlfn.XLOOKUP(AV$31,$U$4:$Z$4,$U$8:$Z$10),1),1),4))</f>
        <v/>
      </c>
      <c r="AW202" s="2" t="str">
        <f t="shared" si="29"/>
        <v>{"Atk":50972.3556,"Cri":0.8092}</v>
      </c>
      <c r="AX202" s="2" t="str" cm="1">
        <f t="array" ref="AX202">IF(AX201="","",$B$2&amp;AX$31&amp;$B$2&amp;$B$1&amp;ROUND(AX$29/100*_xlfn.XLOOKUP($E202,$E$32:$E$281,_xlfn.XLOOKUP(AX$31,$S$28:$AB$28,$S$32:$AB$281))*IFERROR(_xlfn.XLOOKUP(BA$30,$S$8:$S$10,_xlfn.XLOOKUP(AX$31,$U$4:$Z$4,$U$8:$Z$10),1),1),4))</f>
        <v>"Hp":740877.261</v>
      </c>
      <c r="AY202" s="2" t="str" cm="1">
        <f t="array" ref="AY202">IF(AY201="","",$B$2&amp;AY$31&amp;$B$2&amp;$B$1&amp;ROUND(AY$29/100*_xlfn.XLOOKUP($E202,$E$32:$E$281,_xlfn.XLOOKUP(AY$31,$S$28:$AB$28,$S$32:$AB$281))*IFERROR(_xlfn.XLOOKUP(BB$30,$S$8:$S$10,_xlfn.XLOOKUP(AY$31,$U$4:$Z$4,$U$8:$Z$10),1),1),4))</f>
        <v>"AntiCri":0.8092</v>
      </c>
      <c r="AZ202" s="2" t="str" cm="1">
        <f t="array" ref="AZ202">IF(AZ201="","",$B$2&amp;AZ$31&amp;$B$2&amp;$B$1&amp;ROUND(AZ$29/100*_xlfn.XLOOKUP($E202,$E$32:$E$281,_xlfn.XLOOKUP(AZ$31,$S$28:$AB$28,$S$32:$AB$281))*IFERROR(_xlfn.XLOOKUP(BA$30,$S$8:$S$10,_xlfn.XLOOKUP(AZ$31,$U$4:$Z$4,$U$8:$Z$10),1),1),4))</f>
        <v/>
      </c>
      <c r="BA202" s="2" t="str">
        <f t="shared" si="30"/>
        <v>{"Hp":740877.261,"AntiCri":0.8092}</v>
      </c>
      <c r="BB202" s="2" t="str" cm="1">
        <f t="array" ref="BB202">IF(BB201="","",$B$2&amp;BB$31&amp;$B$2&amp;$B$1&amp;ROUND(BB$29/100*_xlfn.XLOOKUP($E202,$E$32:$E$281,_xlfn.XLOOKUP(BB$31,$S$28:$AB$28,$S$32:$AB$281))*IFERROR(_xlfn.XLOOKUP(BE$30,$S$8:$S$10,_xlfn.XLOOKUP(BB$31,$U$4:$Z$4,$U$8:$Z$10),1),1),4))</f>
        <v>"PhysDef":26078.8796</v>
      </c>
      <c r="BC202" s="2" t="str" cm="1">
        <f t="array" ref="BC202">IF(BC201="","",$B$2&amp;BC$31&amp;$B$2&amp;$B$1&amp;ROUND(BC$29/100*_xlfn.XLOOKUP($E202,$E$32:$E$281,_xlfn.XLOOKUP(BC$31,$S$28:$AB$28,$S$32:$AB$281))*IFERROR(_xlfn.XLOOKUP(BF$30,$S$8:$S$10,_xlfn.XLOOKUP(BC$31,$U$4:$Z$4,$U$8:$Z$10),1),1),4))</f>
        <v>"OnHealInc":0.1686</v>
      </c>
      <c r="BD202" s="2" t="str" cm="1">
        <f t="array" ref="BD202">IF(BD201="","",$B$2&amp;BD$31&amp;$B$2&amp;$B$1&amp;ROUND(BD$29/100*_xlfn.XLOOKUP($E202,$E$32:$E$281,_xlfn.XLOOKUP(BD$31,$S$28:$AB$28,$S$32:$AB$281))*IFERROR(_xlfn.XLOOKUP(BE$30,$S$8:$S$10,_xlfn.XLOOKUP(BD$31,$U$4:$Z$4,$U$8:$Z$10),1),1),4))</f>
        <v/>
      </c>
      <c r="BE202" s="2" t="str">
        <f t="shared" si="31"/>
        <v>{"PhysDef":26078.8796,"OnHealInc":0.1686}</v>
      </c>
      <c r="BF202" s="2" t="str" cm="1">
        <f t="array" ref="BF202">IF(BF201="","",$B$2&amp;BF$31&amp;$B$2&amp;$B$1&amp;ROUND(BF$29/100*_xlfn.XLOOKUP($E202,$E$32:$E$281,_xlfn.XLOOKUP(BF$31,$S$28:$AB$28,$S$32:$AB$281))*IFERROR(_xlfn.XLOOKUP(BI$30,$S$8:$S$10,_xlfn.XLOOKUP(BF$31,$U$4:$Z$4,$U$8:$Z$10),1),1),4))</f>
        <v>"MagicDef":26078.8796</v>
      </c>
      <c r="BG202" s="2" t="str" cm="1">
        <f t="array" ref="BG202">IF(BG201="","",$B$2&amp;BG$31&amp;$B$2&amp;$B$1&amp;ROUND(BG$29/100*_xlfn.XLOOKUP($E202,$E$32:$E$281,_xlfn.XLOOKUP(BG$31,$S$28:$AB$28,$S$32:$AB$281))*IFERROR(_xlfn.XLOOKUP(BJ$30,$S$8:$S$10,_xlfn.XLOOKUP(BG$31,$U$4:$Z$4,$U$8:$Z$10),1),1),4))</f>
        <v>"AtkSpeed":0.23</v>
      </c>
      <c r="BH202" s="2" t="str" cm="1">
        <f t="array" ref="BH202">IF(BH201="","",$B$2&amp;BH$31&amp;$B$2&amp;$B$1&amp;ROUND(BH$29/100*_xlfn.XLOOKUP($E202,$E$32:$E$281,_xlfn.XLOOKUP(BH$31,$S$28:$AB$28,$S$32:$AB$281))*IFERROR(_xlfn.XLOOKUP(BI$30,$S$8:$S$10,_xlfn.XLOOKUP(BH$31,$U$4:$Z$4,$U$8:$Z$10),1),1),4))</f>
        <v>"OnHealInc":0.1686</v>
      </c>
      <c r="BI202" s="2" t="str">
        <f t="shared" si="32"/>
        <v>{"MagicDef":26078.8796,"AtkSpeed":0.23,"OnHealInc":0.1686}</v>
      </c>
      <c r="BJ202" s="2" t="str" cm="1">
        <f t="array" ref="BJ202">IF(BJ201="","",$B$2&amp;BJ$31&amp;$B$2&amp;$B$1&amp;ROUND(BJ$29/100*_xlfn.XLOOKUP($E202,$E$32:$E$281,_xlfn.XLOOKUP(BJ$31,$S$28:$AB$28,$S$32:$AB$281))*IFERROR(_xlfn.XLOOKUP(BM$30,$S$8:$S$10,_xlfn.XLOOKUP(BJ$31,$U$4:$Z$4,$U$8:$Z$10),1),1),4))</f>
        <v>"Atk":65197.199</v>
      </c>
      <c r="BK202" s="2" t="str" cm="1">
        <f t="array" ref="BK202">IF(BK201="","",$B$2&amp;BK$31&amp;$B$2&amp;$B$1&amp;ROUND(BK$29/100*_xlfn.XLOOKUP($E202,$E$32:$E$281,_xlfn.XLOOKUP(BK$31,$S$28:$AB$28,$S$32:$AB$281))*IFERROR(_xlfn.XLOOKUP(BN$30,$S$8:$S$10,_xlfn.XLOOKUP(BK$31,$U$4:$Z$4,$U$8:$Z$10),1),1),4))</f>
        <v>"Cri":0.8092</v>
      </c>
      <c r="BL202" s="2" t="str" cm="1">
        <f t="array" ref="BL202">IF(BL201="","",$B$2&amp;BL$31&amp;$B$2&amp;$B$1&amp;ROUND(BL$29/100*_xlfn.XLOOKUP($E202,$E$32:$E$281,_xlfn.XLOOKUP(BL$31,$S$28:$AB$28,$S$32:$AB$281))*IFERROR(_xlfn.XLOOKUP(BM$30,$S$8:$S$10,_xlfn.XLOOKUP(BL$31,$U$4:$Z$4,$U$8:$Z$10),1),1),4))</f>
        <v/>
      </c>
      <c r="BM202" s="2" t="str">
        <f t="shared" si="33"/>
        <v>{"Atk":65197.199,"Cri":0.8092}</v>
      </c>
      <c r="BN202" s="2" t="str" cm="1">
        <f t="array" ref="BN202">IF(BN201="","",$B$2&amp;BN$31&amp;$B$2&amp;$B$1&amp;ROUND(BN$29/100*_xlfn.XLOOKUP($E202,$E$32:$E$281,_xlfn.XLOOKUP(BN$31,$S$28:$AB$28,$S$32:$AB$281))*IFERROR(_xlfn.XLOOKUP(BQ$30,$S$8:$S$10,_xlfn.XLOOKUP(BN$31,$U$4:$Z$4,$U$8:$Z$10),1),1),4))</f>
        <v>"Hp":622336.8993</v>
      </c>
      <c r="BO202" s="2" t="str" cm="1">
        <f t="array" ref="BO202">IF(BO201="","",$B$2&amp;BO$31&amp;$B$2&amp;$B$1&amp;ROUND(BO$29/100*_xlfn.XLOOKUP($E202,$E$32:$E$281,_xlfn.XLOOKUP(BO$31,$S$28:$AB$28,$S$32:$AB$281))*IFERROR(_xlfn.XLOOKUP(BR$30,$S$8:$S$10,_xlfn.XLOOKUP(BO$31,$U$4:$Z$4,$U$8:$Z$10),1),1),4))</f>
        <v>"AntiCri":0.8092</v>
      </c>
      <c r="BP202" s="2" t="str" cm="1">
        <f t="array" ref="BP202">IF(BP201="","",$B$2&amp;BP$31&amp;$B$2&amp;$B$1&amp;ROUND(BP$29/100*_xlfn.XLOOKUP($E202,$E$32:$E$281,_xlfn.XLOOKUP(BP$31,$S$28:$AB$28,$S$32:$AB$281))*IFERROR(_xlfn.XLOOKUP(BQ$30,$S$8:$S$10,_xlfn.XLOOKUP(BP$31,$U$4:$Z$4,$U$8:$Z$10),1),1),4))</f>
        <v/>
      </c>
      <c r="BQ202" s="2" t="str">
        <f t="shared" si="34"/>
        <v>{"Hp":622336.8993,"AntiCri":0.8092}</v>
      </c>
      <c r="BR202" s="2" t="str" cm="1">
        <f t="array" ref="BR202">IF(BR201="","",$B$2&amp;BR$31&amp;$B$2&amp;$B$1&amp;ROUND(BR$29/100*_xlfn.XLOOKUP($E202,$E$32:$E$281,_xlfn.XLOOKUP(BR$31,$S$28:$AB$28,$S$32:$AB$281))*IFERROR(_xlfn.XLOOKUP(BU$30,$S$8:$S$10,_xlfn.XLOOKUP(BR$31,$U$4:$Z$4,$U$8:$Z$10),1),1),4))</f>
        <v>"PhysDef":22996.8302</v>
      </c>
      <c r="BS202" s="2" t="str" cm="1">
        <f t="array" ref="BS202">IF(BS201="","",$B$2&amp;BS$31&amp;$B$2&amp;$B$1&amp;ROUND(BS$29/100*_xlfn.XLOOKUP($E202,$E$32:$E$281,_xlfn.XLOOKUP(BS$31,$S$28:$AB$28,$S$32:$AB$281))*IFERROR(_xlfn.XLOOKUP(BV$30,$S$8:$S$10,_xlfn.XLOOKUP(BS$31,$U$4:$Z$4,$U$8:$Z$10),1),1),4))</f>
        <v>"HealInc":0.1686</v>
      </c>
      <c r="BT202" s="2" t="str" cm="1">
        <f t="array" ref="BT202">IF(BT201="","",$B$2&amp;BT$31&amp;$B$2&amp;$B$1&amp;ROUND(BT$29/100*_xlfn.XLOOKUP($E202,$E$32:$E$281,_xlfn.XLOOKUP(BT$31,$S$28:$AB$28,$S$32:$AB$281))*IFERROR(_xlfn.XLOOKUP(BU$30,$S$8:$S$10,_xlfn.XLOOKUP(BT$31,$U$4:$Z$4,$U$8:$Z$10),1),1),4))</f>
        <v/>
      </c>
      <c r="BU202" s="2" t="str">
        <f t="shared" si="35"/>
        <v>{"PhysDef":22996.8302,"HealInc":0.1686}</v>
      </c>
      <c r="BV202" s="2" t="str" cm="1">
        <f t="array" ref="BV202">IF(BV201="","",$B$2&amp;BV$31&amp;$B$2&amp;$B$1&amp;ROUND(BV$29/100*_xlfn.XLOOKUP($E202,$E$32:$E$281,_xlfn.XLOOKUP(BV$31,$S$28:$AB$28,$S$32:$AB$281))*IFERROR(_xlfn.XLOOKUP(BY$30,$S$8:$S$10,_xlfn.XLOOKUP(BV$31,$U$4:$Z$4,$U$8:$Z$10),1),1),4))</f>
        <v>"MagicDef":23470.9916</v>
      </c>
      <c r="BW202" s="2" t="str" cm="1">
        <f t="array" ref="BW202">IF(BW201="","",$B$2&amp;BW$31&amp;$B$2&amp;$B$1&amp;ROUND(BW$29/100*_xlfn.XLOOKUP($E202,$E$32:$E$281,_xlfn.XLOOKUP(BW$31,$S$28:$AB$28,$S$32:$AB$281))*IFERROR(_xlfn.XLOOKUP(BZ$30,$S$8:$S$10,_xlfn.XLOOKUP(BW$31,$U$4:$Z$4,$U$8:$Z$10),1),1),4))</f>
        <v>"AtkSpeed":0.23</v>
      </c>
      <c r="BX202" s="2" t="str" cm="1">
        <f t="array" ref="BX202">IF(BX201="","",$B$2&amp;BX$31&amp;$B$2&amp;$B$1&amp;ROUND(BX$29/100*_xlfn.XLOOKUP($E202,$E$32:$E$281,_xlfn.XLOOKUP(BX$31,$S$28:$AB$28,$S$32:$AB$281))*IFERROR(_xlfn.XLOOKUP(BY$30,$S$8:$S$10,_xlfn.XLOOKUP(BX$31,$U$4:$Z$4,$U$8:$Z$10),1),1),4))</f>
        <v>"HealInc":0.1686</v>
      </c>
      <c r="BY202" s="2" t="str">
        <f t="shared" si="36"/>
        <v>{"MagicDef":23470.9916,"AtkSpeed":0.23,"HealInc":0.1686}</v>
      </c>
    </row>
    <row r="203" spans="4:77" ht="16.5" x14ac:dyDescent="0.15">
      <c r="D203" s="38">
        <v>353</v>
      </c>
      <c r="E203" s="43">
        <v>172</v>
      </c>
      <c r="F203" s="38">
        <v>0</v>
      </c>
      <c r="G203" s="38">
        <v>0</v>
      </c>
      <c r="H203" s="38">
        <v>0</v>
      </c>
      <c r="I203" s="48">
        <v>0</v>
      </c>
      <c r="J203" s="48">
        <v>0</v>
      </c>
      <c r="K203" s="48">
        <v>0</v>
      </c>
      <c r="L203" s="48">
        <v>0</v>
      </c>
      <c r="M203" s="48">
        <v>0</v>
      </c>
      <c r="N203" s="48">
        <v>0</v>
      </c>
      <c r="O203" s="48">
        <v>0</v>
      </c>
      <c r="P203" s="48">
        <v>0</v>
      </c>
      <c r="Q203" s="48">
        <v>0</v>
      </c>
      <c r="R203" s="48">
        <v>0</v>
      </c>
      <c r="S203" s="48">
        <f>SUM(I$32:I203)</f>
        <v>592701.80883179419</v>
      </c>
      <c r="T203" s="48">
        <f>SUM(J$32:J203)</f>
        <v>59270.180883179411</v>
      </c>
      <c r="U203" s="48">
        <f>SUM(K$32:K203)</f>
        <v>23708.072353271767</v>
      </c>
      <c r="V203" s="48">
        <f>SUM(L$32:L203)</f>
        <v>23708.072353271767</v>
      </c>
      <c r="W203" s="62">
        <f>SUM(M$32:M203)/10000</f>
        <v>0.80920000000000003</v>
      </c>
      <c r="X203" s="62">
        <f>SUM(N$32:N203)/10000</f>
        <v>0.80920000000000003</v>
      </c>
      <c r="Y203" s="62">
        <f>SUM(O$32:O203)/10000</f>
        <v>0.22994999999999999</v>
      </c>
      <c r="Z203" s="62">
        <f>SUM(P$32:P203)/10000</f>
        <v>0.17885000000000001</v>
      </c>
      <c r="AA203" s="62">
        <f>SUM(Q$32:Q203)/10000</f>
        <v>0.16863000000000011</v>
      </c>
      <c r="AB203" s="62">
        <f>SUM(R$32:R203)/10000</f>
        <v>0.16863000000000011</v>
      </c>
      <c r="AD203" s="2" t="str" cm="1">
        <f t="array" ref="AD203">IF(AD202="","",$B$2&amp;AD$31&amp;$B$2&amp;$B$1&amp;ROUND(AD$29/100*_xlfn.XLOOKUP($E203,$E$32:$E$281,_xlfn.XLOOKUP(AD$31,$S$28:$AB$28,$S$32:$AB$281))*_xlfn.XLOOKUP(AG$30,$S$8:$S$10,_xlfn.XLOOKUP(AD$31,$U$4:$Z$4,$U$8:$Z$10),1),4))</f>
        <v>"Atk":72309.6207</v>
      </c>
      <c r="AE203" s="2" t="str" cm="1">
        <f t="array" ref="AE203">IF(AE202="","",$B$2&amp;AE$31&amp;$B$2&amp;$B$1&amp;ROUND(AE$29/100*_xlfn.XLOOKUP($E203,$E$32:$E$281,_xlfn.XLOOKUP(AE$31,$S$28:$AB$28,$S$32:$AB$281))*_xlfn.XLOOKUP(AG$30,$S$8:$S$10,_xlfn.XLOOKUP(AE$31,$U$4:$Z$4,$U$8:$Z$10),1),4))</f>
        <v>"Cri":1.1733</v>
      </c>
      <c r="AF203" s="2" t="str" cm="1">
        <f t="array" ref="AF203">IF(AF202="","",$B$2&amp;AF$31&amp;$B$2&amp;$B$1&amp;ROUND(AF$29/100*_xlfn.XLOOKUP($E203,$E$32:$E$281,_xlfn.XLOOKUP(AF$31,$S$28:$AB$28,$S$32:$AB$281))*_xlfn.XLOOKUP(AI$30,$S$8:$S$10,_xlfn.XLOOKUP(AF$31,$U$4:$Z$4,$U$8:$Z$10),1),4))</f>
        <v/>
      </c>
      <c r="AG203" s="2" t="str">
        <f t="shared" si="25"/>
        <v>{"Atk":72309.6207,"Cri":1.1733}</v>
      </c>
      <c r="AH203" s="2" t="str" cm="1">
        <f t="array" ref="AH203">IF(AH202="","",$B$2&amp;AH$31&amp;$B$2&amp;$B$1&amp;ROUND(AH$29/100*_xlfn.XLOOKUP($E203,$E$32:$E$281,_xlfn.XLOOKUP(AH$31,$S$28:$AB$28,$S$32:$AB$281))*_xlfn.XLOOKUP(AK$30,$S$8:$S$10,_xlfn.XLOOKUP(AH$31,$U$4:$Z$4,$U$8:$Z$10),1),4))</f>
        <v>"Hp":521577.5918</v>
      </c>
      <c r="AI203" s="2" t="str" cm="1">
        <f t="array" ref="AI203">IF(AI202="","",$B$2&amp;AI$31&amp;$B$2&amp;$B$1&amp;ROUND(AI$29/100*_xlfn.XLOOKUP($E203,$E$32:$E$281,_xlfn.XLOOKUP(AI$31,$S$28:$AB$28,$S$32:$AB$281))*_xlfn.XLOOKUP(AK$30,$S$8:$S$10,_xlfn.XLOOKUP(AI$31,$U$4:$Z$4,$U$8:$Z$10),1),4))</f>
        <v>"AntiCri":0.6474</v>
      </c>
      <c r="AJ203" s="2" t="str" cm="1">
        <f t="array" ref="AJ203">IF(AJ202="","",$B$2&amp;AJ$31&amp;$B$2&amp;$B$1&amp;ROUND(AJ$29/100*_xlfn.XLOOKUP($E203,$E$32:$E$281,_xlfn.XLOOKUP(AJ$31,$S$28:$AB$28,$S$32:$AB$281))*_xlfn.XLOOKUP(AK$30,$S$8:$S$10,_xlfn.XLOOKUP(AJ$31,$U$4:$Z$4,$U$8:$Z$10),1),4))</f>
        <v/>
      </c>
      <c r="AK203" s="2" t="str">
        <f t="shared" si="26"/>
        <v>{"Hp":521577.5918,"AntiCri":0.6474}</v>
      </c>
      <c r="AL203" s="2" t="str" cm="1">
        <f t="array" ref="AL203">IF(AL202="","",$B$2&amp;AL$31&amp;$B$2&amp;$B$1&amp;ROUND(AL$29/100*_xlfn.XLOOKUP($E203,$E$32:$E$281,_xlfn.XLOOKUP(AL$31,$S$28:$AB$28,$S$32:$AB$281))*IFERROR(_xlfn.XLOOKUP(AO$30,$S$8:$S$10,_xlfn.XLOOKUP(AL$31,$U$4:$Z$4,$U$8:$Z$10),1),1),4))</f>
        <v>"PhysDef":22522.6687</v>
      </c>
      <c r="AM203" s="2" t="str" cm="1">
        <f t="array" ref="AM203">IF(AM202="","",$B$2&amp;AM$31&amp;$B$2&amp;$B$1&amp;ROUND(AM$29/100*_xlfn.XLOOKUP($E203,$E$32:$E$281,_xlfn.XLOOKUP(AM$31,$S$28:$AB$28,$S$32:$AB$281))*IFERROR(_xlfn.XLOOKUP(AP$30,$S$8:$S$10,_xlfn.XLOOKUP(AM$31,$U$4:$Z$4,$U$8:$Z$10),1),1),4))</f>
        <v>"SkillSpeed":0.1789</v>
      </c>
      <c r="AN203" s="2" t="str" cm="1">
        <f t="array" ref="AN203">IF(AN202="","",$B$2&amp;AN$31&amp;$B$2&amp;$B$1&amp;ROUND(AN$29/100*_xlfn.XLOOKUP($E203,$E$32:$E$281,_xlfn.XLOOKUP(AN$31,$S$28:$AB$28,$S$32:$AB$281))*IFERROR(_xlfn.XLOOKUP(AO$30,$S$8:$S$10,_xlfn.XLOOKUP(AN$31,$U$4:$Z$4,$U$8:$Z$10),1),1),4))</f>
        <v/>
      </c>
      <c r="AO203" s="2" t="str">
        <f t="shared" si="27"/>
        <v>{"PhysDef":22522.6687,"SkillSpeed":0.1789}</v>
      </c>
      <c r="AP203" s="2" t="str" cm="1">
        <f t="array" ref="AP203">IF(AP202="","",$B$2&amp;AP$31&amp;$B$2&amp;$B$1&amp;ROUND(AP$29/100*_xlfn.XLOOKUP($E203,$E$32:$E$281,_xlfn.XLOOKUP(AP$31,$S$28:$AB$28,$S$32:$AB$281))*IFERROR(_xlfn.XLOOKUP(AS$30,$S$8:$S$10,_xlfn.XLOOKUP(AP$31,$U$4:$Z$4,$U$8:$Z$10),1),1),4))</f>
        <v>"MagicDef":22522.6687</v>
      </c>
      <c r="AQ203" s="2" t="str" cm="1">
        <f t="array" ref="AQ203">IF(AQ202="","",$B$2&amp;AQ$31&amp;$B$2&amp;$B$1&amp;ROUND(AQ$29/100*_xlfn.XLOOKUP($E203,$E$32:$E$281,_xlfn.XLOOKUP(AQ$31,$S$28:$AB$28,$S$32:$AB$281))*IFERROR(_xlfn.XLOOKUP(AT$30,$S$8:$S$10,_xlfn.XLOOKUP(AQ$31,$U$4:$Z$4,$U$8:$Z$10),1),1),4))</f>
        <v>"AtkSpeed":0.23</v>
      </c>
      <c r="AR203" s="2" t="str" cm="1">
        <f t="array" ref="AR203">IF(AR202="","",$B$2&amp;AR$31&amp;$B$2&amp;$B$1&amp;ROUND(AR$29/100*_xlfn.XLOOKUP($E203,$E$32:$E$281,_xlfn.XLOOKUP(AR$31,$S$28:$AB$28,$S$32:$AB$281))*IFERROR(_xlfn.XLOOKUP(AS$30,$S$8:$S$10,_xlfn.XLOOKUP(AR$31,$U$4:$Z$4,$U$8:$Z$10),1),1),4))</f>
        <v>"SkillSpeed":0.1789</v>
      </c>
      <c r="AS203" s="2" t="str">
        <f t="shared" si="28"/>
        <v>{"MagicDef":22522.6687,"AtkSpeed":0.23,"SkillSpeed":0.1789}</v>
      </c>
      <c r="AT203" s="2" t="str" cm="1">
        <f t="array" ref="AT203">IF(AT202="","",$B$2&amp;AT$31&amp;$B$2&amp;$B$1&amp;ROUND(AT$29/100*_xlfn.XLOOKUP($E203,$E$32:$E$281,_xlfn.XLOOKUP(AT$31,$S$28:$AB$28,$S$32:$AB$281))*IFERROR(_xlfn.XLOOKUP(AW$30,$S$8:$S$10,_xlfn.XLOOKUP(AT$31,$U$4:$Z$4,$U$8:$Z$10),1),1),4))</f>
        <v>"Atk":50972.3556</v>
      </c>
      <c r="AU203" s="2" t="str" cm="1">
        <f t="array" ref="AU203">IF(AU202="","",$B$2&amp;AU$31&amp;$B$2&amp;$B$1&amp;ROUND(AU$29/100*_xlfn.XLOOKUP($E203,$E$32:$E$281,_xlfn.XLOOKUP(AU$31,$S$28:$AB$28,$S$32:$AB$281))*IFERROR(_xlfn.XLOOKUP(AX$30,$S$8:$S$10,_xlfn.XLOOKUP(AU$31,$U$4:$Z$4,$U$8:$Z$10),1),1),4))</f>
        <v>"Cri":0.8092</v>
      </c>
      <c r="AV203" s="2" t="str" cm="1">
        <f t="array" ref="AV203">IF(AV202="","",$B$2&amp;AV$31&amp;$B$2&amp;$B$1&amp;ROUND(AV$29/100*_xlfn.XLOOKUP($E203,$E$32:$E$281,_xlfn.XLOOKUP(AV$31,$S$28:$AB$28,$S$32:$AB$281))*IFERROR(_xlfn.XLOOKUP(AW$30,$S$8:$S$10,_xlfn.XLOOKUP(AV$31,$U$4:$Z$4,$U$8:$Z$10),1),1),4))</f>
        <v/>
      </c>
      <c r="AW203" s="2" t="str">
        <f t="shared" si="29"/>
        <v>{"Atk":50972.3556,"Cri":0.8092}</v>
      </c>
      <c r="AX203" s="2" t="str" cm="1">
        <f t="array" ref="AX203">IF(AX202="","",$B$2&amp;AX$31&amp;$B$2&amp;$B$1&amp;ROUND(AX$29/100*_xlfn.XLOOKUP($E203,$E$32:$E$281,_xlfn.XLOOKUP(AX$31,$S$28:$AB$28,$S$32:$AB$281))*IFERROR(_xlfn.XLOOKUP(BA$30,$S$8:$S$10,_xlfn.XLOOKUP(AX$31,$U$4:$Z$4,$U$8:$Z$10),1),1),4))</f>
        <v>"Hp":740877.261</v>
      </c>
      <c r="AY203" s="2" t="str" cm="1">
        <f t="array" ref="AY203">IF(AY202="","",$B$2&amp;AY$31&amp;$B$2&amp;$B$1&amp;ROUND(AY$29/100*_xlfn.XLOOKUP($E203,$E$32:$E$281,_xlfn.XLOOKUP(AY$31,$S$28:$AB$28,$S$32:$AB$281))*IFERROR(_xlfn.XLOOKUP(BB$30,$S$8:$S$10,_xlfn.XLOOKUP(AY$31,$U$4:$Z$4,$U$8:$Z$10),1),1),4))</f>
        <v>"AntiCri":0.8092</v>
      </c>
      <c r="AZ203" s="2" t="str" cm="1">
        <f t="array" ref="AZ203">IF(AZ202="","",$B$2&amp;AZ$31&amp;$B$2&amp;$B$1&amp;ROUND(AZ$29/100*_xlfn.XLOOKUP($E203,$E$32:$E$281,_xlfn.XLOOKUP(AZ$31,$S$28:$AB$28,$S$32:$AB$281))*IFERROR(_xlfn.XLOOKUP(BA$30,$S$8:$S$10,_xlfn.XLOOKUP(AZ$31,$U$4:$Z$4,$U$8:$Z$10),1),1),4))</f>
        <v/>
      </c>
      <c r="BA203" s="2" t="str">
        <f t="shared" si="30"/>
        <v>{"Hp":740877.261,"AntiCri":0.8092}</v>
      </c>
      <c r="BB203" s="2" t="str" cm="1">
        <f t="array" ref="BB203">IF(BB202="","",$B$2&amp;BB$31&amp;$B$2&amp;$B$1&amp;ROUND(BB$29/100*_xlfn.XLOOKUP($E203,$E$32:$E$281,_xlfn.XLOOKUP(BB$31,$S$28:$AB$28,$S$32:$AB$281))*IFERROR(_xlfn.XLOOKUP(BE$30,$S$8:$S$10,_xlfn.XLOOKUP(BB$31,$U$4:$Z$4,$U$8:$Z$10),1),1),4))</f>
        <v>"PhysDef":26078.8796</v>
      </c>
      <c r="BC203" s="2" t="str" cm="1">
        <f t="array" ref="BC203">IF(BC202="","",$B$2&amp;BC$31&amp;$B$2&amp;$B$1&amp;ROUND(BC$29/100*_xlfn.XLOOKUP($E203,$E$32:$E$281,_xlfn.XLOOKUP(BC$31,$S$28:$AB$28,$S$32:$AB$281))*IFERROR(_xlfn.XLOOKUP(BF$30,$S$8:$S$10,_xlfn.XLOOKUP(BC$31,$U$4:$Z$4,$U$8:$Z$10),1),1),4))</f>
        <v>"OnHealInc":0.1686</v>
      </c>
      <c r="BD203" s="2" t="str" cm="1">
        <f t="array" ref="BD203">IF(BD202="","",$B$2&amp;BD$31&amp;$B$2&amp;$B$1&amp;ROUND(BD$29/100*_xlfn.XLOOKUP($E203,$E$32:$E$281,_xlfn.XLOOKUP(BD$31,$S$28:$AB$28,$S$32:$AB$281))*IFERROR(_xlfn.XLOOKUP(BE$30,$S$8:$S$10,_xlfn.XLOOKUP(BD$31,$U$4:$Z$4,$U$8:$Z$10),1),1),4))</f>
        <v/>
      </c>
      <c r="BE203" s="2" t="str">
        <f t="shared" si="31"/>
        <v>{"PhysDef":26078.8796,"OnHealInc":0.1686}</v>
      </c>
      <c r="BF203" s="2" t="str" cm="1">
        <f t="array" ref="BF203">IF(BF202="","",$B$2&amp;BF$31&amp;$B$2&amp;$B$1&amp;ROUND(BF$29/100*_xlfn.XLOOKUP($E203,$E$32:$E$281,_xlfn.XLOOKUP(BF$31,$S$28:$AB$28,$S$32:$AB$281))*IFERROR(_xlfn.XLOOKUP(BI$30,$S$8:$S$10,_xlfn.XLOOKUP(BF$31,$U$4:$Z$4,$U$8:$Z$10),1),1),4))</f>
        <v>"MagicDef":26078.8796</v>
      </c>
      <c r="BG203" s="2" t="str" cm="1">
        <f t="array" ref="BG203">IF(BG202="","",$B$2&amp;BG$31&amp;$B$2&amp;$B$1&amp;ROUND(BG$29/100*_xlfn.XLOOKUP($E203,$E$32:$E$281,_xlfn.XLOOKUP(BG$31,$S$28:$AB$28,$S$32:$AB$281))*IFERROR(_xlfn.XLOOKUP(BJ$30,$S$8:$S$10,_xlfn.XLOOKUP(BG$31,$U$4:$Z$4,$U$8:$Z$10),1),1),4))</f>
        <v>"AtkSpeed":0.23</v>
      </c>
      <c r="BH203" s="2" t="str" cm="1">
        <f t="array" ref="BH203">IF(BH202="","",$B$2&amp;BH$31&amp;$B$2&amp;$B$1&amp;ROUND(BH$29/100*_xlfn.XLOOKUP($E203,$E$32:$E$281,_xlfn.XLOOKUP(BH$31,$S$28:$AB$28,$S$32:$AB$281))*IFERROR(_xlfn.XLOOKUP(BI$30,$S$8:$S$10,_xlfn.XLOOKUP(BH$31,$U$4:$Z$4,$U$8:$Z$10),1),1),4))</f>
        <v>"OnHealInc":0.1686</v>
      </c>
      <c r="BI203" s="2" t="str">
        <f t="shared" si="32"/>
        <v>{"MagicDef":26078.8796,"AtkSpeed":0.23,"OnHealInc":0.1686}</v>
      </c>
      <c r="BJ203" s="2" t="str" cm="1">
        <f t="array" ref="BJ203">IF(BJ202="","",$B$2&amp;BJ$31&amp;$B$2&amp;$B$1&amp;ROUND(BJ$29/100*_xlfn.XLOOKUP($E203,$E$32:$E$281,_xlfn.XLOOKUP(BJ$31,$S$28:$AB$28,$S$32:$AB$281))*IFERROR(_xlfn.XLOOKUP(BM$30,$S$8:$S$10,_xlfn.XLOOKUP(BJ$31,$U$4:$Z$4,$U$8:$Z$10),1),1),4))</f>
        <v>"Atk":65197.199</v>
      </c>
      <c r="BK203" s="2" t="str" cm="1">
        <f t="array" ref="BK203">IF(BK202="","",$B$2&amp;BK$31&amp;$B$2&amp;$B$1&amp;ROUND(BK$29/100*_xlfn.XLOOKUP($E203,$E$32:$E$281,_xlfn.XLOOKUP(BK$31,$S$28:$AB$28,$S$32:$AB$281))*IFERROR(_xlfn.XLOOKUP(BN$30,$S$8:$S$10,_xlfn.XLOOKUP(BK$31,$U$4:$Z$4,$U$8:$Z$10),1),1),4))</f>
        <v>"Cri":0.8092</v>
      </c>
      <c r="BL203" s="2" t="str" cm="1">
        <f t="array" ref="BL203">IF(BL202="","",$B$2&amp;BL$31&amp;$B$2&amp;$B$1&amp;ROUND(BL$29/100*_xlfn.XLOOKUP($E203,$E$32:$E$281,_xlfn.XLOOKUP(BL$31,$S$28:$AB$28,$S$32:$AB$281))*IFERROR(_xlfn.XLOOKUP(BM$30,$S$8:$S$10,_xlfn.XLOOKUP(BL$31,$U$4:$Z$4,$U$8:$Z$10),1),1),4))</f>
        <v/>
      </c>
      <c r="BM203" s="2" t="str">
        <f t="shared" si="33"/>
        <v>{"Atk":65197.199,"Cri":0.8092}</v>
      </c>
      <c r="BN203" s="2" t="str" cm="1">
        <f t="array" ref="BN203">IF(BN202="","",$B$2&amp;BN$31&amp;$B$2&amp;$B$1&amp;ROUND(BN$29/100*_xlfn.XLOOKUP($E203,$E$32:$E$281,_xlfn.XLOOKUP(BN$31,$S$28:$AB$28,$S$32:$AB$281))*IFERROR(_xlfn.XLOOKUP(BQ$30,$S$8:$S$10,_xlfn.XLOOKUP(BN$31,$U$4:$Z$4,$U$8:$Z$10),1),1),4))</f>
        <v>"Hp":622336.8993</v>
      </c>
      <c r="BO203" s="2" t="str" cm="1">
        <f t="array" ref="BO203">IF(BO202="","",$B$2&amp;BO$31&amp;$B$2&amp;$B$1&amp;ROUND(BO$29/100*_xlfn.XLOOKUP($E203,$E$32:$E$281,_xlfn.XLOOKUP(BO$31,$S$28:$AB$28,$S$32:$AB$281))*IFERROR(_xlfn.XLOOKUP(BR$30,$S$8:$S$10,_xlfn.XLOOKUP(BO$31,$U$4:$Z$4,$U$8:$Z$10),1),1),4))</f>
        <v>"AntiCri":0.8092</v>
      </c>
      <c r="BP203" s="2" t="str" cm="1">
        <f t="array" ref="BP203">IF(BP202="","",$B$2&amp;BP$31&amp;$B$2&amp;$B$1&amp;ROUND(BP$29/100*_xlfn.XLOOKUP($E203,$E$32:$E$281,_xlfn.XLOOKUP(BP$31,$S$28:$AB$28,$S$32:$AB$281))*IFERROR(_xlfn.XLOOKUP(BQ$30,$S$8:$S$10,_xlfn.XLOOKUP(BP$31,$U$4:$Z$4,$U$8:$Z$10),1),1),4))</f>
        <v/>
      </c>
      <c r="BQ203" s="2" t="str">
        <f t="shared" si="34"/>
        <v>{"Hp":622336.8993,"AntiCri":0.8092}</v>
      </c>
      <c r="BR203" s="2" t="str" cm="1">
        <f t="array" ref="BR203">IF(BR202="","",$B$2&amp;BR$31&amp;$B$2&amp;$B$1&amp;ROUND(BR$29/100*_xlfn.XLOOKUP($E203,$E$32:$E$281,_xlfn.XLOOKUP(BR$31,$S$28:$AB$28,$S$32:$AB$281))*IFERROR(_xlfn.XLOOKUP(BU$30,$S$8:$S$10,_xlfn.XLOOKUP(BR$31,$U$4:$Z$4,$U$8:$Z$10),1),1),4))</f>
        <v>"PhysDef":22996.8302</v>
      </c>
      <c r="BS203" s="2" t="str" cm="1">
        <f t="array" ref="BS203">IF(BS202="","",$B$2&amp;BS$31&amp;$B$2&amp;$B$1&amp;ROUND(BS$29/100*_xlfn.XLOOKUP($E203,$E$32:$E$281,_xlfn.XLOOKUP(BS$31,$S$28:$AB$28,$S$32:$AB$281))*IFERROR(_xlfn.XLOOKUP(BV$30,$S$8:$S$10,_xlfn.XLOOKUP(BS$31,$U$4:$Z$4,$U$8:$Z$10),1),1),4))</f>
        <v>"HealInc":0.1686</v>
      </c>
      <c r="BT203" s="2" t="str" cm="1">
        <f t="array" ref="BT203">IF(BT202="","",$B$2&amp;BT$31&amp;$B$2&amp;$B$1&amp;ROUND(BT$29/100*_xlfn.XLOOKUP($E203,$E$32:$E$281,_xlfn.XLOOKUP(BT$31,$S$28:$AB$28,$S$32:$AB$281))*IFERROR(_xlfn.XLOOKUP(BU$30,$S$8:$S$10,_xlfn.XLOOKUP(BT$31,$U$4:$Z$4,$U$8:$Z$10),1),1),4))</f>
        <v/>
      </c>
      <c r="BU203" s="2" t="str">
        <f t="shared" si="35"/>
        <v>{"PhysDef":22996.8302,"HealInc":0.1686}</v>
      </c>
      <c r="BV203" s="2" t="str" cm="1">
        <f t="array" ref="BV203">IF(BV202="","",$B$2&amp;BV$31&amp;$B$2&amp;$B$1&amp;ROUND(BV$29/100*_xlfn.XLOOKUP($E203,$E$32:$E$281,_xlfn.XLOOKUP(BV$31,$S$28:$AB$28,$S$32:$AB$281))*IFERROR(_xlfn.XLOOKUP(BY$30,$S$8:$S$10,_xlfn.XLOOKUP(BV$31,$U$4:$Z$4,$U$8:$Z$10),1),1),4))</f>
        <v>"MagicDef":23470.9916</v>
      </c>
      <c r="BW203" s="2" t="str" cm="1">
        <f t="array" ref="BW203">IF(BW202="","",$B$2&amp;BW$31&amp;$B$2&amp;$B$1&amp;ROUND(BW$29/100*_xlfn.XLOOKUP($E203,$E$32:$E$281,_xlfn.XLOOKUP(BW$31,$S$28:$AB$28,$S$32:$AB$281))*IFERROR(_xlfn.XLOOKUP(BZ$30,$S$8:$S$10,_xlfn.XLOOKUP(BW$31,$U$4:$Z$4,$U$8:$Z$10),1),1),4))</f>
        <v>"AtkSpeed":0.23</v>
      </c>
      <c r="BX203" s="2" t="str" cm="1">
        <f t="array" ref="BX203">IF(BX202="","",$B$2&amp;BX$31&amp;$B$2&amp;$B$1&amp;ROUND(BX$29/100*_xlfn.XLOOKUP($E203,$E$32:$E$281,_xlfn.XLOOKUP(BX$31,$S$28:$AB$28,$S$32:$AB$281))*IFERROR(_xlfn.XLOOKUP(BY$30,$S$8:$S$10,_xlfn.XLOOKUP(BX$31,$U$4:$Z$4,$U$8:$Z$10),1),1),4))</f>
        <v>"HealInc":0.1686</v>
      </c>
      <c r="BY203" s="2" t="str">
        <f t="shared" si="36"/>
        <v>{"MagicDef":23470.9916,"AtkSpeed":0.23,"HealInc":0.1686}</v>
      </c>
    </row>
    <row r="204" spans="4:77" ht="16.5" x14ac:dyDescent="0.15">
      <c r="D204" s="38">
        <v>355</v>
      </c>
      <c r="E204" s="43">
        <v>173</v>
      </c>
      <c r="F204" s="38">
        <v>0</v>
      </c>
      <c r="G204" s="38">
        <v>0</v>
      </c>
      <c r="H204" s="38">
        <v>0</v>
      </c>
      <c r="I204" s="48">
        <v>0</v>
      </c>
      <c r="J204" s="48">
        <v>0</v>
      </c>
      <c r="K204" s="48">
        <v>0</v>
      </c>
      <c r="L204" s="48">
        <v>0</v>
      </c>
      <c r="M204" s="48">
        <v>0</v>
      </c>
      <c r="N204" s="48">
        <v>0</v>
      </c>
      <c r="O204" s="48">
        <v>0</v>
      </c>
      <c r="P204" s="48">
        <v>0</v>
      </c>
      <c r="Q204" s="48">
        <v>0</v>
      </c>
      <c r="R204" s="48">
        <v>0</v>
      </c>
      <c r="S204" s="48">
        <f>SUM(I$32:I204)</f>
        <v>592701.80883179419</v>
      </c>
      <c r="T204" s="48">
        <f>SUM(J$32:J204)</f>
        <v>59270.180883179411</v>
      </c>
      <c r="U204" s="48">
        <f>SUM(K$32:K204)</f>
        <v>23708.072353271767</v>
      </c>
      <c r="V204" s="48">
        <f>SUM(L$32:L204)</f>
        <v>23708.072353271767</v>
      </c>
      <c r="W204" s="62">
        <f>SUM(M$32:M204)/10000</f>
        <v>0.80920000000000003</v>
      </c>
      <c r="X204" s="62">
        <f>SUM(N$32:N204)/10000</f>
        <v>0.80920000000000003</v>
      </c>
      <c r="Y204" s="62">
        <f>SUM(O$32:O204)/10000</f>
        <v>0.22994999999999999</v>
      </c>
      <c r="Z204" s="62">
        <f>SUM(P$32:P204)/10000</f>
        <v>0.17885000000000001</v>
      </c>
      <c r="AA204" s="62">
        <f>SUM(Q$32:Q204)/10000</f>
        <v>0.16863000000000011</v>
      </c>
      <c r="AB204" s="62">
        <f>SUM(R$32:R204)/10000</f>
        <v>0.16863000000000011</v>
      </c>
      <c r="AD204" s="2" t="str" cm="1">
        <f t="array" ref="AD204">IF(AD203="","",$B$2&amp;AD$31&amp;$B$2&amp;$B$1&amp;ROUND(AD$29/100*_xlfn.XLOOKUP($E204,$E$32:$E$281,_xlfn.XLOOKUP(AD$31,$S$28:$AB$28,$S$32:$AB$281))*_xlfn.XLOOKUP(AG$30,$S$8:$S$10,_xlfn.XLOOKUP(AD$31,$U$4:$Z$4,$U$8:$Z$10),1),4))</f>
        <v>"Atk":72309.6207</v>
      </c>
      <c r="AE204" s="2" t="str" cm="1">
        <f t="array" ref="AE204">IF(AE203="","",$B$2&amp;AE$31&amp;$B$2&amp;$B$1&amp;ROUND(AE$29/100*_xlfn.XLOOKUP($E204,$E$32:$E$281,_xlfn.XLOOKUP(AE$31,$S$28:$AB$28,$S$32:$AB$281))*_xlfn.XLOOKUP(AG$30,$S$8:$S$10,_xlfn.XLOOKUP(AE$31,$U$4:$Z$4,$U$8:$Z$10),1),4))</f>
        <v>"Cri":1.1733</v>
      </c>
      <c r="AF204" s="2" t="str" cm="1">
        <f t="array" ref="AF204">IF(AF203="","",$B$2&amp;AF$31&amp;$B$2&amp;$B$1&amp;ROUND(AF$29/100*_xlfn.XLOOKUP($E204,$E$32:$E$281,_xlfn.XLOOKUP(AF$31,$S$28:$AB$28,$S$32:$AB$281))*_xlfn.XLOOKUP(AI$30,$S$8:$S$10,_xlfn.XLOOKUP(AF$31,$U$4:$Z$4,$U$8:$Z$10),1),4))</f>
        <v/>
      </c>
      <c r="AG204" s="2" t="str">
        <f t="shared" si="25"/>
        <v>{"Atk":72309.6207,"Cri":1.1733}</v>
      </c>
      <c r="AH204" s="2" t="str" cm="1">
        <f t="array" ref="AH204">IF(AH203="","",$B$2&amp;AH$31&amp;$B$2&amp;$B$1&amp;ROUND(AH$29/100*_xlfn.XLOOKUP($E204,$E$32:$E$281,_xlfn.XLOOKUP(AH$31,$S$28:$AB$28,$S$32:$AB$281))*_xlfn.XLOOKUP(AK$30,$S$8:$S$10,_xlfn.XLOOKUP(AH$31,$U$4:$Z$4,$U$8:$Z$10),1),4))</f>
        <v>"Hp":521577.5918</v>
      </c>
      <c r="AI204" s="2" t="str" cm="1">
        <f t="array" ref="AI204">IF(AI203="","",$B$2&amp;AI$31&amp;$B$2&amp;$B$1&amp;ROUND(AI$29/100*_xlfn.XLOOKUP($E204,$E$32:$E$281,_xlfn.XLOOKUP(AI$31,$S$28:$AB$28,$S$32:$AB$281))*_xlfn.XLOOKUP(AK$30,$S$8:$S$10,_xlfn.XLOOKUP(AI$31,$U$4:$Z$4,$U$8:$Z$10),1),4))</f>
        <v>"AntiCri":0.6474</v>
      </c>
      <c r="AJ204" s="2" t="str" cm="1">
        <f t="array" ref="AJ204">IF(AJ203="","",$B$2&amp;AJ$31&amp;$B$2&amp;$B$1&amp;ROUND(AJ$29/100*_xlfn.XLOOKUP($E204,$E$32:$E$281,_xlfn.XLOOKUP(AJ$31,$S$28:$AB$28,$S$32:$AB$281))*_xlfn.XLOOKUP(AK$30,$S$8:$S$10,_xlfn.XLOOKUP(AJ$31,$U$4:$Z$4,$U$8:$Z$10),1),4))</f>
        <v/>
      </c>
      <c r="AK204" s="2" t="str">
        <f t="shared" si="26"/>
        <v>{"Hp":521577.5918,"AntiCri":0.6474}</v>
      </c>
      <c r="AL204" s="2" t="str" cm="1">
        <f t="array" ref="AL204">IF(AL203="","",$B$2&amp;AL$31&amp;$B$2&amp;$B$1&amp;ROUND(AL$29/100*_xlfn.XLOOKUP($E204,$E$32:$E$281,_xlfn.XLOOKUP(AL$31,$S$28:$AB$28,$S$32:$AB$281))*IFERROR(_xlfn.XLOOKUP(AO$30,$S$8:$S$10,_xlfn.XLOOKUP(AL$31,$U$4:$Z$4,$U$8:$Z$10),1),1),4))</f>
        <v>"PhysDef":22522.6687</v>
      </c>
      <c r="AM204" s="2" t="str" cm="1">
        <f t="array" ref="AM204">IF(AM203="","",$B$2&amp;AM$31&amp;$B$2&amp;$B$1&amp;ROUND(AM$29/100*_xlfn.XLOOKUP($E204,$E$32:$E$281,_xlfn.XLOOKUP(AM$31,$S$28:$AB$28,$S$32:$AB$281))*IFERROR(_xlfn.XLOOKUP(AP$30,$S$8:$S$10,_xlfn.XLOOKUP(AM$31,$U$4:$Z$4,$U$8:$Z$10),1),1),4))</f>
        <v>"SkillSpeed":0.1789</v>
      </c>
      <c r="AN204" s="2" t="str" cm="1">
        <f t="array" ref="AN204">IF(AN203="","",$B$2&amp;AN$31&amp;$B$2&amp;$B$1&amp;ROUND(AN$29/100*_xlfn.XLOOKUP($E204,$E$32:$E$281,_xlfn.XLOOKUP(AN$31,$S$28:$AB$28,$S$32:$AB$281))*IFERROR(_xlfn.XLOOKUP(AO$30,$S$8:$S$10,_xlfn.XLOOKUP(AN$31,$U$4:$Z$4,$U$8:$Z$10),1),1),4))</f>
        <v/>
      </c>
      <c r="AO204" s="2" t="str">
        <f t="shared" si="27"/>
        <v>{"PhysDef":22522.6687,"SkillSpeed":0.1789}</v>
      </c>
      <c r="AP204" s="2" t="str" cm="1">
        <f t="array" ref="AP204">IF(AP203="","",$B$2&amp;AP$31&amp;$B$2&amp;$B$1&amp;ROUND(AP$29/100*_xlfn.XLOOKUP($E204,$E$32:$E$281,_xlfn.XLOOKUP(AP$31,$S$28:$AB$28,$S$32:$AB$281))*IFERROR(_xlfn.XLOOKUP(AS$30,$S$8:$S$10,_xlfn.XLOOKUP(AP$31,$U$4:$Z$4,$U$8:$Z$10),1),1),4))</f>
        <v>"MagicDef":22522.6687</v>
      </c>
      <c r="AQ204" s="2" t="str" cm="1">
        <f t="array" ref="AQ204">IF(AQ203="","",$B$2&amp;AQ$31&amp;$B$2&amp;$B$1&amp;ROUND(AQ$29/100*_xlfn.XLOOKUP($E204,$E$32:$E$281,_xlfn.XLOOKUP(AQ$31,$S$28:$AB$28,$S$32:$AB$281))*IFERROR(_xlfn.XLOOKUP(AT$30,$S$8:$S$10,_xlfn.XLOOKUP(AQ$31,$U$4:$Z$4,$U$8:$Z$10),1),1),4))</f>
        <v>"AtkSpeed":0.23</v>
      </c>
      <c r="AR204" s="2" t="str" cm="1">
        <f t="array" ref="AR204">IF(AR203="","",$B$2&amp;AR$31&amp;$B$2&amp;$B$1&amp;ROUND(AR$29/100*_xlfn.XLOOKUP($E204,$E$32:$E$281,_xlfn.XLOOKUP(AR$31,$S$28:$AB$28,$S$32:$AB$281))*IFERROR(_xlfn.XLOOKUP(AS$30,$S$8:$S$10,_xlfn.XLOOKUP(AR$31,$U$4:$Z$4,$U$8:$Z$10),1),1),4))</f>
        <v>"SkillSpeed":0.1789</v>
      </c>
      <c r="AS204" s="2" t="str">
        <f t="shared" si="28"/>
        <v>{"MagicDef":22522.6687,"AtkSpeed":0.23,"SkillSpeed":0.1789}</v>
      </c>
      <c r="AT204" s="2" t="str" cm="1">
        <f t="array" ref="AT204">IF(AT203="","",$B$2&amp;AT$31&amp;$B$2&amp;$B$1&amp;ROUND(AT$29/100*_xlfn.XLOOKUP($E204,$E$32:$E$281,_xlfn.XLOOKUP(AT$31,$S$28:$AB$28,$S$32:$AB$281))*IFERROR(_xlfn.XLOOKUP(AW$30,$S$8:$S$10,_xlfn.XLOOKUP(AT$31,$U$4:$Z$4,$U$8:$Z$10),1),1),4))</f>
        <v>"Atk":50972.3556</v>
      </c>
      <c r="AU204" s="2" t="str" cm="1">
        <f t="array" ref="AU204">IF(AU203="","",$B$2&amp;AU$31&amp;$B$2&amp;$B$1&amp;ROUND(AU$29/100*_xlfn.XLOOKUP($E204,$E$32:$E$281,_xlfn.XLOOKUP(AU$31,$S$28:$AB$28,$S$32:$AB$281))*IFERROR(_xlfn.XLOOKUP(AX$30,$S$8:$S$10,_xlfn.XLOOKUP(AU$31,$U$4:$Z$4,$U$8:$Z$10),1),1),4))</f>
        <v>"Cri":0.8092</v>
      </c>
      <c r="AV204" s="2" t="str" cm="1">
        <f t="array" ref="AV204">IF(AV203="","",$B$2&amp;AV$31&amp;$B$2&amp;$B$1&amp;ROUND(AV$29/100*_xlfn.XLOOKUP($E204,$E$32:$E$281,_xlfn.XLOOKUP(AV$31,$S$28:$AB$28,$S$32:$AB$281))*IFERROR(_xlfn.XLOOKUP(AW$30,$S$8:$S$10,_xlfn.XLOOKUP(AV$31,$U$4:$Z$4,$U$8:$Z$10),1),1),4))</f>
        <v/>
      </c>
      <c r="AW204" s="2" t="str">
        <f t="shared" si="29"/>
        <v>{"Atk":50972.3556,"Cri":0.8092}</v>
      </c>
      <c r="AX204" s="2" t="str" cm="1">
        <f t="array" ref="AX204">IF(AX203="","",$B$2&amp;AX$31&amp;$B$2&amp;$B$1&amp;ROUND(AX$29/100*_xlfn.XLOOKUP($E204,$E$32:$E$281,_xlfn.XLOOKUP(AX$31,$S$28:$AB$28,$S$32:$AB$281))*IFERROR(_xlfn.XLOOKUP(BA$30,$S$8:$S$10,_xlfn.XLOOKUP(AX$31,$U$4:$Z$4,$U$8:$Z$10),1),1),4))</f>
        <v>"Hp":740877.261</v>
      </c>
      <c r="AY204" s="2" t="str" cm="1">
        <f t="array" ref="AY204">IF(AY203="","",$B$2&amp;AY$31&amp;$B$2&amp;$B$1&amp;ROUND(AY$29/100*_xlfn.XLOOKUP($E204,$E$32:$E$281,_xlfn.XLOOKUP(AY$31,$S$28:$AB$28,$S$32:$AB$281))*IFERROR(_xlfn.XLOOKUP(BB$30,$S$8:$S$10,_xlfn.XLOOKUP(AY$31,$U$4:$Z$4,$U$8:$Z$10),1),1),4))</f>
        <v>"AntiCri":0.8092</v>
      </c>
      <c r="AZ204" s="2" t="str" cm="1">
        <f t="array" ref="AZ204">IF(AZ203="","",$B$2&amp;AZ$31&amp;$B$2&amp;$B$1&amp;ROUND(AZ$29/100*_xlfn.XLOOKUP($E204,$E$32:$E$281,_xlfn.XLOOKUP(AZ$31,$S$28:$AB$28,$S$32:$AB$281))*IFERROR(_xlfn.XLOOKUP(BA$30,$S$8:$S$10,_xlfn.XLOOKUP(AZ$31,$U$4:$Z$4,$U$8:$Z$10),1),1),4))</f>
        <v/>
      </c>
      <c r="BA204" s="2" t="str">
        <f t="shared" si="30"/>
        <v>{"Hp":740877.261,"AntiCri":0.8092}</v>
      </c>
      <c r="BB204" s="2" t="str" cm="1">
        <f t="array" ref="BB204">IF(BB203="","",$B$2&amp;BB$31&amp;$B$2&amp;$B$1&amp;ROUND(BB$29/100*_xlfn.XLOOKUP($E204,$E$32:$E$281,_xlfn.XLOOKUP(BB$31,$S$28:$AB$28,$S$32:$AB$281))*IFERROR(_xlfn.XLOOKUP(BE$30,$S$8:$S$10,_xlfn.XLOOKUP(BB$31,$U$4:$Z$4,$U$8:$Z$10),1),1),4))</f>
        <v>"PhysDef":26078.8796</v>
      </c>
      <c r="BC204" s="2" t="str" cm="1">
        <f t="array" ref="BC204">IF(BC203="","",$B$2&amp;BC$31&amp;$B$2&amp;$B$1&amp;ROUND(BC$29/100*_xlfn.XLOOKUP($E204,$E$32:$E$281,_xlfn.XLOOKUP(BC$31,$S$28:$AB$28,$S$32:$AB$281))*IFERROR(_xlfn.XLOOKUP(BF$30,$S$8:$S$10,_xlfn.XLOOKUP(BC$31,$U$4:$Z$4,$U$8:$Z$10),1),1),4))</f>
        <v>"OnHealInc":0.1686</v>
      </c>
      <c r="BD204" s="2" t="str" cm="1">
        <f t="array" ref="BD204">IF(BD203="","",$B$2&amp;BD$31&amp;$B$2&amp;$B$1&amp;ROUND(BD$29/100*_xlfn.XLOOKUP($E204,$E$32:$E$281,_xlfn.XLOOKUP(BD$31,$S$28:$AB$28,$S$32:$AB$281))*IFERROR(_xlfn.XLOOKUP(BE$30,$S$8:$S$10,_xlfn.XLOOKUP(BD$31,$U$4:$Z$4,$U$8:$Z$10),1),1),4))</f>
        <v/>
      </c>
      <c r="BE204" s="2" t="str">
        <f t="shared" si="31"/>
        <v>{"PhysDef":26078.8796,"OnHealInc":0.1686}</v>
      </c>
      <c r="BF204" s="2" t="str" cm="1">
        <f t="array" ref="BF204">IF(BF203="","",$B$2&amp;BF$31&amp;$B$2&amp;$B$1&amp;ROUND(BF$29/100*_xlfn.XLOOKUP($E204,$E$32:$E$281,_xlfn.XLOOKUP(BF$31,$S$28:$AB$28,$S$32:$AB$281))*IFERROR(_xlfn.XLOOKUP(BI$30,$S$8:$S$10,_xlfn.XLOOKUP(BF$31,$U$4:$Z$4,$U$8:$Z$10),1),1),4))</f>
        <v>"MagicDef":26078.8796</v>
      </c>
      <c r="BG204" s="2" t="str" cm="1">
        <f t="array" ref="BG204">IF(BG203="","",$B$2&amp;BG$31&amp;$B$2&amp;$B$1&amp;ROUND(BG$29/100*_xlfn.XLOOKUP($E204,$E$32:$E$281,_xlfn.XLOOKUP(BG$31,$S$28:$AB$28,$S$32:$AB$281))*IFERROR(_xlfn.XLOOKUP(BJ$30,$S$8:$S$10,_xlfn.XLOOKUP(BG$31,$U$4:$Z$4,$U$8:$Z$10),1),1),4))</f>
        <v>"AtkSpeed":0.23</v>
      </c>
      <c r="BH204" s="2" t="str" cm="1">
        <f t="array" ref="BH204">IF(BH203="","",$B$2&amp;BH$31&amp;$B$2&amp;$B$1&amp;ROUND(BH$29/100*_xlfn.XLOOKUP($E204,$E$32:$E$281,_xlfn.XLOOKUP(BH$31,$S$28:$AB$28,$S$32:$AB$281))*IFERROR(_xlfn.XLOOKUP(BI$30,$S$8:$S$10,_xlfn.XLOOKUP(BH$31,$U$4:$Z$4,$U$8:$Z$10),1),1),4))</f>
        <v>"OnHealInc":0.1686</v>
      </c>
      <c r="BI204" s="2" t="str">
        <f t="shared" si="32"/>
        <v>{"MagicDef":26078.8796,"AtkSpeed":0.23,"OnHealInc":0.1686}</v>
      </c>
      <c r="BJ204" s="2" t="str" cm="1">
        <f t="array" ref="BJ204">IF(BJ203="","",$B$2&amp;BJ$31&amp;$B$2&amp;$B$1&amp;ROUND(BJ$29/100*_xlfn.XLOOKUP($E204,$E$32:$E$281,_xlfn.XLOOKUP(BJ$31,$S$28:$AB$28,$S$32:$AB$281))*IFERROR(_xlfn.XLOOKUP(BM$30,$S$8:$S$10,_xlfn.XLOOKUP(BJ$31,$U$4:$Z$4,$U$8:$Z$10),1),1),4))</f>
        <v>"Atk":65197.199</v>
      </c>
      <c r="BK204" s="2" t="str" cm="1">
        <f t="array" ref="BK204">IF(BK203="","",$B$2&amp;BK$31&amp;$B$2&amp;$B$1&amp;ROUND(BK$29/100*_xlfn.XLOOKUP($E204,$E$32:$E$281,_xlfn.XLOOKUP(BK$31,$S$28:$AB$28,$S$32:$AB$281))*IFERROR(_xlfn.XLOOKUP(BN$30,$S$8:$S$10,_xlfn.XLOOKUP(BK$31,$U$4:$Z$4,$U$8:$Z$10),1),1),4))</f>
        <v>"Cri":0.8092</v>
      </c>
      <c r="BL204" s="2" t="str" cm="1">
        <f t="array" ref="BL204">IF(BL203="","",$B$2&amp;BL$31&amp;$B$2&amp;$B$1&amp;ROUND(BL$29/100*_xlfn.XLOOKUP($E204,$E$32:$E$281,_xlfn.XLOOKUP(BL$31,$S$28:$AB$28,$S$32:$AB$281))*IFERROR(_xlfn.XLOOKUP(BM$30,$S$8:$S$10,_xlfn.XLOOKUP(BL$31,$U$4:$Z$4,$U$8:$Z$10),1),1),4))</f>
        <v/>
      </c>
      <c r="BM204" s="2" t="str">
        <f t="shared" si="33"/>
        <v>{"Atk":65197.199,"Cri":0.8092}</v>
      </c>
      <c r="BN204" s="2" t="str" cm="1">
        <f t="array" ref="BN204">IF(BN203="","",$B$2&amp;BN$31&amp;$B$2&amp;$B$1&amp;ROUND(BN$29/100*_xlfn.XLOOKUP($E204,$E$32:$E$281,_xlfn.XLOOKUP(BN$31,$S$28:$AB$28,$S$32:$AB$281))*IFERROR(_xlfn.XLOOKUP(BQ$30,$S$8:$S$10,_xlfn.XLOOKUP(BN$31,$U$4:$Z$4,$U$8:$Z$10),1),1),4))</f>
        <v>"Hp":622336.8993</v>
      </c>
      <c r="BO204" s="2" t="str" cm="1">
        <f t="array" ref="BO204">IF(BO203="","",$B$2&amp;BO$31&amp;$B$2&amp;$B$1&amp;ROUND(BO$29/100*_xlfn.XLOOKUP($E204,$E$32:$E$281,_xlfn.XLOOKUP(BO$31,$S$28:$AB$28,$S$32:$AB$281))*IFERROR(_xlfn.XLOOKUP(BR$30,$S$8:$S$10,_xlfn.XLOOKUP(BO$31,$U$4:$Z$4,$U$8:$Z$10),1),1),4))</f>
        <v>"AntiCri":0.8092</v>
      </c>
      <c r="BP204" s="2" t="str" cm="1">
        <f t="array" ref="BP204">IF(BP203="","",$B$2&amp;BP$31&amp;$B$2&amp;$B$1&amp;ROUND(BP$29/100*_xlfn.XLOOKUP($E204,$E$32:$E$281,_xlfn.XLOOKUP(BP$31,$S$28:$AB$28,$S$32:$AB$281))*IFERROR(_xlfn.XLOOKUP(BQ$30,$S$8:$S$10,_xlfn.XLOOKUP(BP$31,$U$4:$Z$4,$U$8:$Z$10),1),1),4))</f>
        <v/>
      </c>
      <c r="BQ204" s="2" t="str">
        <f t="shared" si="34"/>
        <v>{"Hp":622336.8993,"AntiCri":0.8092}</v>
      </c>
      <c r="BR204" s="2" t="str" cm="1">
        <f t="array" ref="BR204">IF(BR203="","",$B$2&amp;BR$31&amp;$B$2&amp;$B$1&amp;ROUND(BR$29/100*_xlfn.XLOOKUP($E204,$E$32:$E$281,_xlfn.XLOOKUP(BR$31,$S$28:$AB$28,$S$32:$AB$281))*IFERROR(_xlfn.XLOOKUP(BU$30,$S$8:$S$10,_xlfn.XLOOKUP(BR$31,$U$4:$Z$4,$U$8:$Z$10),1),1),4))</f>
        <v>"PhysDef":22996.8302</v>
      </c>
      <c r="BS204" s="2" t="str" cm="1">
        <f t="array" ref="BS204">IF(BS203="","",$B$2&amp;BS$31&amp;$B$2&amp;$B$1&amp;ROUND(BS$29/100*_xlfn.XLOOKUP($E204,$E$32:$E$281,_xlfn.XLOOKUP(BS$31,$S$28:$AB$28,$S$32:$AB$281))*IFERROR(_xlfn.XLOOKUP(BV$30,$S$8:$S$10,_xlfn.XLOOKUP(BS$31,$U$4:$Z$4,$U$8:$Z$10),1),1),4))</f>
        <v>"HealInc":0.1686</v>
      </c>
      <c r="BT204" s="2" t="str" cm="1">
        <f t="array" ref="BT204">IF(BT203="","",$B$2&amp;BT$31&amp;$B$2&amp;$B$1&amp;ROUND(BT$29/100*_xlfn.XLOOKUP($E204,$E$32:$E$281,_xlfn.XLOOKUP(BT$31,$S$28:$AB$28,$S$32:$AB$281))*IFERROR(_xlfn.XLOOKUP(BU$30,$S$8:$S$10,_xlfn.XLOOKUP(BT$31,$U$4:$Z$4,$U$8:$Z$10),1),1),4))</f>
        <v/>
      </c>
      <c r="BU204" s="2" t="str">
        <f t="shared" si="35"/>
        <v>{"PhysDef":22996.8302,"HealInc":0.1686}</v>
      </c>
      <c r="BV204" s="2" t="str" cm="1">
        <f t="array" ref="BV204">IF(BV203="","",$B$2&amp;BV$31&amp;$B$2&amp;$B$1&amp;ROUND(BV$29/100*_xlfn.XLOOKUP($E204,$E$32:$E$281,_xlfn.XLOOKUP(BV$31,$S$28:$AB$28,$S$32:$AB$281))*IFERROR(_xlfn.XLOOKUP(BY$30,$S$8:$S$10,_xlfn.XLOOKUP(BV$31,$U$4:$Z$4,$U$8:$Z$10),1),1),4))</f>
        <v>"MagicDef":23470.9916</v>
      </c>
      <c r="BW204" s="2" t="str" cm="1">
        <f t="array" ref="BW204">IF(BW203="","",$B$2&amp;BW$31&amp;$B$2&amp;$B$1&amp;ROUND(BW$29/100*_xlfn.XLOOKUP($E204,$E$32:$E$281,_xlfn.XLOOKUP(BW$31,$S$28:$AB$28,$S$32:$AB$281))*IFERROR(_xlfn.XLOOKUP(BZ$30,$S$8:$S$10,_xlfn.XLOOKUP(BW$31,$U$4:$Z$4,$U$8:$Z$10),1),1),4))</f>
        <v>"AtkSpeed":0.23</v>
      </c>
      <c r="BX204" s="2" t="str" cm="1">
        <f t="array" ref="BX204">IF(BX203="","",$B$2&amp;BX$31&amp;$B$2&amp;$B$1&amp;ROUND(BX$29/100*_xlfn.XLOOKUP($E204,$E$32:$E$281,_xlfn.XLOOKUP(BX$31,$S$28:$AB$28,$S$32:$AB$281))*IFERROR(_xlfn.XLOOKUP(BY$30,$S$8:$S$10,_xlfn.XLOOKUP(BX$31,$U$4:$Z$4,$U$8:$Z$10),1),1),4))</f>
        <v>"HealInc":0.1686</v>
      </c>
      <c r="BY204" s="2" t="str">
        <f t="shared" si="36"/>
        <v>{"MagicDef":23470.9916,"AtkSpeed":0.23,"HealInc":0.1686}</v>
      </c>
    </row>
    <row r="205" spans="4:77" ht="16.5" x14ac:dyDescent="0.15">
      <c r="D205" s="38">
        <v>357</v>
      </c>
      <c r="E205" s="43">
        <v>174</v>
      </c>
      <c r="F205" s="38">
        <v>0</v>
      </c>
      <c r="G205" s="38">
        <v>0</v>
      </c>
      <c r="H205" s="38">
        <v>0</v>
      </c>
      <c r="I205" s="48">
        <v>0</v>
      </c>
      <c r="J205" s="48">
        <v>0</v>
      </c>
      <c r="K205" s="48">
        <v>0</v>
      </c>
      <c r="L205" s="48">
        <v>0</v>
      </c>
      <c r="M205" s="48">
        <v>0</v>
      </c>
      <c r="N205" s="48">
        <v>0</v>
      </c>
      <c r="O205" s="48">
        <v>0</v>
      </c>
      <c r="P205" s="48">
        <v>0</v>
      </c>
      <c r="Q205" s="48">
        <v>0</v>
      </c>
      <c r="R205" s="48">
        <v>0</v>
      </c>
      <c r="S205" s="48">
        <f>SUM(I$32:I205)</f>
        <v>592701.80883179419</v>
      </c>
      <c r="T205" s="48">
        <f>SUM(J$32:J205)</f>
        <v>59270.180883179411</v>
      </c>
      <c r="U205" s="48">
        <f>SUM(K$32:K205)</f>
        <v>23708.072353271767</v>
      </c>
      <c r="V205" s="48">
        <f>SUM(L$32:L205)</f>
        <v>23708.072353271767</v>
      </c>
      <c r="W205" s="62">
        <f>SUM(M$32:M205)/10000</f>
        <v>0.80920000000000003</v>
      </c>
      <c r="X205" s="62">
        <f>SUM(N$32:N205)/10000</f>
        <v>0.80920000000000003</v>
      </c>
      <c r="Y205" s="62">
        <f>SUM(O$32:O205)/10000</f>
        <v>0.22994999999999999</v>
      </c>
      <c r="Z205" s="62">
        <f>SUM(P$32:P205)/10000</f>
        <v>0.17885000000000001</v>
      </c>
      <c r="AA205" s="62">
        <f>SUM(Q$32:Q205)/10000</f>
        <v>0.16863000000000011</v>
      </c>
      <c r="AB205" s="62">
        <f>SUM(R$32:R205)/10000</f>
        <v>0.16863000000000011</v>
      </c>
      <c r="AD205" s="2" t="str" cm="1">
        <f t="array" ref="AD205">IF(AD204="","",$B$2&amp;AD$31&amp;$B$2&amp;$B$1&amp;ROUND(AD$29/100*_xlfn.XLOOKUP($E205,$E$32:$E$281,_xlfn.XLOOKUP(AD$31,$S$28:$AB$28,$S$32:$AB$281))*_xlfn.XLOOKUP(AG$30,$S$8:$S$10,_xlfn.XLOOKUP(AD$31,$U$4:$Z$4,$U$8:$Z$10),1),4))</f>
        <v>"Atk":72309.6207</v>
      </c>
      <c r="AE205" s="2" t="str" cm="1">
        <f t="array" ref="AE205">IF(AE204="","",$B$2&amp;AE$31&amp;$B$2&amp;$B$1&amp;ROUND(AE$29/100*_xlfn.XLOOKUP($E205,$E$32:$E$281,_xlfn.XLOOKUP(AE$31,$S$28:$AB$28,$S$32:$AB$281))*_xlfn.XLOOKUP(AG$30,$S$8:$S$10,_xlfn.XLOOKUP(AE$31,$U$4:$Z$4,$U$8:$Z$10),1),4))</f>
        <v>"Cri":1.1733</v>
      </c>
      <c r="AF205" s="2" t="str" cm="1">
        <f t="array" ref="AF205">IF(AF204="","",$B$2&amp;AF$31&amp;$B$2&amp;$B$1&amp;ROUND(AF$29/100*_xlfn.XLOOKUP($E205,$E$32:$E$281,_xlfn.XLOOKUP(AF$31,$S$28:$AB$28,$S$32:$AB$281))*_xlfn.XLOOKUP(AI$30,$S$8:$S$10,_xlfn.XLOOKUP(AF$31,$U$4:$Z$4,$U$8:$Z$10),1),4))</f>
        <v/>
      </c>
      <c r="AG205" s="2" t="str">
        <f t="shared" si="25"/>
        <v>{"Atk":72309.6207,"Cri":1.1733}</v>
      </c>
      <c r="AH205" s="2" t="str" cm="1">
        <f t="array" ref="AH205">IF(AH204="","",$B$2&amp;AH$31&amp;$B$2&amp;$B$1&amp;ROUND(AH$29/100*_xlfn.XLOOKUP($E205,$E$32:$E$281,_xlfn.XLOOKUP(AH$31,$S$28:$AB$28,$S$32:$AB$281))*_xlfn.XLOOKUP(AK$30,$S$8:$S$10,_xlfn.XLOOKUP(AH$31,$U$4:$Z$4,$U$8:$Z$10),1),4))</f>
        <v>"Hp":521577.5918</v>
      </c>
      <c r="AI205" s="2" t="str" cm="1">
        <f t="array" ref="AI205">IF(AI204="","",$B$2&amp;AI$31&amp;$B$2&amp;$B$1&amp;ROUND(AI$29/100*_xlfn.XLOOKUP($E205,$E$32:$E$281,_xlfn.XLOOKUP(AI$31,$S$28:$AB$28,$S$32:$AB$281))*_xlfn.XLOOKUP(AK$30,$S$8:$S$10,_xlfn.XLOOKUP(AI$31,$U$4:$Z$4,$U$8:$Z$10),1),4))</f>
        <v>"AntiCri":0.6474</v>
      </c>
      <c r="AJ205" s="2" t="str" cm="1">
        <f t="array" ref="AJ205">IF(AJ204="","",$B$2&amp;AJ$31&amp;$B$2&amp;$B$1&amp;ROUND(AJ$29/100*_xlfn.XLOOKUP($E205,$E$32:$E$281,_xlfn.XLOOKUP(AJ$31,$S$28:$AB$28,$S$32:$AB$281))*_xlfn.XLOOKUP(AK$30,$S$8:$S$10,_xlfn.XLOOKUP(AJ$31,$U$4:$Z$4,$U$8:$Z$10),1),4))</f>
        <v/>
      </c>
      <c r="AK205" s="2" t="str">
        <f t="shared" si="26"/>
        <v>{"Hp":521577.5918,"AntiCri":0.6474}</v>
      </c>
      <c r="AL205" s="2" t="str" cm="1">
        <f t="array" ref="AL205">IF(AL204="","",$B$2&amp;AL$31&amp;$B$2&amp;$B$1&amp;ROUND(AL$29/100*_xlfn.XLOOKUP($E205,$E$32:$E$281,_xlfn.XLOOKUP(AL$31,$S$28:$AB$28,$S$32:$AB$281))*IFERROR(_xlfn.XLOOKUP(AO$30,$S$8:$S$10,_xlfn.XLOOKUP(AL$31,$U$4:$Z$4,$U$8:$Z$10),1),1),4))</f>
        <v>"PhysDef":22522.6687</v>
      </c>
      <c r="AM205" s="2" t="str" cm="1">
        <f t="array" ref="AM205">IF(AM204="","",$B$2&amp;AM$31&amp;$B$2&amp;$B$1&amp;ROUND(AM$29/100*_xlfn.XLOOKUP($E205,$E$32:$E$281,_xlfn.XLOOKUP(AM$31,$S$28:$AB$28,$S$32:$AB$281))*IFERROR(_xlfn.XLOOKUP(AP$30,$S$8:$S$10,_xlfn.XLOOKUP(AM$31,$U$4:$Z$4,$U$8:$Z$10),1),1),4))</f>
        <v>"SkillSpeed":0.1789</v>
      </c>
      <c r="AN205" s="2" t="str" cm="1">
        <f t="array" ref="AN205">IF(AN204="","",$B$2&amp;AN$31&amp;$B$2&amp;$B$1&amp;ROUND(AN$29/100*_xlfn.XLOOKUP($E205,$E$32:$E$281,_xlfn.XLOOKUP(AN$31,$S$28:$AB$28,$S$32:$AB$281))*IFERROR(_xlfn.XLOOKUP(AO$30,$S$8:$S$10,_xlfn.XLOOKUP(AN$31,$U$4:$Z$4,$U$8:$Z$10),1),1),4))</f>
        <v/>
      </c>
      <c r="AO205" s="2" t="str">
        <f t="shared" si="27"/>
        <v>{"PhysDef":22522.6687,"SkillSpeed":0.1789}</v>
      </c>
      <c r="AP205" s="2" t="str" cm="1">
        <f t="array" ref="AP205">IF(AP204="","",$B$2&amp;AP$31&amp;$B$2&amp;$B$1&amp;ROUND(AP$29/100*_xlfn.XLOOKUP($E205,$E$32:$E$281,_xlfn.XLOOKUP(AP$31,$S$28:$AB$28,$S$32:$AB$281))*IFERROR(_xlfn.XLOOKUP(AS$30,$S$8:$S$10,_xlfn.XLOOKUP(AP$31,$U$4:$Z$4,$U$8:$Z$10),1),1),4))</f>
        <v>"MagicDef":22522.6687</v>
      </c>
      <c r="AQ205" s="2" t="str" cm="1">
        <f t="array" ref="AQ205">IF(AQ204="","",$B$2&amp;AQ$31&amp;$B$2&amp;$B$1&amp;ROUND(AQ$29/100*_xlfn.XLOOKUP($E205,$E$32:$E$281,_xlfn.XLOOKUP(AQ$31,$S$28:$AB$28,$S$32:$AB$281))*IFERROR(_xlfn.XLOOKUP(AT$30,$S$8:$S$10,_xlfn.XLOOKUP(AQ$31,$U$4:$Z$4,$U$8:$Z$10),1),1),4))</f>
        <v>"AtkSpeed":0.23</v>
      </c>
      <c r="AR205" s="2" t="str" cm="1">
        <f t="array" ref="AR205">IF(AR204="","",$B$2&amp;AR$31&amp;$B$2&amp;$B$1&amp;ROUND(AR$29/100*_xlfn.XLOOKUP($E205,$E$32:$E$281,_xlfn.XLOOKUP(AR$31,$S$28:$AB$28,$S$32:$AB$281))*IFERROR(_xlfn.XLOOKUP(AS$30,$S$8:$S$10,_xlfn.XLOOKUP(AR$31,$U$4:$Z$4,$U$8:$Z$10),1),1),4))</f>
        <v>"SkillSpeed":0.1789</v>
      </c>
      <c r="AS205" s="2" t="str">
        <f t="shared" si="28"/>
        <v>{"MagicDef":22522.6687,"AtkSpeed":0.23,"SkillSpeed":0.1789}</v>
      </c>
      <c r="AT205" s="2" t="str" cm="1">
        <f t="array" ref="AT205">IF(AT204="","",$B$2&amp;AT$31&amp;$B$2&amp;$B$1&amp;ROUND(AT$29/100*_xlfn.XLOOKUP($E205,$E$32:$E$281,_xlfn.XLOOKUP(AT$31,$S$28:$AB$28,$S$32:$AB$281))*IFERROR(_xlfn.XLOOKUP(AW$30,$S$8:$S$10,_xlfn.XLOOKUP(AT$31,$U$4:$Z$4,$U$8:$Z$10),1),1),4))</f>
        <v>"Atk":50972.3556</v>
      </c>
      <c r="AU205" s="2" t="str" cm="1">
        <f t="array" ref="AU205">IF(AU204="","",$B$2&amp;AU$31&amp;$B$2&amp;$B$1&amp;ROUND(AU$29/100*_xlfn.XLOOKUP($E205,$E$32:$E$281,_xlfn.XLOOKUP(AU$31,$S$28:$AB$28,$S$32:$AB$281))*IFERROR(_xlfn.XLOOKUP(AX$30,$S$8:$S$10,_xlfn.XLOOKUP(AU$31,$U$4:$Z$4,$U$8:$Z$10),1),1),4))</f>
        <v>"Cri":0.8092</v>
      </c>
      <c r="AV205" s="2" t="str" cm="1">
        <f t="array" ref="AV205">IF(AV204="","",$B$2&amp;AV$31&amp;$B$2&amp;$B$1&amp;ROUND(AV$29/100*_xlfn.XLOOKUP($E205,$E$32:$E$281,_xlfn.XLOOKUP(AV$31,$S$28:$AB$28,$S$32:$AB$281))*IFERROR(_xlfn.XLOOKUP(AW$30,$S$8:$S$10,_xlfn.XLOOKUP(AV$31,$U$4:$Z$4,$U$8:$Z$10),1),1),4))</f>
        <v/>
      </c>
      <c r="AW205" s="2" t="str">
        <f t="shared" si="29"/>
        <v>{"Atk":50972.3556,"Cri":0.8092}</v>
      </c>
      <c r="AX205" s="2" t="str" cm="1">
        <f t="array" ref="AX205">IF(AX204="","",$B$2&amp;AX$31&amp;$B$2&amp;$B$1&amp;ROUND(AX$29/100*_xlfn.XLOOKUP($E205,$E$32:$E$281,_xlfn.XLOOKUP(AX$31,$S$28:$AB$28,$S$32:$AB$281))*IFERROR(_xlfn.XLOOKUP(BA$30,$S$8:$S$10,_xlfn.XLOOKUP(AX$31,$U$4:$Z$4,$U$8:$Z$10),1),1),4))</f>
        <v>"Hp":740877.261</v>
      </c>
      <c r="AY205" s="2" t="str" cm="1">
        <f t="array" ref="AY205">IF(AY204="","",$B$2&amp;AY$31&amp;$B$2&amp;$B$1&amp;ROUND(AY$29/100*_xlfn.XLOOKUP($E205,$E$32:$E$281,_xlfn.XLOOKUP(AY$31,$S$28:$AB$28,$S$32:$AB$281))*IFERROR(_xlfn.XLOOKUP(BB$30,$S$8:$S$10,_xlfn.XLOOKUP(AY$31,$U$4:$Z$4,$U$8:$Z$10),1),1),4))</f>
        <v>"AntiCri":0.8092</v>
      </c>
      <c r="AZ205" s="2" t="str" cm="1">
        <f t="array" ref="AZ205">IF(AZ204="","",$B$2&amp;AZ$31&amp;$B$2&amp;$B$1&amp;ROUND(AZ$29/100*_xlfn.XLOOKUP($E205,$E$32:$E$281,_xlfn.XLOOKUP(AZ$31,$S$28:$AB$28,$S$32:$AB$281))*IFERROR(_xlfn.XLOOKUP(BA$30,$S$8:$S$10,_xlfn.XLOOKUP(AZ$31,$U$4:$Z$4,$U$8:$Z$10),1),1),4))</f>
        <v/>
      </c>
      <c r="BA205" s="2" t="str">
        <f t="shared" si="30"/>
        <v>{"Hp":740877.261,"AntiCri":0.8092}</v>
      </c>
      <c r="BB205" s="2" t="str" cm="1">
        <f t="array" ref="BB205">IF(BB204="","",$B$2&amp;BB$31&amp;$B$2&amp;$B$1&amp;ROUND(BB$29/100*_xlfn.XLOOKUP($E205,$E$32:$E$281,_xlfn.XLOOKUP(BB$31,$S$28:$AB$28,$S$32:$AB$281))*IFERROR(_xlfn.XLOOKUP(BE$30,$S$8:$S$10,_xlfn.XLOOKUP(BB$31,$U$4:$Z$4,$U$8:$Z$10),1),1),4))</f>
        <v>"PhysDef":26078.8796</v>
      </c>
      <c r="BC205" s="2" t="str" cm="1">
        <f t="array" ref="BC205">IF(BC204="","",$B$2&amp;BC$31&amp;$B$2&amp;$B$1&amp;ROUND(BC$29/100*_xlfn.XLOOKUP($E205,$E$32:$E$281,_xlfn.XLOOKUP(BC$31,$S$28:$AB$28,$S$32:$AB$281))*IFERROR(_xlfn.XLOOKUP(BF$30,$S$8:$S$10,_xlfn.XLOOKUP(BC$31,$U$4:$Z$4,$U$8:$Z$10),1),1),4))</f>
        <v>"OnHealInc":0.1686</v>
      </c>
      <c r="BD205" s="2" t="str" cm="1">
        <f t="array" ref="BD205">IF(BD204="","",$B$2&amp;BD$31&amp;$B$2&amp;$B$1&amp;ROUND(BD$29/100*_xlfn.XLOOKUP($E205,$E$32:$E$281,_xlfn.XLOOKUP(BD$31,$S$28:$AB$28,$S$32:$AB$281))*IFERROR(_xlfn.XLOOKUP(BE$30,$S$8:$S$10,_xlfn.XLOOKUP(BD$31,$U$4:$Z$4,$U$8:$Z$10),1),1),4))</f>
        <v/>
      </c>
      <c r="BE205" s="2" t="str">
        <f t="shared" si="31"/>
        <v>{"PhysDef":26078.8796,"OnHealInc":0.1686}</v>
      </c>
      <c r="BF205" s="2" t="str" cm="1">
        <f t="array" ref="BF205">IF(BF204="","",$B$2&amp;BF$31&amp;$B$2&amp;$B$1&amp;ROUND(BF$29/100*_xlfn.XLOOKUP($E205,$E$32:$E$281,_xlfn.XLOOKUP(BF$31,$S$28:$AB$28,$S$32:$AB$281))*IFERROR(_xlfn.XLOOKUP(BI$30,$S$8:$S$10,_xlfn.XLOOKUP(BF$31,$U$4:$Z$4,$U$8:$Z$10),1),1),4))</f>
        <v>"MagicDef":26078.8796</v>
      </c>
      <c r="BG205" s="2" t="str" cm="1">
        <f t="array" ref="BG205">IF(BG204="","",$B$2&amp;BG$31&amp;$B$2&amp;$B$1&amp;ROUND(BG$29/100*_xlfn.XLOOKUP($E205,$E$32:$E$281,_xlfn.XLOOKUP(BG$31,$S$28:$AB$28,$S$32:$AB$281))*IFERROR(_xlfn.XLOOKUP(BJ$30,$S$8:$S$10,_xlfn.XLOOKUP(BG$31,$U$4:$Z$4,$U$8:$Z$10),1),1),4))</f>
        <v>"AtkSpeed":0.23</v>
      </c>
      <c r="BH205" s="2" t="str" cm="1">
        <f t="array" ref="BH205">IF(BH204="","",$B$2&amp;BH$31&amp;$B$2&amp;$B$1&amp;ROUND(BH$29/100*_xlfn.XLOOKUP($E205,$E$32:$E$281,_xlfn.XLOOKUP(BH$31,$S$28:$AB$28,$S$32:$AB$281))*IFERROR(_xlfn.XLOOKUP(BI$30,$S$8:$S$10,_xlfn.XLOOKUP(BH$31,$U$4:$Z$4,$U$8:$Z$10),1),1),4))</f>
        <v>"OnHealInc":0.1686</v>
      </c>
      <c r="BI205" s="2" t="str">
        <f t="shared" si="32"/>
        <v>{"MagicDef":26078.8796,"AtkSpeed":0.23,"OnHealInc":0.1686}</v>
      </c>
      <c r="BJ205" s="2" t="str" cm="1">
        <f t="array" ref="BJ205">IF(BJ204="","",$B$2&amp;BJ$31&amp;$B$2&amp;$B$1&amp;ROUND(BJ$29/100*_xlfn.XLOOKUP($E205,$E$32:$E$281,_xlfn.XLOOKUP(BJ$31,$S$28:$AB$28,$S$32:$AB$281))*IFERROR(_xlfn.XLOOKUP(BM$30,$S$8:$S$10,_xlfn.XLOOKUP(BJ$31,$U$4:$Z$4,$U$8:$Z$10),1),1),4))</f>
        <v>"Atk":65197.199</v>
      </c>
      <c r="BK205" s="2" t="str" cm="1">
        <f t="array" ref="BK205">IF(BK204="","",$B$2&amp;BK$31&amp;$B$2&amp;$B$1&amp;ROUND(BK$29/100*_xlfn.XLOOKUP($E205,$E$32:$E$281,_xlfn.XLOOKUP(BK$31,$S$28:$AB$28,$S$32:$AB$281))*IFERROR(_xlfn.XLOOKUP(BN$30,$S$8:$S$10,_xlfn.XLOOKUP(BK$31,$U$4:$Z$4,$U$8:$Z$10),1),1),4))</f>
        <v>"Cri":0.8092</v>
      </c>
      <c r="BL205" s="2" t="str" cm="1">
        <f t="array" ref="BL205">IF(BL204="","",$B$2&amp;BL$31&amp;$B$2&amp;$B$1&amp;ROUND(BL$29/100*_xlfn.XLOOKUP($E205,$E$32:$E$281,_xlfn.XLOOKUP(BL$31,$S$28:$AB$28,$S$32:$AB$281))*IFERROR(_xlfn.XLOOKUP(BM$30,$S$8:$S$10,_xlfn.XLOOKUP(BL$31,$U$4:$Z$4,$U$8:$Z$10),1),1),4))</f>
        <v/>
      </c>
      <c r="BM205" s="2" t="str">
        <f t="shared" si="33"/>
        <v>{"Atk":65197.199,"Cri":0.8092}</v>
      </c>
      <c r="BN205" s="2" t="str" cm="1">
        <f t="array" ref="BN205">IF(BN204="","",$B$2&amp;BN$31&amp;$B$2&amp;$B$1&amp;ROUND(BN$29/100*_xlfn.XLOOKUP($E205,$E$32:$E$281,_xlfn.XLOOKUP(BN$31,$S$28:$AB$28,$S$32:$AB$281))*IFERROR(_xlfn.XLOOKUP(BQ$30,$S$8:$S$10,_xlfn.XLOOKUP(BN$31,$U$4:$Z$4,$U$8:$Z$10),1),1),4))</f>
        <v>"Hp":622336.8993</v>
      </c>
      <c r="BO205" s="2" t="str" cm="1">
        <f t="array" ref="BO205">IF(BO204="","",$B$2&amp;BO$31&amp;$B$2&amp;$B$1&amp;ROUND(BO$29/100*_xlfn.XLOOKUP($E205,$E$32:$E$281,_xlfn.XLOOKUP(BO$31,$S$28:$AB$28,$S$32:$AB$281))*IFERROR(_xlfn.XLOOKUP(BR$30,$S$8:$S$10,_xlfn.XLOOKUP(BO$31,$U$4:$Z$4,$U$8:$Z$10),1),1),4))</f>
        <v>"AntiCri":0.8092</v>
      </c>
      <c r="BP205" s="2" t="str" cm="1">
        <f t="array" ref="BP205">IF(BP204="","",$B$2&amp;BP$31&amp;$B$2&amp;$B$1&amp;ROUND(BP$29/100*_xlfn.XLOOKUP($E205,$E$32:$E$281,_xlfn.XLOOKUP(BP$31,$S$28:$AB$28,$S$32:$AB$281))*IFERROR(_xlfn.XLOOKUP(BQ$30,$S$8:$S$10,_xlfn.XLOOKUP(BP$31,$U$4:$Z$4,$U$8:$Z$10),1),1),4))</f>
        <v/>
      </c>
      <c r="BQ205" s="2" t="str">
        <f t="shared" si="34"/>
        <v>{"Hp":622336.8993,"AntiCri":0.8092}</v>
      </c>
      <c r="BR205" s="2" t="str" cm="1">
        <f t="array" ref="BR205">IF(BR204="","",$B$2&amp;BR$31&amp;$B$2&amp;$B$1&amp;ROUND(BR$29/100*_xlfn.XLOOKUP($E205,$E$32:$E$281,_xlfn.XLOOKUP(BR$31,$S$28:$AB$28,$S$32:$AB$281))*IFERROR(_xlfn.XLOOKUP(BU$30,$S$8:$S$10,_xlfn.XLOOKUP(BR$31,$U$4:$Z$4,$U$8:$Z$10),1),1),4))</f>
        <v>"PhysDef":22996.8302</v>
      </c>
      <c r="BS205" s="2" t="str" cm="1">
        <f t="array" ref="BS205">IF(BS204="","",$B$2&amp;BS$31&amp;$B$2&amp;$B$1&amp;ROUND(BS$29/100*_xlfn.XLOOKUP($E205,$E$32:$E$281,_xlfn.XLOOKUP(BS$31,$S$28:$AB$28,$S$32:$AB$281))*IFERROR(_xlfn.XLOOKUP(BV$30,$S$8:$S$10,_xlfn.XLOOKUP(BS$31,$U$4:$Z$4,$U$8:$Z$10),1),1),4))</f>
        <v>"HealInc":0.1686</v>
      </c>
      <c r="BT205" s="2" t="str" cm="1">
        <f t="array" ref="BT205">IF(BT204="","",$B$2&amp;BT$31&amp;$B$2&amp;$B$1&amp;ROUND(BT$29/100*_xlfn.XLOOKUP($E205,$E$32:$E$281,_xlfn.XLOOKUP(BT$31,$S$28:$AB$28,$S$32:$AB$281))*IFERROR(_xlfn.XLOOKUP(BU$30,$S$8:$S$10,_xlfn.XLOOKUP(BT$31,$U$4:$Z$4,$U$8:$Z$10),1),1),4))</f>
        <v/>
      </c>
      <c r="BU205" s="2" t="str">
        <f t="shared" si="35"/>
        <v>{"PhysDef":22996.8302,"HealInc":0.1686}</v>
      </c>
      <c r="BV205" s="2" t="str" cm="1">
        <f t="array" ref="BV205">IF(BV204="","",$B$2&amp;BV$31&amp;$B$2&amp;$B$1&amp;ROUND(BV$29/100*_xlfn.XLOOKUP($E205,$E$32:$E$281,_xlfn.XLOOKUP(BV$31,$S$28:$AB$28,$S$32:$AB$281))*IFERROR(_xlfn.XLOOKUP(BY$30,$S$8:$S$10,_xlfn.XLOOKUP(BV$31,$U$4:$Z$4,$U$8:$Z$10),1),1),4))</f>
        <v>"MagicDef":23470.9916</v>
      </c>
      <c r="BW205" s="2" t="str" cm="1">
        <f t="array" ref="BW205">IF(BW204="","",$B$2&amp;BW$31&amp;$B$2&amp;$B$1&amp;ROUND(BW$29/100*_xlfn.XLOOKUP($E205,$E$32:$E$281,_xlfn.XLOOKUP(BW$31,$S$28:$AB$28,$S$32:$AB$281))*IFERROR(_xlfn.XLOOKUP(BZ$30,$S$8:$S$10,_xlfn.XLOOKUP(BW$31,$U$4:$Z$4,$U$8:$Z$10),1),1),4))</f>
        <v>"AtkSpeed":0.23</v>
      </c>
      <c r="BX205" s="2" t="str" cm="1">
        <f t="array" ref="BX205">IF(BX204="","",$B$2&amp;BX$31&amp;$B$2&amp;$B$1&amp;ROUND(BX$29/100*_xlfn.XLOOKUP($E205,$E$32:$E$281,_xlfn.XLOOKUP(BX$31,$S$28:$AB$28,$S$32:$AB$281))*IFERROR(_xlfn.XLOOKUP(BY$30,$S$8:$S$10,_xlfn.XLOOKUP(BX$31,$U$4:$Z$4,$U$8:$Z$10),1),1),4))</f>
        <v>"HealInc":0.1686</v>
      </c>
      <c r="BY205" s="2" t="str">
        <f t="shared" si="36"/>
        <v>{"MagicDef":23470.9916,"AtkSpeed":0.23,"HealInc":0.1686}</v>
      </c>
    </row>
    <row r="206" spans="4:77" ht="16.5" x14ac:dyDescent="0.15">
      <c r="D206" s="38">
        <v>359</v>
      </c>
      <c r="E206" s="43">
        <v>175</v>
      </c>
      <c r="F206" s="38">
        <v>0</v>
      </c>
      <c r="G206" s="38">
        <v>0</v>
      </c>
      <c r="H206" s="38">
        <v>0</v>
      </c>
      <c r="I206" s="48">
        <v>0</v>
      </c>
      <c r="J206" s="48">
        <v>0</v>
      </c>
      <c r="K206" s="48">
        <v>0</v>
      </c>
      <c r="L206" s="48">
        <v>0</v>
      </c>
      <c r="M206" s="48">
        <v>0</v>
      </c>
      <c r="N206" s="48">
        <v>0</v>
      </c>
      <c r="O206" s="48">
        <v>0</v>
      </c>
      <c r="P206" s="48">
        <v>0</v>
      </c>
      <c r="Q206" s="48">
        <v>0</v>
      </c>
      <c r="R206" s="48">
        <v>0</v>
      </c>
      <c r="S206" s="48">
        <f>SUM(I$32:I206)</f>
        <v>592701.80883179419</v>
      </c>
      <c r="T206" s="48">
        <f>SUM(J$32:J206)</f>
        <v>59270.180883179411</v>
      </c>
      <c r="U206" s="48">
        <f>SUM(K$32:K206)</f>
        <v>23708.072353271767</v>
      </c>
      <c r="V206" s="48">
        <f>SUM(L$32:L206)</f>
        <v>23708.072353271767</v>
      </c>
      <c r="W206" s="62">
        <f>SUM(M$32:M206)/10000</f>
        <v>0.80920000000000003</v>
      </c>
      <c r="X206" s="62">
        <f>SUM(N$32:N206)/10000</f>
        <v>0.80920000000000003</v>
      </c>
      <c r="Y206" s="62">
        <f>SUM(O$32:O206)/10000</f>
        <v>0.22994999999999999</v>
      </c>
      <c r="Z206" s="62">
        <f>SUM(P$32:P206)/10000</f>
        <v>0.17885000000000001</v>
      </c>
      <c r="AA206" s="62">
        <f>SUM(Q$32:Q206)/10000</f>
        <v>0.16863000000000011</v>
      </c>
      <c r="AB206" s="62">
        <f>SUM(R$32:R206)/10000</f>
        <v>0.16863000000000011</v>
      </c>
      <c r="AD206" s="2" t="str" cm="1">
        <f t="array" ref="AD206">IF(AD205="","",$B$2&amp;AD$31&amp;$B$2&amp;$B$1&amp;ROUND(AD$29/100*_xlfn.XLOOKUP($E206,$E$32:$E$281,_xlfn.XLOOKUP(AD$31,$S$28:$AB$28,$S$32:$AB$281))*_xlfn.XLOOKUP(AG$30,$S$8:$S$10,_xlfn.XLOOKUP(AD$31,$U$4:$Z$4,$U$8:$Z$10),1),4))</f>
        <v>"Atk":72309.6207</v>
      </c>
      <c r="AE206" s="2" t="str" cm="1">
        <f t="array" ref="AE206">IF(AE205="","",$B$2&amp;AE$31&amp;$B$2&amp;$B$1&amp;ROUND(AE$29/100*_xlfn.XLOOKUP($E206,$E$32:$E$281,_xlfn.XLOOKUP(AE$31,$S$28:$AB$28,$S$32:$AB$281))*_xlfn.XLOOKUP(AG$30,$S$8:$S$10,_xlfn.XLOOKUP(AE$31,$U$4:$Z$4,$U$8:$Z$10),1),4))</f>
        <v>"Cri":1.1733</v>
      </c>
      <c r="AF206" s="2" t="str" cm="1">
        <f t="array" ref="AF206">IF(AF205="","",$B$2&amp;AF$31&amp;$B$2&amp;$B$1&amp;ROUND(AF$29/100*_xlfn.XLOOKUP($E206,$E$32:$E$281,_xlfn.XLOOKUP(AF$31,$S$28:$AB$28,$S$32:$AB$281))*_xlfn.XLOOKUP(AI$30,$S$8:$S$10,_xlfn.XLOOKUP(AF$31,$U$4:$Z$4,$U$8:$Z$10),1),4))</f>
        <v/>
      </c>
      <c r="AG206" s="2" t="str">
        <f t="shared" si="25"/>
        <v>{"Atk":72309.6207,"Cri":1.1733}</v>
      </c>
      <c r="AH206" s="2" t="str" cm="1">
        <f t="array" ref="AH206">IF(AH205="","",$B$2&amp;AH$31&amp;$B$2&amp;$B$1&amp;ROUND(AH$29/100*_xlfn.XLOOKUP($E206,$E$32:$E$281,_xlfn.XLOOKUP(AH$31,$S$28:$AB$28,$S$32:$AB$281))*_xlfn.XLOOKUP(AK$30,$S$8:$S$10,_xlfn.XLOOKUP(AH$31,$U$4:$Z$4,$U$8:$Z$10),1),4))</f>
        <v>"Hp":521577.5918</v>
      </c>
      <c r="AI206" s="2" t="str" cm="1">
        <f t="array" ref="AI206">IF(AI205="","",$B$2&amp;AI$31&amp;$B$2&amp;$B$1&amp;ROUND(AI$29/100*_xlfn.XLOOKUP($E206,$E$32:$E$281,_xlfn.XLOOKUP(AI$31,$S$28:$AB$28,$S$32:$AB$281))*_xlfn.XLOOKUP(AK$30,$S$8:$S$10,_xlfn.XLOOKUP(AI$31,$U$4:$Z$4,$U$8:$Z$10),1),4))</f>
        <v>"AntiCri":0.6474</v>
      </c>
      <c r="AJ206" s="2" t="str" cm="1">
        <f t="array" ref="AJ206">IF(AJ205="","",$B$2&amp;AJ$31&amp;$B$2&amp;$B$1&amp;ROUND(AJ$29/100*_xlfn.XLOOKUP($E206,$E$32:$E$281,_xlfn.XLOOKUP(AJ$31,$S$28:$AB$28,$S$32:$AB$281))*_xlfn.XLOOKUP(AK$30,$S$8:$S$10,_xlfn.XLOOKUP(AJ$31,$U$4:$Z$4,$U$8:$Z$10),1),4))</f>
        <v/>
      </c>
      <c r="AK206" s="2" t="str">
        <f t="shared" si="26"/>
        <v>{"Hp":521577.5918,"AntiCri":0.6474}</v>
      </c>
      <c r="AL206" s="2" t="str" cm="1">
        <f t="array" ref="AL206">IF(AL205="","",$B$2&amp;AL$31&amp;$B$2&amp;$B$1&amp;ROUND(AL$29/100*_xlfn.XLOOKUP($E206,$E$32:$E$281,_xlfn.XLOOKUP(AL$31,$S$28:$AB$28,$S$32:$AB$281))*IFERROR(_xlfn.XLOOKUP(AO$30,$S$8:$S$10,_xlfn.XLOOKUP(AL$31,$U$4:$Z$4,$U$8:$Z$10),1),1),4))</f>
        <v>"PhysDef":22522.6687</v>
      </c>
      <c r="AM206" s="2" t="str" cm="1">
        <f t="array" ref="AM206">IF(AM205="","",$B$2&amp;AM$31&amp;$B$2&amp;$B$1&amp;ROUND(AM$29/100*_xlfn.XLOOKUP($E206,$E$32:$E$281,_xlfn.XLOOKUP(AM$31,$S$28:$AB$28,$S$32:$AB$281))*IFERROR(_xlfn.XLOOKUP(AP$30,$S$8:$S$10,_xlfn.XLOOKUP(AM$31,$U$4:$Z$4,$U$8:$Z$10),1),1),4))</f>
        <v>"SkillSpeed":0.1789</v>
      </c>
      <c r="AN206" s="2" t="str" cm="1">
        <f t="array" ref="AN206">IF(AN205="","",$B$2&amp;AN$31&amp;$B$2&amp;$B$1&amp;ROUND(AN$29/100*_xlfn.XLOOKUP($E206,$E$32:$E$281,_xlfn.XLOOKUP(AN$31,$S$28:$AB$28,$S$32:$AB$281))*IFERROR(_xlfn.XLOOKUP(AO$30,$S$8:$S$10,_xlfn.XLOOKUP(AN$31,$U$4:$Z$4,$U$8:$Z$10),1),1),4))</f>
        <v/>
      </c>
      <c r="AO206" s="2" t="str">
        <f t="shared" si="27"/>
        <v>{"PhysDef":22522.6687,"SkillSpeed":0.1789}</v>
      </c>
      <c r="AP206" s="2" t="str" cm="1">
        <f t="array" ref="AP206">IF(AP205="","",$B$2&amp;AP$31&amp;$B$2&amp;$B$1&amp;ROUND(AP$29/100*_xlfn.XLOOKUP($E206,$E$32:$E$281,_xlfn.XLOOKUP(AP$31,$S$28:$AB$28,$S$32:$AB$281))*IFERROR(_xlfn.XLOOKUP(AS$30,$S$8:$S$10,_xlfn.XLOOKUP(AP$31,$U$4:$Z$4,$U$8:$Z$10),1),1),4))</f>
        <v>"MagicDef":22522.6687</v>
      </c>
      <c r="AQ206" s="2" t="str" cm="1">
        <f t="array" ref="AQ206">IF(AQ205="","",$B$2&amp;AQ$31&amp;$B$2&amp;$B$1&amp;ROUND(AQ$29/100*_xlfn.XLOOKUP($E206,$E$32:$E$281,_xlfn.XLOOKUP(AQ$31,$S$28:$AB$28,$S$32:$AB$281))*IFERROR(_xlfn.XLOOKUP(AT$30,$S$8:$S$10,_xlfn.XLOOKUP(AQ$31,$U$4:$Z$4,$U$8:$Z$10),1),1),4))</f>
        <v>"AtkSpeed":0.23</v>
      </c>
      <c r="AR206" s="2" t="str" cm="1">
        <f t="array" ref="AR206">IF(AR205="","",$B$2&amp;AR$31&amp;$B$2&amp;$B$1&amp;ROUND(AR$29/100*_xlfn.XLOOKUP($E206,$E$32:$E$281,_xlfn.XLOOKUP(AR$31,$S$28:$AB$28,$S$32:$AB$281))*IFERROR(_xlfn.XLOOKUP(AS$30,$S$8:$S$10,_xlfn.XLOOKUP(AR$31,$U$4:$Z$4,$U$8:$Z$10),1),1),4))</f>
        <v>"SkillSpeed":0.1789</v>
      </c>
      <c r="AS206" s="2" t="str">
        <f t="shared" si="28"/>
        <v>{"MagicDef":22522.6687,"AtkSpeed":0.23,"SkillSpeed":0.1789}</v>
      </c>
      <c r="AT206" s="2" t="str" cm="1">
        <f t="array" ref="AT206">IF(AT205="","",$B$2&amp;AT$31&amp;$B$2&amp;$B$1&amp;ROUND(AT$29/100*_xlfn.XLOOKUP($E206,$E$32:$E$281,_xlfn.XLOOKUP(AT$31,$S$28:$AB$28,$S$32:$AB$281))*IFERROR(_xlfn.XLOOKUP(AW$30,$S$8:$S$10,_xlfn.XLOOKUP(AT$31,$U$4:$Z$4,$U$8:$Z$10),1),1),4))</f>
        <v>"Atk":50972.3556</v>
      </c>
      <c r="AU206" s="2" t="str" cm="1">
        <f t="array" ref="AU206">IF(AU205="","",$B$2&amp;AU$31&amp;$B$2&amp;$B$1&amp;ROUND(AU$29/100*_xlfn.XLOOKUP($E206,$E$32:$E$281,_xlfn.XLOOKUP(AU$31,$S$28:$AB$28,$S$32:$AB$281))*IFERROR(_xlfn.XLOOKUP(AX$30,$S$8:$S$10,_xlfn.XLOOKUP(AU$31,$U$4:$Z$4,$U$8:$Z$10),1),1),4))</f>
        <v>"Cri":0.8092</v>
      </c>
      <c r="AV206" s="2" t="str" cm="1">
        <f t="array" ref="AV206">IF(AV205="","",$B$2&amp;AV$31&amp;$B$2&amp;$B$1&amp;ROUND(AV$29/100*_xlfn.XLOOKUP($E206,$E$32:$E$281,_xlfn.XLOOKUP(AV$31,$S$28:$AB$28,$S$32:$AB$281))*IFERROR(_xlfn.XLOOKUP(AW$30,$S$8:$S$10,_xlfn.XLOOKUP(AV$31,$U$4:$Z$4,$U$8:$Z$10),1),1),4))</f>
        <v/>
      </c>
      <c r="AW206" s="2" t="str">
        <f t="shared" si="29"/>
        <v>{"Atk":50972.3556,"Cri":0.8092}</v>
      </c>
      <c r="AX206" s="2" t="str" cm="1">
        <f t="array" ref="AX206">IF(AX205="","",$B$2&amp;AX$31&amp;$B$2&amp;$B$1&amp;ROUND(AX$29/100*_xlfn.XLOOKUP($E206,$E$32:$E$281,_xlfn.XLOOKUP(AX$31,$S$28:$AB$28,$S$32:$AB$281))*IFERROR(_xlfn.XLOOKUP(BA$30,$S$8:$S$10,_xlfn.XLOOKUP(AX$31,$U$4:$Z$4,$U$8:$Z$10),1),1),4))</f>
        <v>"Hp":740877.261</v>
      </c>
      <c r="AY206" s="2" t="str" cm="1">
        <f t="array" ref="AY206">IF(AY205="","",$B$2&amp;AY$31&amp;$B$2&amp;$B$1&amp;ROUND(AY$29/100*_xlfn.XLOOKUP($E206,$E$32:$E$281,_xlfn.XLOOKUP(AY$31,$S$28:$AB$28,$S$32:$AB$281))*IFERROR(_xlfn.XLOOKUP(BB$30,$S$8:$S$10,_xlfn.XLOOKUP(AY$31,$U$4:$Z$4,$U$8:$Z$10),1),1),4))</f>
        <v>"AntiCri":0.8092</v>
      </c>
      <c r="AZ206" s="2" t="str" cm="1">
        <f t="array" ref="AZ206">IF(AZ205="","",$B$2&amp;AZ$31&amp;$B$2&amp;$B$1&amp;ROUND(AZ$29/100*_xlfn.XLOOKUP($E206,$E$32:$E$281,_xlfn.XLOOKUP(AZ$31,$S$28:$AB$28,$S$32:$AB$281))*IFERROR(_xlfn.XLOOKUP(BA$30,$S$8:$S$10,_xlfn.XLOOKUP(AZ$31,$U$4:$Z$4,$U$8:$Z$10),1),1),4))</f>
        <v/>
      </c>
      <c r="BA206" s="2" t="str">
        <f t="shared" si="30"/>
        <v>{"Hp":740877.261,"AntiCri":0.8092}</v>
      </c>
      <c r="BB206" s="2" t="str" cm="1">
        <f t="array" ref="BB206">IF(BB205="","",$B$2&amp;BB$31&amp;$B$2&amp;$B$1&amp;ROUND(BB$29/100*_xlfn.XLOOKUP($E206,$E$32:$E$281,_xlfn.XLOOKUP(BB$31,$S$28:$AB$28,$S$32:$AB$281))*IFERROR(_xlfn.XLOOKUP(BE$30,$S$8:$S$10,_xlfn.XLOOKUP(BB$31,$U$4:$Z$4,$U$8:$Z$10),1),1),4))</f>
        <v>"PhysDef":26078.8796</v>
      </c>
      <c r="BC206" s="2" t="str" cm="1">
        <f t="array" ref="BC206">IF(BC205="","",$B$2&amp;BC$31&amp;$B$2&amp;$B$1&amp;ROUND(BC$29/100*_xlfn.XLOOKUP($E206,$E$32:$E$281,_xlfn.XLOOKUP(BC$31,$S$28:$AB$28,$S$32:$AB$281))*IFERROR(_xlfn.XLOOKUP(BF$30,$S$8:$S$10,_xlfn.XLOOKUP(BC$31,$U$4:$Z$4,$U$8:$Z$10),1),1),4))</f>
        <v>"OnHealInc":0.1686</v>
      </c>
      <c r="BD206" s="2" t="str" cm="1">
        <f t="array" ref="BD206">IF(BD205="","",$B$2&amp;BD$31&amp;$B$2&amp;$B$1&amp;ROUND(BD$29/100*_xlfn.XLOOKUP($E206,$E$32:$E$281,_xlfn.XLOOKUP(BD$31,$S$28:$AB$28,$S$32:$AB$281))*IFERROR(_xlfn.XLOOKUP(BE$30,$S$8:$S$10,_xlfn.XLOOKUP(BD$31,$U$4:$Z$4,$U$8:$Z$10),1),1),4))</f>
        <v/>
      </c>
      <c r="BE206" s="2" t="str">
        <f t="shared" si="31"/>
        <v>{"PhysDef":26078.8796,"OnHealInc":0.1686}</v>
      </c>
      <c r="BF206" s="2" t="str" cm="1">
        <f t="array" ref="BF206">IF(BF205="","",$B$2&amp;BF$31&amp;$B$2&amp;$B$1&amp;ROUND(BF$29/100*_xlfn.XLOOKUP($E206,$E$32:$E$281,_xlfn.XLOOKUP(BF$31,$S$28:$AB$28,$S$32:$AB$281))*IFERROR(_xlfn.XLOOKUP(BI$30,$S$8:$S$10,_xlfn.XLOOKUP(BF$31,$U$4:$Z$4,$U$8:$Z$10),1),1),4))</f>
        <v>"MagicDef":26078.8796</v>
      </c>
      <c r="BG206" s="2" t="str" cm="1">
        <f t="array" ref="BG206">IF(BG205="","",$B$2&amp;BG$31&amp;$B$2&amp;$B$1&amp;ROUND(BG$29/100*_xlfn.XLOOKUP($E206,$E$32:$E$281,_xlfn.XLOOKUP(BG$31,$S$28:$AB$28,$S$32:$AB$281))*IFERROR(_xlfn.XLOOKUP(BJ$30,$S$8:$S$10,_xlfn.XLOOKUP(BG$31,$U$4:$Z$4,$U$8:$Z$10),1),1),4))</f>
        <v>"AtkSpeed":0.23</v>
      </c>
      <c r="BH206" s="2" t="str" cm="1">
        <f t="array" ref="BH206">IF(BH205="","",$B$2&amp;BH$31&amp;$B$2&amp;$B$1&amp;ROUND(BH$29/100*_xlfn.XLOOKUP($E206,$E$32:$E$281,_xlfn.XLOOKUP(BH$31,$S$28:$AB$28,$S$32:$AB$281))*IFERROR(_xlfn.XLOOKUP(BI$30,$S$8:$S$10,_xlfn.XLOOKUP(BH$31,$U$4:$Z$4,$U$8:$Z$10),1),1),4))</f>
        <v>"OnHealInc":0.1686</v>
      </c>
      <c r="BI206" s="2" t="str">
        <f t="shared" si="32"/>
        <v>{"MagicDef":26078.8796,"AtkSpeed":0.23,"OnHealInc":0.1686}</v>
      </c>
      <c r="BJ206" s="2" t="str" cm="1">
        <f t="array" ref="BJ206">IF(BJ205="","",$B$2&amp;BJ$31&amp;$B$2&amp;$B$1&amp;ROUND(BJ$29/100*_xlfn.XLOOKUP($E206,$E$32:$E$281,_xlfn.XLOOKUP(BJ$31,$S$28:$AB$28,$S$32:$AB$281))*IFERROR(_xlfn.XLOOKUP(BM$30,$S$8:$S$10,_xlfn.XLOOKUP(BJ$31,$U$4:$Z$4,$U$8:$Z$10),1),1),4))</f>
        <v>"Atk":65197.199</v>
      </c>
      <c r="BK206" s="2" t="str" cm="1">
        <f t="array" ref="BK206">IF(BK205="","",$B$2&amp;BK$31&amp;$B$2&amp;$B$1&amp;ROUND(BK$29/100*_xlfn.XLOOKUP($E206,$E$32:$E$281,_xlfn.XLOOKUP(BK$31,$S$28:$AB$28,$S$32:$AB$281))*IFERROR(_xlfn.XLOOKUP(BN$30,$S$8:$S$10,_xlfn.XLOOKUP(BK$31,$U$4:$Z$4,$U$8:$Z$10),1),1),4))</f>
        <v>"Cri":0.8092</v>
      </c>
      <c r="BL206" s="2" t="str" cm="1">
        <f t="array" ref="BL206">IF(BL205="","",$B$2&amp;BL$31&amp;$B$2&amp;$B$1&amp;ROUND(BL$29/100*_xlfn.XLOOKUP($E206,$E$32:$E$281,_xlfn.XLOOKUP(BL$31,$S$28:$AB$28,$S$32:$AB$281))*IFERROR(_xlfn.XLOOKUP(BM$30,$S$8:$S$10,_xlfn.XLOOKUP(BL$31,$U$4:$Z$4,$U$8:$Z$10),1),1),4))</f>
        <v/>
      </c>
      <c r="BM206" s="2" t="str">
        <f t="shared" si="33"/>
        <v>{"Atk":65197.199,"Cri":0.8092}</v>
      </c>
      <c r="BN206" s="2" t="str" cm="1">
        <f t="array" ref="BN206">IF(BN205="","",$B$2&amp;BN$31&amp;$B$2&amp;$B$1&amp;ROUND(BN$29/100*_xlfn.XLOOKUP($E206,$E$32:$E$281,_xlfn.XLOOKUP(BN$31,$S$28:$AB$28,$S$32:$AB$281))*IFERROR(_xlfn.XLOOKUP(BQ$30,$S$8:$S$10,_xlfn.XLOOKUP(BN$31,$U$4:$Z$4,$U$8:$Z$10),1),1),4))</f>
        <v>"Hp":622336.8993</v>
      </c>
      <c r="BO206" s="2" t="str" cm="1">
        <f t="array" ref="BO206">IF(BO205="","",$B$2&amp;BO$31&amp;$B$2&amp;$B$1&amp;ROUND(BO$29/100*_xlfn.XLOOKUP($E206,$E$32:$E$281,_xlfn.XLOOKUP(BO$31,$S$28:$AB$28,$S$32:$AB$281))*IFERROR(_xlfn.XLOOKUP(BR$30,$S$8:$S$10,_xlfn.XLOOKUP(BO$31,$U$4:$Z$4,$U$8:$Z$10),1),1),4))</f>
        <v>"AntiCri":0.8092</v>
      </c>
      <c r="BP206" s="2" t="str" cm="1">
        <f t="array" ref="BP206">IF(BP205="","",$B$2&amp;BP$31&amp;$B$2&amp;$B$1&amp;ROUND(BP$29/100*_xlfn.XLOOKUP($E206,$E$32:$E$281,_xlfn.XLOOKUP(BP$31,$S$28:$AB$28,$S$32:$AB$281))*IFERROR(_xlfn.XLOOKUP(BQ$30,$S$8:$S$10,_xlfn.XLOOKUP(BP$31,$U$4:$Z$4,$U$8:$Z$10),1),1),4))</f>
        <v/>
      </c>
      <c r="BQ206" s="2" t="str">
        <f t="shared" si="34"/>
        <v>{"Hp":622336.8993,"AntiCri":0.8092}</v>
      </c>
      <c r="BR206" s="2" t="str" cm="1">
        <f t="array" ref="BR206">IF(BR205="","",$B$2&amp;BR$31&amp;$B$2&amp;$B$1&amp;ROUND(BR$29/100*_xlfn.XLOOKUP($E206,$E$32:$E$281,_xlfn.XLOOKUP(BR$31,$S$28:$AB$28,$S$32:$AB$281))*IFERROR(_xlfn.XLOOKUP(BU$30,$S$8:$S$10,_xlfn.XLOOKUP(BR$31,$U$4:$Z$4,$U$8:$Z$10),1),1),4))</f>
        <v>"PhysDef":22996.8302</v>
      </c>
      <c r="BS206" s="2" t="str" cm="1">
        <f t="array" ref="BS206">IF(BS205="","",$B$2&amp;BS$31&amp;$B$2&amp;$B$1&amp;ROUND(BS$29/100*_xlfn.XLOOKUP($E206,$E$32:$E$281,_xlfn.XLOOKUP(BS$31,$S$28:$AB$28,$S$32:$AB$281))*IFERROR(_xlfn.XLOOKUP(BV$30,$S$8:$S$10,_xlfn.XLOOKUP(BS$31,$U$4:$Z$4,$U$8:$Z$10),1),1),4))</f>
        <v>"HealInc":0.1686</v>
      </c>
      <c r="BT206" s="2" t="str" cm="1">
        <f t="array" ref="BT206">IF(BT205="","",$B$2&amp;BT$31&amp;$B$2&amp;$B$1&amp;ROUND(BT$29/100*_xlfn.XLOOKUP($E206,$E$32:$E$281,_xlfn.XLOOKUP(BT$31,$S$28:$AB$28,$S$32:$AB$281))*IFERROR(_xlfn.XLOOKUP(BU$30,$S$8:$S$10,_xlfn.XLOOKUP(BT$31,$U$4:$Z$4,$U$8:$Z$10),1),1),4))</f>
        <v/>
      </c>
      <c r="BU206" s="2" t="str">
        <f t="shared" si="35"/>
        <v>{"PhysDef":22996.8302,"HealInc":0.1686}</v>
      </c>
      <c r="BV206" s="2" t="str" cm="1">
        <f t="array" ref="BV206">IF(BV205="","",$B$2&amp;BV$31&amp;$B$2&amp;$B$1&amp;ROUND(BV$29/100*_xlfn.XLOOKUP($E206,$E$32:$E$281,_xlfn.XLOOKUP(BV$31,$S$28:$AB$28,$S$32:$AB$281))*IFERROR(_xlfn.XLOOKUP(BY$30,$S$8:$S$10,_xlfn.XLOOKUP(BV$31,$U$4:$Z$4,$U$8:$Z$10),1),1),4))</f>
        <v>"MagicDef":23470.9916</v>
      </c>
      <c r="BW206" s="2" t="str" cm="1">
        <f t="array" ref="BW206">IF(BW205="","",$B$2&amp;BW$31&amp;$B$2&amp;$B$1&amp;ROUND(BW$29/100*_xlfn.XLOOKUP($E206,$E$32:$E$281,_xlfn.XLOOKUP(BW$31,$S$28:$AB$28,$S$32:$AB$281))*IFERROR(_xlfn.XLOOKUP(BZ$30,$S$8:$S$10,_xlfn.XLOOKUP(BW$31,$U$4:$Z$4,$U$8:$Z$10),1),1),4))</f>
        <v>"AtkSpeed":0.23</v>
      </c>
      <c r="BX206" s="2" t="str" cm="1">
        <f t="array" ref="BX206">IF(BX205="","",$B$2&amp;BX$31&amp;$B$2&amp;$B$1&amp;ROUND(BX$29/100*_xlfn.XLOOKUP($E206,$E$32:$E$281,_xlfn.XLOOKUP(BX$31,$S$28:$AB$28,$S$32:$AB$281))*IFERROR(_xlfn.XLOOKUP(BY$30,$S$8:$S$10,_xlfn.XLOOKUP(BX$31,$U$4:$Z$4,$U$8:$Z$10),1),1),4))</f>
        <v>"HealInc":0.1686</v>
      </c>
      <c r="BY206" s="2" t="str">
        <f t="shared" si="36"/>
        <v>{"MagicDef":23470.9916,"AtkSpeed":0.23,"HealInc":0.1686}</v>
      </c>
    </row>
    <row r="207" spans="4:77" ht="16.5" x14ac:dyDescent="0.15">
      <c r="D207" s="38">
        <v>361</v>
      </c>
      <c r="E207" s="42">
        <v>176</v>
      </c>
      <c r="F207" s="38">
        <v>0</v>
      </c>
      <c r="G207" s="38">
        <v>0</v>
      </c>
      <c r="H207" s="38">
        <v>0</v>
      </c>
      <c r="I207" s="48">
        <v>0</v>
      </c>
      <c r="J207" s="48">
        <v>0</v>
      </c>
      <c r="K207" s="48">
        <v>0</v>
      </c>
      <c r="L207" s="48">
        <v>0</v>
      </c>
      <c r="M207" s="48">
        <v>0</v>
      </c>
      <c r="N207" s="48">
        <v>0</v>
      </c>
      <c r="O207" s="48">
        <v>0</v>
      </c>
      <c r="P207" s="48">
        <v>0</v>
      </c>
      <c r="Q207" s="48">
        <v>0</v>
      </c>
      <c r="R207" s="48">
        <v>0</v>
      </c>
      <c r="S207" s="48">
        <f>SUM(I$32:I207)</f>
        <v>592701.80883179419</v>
      </c>
      <c r="T207" s="48">
        <f>SUM(J$32:J207)</f>
        <v>59270.180883179411</v>
      </c>
      <c r="U207" s="48">
        <f>SUM(K$32:K207)</f>
        <v>23708.072353271767</v>
      </c>
      <c r="V207" s="48">
        <f>SUM(L$32:L207)</f>
        <v>23708.072353271767</v>
      </c>
      <c r="W207" s="62">
        <f>SUM(M$32:M207)/10000</f>
        <v>0.80920000000000003</v>
      </c>
      <c r="X207" s="62">
        <f>SUM(N$32:N207)/10000</f>
        <v>0.80920000000000003</v>
      </c>
      <c r="Y207" s="62">
        <f>SUM(O$32:O207)/10000</f>
        <v>0.22994999999999999</v>
      </c>
      <c r="Z207" s="62">
        <f>SUM(P$32:P207)/10000</f>
        <v>0.17885000000000001</v>
      </c>
      <c r="AA207" s="62">
        <f>SUM(Q$32:Q207)/10000</f>
        <v>0.16863000000000011</v>
      </c>
      <c r="AB207" s="62">
        <f>SUM(R$32:R207)/10000</f>
        <v>0.16863000000000011</v>
      </c>
      <c r="AD207" s="2" t="str" cm="1">
        <f t="array" ref="AD207">IF(AD206="","",$B$2&amp;AD$31&amp;$B$2&amp;$B$1&amp;ROUND(AD$29/100*_xlfn.XLOOKUP($E207,$E$32:$E$281,_xlfn.XLOOKUP(AD$31,$S$28:$AB$28,$S$32:$AB$281))*_xlfn.XLOOKUP(AG$30,$S$8:$S$10,_xlfn.XLOOKUP(AD$31,$U$4:$Z$4,$U$8:$Z$10),1),4))</f>
        <v>"Atk":72309.6207</v>
      </c>
      <c r="AE207" s="2" t="str" cm="1">
        <f t="array" ref="AE207">IF(AE206="","",$B$2&amp;AE$31&amp;$B$2&amp;$B$1&amp;ROUND(AE$29/100*_xlfn.XLOOKUP($E207,$E$32:$E$281,_xlfn.XLOOKUP(AE$31,$S$28:$AB$28,$S$32:$AB$281))*_xlfn.XLOOKUP(AG$30,$S$8:$S$10,_xlfn.XLOOKUP(AE$31,$U$4:$Z$4,$U$8:$Z$10),1),4))</f>
        <v>"Cri":1.1733</v>
      </c>
      <c r="AF207" s="2" t="str" cm="1">
        <f t="array" ref="AF207">IF(AF206="","",$B$2&amp;AF$31&amp;$B$2&amp;$B$1&amp;ROUND(AF$29/100*_xlfn.XLOOKUP($E207,$E$32:$E$281,_xlfn.XLOOKUP(AF$31,$S$28:$AB$28,$S$32:$AB$281))*_xlfn.XLOOKUP(AI$30,$S$8:$S$10,_xlfn.XLOOKUP(AF$31,$U$4:$Z$4,$U$8:$Z$10),1),4))</f>
        <v/>
      </c>
      <c r="AG207" s="2" t="str">
        <f t="shared" si="25"/>
        <v>{"Atk":72309.6207,"Cri":1.1733}</v>
      </c>
      <c r="AH207" s="2" t="str" cm="1">
        <f t="array" ref="AH207">IF(AH206="","",$B$2&amp;AH$31&amp;$B$2&amp;$B$1&amp;ROUND(AH$29/100*_xlfn.XLOOKUP($E207,$E$32:$E$281,_xlfn.XLOOKUP(AH$31,$S$28:$AB$28,$S$32:$AB$281))*_xlfn.XLOOKUP(AK$30,$S$8:$S$10,_xlfn.XLOOKUP(AH$31,$U$4:$Z$4,$U$8:$Z$10),1),4))</f>
        <v>"Hp":521577.5918</v>
      </c>
      <c r="AI207" s="2" t="str" cm="1">
        <f t="array" ref="AI207">IF(AI206="","",$B$2&amp;AI$31&amp;$B$2&amp;$B$1&amp;ROUND(AI$29/100*_xlfn.XLOOKUP($E207,$E$32:$E$281,_xlfn.XLOOKUP(AI$31,$S$28:$AB$28,$S$32:$AB$281))*_xlfn.XLOOKUP(AK$30,$S$8:$S$10,_xlfn.XLOOKUP(AI$31,$U$4:$Z$4,$U$8:$Z$10),1),4))</f>
        <v>"AntiCri":0.6474</v>
      </c>
      <c r="AJ207" s="2" t="str" cm="1">
        <f t="array" ref="AJ207">IF(AJ206="","",$B$2&amp;AJ$31&amp;$B$2&amp;$B$1&amp;ROUND(AJ$29/100*_xlfn.XLOOKUP($E207,$E$32:$E$281,_xlfn.XLOOKUP(AJ$31,$S$28:$AB$28,$S$32:$AB$281))*_xlfn.XLOOKUP(AK$30,$S$8:$S$10,_xlfn.XLOOKUP(AJ$31,$U$4:$Z$4,$U$8:$Z$10),1),4))</f>
        <v/>
      </c>
      <c r="AK207" s="2" t="str">
        <f t="shared" si="26"/>
        <v>{"Hp":521577.5918,"AntiCri":0.6474}</v>
      </c>
      <c r="AL207" s="2" t="str" cm="1">
        <f t="array" ref="AL207">IF(AL206="","",$B$2&amp;AL$31&amp;$B$2&amp;$B$1&amp;ROUND(AL$29/100*_xlfn.XLOOKUP($E207,$E$32:$E$281,_xlfn.XLOOKUP(AL$31,$S$28:$AB$28,$S$32:$AB$281))*IFERROR(_xlfn.XLOOKUP(AO$30,$S$8:$S$10,_xlfn.XLOOKUP(AL$31,$U$4:$Z$4,$U$8:$Z$10),1),1),4))</f>
        <v>"PhysDef":22522.6687</v>
      </c>
      <c r="AM207" s="2" t="str" cm="1">
        <f t="array" ref="AM207">IF(AM206="","",$B$2&amp;AM$31&amp;$B$2&amp;$B$1&amp;ROUND(AM$29/100*_xlfn.XLOOKUP($E207,$E$32:$E$281,_xlfn.XLOOKUP(AM$31,$S$28:$AB$28,$S$32:$AB$281))*IFERROR(_xlfn.XLOOKUP(AP$30,$S$8:$S$10,_xlfn.XLOOKUP(AM$31,$U$4:$Z$4,$U$8:$Z$10),1),1),4))</f>
        <v>"SkillSpeed":0.1789</v>
      </c>
      <c r="AN207" s="2" t="str" cm="1">
        <f t="array" ref="AN207">IF(AN206="","",$B$2&amp;AN$31&amp;$B$2&amp;$B$1&amp;ROUND(AN$29/100*_xlfn.XLOOKUP($E207,$E$32:$E$281,_xlfn.XLOOKUP(AN$31,$S$28:$AB$28,$S$32:$AB$281))*IFERROR(_xlfn.XLOOKUP(AO$30,$S$8:$S$10,_xlfn.XLOOKUP(AN$31,$U$4:$Z$4,$U$8:$Z$10),1),1),4))</f>
        <v/>
      </c>
      <c r="AO207" s="2" t="str">
        <f t="shared" si="27"/>
        <v>{"PhysDef":22522.6687,"SkillSpeed":0.1789}</v>
      </c>
      <c r="AP207" s="2" t="str" cm="1">
        <f t="array" ref="AP207">IF(AP206="","",$B$2&amp;AP$31&amp;$B$2&amp;$B$1&amp;ROUND(AP$29/100*_xlfn.XLOOKUP($E207,$E$32:$E$281,_xlfn.XLOOKUP(AP$31,$S$28:$AB$28,$S$32:$AB$281))*IFERROR(_xlfn.XLOOKUP(AS$30,$S$8:$S$10,_xlfn.XLOOKUP(AP$31,$U$4:$Z$4,$U$8:$Z$10),1),1),4))</f>
        <v>"MagicDef":22522.6687</v>
      </c>
      <c r="AQ207" s="2" t="str" cm="1">
        <f t="array" ref="AQ207">IF(AQ206="","",$B$2&amp;AQ$31&amp;$B$2&amp;$B$1&amp;ROUND(AQ$29/100*_xlfn.XLOOKUP($E207,$E$32:$E$281,_xlfn.XLOOKUP(AQ$31,$S$28:$AB$28,$S$32:$AB$281))*IFERROR(_xlfn.XLOOKUP(AT$30,$S$8:$S$10,_xlfn.XLOOKUP(AQ$31,$U$4:$Z$4,$U$8:$Z$10),1),1),4))</f>
        <v>"AtkSpeed":0.23</v>
      </c>
      <c r="AR207" s="2" t="str" cm="1">
        <f t="array" ref="AR207">IF(AR206="","",$B$2&amp;AR$31&amp;$B$2&amp;$B$1&amp;ROUND(AR$29/100*_xlfn.XLOOKUP($E207,$E$32:$E$281,_xlfn.XLOOKUP(AR$31,$S$28:$AB$28,$S$32:$AB$281))*IFERROR(_xlfn.XLOOKUP(AS$30,$S$8:$S$10,_xlfn.XLOOKUP(AR$31,$U$4:$Z$4,$U$8:$Z$10),1),1),4))</f>
        <v>"SkillSpeed":0.1789</v>
      </c>
      <c r="AS207" s="2" t="str">
        <f t="shared" si="28"/>
        <v>{"MagicDef":22522.6687,"AtkSpeed":0.23,"SkillSpeed":0.1789}</v>
      </c>
      <c r="AT207" s="2" t="str" cm="1">
        <f t="array" ref="AT207">IF(AT206="","",$B$2&amp;AT$31&amp;$B$2&amp;$B$1&amp;ROUND(AT$29/100*_xlfn.XLOOKUP($E207,$E$32:$E$281,_xlfn.XLOOKUP(AT$31,$S$28:$AB$28,$S$32:$AB$281))*IFERROR(_xlfn.XLOOKUP(AW$30,$S$8:$S$10,_xlfn.XLOOKUP(AT$31,$U$4:$Z$4,$U$8:$Z$10),1),1),4))</f>
        <v>"Atk":50972.3556</v>
      </c>
      <c r="AU207" s="2" t="str" cm="1">
        <f t="array" ref="AU207">IF(AU206="","",$B$2&amp;AU$31&amp;$B$2&amp;$B$1&amp;ROUND(AU$29/100*_xlfn.XLOOKUP($E207,$E$32:$E$281,_xlfn.XLOOKUP(AU$31,$S$28:$AB$28,$S$32:$AB$281))*IFERROR(_xlfn.XLOOKUP(AX$30,$S$8:$S$10,_xlfn.XLOOKUP(AU$31,$U$4:$Z$4,$U$8:$Z$10),1),1),4))</f>
        <v>"Cri":0.8092</v>
      </c>
      <c r="AV207" s="2" t="str" cm="1">
        <f t="array" ref="AV207">IF(AV206="","",$B$2&amp;AV$31&amp;$B$2&amp;$B$1&amp;ROUND(AV$29/100*_xlfn.XLOOKUP($E207,$E$32:$E$281,_xlfn.XLOOKUP(AV$31,$S$28:$AB$28,$S$32:$AB$281))*IFERROR(_xlfn.XLOOKUP(AW$30,$S$8:$S$10,_xlfn.XLOOKUP(AV$31,$U$4:$Z$4,$U$8:$Z$10),1),1),4))</f>
        <v/>
      </c>
      <c r="AW207" s="2" t="str">
        <f t="shared" si="29"/>
        <v>{"Atk":50972.3556,"Cri":0.8092}</v>
      </c>
      <c r="AX207" s="2" t="str" cm="1">
        <f t="array" ref="AX207">IF(AX206="","",$B$2&amp;AX$31&amp;$B$2&amp;$B$1&amp;ROUND(AX$29/100*_xlfn.XLOOKUP($E207,$E$32:$E$281,_xlfn.XLOOKUP(AX$31,$S$28:$AB$28,$S$32:$AB$281))*IFERROR(_xlfn.XLOOKUP(BA$30,$S$8:$S$10,_xlfn.XLOOKUP(AX$31,$U$4:$Z$4,$U$8:$Z$10),1),1),4))</f>
        <v>"Hp":740877.261</v>
      </c>
      <c r="AY207" s="2" t="str" cm="1">
        <f t="array" ref="AY207">IF(AY206="","",$B$2&amp;AY$31&amp;$B$2&amp;$B$1&amp;ROUND(AY$29/100*_xlfn.XLOOKUP($E207,$E$32:$E$281,_xlfn.XLOOKUP(AY$31,$S$28:$AB$28,$S$32:$AB$281))*IFERROR(_xlfn.XLOOKUP(BB$30,$S$8:$S$10,_xlfn.XLOOKUP(AY$31,$U$4:$Z$4,$U$8:$Z$10),1),1),4))</f>
        <v>"AntiCri":0.8092</v>
      </c>
      <c r="AZ207" s="2" t="str" cm="1">
        <f t="array" ref="AZ207">IF(AZ206="","",$B$2&amp;AZ$31&amp;$B$2&amp;$B$1&amp;ROUND(AZ$29/100*_xlfn.XLOOKUP($E207,$E$32:$E$281,_xlfn.XLOOKUP(AZ$31,$S$28:$AB$28,$S$32:$AB$281))*IFERROR(_xlfn.XLOOKUP(BA$30,$S$8:$S$10,_xlfn.XLOOKUP(AZ$31,$U$4:$Z$4,$U$8:$Z$10),1),1),4))</f>
        <v/>
      </c>
      <c r="BA207" s="2" t="str">
        <f t="shared" si="30"/>
        <v>{"Hp":740877.261,"AntiCri":0.8092}</v>
      </c>
      <c r="BB207" s="2" t="str" cm="1">
        <f t="array" ref="BB207">IF(BB206="","",$B$2&amp;BB$31&amp;$B$2&amp;$B$1&amp;ROUND(BB$29/100*_xlfn.XLOOKUP($E207,$E$32:$E$281,_xlfn.XLOOKUP(BB$31,$S$28:$AB$28,$S$32:$AB$281))*IFERROR(_xlfn.XLOOKUP(BE$30,$S$8:$S$10,_xlfn.XLOOKUP(BB$31,$U$4:$Z$4,$U$8:$Z$10),1),1),4))</f>
        <v>"PhysDef":26078.8796</v>
      </c>
      <c r="BC207" s="2" t="str" cm="1">
        <f t="array" ref="BC207">IF(BC206="","",$B$2&amp;BC$31&amp;$B$2&amp;$B$1&amp;ROUND(BC$29/100*_xlfn.XLOOKUP($E207,$E$32:$E$281,_xlfn.XLOOKUP(BC$31,$S$28:$AB$28,$S$32:$AB$281))*IFERROR(_xlfn.XLOOKUP(BF$30,$S$8:$S$10,_xlfn.XLOOKUP(BC$31,$U$4:$Z$4,$U$8:$Z$10),1),1),4))</f>
        <v>"OnHealInc":0.1686</v>
      </c>
      <c r="BD207" s="2" t="str" cm="1">
        <f t="array" ref="BD207">IF(BD206="","",$B$2&amp;BD$31&amp;$B$2&amp;$B$1&amp;ROUND(BD$29/100*_xlfn.XLOOKUP($E207,$E$32:$E$281,_xlfn.XLOOKUP(BD$31,$S$28:$AB$28,$S$32:$AB$281))*IFERROR(_xlfn.XLOOKUP(BE$30,$S$8:$S$10,_xlfn.XLOOKUP(BD$31,$U$4:$Z$4,$U$8:$Z$10),1),1),4))</f>
        <v/>
      </c>
      <c r="BE207" s="2" t="str">
        <f t="shared" si="31"/>
        <v>{"PhysDef":26078.8796,"OnHealInc":0.1686}</v>
      </c>
      <c r="BF207" s="2" t="str" cm="1">
        <f t="array" ref="BF207">IF(BF206="","",$B$2&amp;BF$31&amp;$B$2&amp;$B$1&amp;ROUND(BF$29/100*_xlfn.XLOOKUP($E207,$E$32:$E$281,_xlfn.XLOOKUP(BF$31,$S$28:$AB$28,$S$32:$AB$281))*IFERROR(_xlfn.XLOOKUP(BI$30,$S$8:$S$10,_xlfn.XLOOKUP(BF$31,$U$4:$Z$4,$U$8:$Z$10),1),1),4))</f>
        <v>"MagicDef":26078.8796</v>
      </c>
      <c r="BG207" s="2" t="str" cm="1">
        <f t="array" ref="BG207">IF(BG206="","",$B$2&amp;BG$31&amp;$B$2&amp;$B$1&amp;ROUND(BG$29/100*_xlfn.XLOOKUP($E207,$E$32:$E$281,_xlfn.XLOOKUP(BG$31,$S$28:$AB$28,$S$32:$AB$281))*IFERROR(_xlfn.XLOOKUP(BJ$30,$S$8:$S$10,_xlfn.XLOOKUP(BG$31,$U$4:$Z$4,$U$8:$Z$10),1),1),4))</f>
        <v>"AtkSpeed":0.23</v>
      </c>
      <c r="BH207" s="2" t="str" cm="1">
        <f t="array" ref="BH207">IF(BH206="","",$B$2&amp;BH$31&amp;$B$2&amp;$B$1&amp;ROUND(BH$29/100*_xlfn.XLOOKUP($E207,$E$32:$E$281,_xlfn.XLOOKUP(BH$31,$S$28:$AB$28,$S$32:$AB$281))*IFERROR(_xlfn.XLOOKUP(BI$30,$S$8:$S$10,_xlfn.XLOOKUP(BH$31,$U$4:$Z$4,$U$8:$Z$10),1),1),4))</f>
        <v>"OnHealInc":0.1686</v>
      </c>
      <c r="BI207" s="2" t="str">
        <f t="shared" si="32"/>
        <v>{"MagicDef":26078.8796,"AtkSpeed":0.23,"OnHealInc":0.1686}</v>
      </c>
      <c r="BJ207" s="2" t="str" cm="1">
        <f t="array" ref="BJ207">IF(BJ206="","",$B$2&amp;BJ$31&amp;$B$2&amp;$B$1&amp;ROUND(BJ$29/100*_xlfn.XLOOKUP($E207,$E$32:$E$281,_xlfn.XLOOKUP(BJ$31,$S$28:$AB$28,$S$32:$AB$281))*IFERROR(_xlfn.XLOOKUP(BM$30,$S$8:$S$10,_xlfn.XLOOKUP(BJ$31,$U$4:$Z$4,$U$8:$Z$10),1),1),4))</f>
        <v>"Atk":65197.199</v>
      </c>
      <c r="BK207" s="2" t="str" cm="1">
        <f t="array" ref="BK207">IF(BK206="","",$B$2&amp;BK$31&amp;$B$2&amp;$B$1&amp;ROUND(BK$29/100*_xlfn.XLOOKUP($E207,$E$32:$E$281,_xlfn.XLOOKUP(BK$31,$S$28:$AB$28,$S$32:$AB$281))*IFERROR(_xlfn.XLOOKUP(BN$30,$S$8:$S$10,_xlfn.XLOOKUP(BK$31,$U$4:$Z$4,$U$8:$Z$10),1),1),4))</f>
        <v>"Cri":0.8092</v>
      </c>
      <c r="BL207" s="2" t="str" cm="1">
        <f t="array" ref="BL207">IF(BL206="","",$B$2&amp;BL$31&amp;$B$2&amp;$B$1&amp;ROUND(BL$29/100*_xlfn.XLOOKUP($E207,$E$32:$E$281,_xlfn.XLOOKUP(BL$31,$S$28:$AB$28,$S$32:$AB$281))*IFERROR(_xlfn.XLOOKUP(BM$30,$S$8:$S$10,_xlfn.XLOOKUP(BL$31,$U$4:$Z$4,$U$8:$Z$10),1),1),4))</f>
        <v/>
      </c>
      <c r="BM207" s="2" t="str">
        <f t="shared" si="33"/>
        <v>{"Atk":65197.199,"Cri":0.8092}</v>
      </c>
      <c r="BN207" s="2" t="str" cm="1">
        <f t="array" ref="BN207">IF(BN206="","",$B$2&amp;BN$31&amp;$B$2&amp;$B$1&amp;ROUND(BN$29/100*_xlfn.XLOOKUP($E207,$E$32:$E$281,_xlfn.XLOOKUP(BN$31,$S$28:$AB$28,$S$32:$AB$281))*IFERROR(_xlfn.XLOOKUP(BQ$30,$S$8:$S$10,_xlfn.XLOOKUP(BN$31,$U$4:$Z$4,$U$8:$Z$10),1),1),4))</f>
        <v>"Hp":622336.8993</v>
      </c>
      <c r="BO207" s="2" t="str" cm="1">
        <f t="array" ref="BO207">IF(BO206="","",$B$2&amp;BO$31&amp;$B$2&amp;$B$1&amp;ROUND(BO$29/100*_xlfn.XLOOKUP($E207,$E$32:$E$281,_xlfn.XLOOKUP(BO$31,$S$28:$AB$28,$S$32:$AB$281))*IFERROR(_xlfn.XLOOKUP(BR$30,$S$8:$S$10,_xlfn.XLOOKUP(BO$31,$U$4:$Z$4,$U$8:$Z$10),1),1),4))</f>
        <v>"AntiCri":0.8092</v>
      </c>
      <c r="BP207" s="2" t="str" cm="1">
        <f t="array" ref="BP207">IF(BP206="","",$B$2&amp;BP$31&amp;$B$2&amp;$B$1&amp;ROUND(BP$29/100*_xlfn.XLOOKUP($E207,$E$32:$E$281,_xlfn.XLOOKUP(BP$31,$S$28:$AB$28,$S$32:$AB$281))*IFERROR(_xlfn.XLOOKUP(BQ$30,$S$8:$S$10,_xlfn.XLOOKUP(BP$31,$U$4:$Z$4,$U$8:$Z$10),1),1),4))</f>
        <v/>
      </c>
      <c r="BQ207" s="2" t="str">
        <f t="shared" si="34"/>
        <v>{"Hp":622336.8993,"AntiCri":0.8092}</v>
      </c>
      <c r="BR207" s="2" t="str" cm="1">
        <f t="array" ref="BR207">IF(BR206="","",$B$2&amp;BR$31&amp;$B$2&amp;$B$1&amp;ROUND(BR$29/100*_xlfn.XLOOKUP($E207,$E$32:$E$281,_xlfn.XLOOKUP(BR$31,$S$28:$AB$28,$S$32:$AB$281))*IFERROR(_xlfn.XLOOKUP(BU$30,$S$8:$S$10,_xlfn.XLOOKUP(BR$31,$U$4:$Z$4,$U$8:$Z$10),1),1),4))</f>
        <v>"PhysDef":22996.8302</v>
      </c>
      <c r="BS207" s="2" t="str" cm="1">
        <f t="array" ref="BS207">IF(BS206="","",$B$2&amp;BS$31&amp;$B$2&amp;$B$1&amp;ROUND(BS$29/100*_xlfn.XLOOKUP($E207,$E$32:$E$281,_xlfn.XLOOKUP(BS$31,$S$28:$AB$28,$S$32:$AB$281))*IFERROR(_xlfn.XLOOKUP(BV$30,$S$8:$S$10,_xlfn.XLOOKUP(BS$31,$U$4:$Z$4,$U$8:$Z$10),1),1),4))</f>
        <v>"HealInc":0.1686</v>
      </c>
      <c r="BT207" s="2" t="str" cm="1">
        <f t="array" ref="BT207">IF(BT206="","",$B$2&amp;BT$31&amp;$B$2&amp;$B$1&amp;ROUND(BT$29/100*_xlfn.XLOOKUP($E207,$E$32:$E$281,_xlfn.XLOOKUP(BT$31,$S$28:$AB$28,$S$32:$AB$281))*IFERROR(_xlfn.XLOOKUP(BU$30,$S$8:$S$10,_xlfn.XLOOKUP(BT$31,$U$4:$Z$4,$U$8:$Z$10),1),1),4))</f>
        <v/>
      </c>
      <c r="BU207" s="2" t="str">
        <f t="shared" si="35"/>
        <v>{"PhysDef":22996.8302,"HealInc":0.1686}</v>
      </c>
      <c r="BV207" s="2" t="str" cm="1">
        <f t="array" ref="BV207">IF(BV206="","",$B$2&amp;BV$31&amp;$B$2&amp;$B$1&amp;ROUND(BV$29/100*_xlfn.XLOOKUP($E207,$E$32:$E$281,_xlfn.XLOOKUP(BV$31,$S$28:$AB$28,$S$32:$AB$281))*IFERROR(_xlfn.XLOOKUP(BY$30,$S$8:$S$10,_xlfn.XLOOKUP(BV$31,$U$4:$Z$4,$U$8:$Z$10),1),1),4))</f>
        <v>"MagicDef":23470.9916</v>
      </c>
      <c r="BW207" s="2" t="str" cm="1">
        <f t="array" ref="BW207">IF(BW206="","",$B$2&amp;BW$31&amp;$B$2&amp;$B$1&amp;ROUND(BW$29/100*_xlfn.XLOOKUP($E207,$E$32:$E$281,_xlfn.XLOOKUP(BW$31,$S$28:$AB$28,$S$32:$AB$281))*IFERROR(_xlfn.XLOOKUP(BZ$30,$S$8:$S$10,_xlfn.XLOOKUP(BW$31,$U$4:$Z$4,$U$8:$Z$10),1),1),4))</f>
        <v>"AtkSpeed":0.23</v>
      </c>
      <c r="BX207" s="2" t="str" cm="1">
        <f t="array" ref="BX207">IF(BX206="","",$B$2&amp;BX$31&amp;$B$2&amp;$B$1&amp;ROUND(BX$29/100*_xlfn.XLOOKUP($E207,$E$32:$E$281,_xlfn.XLOOKUP(BX$31,$S$28:$AB$28,$S$32:$AB$281))*IFERROR(_xlfn.XLOOKUP(BY$30,$S$8:$S$10,_xlfn.XLOOKUP(BX$31,$U$4:$Z$4,$U$8:$Z$10),1),1),4))</f>
        <v>"HealInc":0.1686</v>
      </c>
      <c r="BY207" s="2" t="str">
        <f t="shared" si="36"/>
        <v>{"MagicDef":23470.9916,"AtkSpeed":0.23,"HealInc":0.1686}</v>
      </c>
    </row>
    <row r="208" spans="4:77" ht="16.5" x14ac:dyDescent="0.15">
      <c r="D208" s="38">
        <v>363</v>
      </c>
      <c r="E208" s="43">
        <v>177</v>
      </c>
      <c r="F208" s="38">
        <v>0</v>
      </c>
      <c r="G208" s="38">
        <v>0</v>
      </c>
      <c r="H208" s="38">
        <v>0</v>
      </c>
      <c r="I208" s="48">
        <v>0</v>
      </c>
      <c r="J208" s="48">
        <v>0</v>
      </c>
      <c r="K208" s="48">
        <v>0</v>
      </c>
      <c r="L208" s="48">
        <v>0</v>
      </c>
      <c r="M208" s="48">
        <v>0</v>
      </c>
      <c r="N208" s="48">
        <v>0</v>
      </c>
      <c r="O208" s="48">
        <v>0</v>
      </c>
      <c r="P208" s="48">
        <v>0</v>
      </c>
      <c r="Q208" s="48">
        <v>0</v>
      </c>
      <c r="R208" s="48">
        <v>0</v>
      </c>
      <c r="S208" s="48">
        <f>SUM(I$32:I208)</f>
        <v>592701.80883179419</v>
      </c>
      <c r="T208" s="48">
        <f>SUM(J$32:J208)</f>
        <v>59270.180883179411</v>
      </c>
      <c r="U208" s="48">
        <f>SUM(K$32:K208)</f>
        <v>23708.072353271767</v>
      </c>
      <c r="V208" s="48">
        <f>SUM(L$32:L208)</f>
        <v>23708.072353271767</v>
      </c>
      <c r="W208" s="62">
        <f>SUM(M$32:M208)/10000</f>
        <v>0.80920000000000003</v>
      </c>
      <c r="X208" s="62">
        <f>SUM(N$32:N208)/10000</f>
        <v>0.80920000000000003</v>
      </c>
      <c r="Y208" s="62">
        <f>SUM(O$32:O208)/10000</f>
        <v>0.22994999999999999</v>
      </c>
      <c r="Z208" s="62">
        <f>SUM(P$32:P208)/10000</f>
        <v>0.17885000000000001</v>
      </c>
      <c r="AA208" s="62">
        <f>SUM(Q$32:Q208)/10000</f>
        <v>0.16863000000000011</v>
      </c>
      <c r="AB208" s="62">
        <f>SUM(R$32:R208)/10000</f>
        <v>0.16863000000000011</v>
      </c>
      <c r="AD208" s="2" t="str" cm="1">
        <f t="array" ref="AD208">IF(AD207="","",$B$2&amp;AD$31&amp;$B$2&amp;$B$1&amp;ROUND(AD$29/100*_xlfn.XLOOKUP($E208,$E$32:$E$281,_xlfn.XLOOKUP(AD$31,$S$28:$AB$28,$S$32:$AB$281))*_xlfn.XLOOKUP(AG$30,$S$8:$S$10,_xlfn.XLOOKUP(AD$31,$U$4:$Z$4,$U$8:$Z$10),1),4))</f>
        <v>"Atk":72309.6207</v>
      </c>
      <c r="AE208" s="2" t="str" cm="1">
        <f t="array" ref="AE208">IF(AE207="","",$B$2&amp;AE$31&amp;$B$2&amp;$B$1&amp;ROUND(AE$29/100*_xlfn.XLOOKUP($E208,$E$32:$E$281,_xlfn.XLOOKUP(AE$31,$S$28:$AB$28,$S$32:$AB$281))*_xlfn.XLOOKUP(AG$30,$S$8:$S$10,_xlfn.XLOOKUP(AE$31,$U$4:$Z$4,$U$8:$Z$10),1),4))</f>
        <v>"Cri":1.1733</v>
      </c>
      <c r="AF208" s="2" t="str" cm="1">
        <f t="array" ref="AF208">IF(AF207="","",$B$2&amp;AF$31&amp;$B$2&amp;$B$1&amp;ROUND(AF$29/100*_xlfn.XLOOKUP($E208,$E$32:$E$281,_xlfn.XLOOKUP(AF$31,$S$28:$AB$28,$S$32:$AB$281))*_xlfn.XLOOKUP(AI$30,$S$8:$S$10,_xlfn.XLOOKUP(AF$31,$U$4:$Z$4,$U$8:$Z$10),1),4))</f>
        <v/>
      </c>
      <c r="AG208" s="2" t="str">
        <f t="shared" si="25"/>
        <v>{"Atk":72309.6207,"Cri":1.1733}</v>
      </c>
      <c r="AH208" s="2" t="str" cm="1">
        <f t="array" ref="AH208">IF(AH207="","",$B$2&amp;AH$31&amp;$B$2&amp;$B$1&amp;ROUND(AH$29/100*_xlfn.XLOOKUP($E208,$E$32:$E$281,_xlfn.XLOOKUP(AH$31,$S$28:$AB$28,$S$32:$AB$281))*_xlfn.XLOOKUP(AK$30,$S$8:$S$10,_xlfn.XLOOKUP(AH$31,$U$4:$Z$4,$U$8:$Z$10),1),4))</f>
        <v>"Hp":521577.5918</v>
      </c>
      <c r="AI208" s="2" t="str" cm="1">
        <f t="array" ref="AI208">IF(AI207="","",$B$2&amp;AI$31&amp;$B$2&amp;$B$1&amp;ROUND(AI$29/100*_xlfn.XLOOKUP($E208,$E$32:$E$281,_xlfn.XLOOKUP(AI$31,$S$28:$AB$28,$S$32:$AB$281))*_xlfn.XLOOKUP(AK$30,$S$8:$S$10,_xlfn.XLOOKUP(AI$31,$U$4:$Z$4,$U$8:$Z$10),1),4))</f>
        <v>"AntiCri":0.6474</v>
      </c>
      <c r="AJ208" s="2" t="str" cm="1">
        <f t="array" ref="AJ208">IF(AJ207="","",$B$2&amp;AJ$31&amp;$B$2&amp;$B$1&amp;ROUND(AJ$29/100*_xlfn.XLOOKUP($E208,$E$32:$E$281,_xlfn.XLOOKUP(AJ$31,$S$28:$AB$28,$S$32:$AB$281))*_xlfn.XLOOKUP(AK$30,$S$8:$S$10,_xlfn.XLOOKUP(AJ$31,$U$4:$Z$4,$U$8:$Z$10),1),4))</f>
        <v/>
      </c>
      <c r="AK208" s="2" t="str">
        <f t="shared" si="26"/>
        <v>{"Hp":521577.5918,"AntiCri":0.6474}</v>
      </c>
      <c r="AL208" s="2" t="str" cm="1">
        <f t="array" ref="AL208">IF(AL207="","",$B$2&amp;AL$31&amp;$B$2&amp;$B$1&amp;ROUND(AL$29/100*_xlfn.XLOOKUP($E208,$E$32:$E$281,_xlfn.XLOOKUP(AL$31,$S$28:$AB$28,$S$32:$AB$281))*IFERROR(_xlfn.XLOOKUP(AO$30,$S$8:$S$10,_xlfn.XLOOKUP(AL$31,$U$4:$Z$4,$U$8:$Z$10),1),1),4))</f>
        <v>"PhysDef":22522.6687</v>
      </c>
      <c r="AM208" s="2" t="str" cm="1">
        <f t="array" ref="AM208">IF(AM207="","",$B$2&amp;AM$31&amp;$B$2&amp;$B$1&amp;ROUND(AM$29/100*_xlfn.XLOOKUP($E208,$E$32:$E$281,_xlfn.XLOOKUP(AM$31,$S$28:$AB$28,$S$32:$AB$281))*IFERROR(_xlfn.XLOOKUP(AP$30,$S$8:$S$10,_xlfn.XLOOKUP(AM$31,$U$4:$Z$4,$U$8:$Z$10),1),1),4))</f>
        <v>"SkillSpeed":0.1789</v>
      </c>
      <c r="AN208" s="2" t="str" cm="1">
        <f t="array" ref="AN208">IF(AN207="","",$B$2&amp;AN$31&amp;$B$2&amp;$B$1&amp;ROUND(AN$29/100*_xlfn.XLOOKUP($E208,$E$32:$E$281,_xlfn.XLOOKUP(AN$31,$S$28:$AB$28,$S$32:$AB$281))*IFERROR(_xlfn.XLOOKUP(AO$30,$S$8:$S$10,_xlfn.XLOOKUP(AN$31,$U$4:$Z$4,$U$8:$Z$10),1),1),4))</f>
        <v/>
      </c>
      <c r="AO208" s="2" t="str">
        <f t="shared" si="27"/>
        <v>{"PhysDef":22522.6687,"SkillSpeed":0.1789}</v>
      </c>
      <c r="AP208" s="2" t="str" cm="1">
        <f t="array" ref="AP208">IF(AP207="","",$B$2&amp;AP$31&amp;$B$2&amp;$B$1&amp;ROUND(AP$29/100*_xlfn.XLOOKUP($E208,$E$32:$E$281,_xlfn.XLOOKUP(AP$31,$S$28:$AB$28,$S$32:$AB$281))*IFERROR(_xlfn.XLOOKUP(AS$30,$S$8:$S$10,_xlfn.XLOOKUP(AP$31,$U$4:$Z$4,$U$8:$Z$10),1),1),4))</f>
        <v>"MagicDef":22522.6687</v>
      </c>
      <c r="AQ208" s="2" t="str" cm="1">
        <f t="array" ref="AQ208">IF(AQ207="","",$B$2&amp;AQ$31&amp;$B$2&amp;$B$1&amp;ROUND(AQ$29/100*_xlfn.XLOOKUP($E208,$E$32:$E$281,_xlfn.XLOOKUP(AQ$31,$S$28:$AB$28,$S$32:$AB$281))*IFERROR(_xlfn.XLOOKUP(AT$30,$S$8:$S$10,_xlfn.XLOOKUP(AQ$31,$U$4:$Z$4,$U$8:$Z$10),1),1),4))</f>
        <v>"AtkSpeed":0.23</v>
      </c>
      <c r="AR208" s="2" t="str" cm="1">
        <f t="array" ref="AR208">IF(AR207="","",$B$2&amp;AR$31&amp;$B$2&amp;$B$1&amp;ROUND(AR$29/100*_xlfn.XLOOKUP($E208,$E$32:$E$281,_xlfn.XLOOKUP(AR$31,$S$28:$AB$28,$S$32:$AB$281))*IFERROR(_xlfn.XLOOKUP(AS$30,$S$8:$S$10,_xlfn.XLOOKUP(AR$31,$U$4:$Z$4,$U$8:$Z$10),1),1),4))</f>
        <v>"SkillSpeed":0.1789</v>
      </c>
      <c r="AS208" s="2" t="str">
        <f t="shared" si="28"/>
        <v>{"MagicDef":22522.6687,"AtkSpeed":0.23,"SkillSpeed":0.1789}</v>
      </c>
      <c r="AT208" s="2" t="str" cm="1">
        <f t="array" ref="AT208">IF(AT207="","",$B$2&amp;AT$31&amp;$B$2&amp;$B$1&amp;ROUND(AT$29/100*_xlfn.XLOOKUP($E208,$E$32:$E$281,_xlfn.XLOOKUP(AT$31,$S$28:$AB$28,$S$32:$AB$281))*IFERROR(_xlfn.XLOOKUP(AW$30,$S$8:$S$10,_xlfn.XLOOKUP(AT$31,$U$4:$Z$4,$U$8:$Z$10),1),1),4))</f>
        <v>"Atk":50972.3556</v>
      </c>
      <c r="AU208" s="2" t="str" cm="1">
        <f t="array" ref="AU208">IF(AU207="","",$B$2&amp;AU$31&amp;$B$2&amp;$B$1&amp;ROUND(AU$29/100*_xlfn.XLOOKUP($E208,$E$32:$E$281,_xlfn.XLOOKUP(AU$31,$S$28:$AB$28,$S$32:$AB$281))*IFERROR(_xlfn.XLOOKUP(AX$30,$S$8:$S$10,_xlfn.XLOOKUP(AU$31,$U$4:$Z$4,$U$8:$Z$10),1),1),4))</f>
        <v>"Cri":0.8092</v>
      </c>
      <c r="AV208" s="2" t="str" cm="1">
        <f t="array" ref="AV208">IF(AV207="","",$B$2&amp;AV$31&amp;$B$2&amp;$B$1&amp;ROUND(AV$29/100*_xlfn.XLOOKUP($E208,$E$32:$E$281,_xlfn.XLOOKUP(AV$31,$S$28:$AB$28,$S$32:$AB$281))*IFERROR(_xlfn.XLOOKUP(AW$30,$S$8:$S$10,_xlfn.XLOOKUP(AV$31,$U$4:$Z$4,$U$8:$Z$10),1),1),4))</f>
        <v/>
      </c>
      <c r="AW208" s="2" t="str">
        <f t="shared" si="29"/>
        <v>{"Atk":50972.3556,"Cri":0.8092}</v>
      </c>
      <c r="AX208" s="2" t="str" cm="1">
        <f t="array" ref="AX208">IF(AX207="","",$B$2&amp;AX$31&amp;$B$2&amp;$B$1&amp;ROUND(AX$29/100*_xlfn.XLOOKUP($E208,$E$32:$E$281,_xlfn.XLOOKUP(AX$31,$S$28:$AB$28,$S$32:$AB$281))*IFERROR(_xlfn.XLOOKUP(BA$30,$S$8:$S$10,_xlfn.XLOOKUP(AX$31,$U$4:$Z$4,$U$8:$Z$10),1),1),4))</f>
        <v>"Hp":740877.261</v>
      </c>
      <c r="AY208" s="2" t="str" cm="1">
        <f t="array" ref="AY208">IF(AY207="","",$B$2&amp;AY$31&amp;$B$2&amp;$B$1&amp;ROUND(AY$29/100*_xlfn.XLOOKUP($E208,$E$32:$E$281,_xlfn.XLOOKUP(AY$31,$S$28:$AB$28,$S$32:$AB$281))*IFERROR(_xlfn.XLOOKUP(BB$30,$S$8:$S$10,_xlfn.XLOOKUP(AY$31,$U$4:$Z$4,$U$8:$Z$10),1),1),4))</f>
        <v>"AntiCri":0.8092</v>
      </c>
      <c r="AZ208" s="2" t="str" cm="1">
        <f t="array" ref="AZ208">IF(AZ207="","",$B$2&amp;AZ$31&amp;$B$2&amp;$B$1&amp;ROUND(AZ$29/100*_xlfn.XLOOKUP($E208,$E$32:$E$281,_xlfn.XLOOKUP(AZ$31,$S$28:$AB$28,$S$32:$AB$281))*IFERROR(_xlfn.XLOOKUP(BA$30,$S$8:$S$10,_xlfn.XLOOKUP(AZ$31,$U$4:$Z$4,$U$8:$Z$10),1),1),4))</f>
        <v/>
      </c>
      <c r="BA208" s="2" t="str">
        <f t="shared" si="30"/>
        <v>{"Hp":740877.261,"AntiCri":0.8092}</v>
      </c>
      <c r="BB208" s="2" t="str" cm="1">
        <f t="array" ref="BB208">IF(BB207="","",$B$2&amp;BB$31&amp;$B$2&amp;$B$1&amp;ROUND(BB$29/100*_xlfn.XLOOKUP($E208,$E$32:$E$281,_xlfn.XLOOKUP(BB$31,$S$28:$AB$28,$S$32:$AB$281))*IFERROR(_xlfn.XLOOKUP(BE$30,$S$8:$S$10,_xlfn.XLOOKUP(BB$31,$U$4:$Z$4,$U$8:$Z$10),1),1),4))</f>
        <v>"PhysDef":26078.8796</v>
      </c>
      <c r="BC208" s="2" t="str" cm="1">
        <f t="array" ref="BC208">IF(BC207="","",$B$2&amp;BC$31&amp;$B$2&amp;$B$1&amp;ROUND(BC$29/100*_xlfn.XLOOKUP($E208,$E$32:$E$281,_xlfn.XLOOKUP(BC$31,$S$28:$AB$28,$S$32:$AB$281))*IFERROR(_xlfn.XLOOKUP(BF$30,$S$8:$S$10,_xlfn.XLOOKUP(BC$31,$U$4:$Z$4,$U$8:$Z$10),1),1),4))</f>
        <v>"OnHealInc":0.1686</v>
      </c>
      <c r="BD208" s="2" t="str" cm="1">
        <f t="array" ref="BD208">IF(BD207="","",$B$2&amp;BD$31&amp;$B$2&amp;$B$1&amp;ROUND(BD$29/100*_xlfn.XLOOKUP($E208,$E$32:$E$281,_xlfn.XLOOKUP(BD$31,$S$28:$AB$28,$S$32:$AB$281))*IFERROR(_xlfn.XLOOKUP(BE$30,$S$8:$S$10,_xlfn.XLOOKUP(BD$31,$U$4:$Z$4,$U$8:$Z$10),1),1),4))</f>
        <v/>
      </c>
      <c r="BE208" s="2" t="str">
        <f t="shared" si="31"/>
        <v>{"PhysDef":26078.8796,"OnHealInc":0.1686}</v>
      </c>
      <c r="BF208" s="2" t="str" cm="1">
        <f t="array" ref="BF208">IF(BF207="","",$B$2&amp;BF$31&amp;$B$2&amp;$B$1&amp;ROUND(BF$29/100*_xlfn.XLOOKUP($E208,$E$32:$E$281,_xlfn.XLOOKUP(BF$31,$S$28:$AB$28,$S$32:$AB$281))*IFERROR(_xlfn.XLOOKUP(BI$30,$S$8:$S$10,_xlfn.XLOOKUP(BF$31,$U$4:$Z$4,$U$8:$Z$10),1),1),4))</f>
        <v>"MagicDef":26078.8796</v>
      </c>
      <c r="BG208" s="2" t="str" cm="1">
        <f t="array" ref="BG208">IF(BG207="","",$B$2&amp;BG$31&amp;$B$2&amp;$B$1&amp;ROUND(BG$29/100*_xlfn.XLOOKUP($E208,$E$32:$E$281,_xlfn.XLOOKUP(BG$31,$S$28:$AB$28,$S$32:$AB$281))*IFERROR(_xlfn.XLOOKUP(BJ$30,$S$8:$S$10,_xlfn.XLOOKUP(BG$31,$U$4:$Z$4,$U$8:$Z$10),1),1),4))</f>
        <v>"AtkSpeed":0.23</v>
      </c>
      <c r="BH208" s="2" t="str" cm="1">
        <f t="array" ref="BH208">IF(BH207="","",$B$2&amp;BH$31&amp;$B$2&amp;$B$1&amp;ROUND(BH$29/100*_xlfn.XLOOKUP($E208,$E$32:$E$281,_xlfn.XLOOKUP(BH$31,$S$28:$AB$28,$S$32:$AB$281))*IFERROR(_xlfn.XLOOKUP(BI$30,$S$8:$S$10,_xlfn.XLOOKUP(BH$31,$U$4:$Z$4,$U$8:$Z$10),1),1),4))</f>
        <v>"OnHealInc":0.1686</v>
      </c>
      <c r="BI208" s="2" t="str">
        <f t="shared" si="32"/>
        <v>{"MagicDef":26078.8796,"AtkSpeed":0.23,"OnHealInc":0.1686}</v>
      </c>
      <c r="BJ208" s="2" t="str" cm="1">
        <f t="array" ref="BJ208">IF(BJ207="","",$B$2&amp;BJ$31&amp;$B$2&amp;$B$1&amp;ROUND(BJ$29/100*_xlfn.XLOOKUP($E208,$E$32:$E$281,_xlfn.XLOOKUP(BJ$31,$S$28:$AB$28,$S$32:$AB$281))*IFERROR(_xlfn.XLOOKUP(BM$30,$S$8:$S$10,_xlfn.XLOOKUP(BJ$31,$U$4:$Z$4,$U$8:$Z$10),1),1),4))</f>
        <v>"Atk":65197.199</v>
      </c>
      <c r="BK208" s="2" t="str" cm="1">
        <f t="array" ref="BK208">IF(BK207="","",$B$2&amp;BK$31&amp;$B$2&amp;$B$1&amp;ROUND(BK$29/100*_xlfn.XLOOKUP($E208,$E$32:$E$281,_xlfn.XLOOKUP(BK$31,$S$28:$AB$28,$S$32:$AB$281))*IFERROR(_xlfn.XLOOKUP(BN$30,$S$8:$S$10,_xlfn.XLOOKUP(BK$31,$U$4:$Z$4,$U$8:$Z$10),1),1),4))</f>
        <v>"Cri":0.8092</v>
      </c>
      <c r="BL208" s="2" t="str" cm="1">
        <f t="array" ref="BL208">IF(BL207="","",$B$2&amp;BL$31&amp;$B$2&amp;$B$1&amp;ROUND(BL$29/100*_xlfn.XLOOKUP($E208,$E$32:$E$281,_xlfn.XLOOKUP(BL$31,$S$28:$AB$28,$S$32:$AB$281))*IFERROR(_xlfn.XLOOKUP(BM$30,$S$8:$S$10,_xlfn.XLOOKUP(BL$31,$U$4:$Z$4,$U$8:$Z$10),1),1),4))</f>
        <v/>
      </c>
      <c r="BM208" s="2" t="str">
        <f t="shared" si="33"/>
        <v>{"Atk":65197.199,"Cri":0.8092}</v>
      </c>
      <c r="BN208" s="2" t="str" cm="1">
        <f t="array" ref="BN208">IF(BN207="","",$B$2&amp;BN$31&amp;$B$2&amp;$B$1&amp;ROUND(BN$29/100*_xlfn.XLOOKUP($E208,$E$32:$E$281,_xlfn.XLOOKUP(BN$31,$S$28:$AB$28,$S$32:$AB$281))*IFERROR(_xlfn.XLOOKUP(BQ$30,$S$8:$S$10,_xlfn.XLOOKUP(BN$31,$U$4:$Z$4,$U$8:$Z$10),1),1),4))</f>
        <v>"Hp":622336.8993</v>
      </c>
      <c r="BO208" s="2" t="str" cm="1">
        <f t="array" ref="BO208">IF(BO207="","",$B$2&amp;BO$31&amp;$B$2&amp;$B$1&amp;ROUND(BO$29/100*_xlfn.XLOOKUP($E208,$E$32:$E$281,_xlfn.XLOOKUP(BO$31,$S$28:$AB$28,$S$32:$AB$281))*IFERROR(_xlfn.XLOOKUP(BR$30,$S$8:$S$10,_xlfn.XLOOKUP(BO$31,$U$4:$Z$4,$U$8:$Z$10),1),1),4))</f>
        <v>"AntiCri":0.8092</v>
      </c>
      <c r="BP208" s="2" t="str" cm="1">
        <f t="array" ref="BP208">IF(BP207="","",$B$2&amp;BP$31&amp;$B$2&amp;$B$1&amp;ROUND(BP$29/100*_xlfn.XLOOKUP($E208,$E$32:$E$281,_xlfn.XLOOKUP(BP$31,$S$28:$AB$28,$S$32:$AB$281))*IFERROR(_xlfn.XLOOKUP(BQ$30,$S$8:$S$10,_xlfn.XLOOKUP(BP$31,$U$4:$Z$4,$U$8:$Z$10),1),1),4))</f>
        <v/>
      </c>
      <c r="BQ208" s="2" t="str">
        <f t="shared" si="34"/>
        <v>{"Hp":622336.8993,"AntiCri":0.8092}</v>
      </c>
      <c r="BR208" s="2" t="str" cm="1">
        <f t="array" ref="BR208">IF(BR207="","",$B$2&amp;BR$31&amp;$B$2&amp;$B$1&amp;ROUND(BR$29/100*_xlfn.XLOOKUP($E208,$E$32:$E$281,_xlfn.XLOOKUP(BR$31,$S$28:$AB$28,$S$32:$AB$281))*IFERROR(_xlfn.XLOOKUP(BU$30,$S$8:$S$10,_xlfn.XLOOKUP(BR$31,$U$4:$Z$4,$U$8:$Z$10),1),1),4))</f>
        <v>"PhysDef":22996.8302</v>
      </c>
      <c r="BS208" s="2" t="str" cm="1">
        <f t="array" ref="BS208">IF(BS207="","",$B$2&amp;BS$31&amp;$B$2&amp;$B$1&amp;ROUND(BS$29/100*_xlfn.XLOOKUP($E208,$E$32:$E$281,_xlfn.XLOOKUP(BS$31,$S$28:$AB$28,$S$32:$AB$281))*IFERROR(_xlfn.XLOOKUP(BV$30,$S$8:$S$10,_xlfn.XLOOKUP(BS$31,$U$4:$Z$4,$U$8:$Z$10),1),1),4))</f>
        <v>"HealInc":0.1686</v>
      </c>
      <c r="BT208" s="2" t="str" cm="1">
        <f t="array" ref="BT208">IF(BT207="","",$B$2&amp;BT$31&amp;$B$2&amp;$B$1&amp;ROUND(BT$29/100*_xlfn.XLOOKUP($E208,$E$32:$E$281,_xlfn.XLOOKUP(BT$31,$S$28:$AB$28,$S$32:$AB$281))*IFERROR(_xlfn.XLOOKUP(BU$30,$S$8:$S$10,_xlfn.XLOOKUP(BT$31,$U$4:$Z$4,$U$8:$Z$10),1),1),4))</f>
        <v/>
      </c>
      <c r="BU208" s="2" t="str">
        <f t="shared" si="35"/>
        <v>{"PhysDef":22996.8302,"HealInc":0.1686}</v>
      </c>
      <c r="BV208" s="2" t="str" cm="1">
        <f t="array" ref="BV208">IF(BV207="","",$B$2&amp;BV$31&amp;$B$2&amp;$B$1&amp;ROUND(BV$29/100*_xlfn.XLOOKUP($E208,$E$32:$E$281,_xlfn.XLOOKUP(BV$31,$S$28:$AB$28,$S$32:$AB$281))*IFERROR(_xlfn.XLOOKUP(BY$30,$S$8:$S$10,_xlfn.XLOOKUP(BV$31,$U$4:$Z$4,$U$8:$Z$10),1),1),4))</f>
        <v>"MagicDef":23470.9916</v>
      </c>
      <c r="BW208" s="2" t="str" cm="1">
        <f t="array" ref="BW208">IF(BW207="","",$B$2&amp;BW$31&amp;$B$2&amp;$B$1&amp;ROUND(BW$29/100*_xlfn.XLOOKUP($E208,$E$32:$E$281,_xlfn.XLOOKUP(BW$31,$S$28:$AB$28,$S$32:$AB$281))*IFERROR(_xlfn.XLOOKUP(BZ$30,$S$8:$S$10,_xlfn.XLOOKUP(BW$31,$U$4:$Z$4,$U$8:$Z$10),1),1),4))</f>
        <v>"AtkSpeed":0.23</v>
      </c>
      <c r="BX208" s="2" t="str" cm="1">
        <f t="array" ref="BX208">IF(BX207="","",$B$2&amp;BX$31&amp;$B$2&amp;$B$1&amp;ROUND(BX$29/100*_xlfn.XLOOKUP($E208,$E$32:$E$281,_xlfn.XLOOKUP(BX$31,$S$28:$AB$28,$S$32:$AB$281))*IFERROR(_xlfn.XLOOKUP(BY$30,$S$8:$S$10,_xlfn.XLOOKUP(BX$31,$U$4:$Z$4,$U$8:$Z$10),1),1),4))</f>
        <v>"HealInc":0.1686</v>
      </c>
      <c r="BY208" s="2" t="str">
        <f t="shared" si="36"/>
        <v>{"MagicDef":23470.9916,"AtkSpeed":0.23,"HealInc":0.1686}</v>
      </c>
    </row>
    <row r="209" spans="4:77" ht="16.5" x14ac:dyDescent="0.15">
      <c r="D209" s="38">
        <v>365</v>
      </c>
      <c r="E209" s="43">
        <v>178</v>
      </c>
      <c r="F209" s="38">
        <v>0</v>
      </c>
      <c r="G209" s="38">
        <v>0</v>
      </c>
      <c r="H209" s="38">
        <v>0</v>
      </c>
      <c r="I209" s="48">
        <v>0</v>
      </c>
      <c r="J209" s="48">
        <v>0</v>
      </c>
      <c r="K209" s="48">
        <v>0</v>
      </c>
      <c r="L209" s="48">
        <v>0</v>
      </c>
      <c r="M209" s="48">
        <v>0</v>
      </c>
      <c r="N209" s="48">
        <v>0</v>
      </c>
      <c r="O209" s="48">
        <v>0</v>
      </c>
      <c r="P209" s="48">
        <v>0</v>
      </c>
      <c r="Q209" s="48">
        <v>0</v>
      </c>
      <c r="R209" s="48">
        <v>0</v>
      </c>
      <c r="S209" s="48">
        <f>SUM(I$32:I209)</f>
        <v>592701.80883179419</v>
      </c>
      <c r="T209" s="48">
        <f>SUM(J$32:J209)</f>
        <v>59270.180883179411</v>
      </c>
      <c r="U209" s="48">
        <f>SUM(K$32:K209)</f>
        <v>23708.072353271767</v>
      </c>
      <c r="V209" s="48">
        <f>SUM(L$32:L209)</f>
        <v>23708.072353271767</v>
      </c>
      <c r="W209" s="62">
        <f>SUM(M$32:M209)/10000</f>
        <v>0.80920000000000003</v>
      </c>
      <c r="X209" s="62">
        <f>SUM(N$32:N209)/10000</f>
        <v>0.80920000000000003</v>
      </c>
      <c r="Y209" s="62">
        <f>SUM(O$32:O209)/10000</f>
        <v>0.22994999999999999</v>
      </c>
      <c r="Z209" s="62">
        <f>SUM(P$32:P209)/10000</f>
        <v>0.17885000000000001</v>
      </c>
      <c r="AA209" s="62">
        <f>SUM(Q$32:Q209)/10000</f>
        <v>0.16863000000000011</v>
      </c>
      <c r="AB209" s="62">
        <f>SUM(R$32:R209)/10000</f>
        <v>0.16863000000000011</v>
      </c>
      <c r="AD209" s="2" t="str" cm="1">
        <f t="array" ref="AD209">IF(AD208="","",$B$2&amp;AD$31&amp;$B$2&amp;$B$1&amp;ROUND(AD$29/100*_xlfn.XLOOKUP($E209,$E$32:$E$281,_xlfn.XLOOKUP(AD$31,$S$28:$AB$28,$S$32:$AB$281))*_xlfn.XLOOKUP(AG$30,$S$8:$S$10,_xlfn.XLOOKUP(AD$31,$U$4:$Z$4,$U$8:$Z$10),1),4))</f>
        <v>"Atk":72309.6207</v>
      </c>
      <c r="AE209" s="2" t="str" cm="1">
        <f t="array" ref="AE209">IF(AE208="","",$B$2&amp;AE$31&amp;$B$2&amp;$B$1&amp;ROUND(AE$29/100*_xlfn.XLOOKUP($E209,$E$32:$E$281,_xlfn.XLOOKUP(AE$31,$S$28:$AB$28,$S$32:$AB$281))*_xlfn.XLOOKUP(AG$30,$S$8:$S$10,_xlfn.XLOOKUP(AE$31,$U$4:$Z$4,$U$8:$Z$10),1),4))</f>
        <v>"Cri":1.1733</v>
      </c>
      <c r="AF209" s="2" t="str" cm="1">
        <f t="array" ref="AF209">IF(AF208="","",$B$2&amp;AF$31&amp;$B$2&amp;$B$1&amp;ROUND(AF$29/100*_xlfn.XLOOKUP($E209,$E$32:$E$281,_xlfn.XLOOKUP(AF$31,$S$28:$AB$28,$S$32:$AB$281))*_xlfn.XLOOKUP(AI$30,$S$8:$S$10,_xlfn.XLOOKUP(AF$31,$U$4:$Z$4,$U$8:$Z$10),1),4))</f>
        <v/>
      </c>
      <c r="AG209" s="2" t="str">
        <f t="shared" si="25"/>
        <v>{"Atk":72309.6207,"Cri":1.1733}</v>
      </c>
      <c r="AH209" s="2" t="str" cm="1">
        <f t="array" ref="AH209">IF(AH208="","",$B$2&amp;AH$31&amp;$B$2&amp;$B$1&amp;ROUND(AH$29/100*_xlfn.XLOOKUP($E209,$E$32:$E$281,_xlfn.XLOOKUP(AH$31,$S$28:$AB$28,$S$32:$AB$281))*_xlfn.XLOOKUP(AK$30,$S$8:$S$10,_xlfn.XLOOKUP(AH$31,$U$4:$Z$4,$U$8:$Z$10),1),4))</f>
        <v>"Hp":521577.5918</v>
      </c>
      <c r="AI209" s="2" t="str" cm="1">
        <f t="array" ref="AI209">IF(AI208="","",$B$2&amp;AI$31&amp;$B$2&amp;$B$1&amp;ROUND(AI$29/100*_xlfn.XLOOKUP($E209,$E$32:$E$281,_xlfn.XLOOKUP(AI$31,$S$28:$AB$28,$S$32:$AB$281))*_xlfn.XLOOKUP(AK$30,$S$8:$S$10,_xlfn.XLOOKUP(AI$31,$U$4:$Z$4,$U$8:$Z$10),1),4))</f>
        <v>"AntiCri":0.6474</v>
      </c>
      <c r="AJ209" s="2" t="str" cm="1">
        <f t="array" ref="AJ209">IF(AJ208="","",$B$2&amp;AJ$31&amp;$B$2&amp;$B$1&amp;ROUND(AJ$29/100*_xlfn.XLOOKUP($E209,$E$32:$E$281,_xlfn.XLOOKUP(AJ$31,$S$28:$AB$28,$S$32:$AB$281))*_xlfn.XLOOKUP(AK$30,$S$8:$S$10,_xlfn.XLOOKUP(AJ$31,$U$4:$Z$4,$U$8:$Z$10),1),4))</f>
        <v/>
      </c>
      <c r="AK209" s="2" t="str">
        <f t="shared" si="26"/>
        <v>{"Hp":521577.5918,"AntiCri":0.6474}</v>
      </c>
      <c r="AL209" s="2" t="str" cm="1">
        <f t="array" ref="AL209">IF(AL208="","",$B$2&amp;AL$31&amp;$B$2&amp;$B$1&amp;ROUND(AL$29/100*_xlfn.XLOOKUP($E209,$E$32:$E$281,_xlfn.XLOOKUP(AL$31,$S$28:$AB$28,$S$32:$AB$281))*IFERROR(_xlfn.XLOOKUP(AO$30,$S$8:$S$10,_xlfn.XLOOKUP(AL$31,$U$4:$Z$4,$U$8:$Z$10),1),1),4))</f>
        <v>"PhysDef":22522.6687</v>
      </c>
      <c r="AM209" s="2" t="str" cm="1">
        <f t="array" ref="AM209">IF(AM208="","",$B$2&amp;AM$31&amp;$B$2&amp;$B$1&amp;ROUND(AM$29/100*_xlfn.XLOOKUP($E209,$E$32:$E$281,_xlfn.XLOOKUP(AM$31,$S$28:$AB$28,$S$32:$AB$281))*IFERROR(_xlfn.XLOOKUP(AP$30,$S$8:$S$10,_xlfn.XLOOKUP(AM$31,$U$4:$Z$4,$U$8:$Z$10),1),1),4))</f>
        <v>"SkillSpeed":0.1789</v>
      </c>
      <c r="AN209" s="2" t="str" cm="1">
        <f t="array" ref="AN209">IF(AN208="","",$B$2&amp;AN$31&amp;$B$2&amp;$B$1&amp;ROUND(AN$29/100*_xlfn.XLOOKUP($E209,$E$32:$E$281,_xlfn.XLOOKUP(AN$31,$S$28:$AB$28,$S$32:$AB$281))*IFERROR(_xlfn.XLOOKUP(AO$30,$S$8:$S$10,_xlfn.XLOOKUP(AN$31,$U$4:$Z$4,$U$8:$Z$10),1),1),4))</f>
        <v/>
      </c>
      <c r="AO209" s="2" t="str">
        <f t="shared" si="27"/>
        <v>{"PhysDef":22522.6687,"SkillSpeed":0.1789}</v>
      </c>
      <c r="AP209" s="2" t="str" cm="1">
        <f t="array" ref="AP209">IF(AP208="","",$B$2&amp;AP$31&amp;$B$2&amp;$B$1&amp;ROUND(AP$29/100*_xlfn.XLOOKUP($E209,$E$32:$E$281,_xlfn.XLOOKUP(AP$31,$S$28:$AB$28,$S$32:$AB$281))*IFERROR(_xlfn.XLOOKUP(AS$30,$S$8:$S$10,_xlfn.XLOOKUP(AP$31,$U$4:$Z$4,$U$8:$Z$10),1),1),4))</f>
        <v>"MagicDef":22522.6687</v>
      </c>
      <c r="AQ209" s="2" t="str" cm="1">
        <f t="array" ref="AQ209">IF(AQ208="","",$B$2&amp;AQ$31&amp;$B$2&amp;$B$1&amp;ROUND(AQ$29/100*_xlfn.XLOOKUP($E209,$E$32:$E$281,_xlfn.XLOOKUP(AQ$31,$S$28:$AB$28,$S$32:$AB$281))*IFERROR(_xlfn.XLOOKUP(AT$30,$S$8:$S$10,_xlfn.XLOOKUP(AQ$31,$U$4:$Z$4,$U$8:$Z$10),1),1),4))</f>
        <v>"AtkSpeed":0.23</v>
      </c>
      <c r="AR209" s="2" t="str" cm="1">
        <f t="array" ref="AR209">IF(AR208="","",$B$2&amp;AR$31&amp;$B$2&amp;$B$1&amp;ROUND(AR$29/100*_xlfn.XLOOKUP($E209,$E$32:$E$281,_xlfn.XLOOKUP(AR$31,$S$28:$AB$28,$S$32:$AB$281))*IFERROR(_xlfn.XLOOKUP(AS$30,$S$8:$S$10,_xlfn.XLOOKUP(AR$31,$U$4:$Z$4,$U$8:$Z$10),1),1),4))</f>
        <v>"SkillSpeed":0.1789</v>
      </c>
      <c r="AS209" s="2" t="str">
        <f t="shared" si="28"/>
        <v>{"MagicDef":22522.6687,"AtkSpeed":0.23,"SkillSpeed":0.1789}</v>
      </c>
      <c r="AT209" s="2" t="str" cm="1">
        <f t="array" ref="AT209">IF(AT208="","",$B$2&amp;AT$31&amp;$B$2&amp;$B$1&amp;ROUND(AT$29/100*_xlfn.XLOOKUP($E209,$E$32:$E$281,_xlfn.XLOOKUP(AT$31,$S$28:$AB$28,$S$32:$AB$281))*IFERROR(_xlfn.XLOOKUP(AW$30,$S$8:$S$10,_xlfn.XLOOKUP(AT$31,$U$4:$Z$4,$U$8:$Z$10),1),1),4))</f>
        <v>"Atk":50972.3556</v>
      </c>
      <c r="AU209" s="2" t="str" cm="1">
        <f t="array" ref="AU209">IF(AU208="","",$B$2&amp;AU$31&amp;$B$2&amp;$B$1&amp;ROUND(AU$29/100*_xlfn.XLOOKUP($E209,$E$32:$E$281,_xlfn.XLOOKUP(AU$31,$S$28:$AB$28,$S$32:$AB$281))*IFERROR(_xlfn.XLOOKUP(AX$30,$S$8:$S$10,_xlfn.XLOOKUP(AU$31,$U$4:$Z$4,$U$8:$Z$10),1),1),4))</f>
        <v>"Cri":0.8092</v>
      </c>
      <c r="AV209" s="2" t="str" cm="1">
        <f t="array" ref="AV209">IF(AV208="","",$B$2&amp;AV$31&amp;$B$2&amp;$B$1&amp;ROUND(AV$29/100*_xlfn.XLOOKUP($E209,$E$32:$E$281,_xlfn.XLOOKUP(AV$31,$S$28:$AB$28,$S$32:$AB$281))*IFERROR(_xlfn.XLOOKUP(AW$30,$S$8:$S$10,_xlfn.XLOOKUP(AV$31,$U$4:$Z$4,$U$8:$Z$10),1),1),4))</f>
        <v/>
      </c>
      <c r="AW209" s="2" t="str">
        <f t="shared" si="29"/>
        <v>{"Atk":50972.3556,"Cri":0.8092}</v>
      </c>
      <c r="AX209" s="2" t="str" cm="1">
        <f t="array" ref="AX209">IF(AX208="","",$B$2&amp;AX$31&amp;$B$2&amp;$B$1&amp;ROUND(AX$29/100*_xlfn.XLOOKUP($E209,$E$32:$E$281,_xlfn.XLOOKUP(AX$31,$S$28:$AB$28,$S$32:$AB$281))*IFERROR(_xlfn.XLOOKUP(BA$30,$S$8:$S$10,_xlfn.XLOOKUP(AX$31,$U$4:$Z$4,$U$8:$Z$10),1),1),4))</f>
        <v>"Hp":740877.261</v>
      </c>
      <c r="AY209" s="2" t="str" cm="1">
        <f t="array" ref="AY209">IF(AY208="","",$B$2&amp;AY$31&amp;$B$2&amp;$B$1&amp;ROUND(AY$29/100*_xlfn.XLOOKUP($E209,$E$32:$E$281,_xlfn.XLOOKUP(AY$31,$S$28:$AB$28,$S$32:$AB$281))*IFERROR(_xlfn.XLOOKUP(BB$30,$S$8:$S$10,_xlfn.XLOOKUP(AY$31,$U$4:$Z$4,$U$8:$Z$10),1),1),4))</f>
        <v>"AntiCri":0.8092</v>
      </c>
      <c r="AZ209" s="2" t="str" cm="1">
        <f t="array" ref="AZ209">IF(AZ208="","",$B$2&amp;AZ$31&amp;$B$2&amp;$B$1&amp;ROUND(AZ$29/100*_xlfn.XLOOKUP($E209,$E$32:$E$281,_xlfn.XLOOKUP(AZ$31,$S$28:$AB$28,$S$32:$AB$281))*IFERROR(_xlfn.XLOOKUP(BA$30,$S$8:$S$10,_xlfn.XLOOKUP(AZ$31,$U$4:$Z$4,$U$8:$Z$10),1),1),4))</f>
        <v/>
      </c>
      <c r="BA209" s="2" t="str">
        <f t="shared" si="30"/>
        <v>{"Hp":740877.261,"AntiCri":0.8092}</v>
      </c>
      <c r="BB209" s="2" t="str" cm="1">
        <f t="array" ref="BB209">IF(BB208="","",$B$2&amp;BB$31&amp;$B$2&amp;$B$1&amp;ROUND(BB$29/100*_xlfn.XLOOKUP($E209,$E$32:$E$281,_xlfn.XLOOKUP(BB$31,$S$28:$AB$28,$S$32:$AB$281))*IFERROR(_xlfn.XLOOKUP(BE$30,$S$8:$S$10,_xlfn.XLOOKUP(BB$31,$U$4:$Z$4,$U$8:$Z$10),1),1),4))</f>
        <v>"PhysDef":26078.8796</v>
      </c>
      <c r="BC209" s="2" t="str" cm="1">
        <f t="array" ref="BC209">IF(BC208="","",$B$2&amp;BC$31&amp;$B$2&amp;$B$1&amp;ROUND(BC$29/100*_xlfn.XLOOKUP($E209,$E$32:$E$281,_xlfn.XLOOKUP(BC$31,$S$28:$AB$28,$S$32:$AB$281))*IFERROR(_xlfn.XLOOKUP(BF$30,$S$8:$S$10,_xlfn.XLOOKUP(BC$31,$U$4:$Z$4,$U$8:$Z$10),1),1),4))</f>
        <v>"OnHealInc":0.1686</v>
      </c>
      <c r="BD209" s="2" t="str" cm="1">
        <f t="array" ref="BD209">IF(BD208="","",$B$2&amp;BD$31&amp;$B$2&amp;$B$1&amp;ROUND(BD$29/100*_xlfn.XLOOKUP($E209,$E$32:$E$281,_xlfn.XLOOKUP(BD$31,$S$28:$AB$28,$S$32:$AB$281))*IFERROR(_xlfn.XLOOKUP(BE$30,$S$8:$S$10,_xlfn.XLOOKUP(BD$31,$U$4:$Z$4,$U$8:$Z$10),1),1),4))</f>
        <v/>
      </c>
      <c r="BE209" s="2" t="str">
        <f t="shared" si="31"/>
        <v>{"PhysDef":26078.8796,"OnHealInc":0.1686}</v>
      </c>
      <c r="BF209" s="2" t="str" cm="1">
        <f t="array" ref="BF209">IF(BF208="","",$B$2&amp;BF$31&amp;$B$2&amp;$B$1&amp;ROUND(BF$29/100*_xlfn.XLOOKUP($E209,$E$32:$E$281,_xlfn.XLOOKUP(BF$31,$S$28:$AB$28,$S$32:$AB$281))*IFERROR(_xlfn.XLOOKUP(BI$30,$S$8:$S$10,_xlfn.XLOOKUP(BF$31,$U$4:$Z$4,$U$8:$Z$10),1),1),4))</f>
        <v>"MagicDef":26078.8796</v>
      </c>
      <c r="BG209" s="2" t="str" cm="1">
        <f t="array" ref="BG209">IF(BG208="","",$B$2&amp;BG$31&amp;$B$2&amp;$B$1&amp;ROUND(BG$29/100*_xlfn.XLOOKUP($E209,$E$32:$E$281,_xlfn.XLOOKUP(BG$31,$S$28:$AB$28,$S$32:$AB$281))*IFERROR(_xlfn.XLOOKUP(BJ$30,$S$8:$S$10,_xlfn.XLOOKUP(BG$31,$U$4:$Z$4,$U$8:$Z$10),1),1),4))</f>
        <v>"AtkSpeed":0.23</v>
      </c>
      <c r="BH209" s="2" t="str" cm="1">
        <f t="array" ref="BH209">IF(BH208="","",$B$2&amp;BH$31&amp;$B$2&amp;$B$1&amp;ROUND(BH$29/100*_xlfn.XLOOKUP($E209,$E$32:$E$281,_xlfn.XLOOKUP(BH$31,$S$28:$AB$28,$S$32:$AB$281))*IFERROR(_xlfn.XLOOKUP(BI$30,$S$8:$S$10,_xlfn.XLOOKUP(BH$31,$U$4:$Z$4,$U$8:$Z$10),1),1),4))</f>
        <v>"OnHealInc":0.1686</v>
      </c>
      <c r="BI209" s="2" t="str">
        <f t="shared" si="32"/>
        <v>{"MagicDef":26078.8796,"AtkSpeed":0.23,"OnHealInc":0.1686}</v>
      </c>
      <c r="BJ209" s="2" t="str" cm="1">
        <f t="array" ref="BJ209">IF(BJ208="","",$B$2&amp;BJ$31&amp;$B$2&amp;$B$1&amp;ROUND(BJ$29/100*_xlfn.XLOOKUP($E209,$E$32:$E$281,_xlfn.XLOOKUP(BJ$31,$S$28:$AB$28,$S$32:$AB$281))*IFERROR(_xlfn.XLOOKUP(BM$30,$S$8:$S$10,_xlfn.XLOOKUP(BJ$31,$U$4:$Z$4,$U$8:$Z$10),1),1),4))</f>
        <v>"Atk":65197.199</v>
      </c>
      <c r="BK209" s="2" t="str" cm="1">
        <f t="array" ref="BK209">IF(BK208="","",$B$2&amp;BK$31&amp;$B$2&amp;$B$1&amp;ROUND(BK$29/100*_xlfn.XLOOKUP($E209,$E$32:$E$281,_xlfn.XLOOKUP(BK$31,$S$28:$AB$28,$S$32:$AB$281))*IFERROR(_xlfn.XLOOKUP(BN$30,$S$8:$S$10,_xlfn.XLOOKUP(BK$31,$U$4:$Z$4,$U$8:$Z$10),1),1),4))</f>
        <v>"Cri":0.8092</v>
      </c>
      <c r="BL209" s="2" t="str" cm="1">
        <f t="array" ref="BL209">IF(BL208="","",$B$2&amp;BL$31&amp;$B$2&amp;$B$1&amp;ROUND(BL$29/100*_xlfn.XLOOKUP($E209,$E$32:$E$281,_xlfn.XLOOKUP(BL$31,$S$28:$AB$28,$S$32:$AB$281))*IFERROR(_xlfn.XLOOKUP(BM$30,$S$8:$S$10,_xlfn.XLOOKUP(BL$31,$U$4:$Z$4,$U$8:$Z$10),1),1),4))</f>
        <v/>
      </c>
      <c r="BM209" s="2" t="str">
        <f t="shared" si="33"/>
        <v>{"Atk":65197.199,"Cri":0.8092}</v>
      </c>
      <c r="BN209" s="2" t="str" cm="1">
        <f t="array" ref="BN209">IF(BN208="","",$B$2&amp;BN$31&amp;$B$2&amp;$B$1&amp;ROUND(BN$29/100*_xlfn.XLOOKUP($E209,$E$32:$E$281,_xlfn.XLOOKUP(BN$31,$S$28:$AB$28,$S$32:$AB$281))*IFERROR(_xlfn.XLOOKUP(BQ$30,$S$8:$S$10,_xlfn.XLOOKUP(BN$31,$U$4:$Z$4,$U$8:$Z$10),1),1),4))</f>
        <v>"Hp":622336.8993</v>
      </c>
      <c r="BO209" s="2" t="str" cm="1">
        <f t="array" ref="BO209">IF(BO208="","",$B$2&amp;BO$31&amp;$B$2&amp;$B$1&amp;ROUND(BO$29/100*_xlfn.XLOOKUP($E209,$E$32:$E$281,_xlfn.XLOOKUP(BO$31,$S$28:$AB$28,$S$32:$AB$281))*IFERROR(_xlfn.XLOOKUP(BR$30,$S$8:$S$10,_xlfn.XLOOKUP(BO$31,$U$4:$Z$4,$U$8:$Z$10),1),1),4))</f>
        <v>"AntiCri":0.8092</v>
      </c>
      <c r="BP209" s="2" t="str" cm="1">
        <f t="array" ref="BP209">IF(BP208="","",$B$2&amp;BP$31&amp;$B$2&amp;$B$1&amp;ROUND(BP$29/100*_xlfn.XLOOKUP($E209,$E$32:$E$281,_xlfn.XLOOKUP(BP$31,$S$28:$AB$28,$S$32:$AB$281))*IFERROR(_xlfn.XLOOKUP(BQ$30,$S$8:$S$10,_xlfn.XLOOKUP(BP$31,$U$4:$Z$4,$U$8:$Z$10),1),1),4))</f>
        <v/>
      </c>
      <c r="BQ209" s="2" t="str">
        <f t="shared" si="34"/>
        <v>{"Hp":622336.8993,"AntiCri":0.8092}</v>
      </c>
      <c r="BR209" s="2" t="str" cm="1">
        <f t="array" ref="BR209">IF(BR208="","",$B$2&amp;BR$31&amp;$B$2&amp;$B$1&amp;ROUND(BR$29/100*_xlfn.XLOOKUP($E209,$E$32:$E$281,_xlfn.XLOOKUP(BR$31,$S$28:$AB$28,$S$32:$AB$281))*IFERROR(_xlfn.XLOOKUP(BU$30,$S$8:$S$10,_xlfn.XLOOKUP(BR$31,$U$4:$Z$4,$U$8:$Z$10),1),1),4))</f>
        <v>"PhysDef":22996.8302</v>
      </c>
      <c r="BS209" s="2" t="str" cm="1">
        <f t="array" ref="BS209">IF(BS208="","",$B$2&amp;BS$31&amp;$B$2&amp;$B$1&amp;ROUND(BS$29/100*_xlfn.XLOOKUP($E209,$E$32:$E$281,_xlfn.XLOOKUP(BS$31,$S$28:$AB$28,$S$32:$AB$281))*IFERROR(_xlfn.XLOOKUP(BV$30,$S$8:$S$10,_xlfn.XLOOKUP(BS$31,$U$4:$Z$4,$U$8:$Z$10),1),1),4))</f>
        <v>"HealInc":0.1686</v>
      </c>
      <c r="BT209" s="2" t="str" cm="1">
        <f t="array" ref="BT209">IF(BT208="","",$B$2&amp;BT$31&amp;$B$2&amp;$B$1&amp;ROUND(BT$29/100*_xlfn.XLOOKUP($E209,$E$32:$E$281,_xlfn.XLOOKUP(BT$31,$S$28:$AB$28,$S$32:$AB$281))*IFERROR(_xlfn.XLOOKUP(BU$30,$S$8:$S$10,_xlfn.XLOOKUP(BT$31,$U$4:$Z$4,$U$8:$Z$10),1),1),4))</f>
        <v/>
      </c>
      <c r="BU209" s="2" t="str">
        <f t="shared" si="35"/>
        <v>{"PhysDef":22996.8302,"HealInc":0.1686}</v>
      </c>
      <c r="BV209" s="2" t="str" cm="1">
        <f t="array" ref="BV209">IF(BV208="","",$B$2&amp;BV$31&amp;$B$2&amp;$B$1&amp;ROUND(BV$29/100*_xlfn.XLOOKUP($E209,$E$32:$E$281,_xlfn.XLOOKUP(BV$31,$S$28:$AB$28,$S$32:$AB$281))*IFERROR(_xlfn.XLOOKUP(BY$30,$S$8:$S$10,_xlfn.XLOOKUP(BV$31,$U$4:$Z$4,$U$8:$Z$10),1),1),4))</f>
        <v>"MagicDef":23470.9916</v>
      </c>
      <c r="BW209" s="2" t="str" cm="1">
        <f t="array" ref="BW209">IF(BW208="","",$B$2&amp;BW$31&amp;$B$2&amp;$B$1&amp;ROUND(BW$29/100*_xlfn.XLOOKUP($E209,$E$32:$E$281,_xlfn.XLOOKUP(BW$31,$S$28:$AB$28,$S$32:$AB$281))*IFERROR(_xlfn.XLOOKUP(BZ$30,$S$8:$S$10,_xlfn.XLOOKUP(BW$31,$U$4:$Z$4,$U$8:$Z$10),1),1),4))</f>
        <v>"AtkSpeed":0.23</v>
      </c>
      <c r="BX209" s="2" t="str" cm="1">
        <f t="array" ref="BX209">IF(BX208="","",$B$2&amp;BX$31&amp;$B$2&amp;$B$1&amp;ROUND(BX$29/100*_xlfn.XLOOKUP($E209,$E$32:$E$281,_xlfn.XLOOKUP(BX$31,$S$28:$AB$28,$S$32:$AB$281))*IFERROR(_xlfn.XLOOKUP(BY$30,$S$8:$S$10,_xlfn.XLOOKUP(BX$31,$U$4:$Z$4,$U$8:$Z$10),1),1),4))</f>
        <v>"HealInc":0.1686</v>
      </c>
      <c r="BY209" s="2" t="str">
        <f t="shared" si="36"/>
        <v>{"MagicDef":23470.9916,"AtkSpeed":0.23,"HealInc":0.1686}</v>
      </c>
    </row>
    <row r="210" spans="4:77" ht="16.5" x14ac:dyDescent="0.15">
      <c r="D210" s="38">
        <v>367</v>
      </c>
      <c r="E210" s="43">
        <v>179</v>
      </c>
      <c r="F210" s="38">
        <v>0</v>
      </c>
      <c r="G210" s="38">
        <v>0</v>
      </c>
      <c r="H210" s="38">
        <v>0</v>
      </c>
      <c r="I210" s="48">
        <v>0</v>
      </c>
      <c r="J210" s="48">
        <v>0</v>
      </c>
      <c r="K210" s="48">
        <v>0</v>
      </c>
      <c r="L210" s="48">
        <v>0</v>
      </c>
      <c r="M210" s="48">
        <v>0</v>
      </c>
      <c r="N210" s="48">
        <v>0</v>
      </c>
      <c r="O210" s="48">
        <v>0</v>
      </c>
      <c r="P210" s="48">
        <v>0</v>
      </c>
      <c r="Q210" s="48">
        <v>0</v>
      </c>
      <c r="R210" s="48">
        <v>0</v>
      </c>
      <c r="S210" s="48">
        <f>SUM(I$32:I210)</f>
        <v>592701.80883179419</v>
      </c>
      <c r="T210" s="48">
        <f>SUM(J$32:J210)</f>
        <v>59270.180883179411</v>
      </c>
      <c r="U210" s="48">
        <f>SUM(K$32:K210)</f>
        <v>23708.072353271767</v>
      </c>
      <c r="V210" s="48">
        <f>SUM(L$32:L210)</f>
        <v>23708.072353271767</v>
      </c>
      <c r="W210" s="62">
        <f>SUM(M$32:M210)/10000</f>
        <v>0.80920000000000003</v>
      </c>
      <c r="X210" s="62">
        <f>SUM(N$32:N210)/10000</f>
        <v>0.80920000000000003</v>
      </c>
      <c r="Y210" s="62">
        <f>SUM(O$32:O210)/10000</f>
        <v>0.22994999999999999</v>
      </c>
      <c r="Z210" s="62">
        <f>SUM(P$32:P210)/10000</f>
        <v>0.17885000000000001</v>
      </c>
      <c r="AA210" s="62">
        <f>SUM(Q$32:Q210)/10000</f>
        <v>0.16863000000000011</v>
      </c>
      <c r="AB210" s="62">
        <f>SUM(R$32:R210)/10000</f>
        <v>0.16863000000000011</v>
      </c>
      <c r="AD210" s="2" t="str" cm="1">
        <f t="array" ref="AD210">IF(AD209="","",$B$2&amp;AD$31&amp;$B$2&amp;$B$1&amp;ROUND(AD$29/100*_xlfn.XLOOKUP($E210,$E$32:$E$281,_xlfn.XLOOKUP(AD$31,$S$28:$AB$28,$S$32:$AB$281))*_xlfn.XLOOKUP(AG$30,$S$8:$S$10,_xlfn.XLOOKUP(AD$31,$U$4:$Z$4,$U$8:$Z$10),1),4))</f>
        <v>"Atk":72309.6207</v>
      </c>
      <c r="AE210" s="2" t="str" cm="1">
        <f t="array" ref="AE210">IF(AE209="","",$B$2&amp;AE$31&amp;$B$2&amp;$B$1&amp;ROUND(AE$29/100*_xlfn.XLOOKUP($E210,$E$32:$E$281,_xlfn.XLOOKUP(AE$31,$S$28:$AB$28,$S$32:$AB$281))*_xlfn.XLOOKUP(AG$30,$S$8:$S$10,_xlfn.XLOOKUP(AE$31,$U$4:$Z$4,$U$8:$Z$10),1),4))</f>
        <v>"Cri":1.1733</v>
      </c>
      <c r="AF210" s="2" t="str" cm="1">
        <f t="array" ref="AF210">IF(AF209="","",$B$2&amp;AF$31&amp;$B$2&amp;$B$1&amp;ROUND(AF$29/100*_xlfn.XLOOKUP($E210,$E$32:$E$281,_xlfn.XLOOKUP(AF$31,$S$28:$AB$28,$S$32:$AB$281))*_xlfn.XLOOKUP(AI$30,$S$8:$S$10,_xlfn.XLOOKUP(AF$31,$U$4:$Z$4,$U$8:$Z$10),1),4))</f>
        <v/>
      </c>
      <c r="AG210" s="2" t="str">
        <f t="shared" si="25"/>
        <v>{"Atk":72309.6207,"Cri":1.1733}</v>
      </c>
      <c r="AH210" s="2" t="str" cm="1">
        <f t="array" ref="AH210">IF(AH209="","",$B$2&amp;AH$31&amp;$B$2&amp;$B$1&amp;ROUND(AH$29/100*_xlfn.XLOOKUP($E210,$E$32:$E$281,_xlfn.XLOOKUP(AH$31,$S$28:$AB$28,$S$32:$AB$281))*_xlfn.XLOOKUP(AK$30,$S$8:$S$10,_xlfn.XLOOKUP(AH$31,$U$4:$Z$4,$U$8:$Z$10),1),4))</f>
        <v>"Hp":521577.5918</v>
      </c>
      <c r="AI210" s="2" t="str" cm="1">
        <f t="array" ref="AI210">IF(AI209="","",$B$2&amp;AI$31&amp;$B$2&amp;$B$1&amp;ROUND(AI$29/100*_xlfn.XLOOKUP($E210,$E$32:$E$281,_xlfn.XLOOKUP(AI$31,$S$28:$AB$28,$S$32:$AB$281))*_xlfn.XLOOKUP(AK$30,$S$8:$S$10,_xlfn.XLOOKUP(AI$31,$U$4:$Z$4,$U$8:$Z$10),1),4))</f>
        <v>"AntiCri":0.6474</v>
      </c>
      <c r="AJ210" s="2" t="str" cm="1">
        <f t="array" ref="AJ210">IF(AJ209="","",$B$2&amp;AJ$31&amp;$B$2&amp;$B$1&amp;ROUND(AJ$29/100*_xlfn.XLOOKUP($E210,$E$32:$E$281,_xlfn.XLOOKUP(AJ$31,$S$28:$AB$28,$S$32:$AB$281))*_xlfn.XLOOKUP(AK$30,$S$8:$S$10,_xlfn.XLOOKUP(AJ$31,$U$4:$Z$4,$U$8:$Z$10),1),4))</f>
        <v/>
      </c>
      <c r="AK210" s="2" t="str">
        <f t="shared" si="26"/>
        <v>{"Hp":521577.5918,"AntiCri":0.6474}</v>
      </c>
      <c r="AL210" s="2" t="str" cm="1">
        <f t="array" ref="AL210">IF(AL209="","",$B$2&amp;AL$31&amp;$B$2&amp;$B$1&amp;ROUND(AL$29/100*_xlfn.XLOOKUP($E210,$E$32:$E$281,_xlfn.XLOOKUP(AL$31,$S$28:$AB$28,$S$32:$AB$281))*IFERROR(_xlfn.XLOOKUP(AO$30,$S$8:$S$10,_xlfn.XLOOKUP(AL$31,$U$4:$Z$4,$U$8:$Z$10),1),1),4))</f>
        <v>"PhysDef":22522.6687</v>
      </c>
      <c r="AM210" s="2" t="str" cm="1">
        <f t="array" ref="AM210">IF(AM209="","",$B$2&amp;AM$31&amp;$B$2&amp;$B$1&amp;ROUND(AM$29/100*_xlfn.XLOOKUP($E210,$E$32:$E$281,_xlfn.XLOOKUP(AM$31,$S$28:$AB$28,$S$32:$AB$281))*IFERROR(_xlfn.XLOOKUP(AP$30,$S$8:$S$10,_xlfn.XLOOKUP(AM$31,$U$4:$Z$4,$U$8:$Z$10),1),1),4))</f>
        <v>"SkillSpeed":0.1789</v>
      </c>
      <c r="AN210" s="2" t="str" cm="1">
        <f t="array" ref="AN210">IF(AN209="","",$B$2&amp;AN$31&amp;$B$2&amp;$B$1&amp;ROUND(AN$29/100*_xlfn.XLOOKUP($E210,$E$32:$E$281,_xlfn.XLOOKUP(AN$31,$S$28:$AB$28,$S$32:$AB$281))*IFERROR(_xlfn.XLOOKUP(AO$30,$S$8:$S$10,_xlfn.XLOOKUP(AN$31,$U$4:$Z$4,$U$8:$Z$10),1),1),4))</f>
        <v/>
      </c>
      <c r="AO210" s="2" t="str">
        <f t="shared" si="27"/>
        <v>{"PhysDef":22522.6687,"SkillSpeed":0.1789}</v>
      </c>
      <c r="AP210" s="2" t="str" cm="1">
        <f t="array" ref="AP210">IF(AP209="","",$B$2&amp;AP$31&amp;$B$2&amp;$B$1&amp;ROUND(AP$29/100*_xlfn.XLOOKUP($E210,$E$32:$E$281,_xlfn.XLOOKUP(AP$31,$S$28:$AB$28,$S$32:$AB$281))*IFERROR(_xlfn.XLOOKUP(AS$30,$S$8:$S$10,_xlfn.XLOOKUP(AP$31,$U$4:$Z$4,$U$8:$Z$10),1),1),4))</f>
        <v>"MagicDef":22522.6687</v>
      </c>
      <c r="AQ210" s="2" t="str" cm="1">
        <f t="array" ref="AQ210">IF(AQ209="","",$B$2&amp;AQ$31&amp;$B$2&amp;$B$1&amp;ROUND(AQ$29/100*_xlfn.XLOOKUP($E210,$E$32:$E$281,_xlfn.XLOOKUP(AQ$31,$S$28:$AB$28,$S$32:$AB$281))*IFERROR(_xlfn.XLOOKUP(AT$30,$S$8:$S$10,_xlfn.XLOOKUP(AQ$31,$U$4:$Z$4,$U$8:$Z$10),1),1),4))</f>
        <v>"AtkSpeed":0.23</v>
      </c>
      <c r="AR210" s="2" t="str" cm="1">
        <f t="array" ref="AR210">IF(AR209="","",$B$2&amp;AR$31&amp;$B$2&amp;$B$1&amp;ROUND(AR$29/100*_xlfn.XLOOKUP($E210,$E$32:$E$281,_xlfn.XLOOKUP(AR$31,$S$28:$AB$28,$S$32:$AB$281))*IFERROR(_xlfn.XLOOKUP(AS$30,$S$8:$S$10,_xlfn.XLOOKUP(AR$31,$U$4:$Z$4,$U$8:$Z$10),1),1),4))</f>
        <v>"SkillSpeed":0.1789</v>
      </c>
      <c r="AS210" s="2" t="str">
        <f t="shared" si="28"/>
        <v>{"MagicDef":22522.6687,"AtkSpeed":0.23,"SkillSpeed":0.1789}</v>
      </c>
      <c r="AT210" s="2" t="str" cm="1">
        <f t="array" ref="AT210">IF(AT209="","",$B$2&amp;AT$31&amp;$B$2&amp;$B$1&amp;ROUND(AT$29/100*_xlfn.XLOOKUP($E210,$E$32:$E$281,_xlfn.XLOOKUP(AT$31,$S$28:$AB$28,$S$32:$AB$281))*IFERROR(_xlfn.XLOOKUP(AW$30,$S$8:$S$10,_xlfn.XLOOKUP(AT$31,$U$4:$Z$4,$U$8:$Z$10),1),1),4))</f>
        <v>"Atk":50972.3556</v>
      </c>
      <c r="AU210" s="2" t="str" cm="1">
        <f t="array" ref="AU210">IF(AU209="","",$B$2&amp;AU$31&amp;$B$2&amp;$B$1&amp;ROUND(AU$29/100*_xlfn.XLOOKUP($E210,$E$32:$E$281,_xlfn.XLOOKUP(AU$31,$S$28:$AB$28,$S$32:$AB$281))*IFERROR(_xlfn.XLOOKUP(AX$30,$S$8:$S$10,_xlfn.XLOOKUP(AU$31,$U$4:$Z$4,$U$8:$Z$10),1),1),4))</f>
        <v>"Cri":0.8092</v>
      </c>
      <c r="AV210" s="2" t="str" cm="1">
        <f t="array" ref="AV210">IF(AV209="","",$B$2&amp;AV$31&amp;$B$2&amp;$B$1&amp;ROUND(AV$29/100*_xlfn.XLOOKUP($E210,$E$32:$E$281,_xlfn.XLOOKUP(AV$31,$S$28:$AB$28,$S$32:$AB$281))*IFERROR(_xlfn.XLOOKUP(AW$30,$S$8:$S$10,_xlfn.XLOOKUP(AV$31,$U$4:$Z$4,$U$8:$Z$10),1),1),4))</f>
        <v/>
      </c>
      <c r="AW210" s="2" t="str">
        <f t="shared" si="29"/>
        <v>{"Atk":50972.3556,"Cri":0.8092}</v>
      </c>
      <c r="AX210" s="2" t="str" cm="1">
        <f t="array" ref="AX210">IF(AX209="","",$B$2&amp;AX$31&amp;$B$2&amp;$B$1&amp;ROUND(AX$29/100*_xlfn.XLOOKUP($E210,$E$32:$E$281,_xlfn.XLOOKUP(AX$31,$S$28:$AB$28,$S$32:$AB$281))*IFERROR(_xlfn.XLOOKUP(BA$30,$S$8:$S$10,_xlfn.XLOOKUP(AX$31,$U$4:$Z$4,$U$8:$Z$10),1),1),4))</f>
        <v>"Hp":740877.261</v>
      </c>
      <c r="AY210" s="2" t="str" cm="1">
        <f t="array" ref="AY210">IF(AY209="","",$B$2&amp;AY$31&amp;$B$2&amp;$B$1&amp;ROUND(AY$29/100*_xlfn.XLOOKUP($E210,$E$32:$E$281,_xlfn.XLOOKUP(AY$31,$S$28:$AB$28,$S$32:$AB$281))*IFERROR(_xlfn.XLOOKUP(BB$30,$S$8:$S$10,_xlfn.XLOOKUP(AY$31,$U$4:$Z$4,$U$8:$Z$10),1),1),4))</f>
        <v>"AntiCri":0.8092</v>
      </c>
      <c r="AZ210" s="2" t="str" cm="1">
        <f t="array" ref="AZ210">IF(AZ209="","",$B$2&amp;AZ$31&amp;$B$2&amp;$B$1&amp;ROUND(AZ$29/100*_xlfn.XLOOKUP($E210,$E$32:$E$281,_xlfn.XLOOKUP(AZ$31,$S$28:$AB$28,$S$32:$AB$281))*IFERROR(_xlfn.XLOOKUP(BA$30,$S$8:$S$10,_xlfn.XLOOKUP(AZ$31,$U$4:$Z$4,$U$8:$Z$10),1),1),4))</f>
        <v/>
      </c>
      <c r="BA210" s="2" t="str">
        <f t="shared" si="30"/>
        <v>{"Hp":740877.261,"AntiCri":0.8092}</v>
      </c>
      <c r="BB210" s="2" t="str" cm="1">
        <f t="array" ref="BB210">IF(BB209="","",$B$2&amp;BB$31&amp;$B$2&amp;$B$1&amp;ROUND(BB$29/100*_xlfn.XLOOKUP($E210,$E$32:$E$281,_xlfn.XLOOKUP(BB$31,$S$28:$AB$28,$S$32:$AB$281))*IFERROR(_xlfn.XLOOKUP(BE$30,$S$8:$S$10,_xlfn.XLOOKUP(BB$31,$U$4:$Z$4,$U$8:$Z$10),1),1),4))</f>
        <v>"PhysDef":26078.8796</v>
      </c>
      <c r="BC210" s="2" t="str" cm="1">
        <f t="array" ref="BC210">IF(BC209="","",$B$2&amp;BC$31&amp;$B$2&amp;$B$1&amp;ROUND(BC$29/100*_xlfn.XLOOKUP($E210,$E$32:$E$281,_xlfn.XLOOKUP(BC$31,$S$28:$AB$28,$S$32:$AB$281))*IFERROR(_xlfn.XLOOKUP(BF$30,$S$8:$S$10,_xlfn.XLOOKUP(BC$31,$U$4:$Z$4,$U$8:$Z$10),1),1),4))</f>
        <v>"OnHealInc":0.1686</v>
      </c>
      <c r="BD210" s="2" t="str" cm="1">
        <f t="array" ref="BD210">IF(BD209="","",$B$2&amp;BD$31&amp;$B$2&amp;$B$1&amp;ROUND(BD$29/100*_xlfn.XLOOKUP($E210,$E$32:$E$281,_xlfn.XLOOKUP(BD$31,$S$28:$AB$28,$S$32:$AB$281))*IFERROR(_xlfn.XLOOKUP(BE$30,$S$8:$S$10,_xlfn.XLOOKUP(BD$31,$U$4:$Z$4,$U$8:$Z$10),1),1),4))</f>
        <v/>
      </c>
      <c r="BE210" s="2" t="str">
        <f t="shared" si="31"/>
        <v>{"PhysDef":26078.8796,"OnHealInc":0.1686}</v>
      </c>
      <c r="BF210" s="2" t="str" cm="1">
        <f t="array" ref="BF210">IF(BF209="","",$B$2&amp;BF$31&amp;$B$2&amp;$B$1&amp;ROUND(BF$29/100*_xlfn.XLOOKUP($E210,$E$32:$E$281,_xlfn.XLOOKUP(BF$31,$S$28:$AB$28,$S$32:$AB$281))*IFERROR(_xlfn.XLOOKUP(BI$30,$S$8:$S$10,_xlfn.XLOOKUP(BF$31,$U$4:$Z$4,$U$8:$Z$10),1),1),4))</f>
        <v>"MagicDef":26078.8796</v>
      </c>
      <c r="BG210" s="2" t="str" cm="1">
        <f t="array" ref="BG210">IF(BG209="","",$B$2&amp;BG$31&amp;$B$2&amp;$B$1&amp;ROUND(BG$29/100*_xlfn.XLOOKUP($E210,$E$32:$E$281,_xlfn.XLOOKUP(BG$31,$S$28:$AB$28,$S$32:$AB$281))*IFERROR(_xlfn.XLOOKUP(BJ$30,$S$8:$S$10,_xlfn.XLOOKUP(BG$31,$U$4:$Z$4,$U$8:$Z$10),1),1),4))</f>
        <v>"AtkSpeed":0.23</v>
      </c>
      <c r="BH210" s="2" t="str" cm="1">
        <f t="array" ref="BH210">IF(BH209="","",$B$2&amp;BH$31&amp;$B$2&amp;$B$1&amp;ROUND(BH$29/100*_xlfn.XLOOKUP($E210,$E$32:$E$281,_xlfn.XLOOKUP(BH$31,$S$28:$AB$28,$S$32:$AB$281))*IFERROR(_xlfn.XLOOKUP(BI$30,$S$8:$S$10,_xlfn.XLOOKUP(BH$31,$U$4:$Z$4,$U$8:$Z$10),1),1),4))</f>
        <v>"OnHealInc":0.1686</v>
      </c>
      <c r="BI210" s="2" t="str">
        <f t="shared" si="32"/>
        <v>{"MagicDef":26078.8796,"AtkSpeed":0.23,"OnHealInc":0.1686}</v>
      </c>
      <c r="BJ210" s="2" t="str" cm="1">
        <f t="array" ref="BJ210">IF(BJ209="","",$B$2&amp;BJ$31&amp;$B$2&amp;$B$1&amp;ROUND(BJ$29/100*_xlfn.XLOOKUP($E210,$E$32:$E$281,_xlfn.XLOOKUP(BJ$31,$S$28:$AB$28,$S$32:$AB$281))*IFERROR(_xlfn.XLOOKUP(BM$30,$S$8:$S$10,_xlfn.XLOOKUP(BJ$31,$U$4:$Z$4,$U$8:$Z$10),1),1),4))</f>
        <v>"Atk":65197.199</v>
      </c>
      <c r="BK210" s="2" t="str" cm="1">
        <f t="array" ref="BK210">IF(BK209="","",$B$2&amp;BK$31&amp;$B$2&amp;$B$1&amp;ROUND(BK$29/100*_xlfn.XLOOKUP($E210,$E$32:$E$281,_xlfn.XLOOKUP(BK$31,$S$28:$AB$28,$S$32:$AB$281))*IFERROR(_xlfn.XLOOKUP(BN$30,$S$8:$S$10,_xlfn.XLOOKUP(BK$31,$U$4:$Z$4,$U$8:$Z$10),1),1),4))</f>
        <v>"Cri":0.8092</v>
      </c>
      <c r="BL210" s="2" t="str" cm="1">
        <f t="array" ref="BL210">IF(BL209="","",$B$2&amp;BL$31&amp;$B$2&amp;$B$1&amp;ROUND(BL$29/100*_xlfn.XLOOKUP($E210,$E$32:$E$281,_xlfn.XLOOKUP(BL$31,$S$28:$AB$28,$S$32:$AB$281))*IFERROR(_xlfn.XLOOKUP(BM$30,$S$8:$S$10,_xlfn.XLOOKUP(BL$31,$U$4:$Z$4,$U$8:$Z$10),1),1),4))</f>
        <v/>
      </c>
      <c r="BM210" s="2" t="str">
        <f t="shared" si="33"/>
        <v>{"Atk":65197.199,"Cri":0.8092}</v>
      </c>
      <c r="BN210" s="2" t="str" cm="1">
        <f t="array" ref="BN210">IF(BN209="","",$B$2&amp;BN$31&amp;$B$2&amp;$B$1&amp;ROUND(BN$29/100*_xlfn.XLOOKUP($E210,$E$32:$E$281,_xlfn.XLOOKUP(BN$31,$S$28:$AB$28,$S$32:$AB$281))*IFERROR(_xlfn.XLOOKUP(BQ$30,$S$8:$S$10,_xlfn.XLOOKUP(BN$31,$U$4:$Z$4,$U$8:$Z$10),1),1),4))</f>
        <v>"Hp":622336.8993</v>
      </c>
      <c r="BO210" s="2" t="str" cm="1">
        <f t="array" ref="BO210">IF(BO209="","",$B$2&amp;BO$31&amp;$B$2&amp;$B$1&amp;ROUND(BO$29/100*_xlfn.XLOOKUP($E210,$E$32:$E$281,_xlfn.XLOOKUP(BO$31,$S$28:$AB$28,$S$32:$AB$281))*IFERROR(_xlfn.XLOOKUP(BR$30,$S$8:$S$10,_xlfn.XLOOKUP(BO$31,$U$4:$Z$4,$U$8:$Z$10),1),1),4))</f>
        <v>"AntiCri":0.8092</v>
      </c>
      <c r="BP210" s="2" t="str" cm="1">
        <f t="array" ref="BP210">IF(BP209="","",$B$2&amp;BP$31&amp;$B$2&amp;$B$1&amp;ROUND(BP$29/100*_xlfn.XLOOKUP($E210,$E$32:$E$281,_xlfn.XLOOKUP(BP$31,$S$28:$AB$28,$S$32:$AB$281))*IFERROR(_xlfn.XLOOKUP(BQ$30,$S$8:$S$10,_xlfn.XLOOKUP(BP$31,$U$4:$Z$4,$U$8:$Z$10),1),1),4))</f>
        <v/>
      </c>
      <c r="BQ210" s="2" t="str">
        <f t="shared" si="34"/>
        <v>{"Hp":622336.8993,"AntiCri":0.8092}</v>
      </c>
      <c r="BR210" s="2" t="str" cm="1">
        <f t="array" ref="BR210">IF(BR209="","",$B$2&amp;BR$31&amp;$B$2&amp;$B$1&amp;ROUND(BR$29/100*_xlfn.XLOOKUP($E210,$E$32:$E$281,_xlfn.XLOOKUP(BR$31,$S$28:$AB$28,$S$32:$AB$281))*IFERROR(_xlfn.XLOOKUP(BU$30,$S$8:$S$10,_xlfn.XLOOKUP(BR$31,$U$4:$Z$4,$U$8:$Z$10),1),1),4))</f>
        <v>"PhysDef":22996.8302</v>
      </c>
      <c r="BS210" s="2" t="str" cm="1">
        <f t="array" ref="BS210">IF(BS209="","",$B$2&amp;BS$31&amp;$B$2&amp;$B$1&amp;ROUND(BS$29/100*_xlfn.XLOOKUP($E210,$E$32:$E$281,_xlfn.XLOOKUP(BS$31,$S$28:$AB$28,$S$32:$AB$281))*IFERROR(_xlfn.XLOOKUP(BV$30,$S$8:$S$10,_xlfn.XLOOKUP(BS$31,$U$4:$Z$4,$U$8:$Z$10),1),1),4))</f>
        <v>"HealInc":0.1686</v>
      </c>
      <c r="BT210" s="2" t="str" cm="1">
        <f t="array" ref="BT210">IF(BT209="","",$B$2&amp;BT$31&amp;$B$2&amp;$B$1&amp;ROUND(BT$29/100*_xlfn.XLOOKUP($E210,$E$32:$E$281,_xlfn.XLOOKUP(BT$31,$S$28:$AB$28,$S$32:$AB$281))*IFERROR(_xlfn.XLOOKUP(BU$30,$S$8:$S$10,_xlfn.XLOOKUP(BT$31,$U$4:$Z$4,$U$8:$Z$10),1),1),4))</f>
        <v/>
      </c>
      <c r="BU210" s="2" t="str">
        <f t="shared" si="35"/>
        <v>{"PhysDef":22996.8302,"HealInc":0.1686}</v>
      </c>
      <c r="BV210" s="2" t="str" cm="1">
        <f t="array" ref="BV210">IF(BV209="","",$B$2&amp;BV$31&amp;$B$2&amp;$B$1&amp;ROUND(BV$29/100*_xlfn.XLOOKUP($E210,$E$32:$E$281,_xlfn.XLOOKUP(BV$31,$S$28:$AB$28,$S$32:$AB$281))*IFERROR(_xlfn.XLOOKUP(BY$30,$S$8:$S$10,_xlfn.XLOOKUP(BV$31,$U$4:$Z$4,$U$8:$Z$10),1),1),4))</f>
        <v>"MagicDef":23470.9916</v>
      </c>
      <c r="BW210" s="2" t="str" cm="1">
        <f t="array" ref="BW210">IF(BW209="","",$B$2&amp;BW$31&amp;$B$2&amp;$B$1&amp;ROUND(BW$29/100*_xlfn.XLOOKUP($E210,$E$32:$E$281,_xlfn.XLOOKUP(BW$31,$S$28:$AB$28,$S$32:$AB$281))*IFERROR(_xlfn.XLOOKUP(BZ$30,$S$8:$S$10,_xlfn.XLOOKUP(BW$31,$U$4:$Z$4,$U$8:$Z$10),1),1),4))</f>
        <v>"AtkSpeed":0.23</v>
      </c>
      <c r="BX210" s="2" t="str" cm="1">
        <f t="array" ref="BX210">IF(BX209="","",$B$2&amp;BX$31&amp;$B$2&amp;$B$1&amp;ROUND(BX$29/100*_xlfn.XLOOKUP($E210,$E$32:$E$281,_xlfn.XLOOKUP(BX$31,$S$28:$AB$28,$S$32:$AB$281))*IFERROR(_xlfn.XLOOKUP(BY$30,$S$8:$S$10,_xlfn.XLOOKUP(BX$31,$U$4:$Z$4,$U$8:$Z$10),1),1),4))</f>
        <v>"HealInc":0.1686</v>
      </c>
      <c r="BY210" s="2" t="str">
        <f t="shared" si="36"/>
        <v>{"MagicDef":23470.9916,"AtkSpeed":0.23,"HealInc":0.1686}</v>
      </c>
    </row>
    <row r="211" spans="4:77" ht="16.5" x14ac:dyDescent="0.15">
      <c r="D211" s="38">
        <v>369</v>
      </c>
      <c r="E211" s="43">
        <v>180</v>
      </c>
      <c r="F211" s="38">
        <v>0</v>
      </c>
      <c r="G211" s="38">
        <v>0</v>
      </c>
      <c r="H211" s="38">
        <v>0</v>
      </c>
      <c r="I211" s="48">
        <v>0</v>
      </c>
      <c r="J211" s="48">
        <v>0</v>
      </c>
      <c r="K211" s="48">
        <v>0</v>
      </c>
      <c r="L211" s="48">
        <v>0</v>
      </c>
      <c r="M211" s="48">
        <v>0</v>
      </c>
      <c r="N211" s="48">
        <v>0</v>
      </c>
      <c r="O211" s="48">
        <v>0</v>
      </c>
      <c r="P211" s="48">
        <v>0</v>
      </c>
      <c r="Q211" s="48">
        <v>0</v>
      </c>
      <c r="R211" s="48">
        <v>0</v>
      </c>
      <c r="S211" s="48">
        <f>SUM(I$32:I211)</f>
        <v>592701.80883179419</v>
      </c>
      <c r="T211" s="48">
        <f>SUM(J$32:J211)</f>
        <v>59270.180883179411</v>
      </c>
      <c r="U211" s="48">
        <f>SUM(K$32:K211)</f>
        <v>23708.072353271767</v>
      </c>
      <c r="V211" s="48">
        <f>SUM(L$32:L211)</f>
        <v>23708.072353271767</v>
      </c>
      <c r="W211" s="62">
        <f>SUM(M$32:M211)/10000</f>
        <v>0.80920000000000003</v>
      </c>
      <c r="X211" s="62">
        <f>SUM(N$32:N211)/10000</f>
        <v>0.80920000000000003</v>
      </c>
      <c r="Y211" s="62">
        <f>SUM(O$32:O211)/10000</f>
        <v>0.22994999999999999</v>
      </c>
      <c r="Z211" s="62">
        <f>SUM(P$32:P211)/10000</f>
        <v>0.17885000000000001</v>
      </c>
      <c r="AA211" s="62">
        <f>SUM(Q$32:Q211)/10000</f>
        <v>0.16863000000000011</v>
      </c>
      <c r="AB211" s="62">
        <f>SUM(R$32:R211)/10000</f>
        <v>0.16863000000000011</v>
      </c>
      <c r="AD211" s="2" t="str" cm="1">
        <f t="array" ref="AD211">IF(AD210="","",$B$2&amp;AD$31&amp;$B$2&amp;$B$1&amp;ROUND(AD$29/100*_xlfn.XLOOKUP($E211,$E$32:$E$281,_xlfn.XLOOKUP(AD$31,$S$28:$AB$28,$S$32:$AB$281))*_xlfn.XLOOKUP(AG$30,$S$8:$S$10,_xlfn.XLOOKUP(AD$31,$U$4:$Z$4,$U$8:$Z$10),1),4))</f>
        <v>"Atk":72309.6207</v>
      </c>
      <c r="AE211" s="2" t="str" cm="1">
        <f t="array" ref="AE211">IF(AE210="","",$B$2&amp;AE$31&amp;$B$2&amp;$B$1&amp;ROUND(AE$29/100*_xlfn.XLOOKUP($E211,$E$32:$E$281,_xlfn.XLOOKUP(AE$31,$S$28:$AB$28,$S$32:$AB$281))*_xlfn.XLOOKUP(AG$30,$S$8:$S$10,_xlfn.XLOOKUP(AE$31,$U$4:$Z$4,$U$8:$Z$10),1),4))</f>
        <v>"Cri":1.1733</v>
      </c>
      <c r="AF211" s="2" t="str" cm="1">
        <f t="array" ref="AF211">IF(AF210="","",$B$2&amp;AF$31&amp;$B$2&amp;$B$1&amp;ROUND(AF$29/100*_xlfn.XLOOKUP($E211,$E$32:$E$281,_xlfn.XLOOKUP(AF$31,$S$28:$AB$28,$S$32:$AB$281))*_xlfn.XLOOKUP(AI$30,$S$8:$S$10,_xlfn.XLOOKUP(AF$31,$U$4:$Z$4,$U$8:$Z$10),1),4))</f>
        <v/>
      </c>
      <c r="AG211" s="2" t="str">
        <f t="shared" si="25"/>
        <v>{"Atk":72309.6207,"Cri":1.1733}</v>
      </c>
      <c r="AH211" s="2" t="str" cm="1">
        <f t="array" ref="AH211">IF(AH210="","",$B$2&amp;AH$31&amp;$B$2&amp;$B$1&amp;ROUND(AH$29/100*_xlfn.XLOOKUP($E211,$E$32:$E$281,_xlfn.XLOOKUP(AH$31,$S$28:$AB$28,$S$32:$AB$281))*_xlfn.XLOOKUP(AK$30,$S$8:$S$10,_xlfn.XLOOKUP(AH$31,$U$4:$Z$4,$U$8:$Z$10),1),4))</f>
        <v>"Hp":521577.5918</v>
      </c>
      <c r="AI211" s="2" t="str" cm="1">
        <f t="array" ref="AI211">IF(AI210="","",$B$2&amp;AI$31&amp;$B$2&amp;$B$1&amp;ROUND(AI$29/100*_xlfn.XLOOKUP($E211,$E$32:$E$281,_xlfn.XLOOKUP(AI$31,$S$28:$AB$28,$S$32:$AB$281))*_xlfn.XLOOKUP(AK$30,$S$8:$S$10,_xlfn.XLOOKUP(AI$31,$U$4:$Z$4,$U$8:$Z$10),1),4))</f>
        <v>"AntiCri":0.6474</v>
      </c>
      <c r="AJ211" s="2" t="str" cm="1">
        <f t="array" ref="AJ211">IF(AJ210="","",$B$2&amp;AJ$31&amp;$B$2&amp;$B$1&amp;ROUND(AJ$29/100*_xlfn.XLOOKUP($E211,$E$32:$E$281,_xlfn.XLOOKUP(AJ$31,$S$28:$AB$28,$S$32:$AB$281))*_xlfn.XLOOKUP(AK$30,$S$8:$S$10,_xlfn.XLOOKUP(AJ$31,$U$4:$Z$4,$U$8:$Z$10),1),4))</f>
        <v/>
      </c>
      <c r="AK211" s="2" t="str">
        <f t="shared" si="26"/>
        <v>{"Hp":521577.5918,"AntiCri":0.6474}</v>
      </c>
      <c r="AL211" s="2" t="str" cm="1">
        <f t="array" ref="AL211">IF(AL210="","",$B$2&amp;AL$31&amp;$B$2&amp;$B$1&amp;ROUND(AL$29/100*_xlfn.XLOOKUP($E211,$E$32:$E$281,_xlfn.XLOOKUP(AL$31,$S$28:$AB$28,$S$32:$AB$281))*IFERROR(_xlfn.XLOOKUP(AO$30,$S$8:$S$10,_xlfn.XLOOKUP(AL$31,$U$4:$Z$4,$U$8:$Z$10),1),1),4))</f>
        <v>"PhysDef":22522.6687</v>
      </c>
      <c r="AM211" s="2" t="str" cm="1">
        <f t="array" ref="AM211">IF(AM210="","",$B$2&amp;AM$31&amp;$B$2&amp;$B$1&amp;ROUND(AM$29/100*_xlfn.XLOOKUP($E211,$E$32:$E$281,_xlfn.XLOOKUP(AM$31,$S$28:$AB$28,$S$32:$AB$281))*IFERROR(_xlfn.XLOOKUP(AP$30,$S$8:$S$10,_xlfn.XLOOKUP(AM$31,$U$4:$Z$4,$U$8:$Z$10),1),1),4))</f>
        <v>"SkillSpeed":0.1789</v>
      </c>
      <c r="AN211" s="2" t="str" cm="1">
        <f t="array" ref="AN211">IF(AN210="","",$B$2&amp;AN$31&amp;$B$2&amp;$B$1&amp;ROUND(AN$29/100*_xlfn.XLOOKUP($E211,$E$32:$E$281,_xlfn.XLOOKUP(AN$31,$S$28:$AB$28,$S$32:$AB$281))*IFERROR(_xlfn.XLOOKUP(AO$30,$S$8:$S$10,_xlfn.XLOOKUP(AN$31,$U$4:$Z$4,$U$8:$Z$10),1),1),4))</f>
        <v/>
      </c>
      <c r="AO211" s="2" t="str">
        <f t="shared" si="27"/>
        <v>{"PhysDef":22522.6687,"SkillSpeed":0.1789}</v>
      </c>
      <c r="AP211" s="2" t="str" cm="1">
        <f t="array" ref="AP211">IF(AP210="","",$B$2&amp;AP$31&amp;$B$2&amp;$B$1&amp;ROUND(AP$29/100*_xlfn.XLOOKUP($E211,$E$32:$E$281,_xlfn.XLOOKUP(AP$31,$S$28:$AB$28,$S$32:$AB$281))*IFERROR(_xlfn.XLOOKUP(AS$30,$S$8:$S$10,_xlfn.XLOOKUP(AP$31,$U$4:$Z$4,$U$8:$Z$10),1),1),4))</f>
        <v>"MagicDef":22522.6687</v>
      </c>
      <c r="AQ211" s="2" t="str" cm="1">
        <f t="array" ref="AQ211">IF(AQ210="","",$B$2&amp;AQ$31&amp;$B$2&amp;$B$1&amp;ROUND(AQ$29/100*_xlfn.XLOOKUP($E211,$E$32:$E$281,_xlfn.XLOOKUP(AQ$31,$S$28:$AB$28,$S$32:$AB$281))*IFERROR(_xlfn.XLOOKUP(AT$30,$S$8:$S$10,_xlfn.XLOOKUP(AQ$31,$U$4:$Z$4,$U$8:$Z$10),1),1),4))</f>
        <v>"AtkSpeed":0.23</v>
      </c>
      <c r="AR211" s="2" t="str" cm="1">
        <f t="array" ref="AR211">IF(AR210="","",$B$2&amp;AR$31&amp;$B$2&amp;$B$1&amp;ROUND(AR$29/100*_xlfn.XLOOKUP($E211,$E$32:$E$281,_xlfn.XLOOKUP(AR$31,$S$28:$AB$28,$S$32:$AB$281))*IFERROR(_xlfn.XLOOKUP(AS$30,$S$8:$S$10,_xlfn.XLOOKUP(AR$31,$U$4:$Z$4,$U$8:$Z$10),1),1),4))</f>
        <v>"SkillSpeed":0.1789</v>
      </c>
      <c r="AS211" s="2" t="str">
        <f t="shared" si="28"/>
        <v>{"MagicDef":22522.6687,"AtkSpeed":0.23,"SkillSpeed":0.1789}</v>
      </c>
      <c r="AT211" s="2" t="str" cm="1">
        <f t="array" ref="AT211">IF(AT210="","",$B$2&amp;AT$31&amp;$B$2&amp;$B$1&amp;ROUND(AT$29/100*_xlfn.XLOOKUP($E211,$E$32:$E$281,_xlfn.XLOOKUP(AT$31,$S$28:$AB$28,$S$32:$AB$281))*IFERROR(_xlfn.XLOOKUP(AW$30,$S$8:$S$10,_xlfn.XLOOKUP(AT$31,$U$4:$Z$4,$U$8:$Z$10),1),1),4))</f>
        <v>"Atk":50972.3556</v>
      </c>
      <c r="AU211" s="2" t="str" cm="1">
        <f t="array" ref="AU211">IF(AU210="","",$B$2&amp;AU$31&amp;$B$2&amp;$B$1&amp;ROUND(AU$29/100*_xlfn.XLOOKUP($E211,$E$32:$E$281,_xlfn.XLOOKUP(AU$31,$S$28:$AB$28,$S$32:$AB$281))*IFERROR(_xlfn.XLOOKUP(AX$30,$S$8:$S$10,_xlfn.XLOOKUP(AU$31,$U$4:$Z$4,$U$8:$Z$10),1),1),4))</f>
        <v>"Cri":0.8092</v>
      </c>
      <c r="AV211" s="2" t="str" cm="1">
        <f t="array" ref="AV211">IF(AV210="","",$B$2&amp;AV$31&amp;$B$2&amp;$B$1&amp;ROUND(AV$29/100*_xlfn.XLOOKUP($E211,$E$32:$E$281,_xlfn.XLOOKUP(AV$31,$S$28:$AB$28,$S$32:$AB$281))*IFERROR(_xlfn.XLOOKUP(AW$30,$S$8:$S$10,_xlfn.XLOOKUP(AV$31,$U$4:$Z$4,$U$8:$Z$10),1),1),4))</f>
        <v/>
      </c>
      <c r="AW211" s="2" t="str">
        <f t="shared" si="29"/>
        <v>{"Atk":50972.3556,"Cri":0.8092}</v>
      </c>
      <c r="AX211" s="2" t="str" cm="1">
        <f t="array" ref="AX211">IF(AX210="","",$B$2&amp;AX$31&amp;$B$2&amp;$B$1&amp;ROUND(AX$29/100*_xlfn.XLOOKUP($E211,$E$32:$E$281,_xlfn.XLOOKUP(AX$31,$S$28:$AB$28,$S$32:$AB$281))*IFERROR(_xlfn.XLOOKUP(BA$30,$S$8:$S$10,_xlfn.XLOOKUP(AX$31,$U$4:$Z$4,$U$8:$Z$10),1),1),4))</f>
        <v>"Hp":740877.261</v>
      </c>
      <c r="AY211" s="2" t="str" cm="1">
        <f t="array" ref="AY211">IF(AY210="","",$B$2&amp;AY$31&amp;$B$2&amp;$B$1&amp;ROUND(AY$29/100*_xlfn.XLOOKUP($E211,$E$32:$E$281,_xlfn.XLOOKUP(AY$31,$S$28:$AB$28,$S$32:$AB$281))*IFERROR(_xlfn.XLOOKUP(BB$30,$S$8:$S$10,_xlfn.XLOOKUP(AY$31,$U$4:$Z$4,$U$8:$Z$10),1),1),4))</f>
        <v>"AntiCri":0.8092</v>
      </c>
      <c r="AZ211" s="2" t="str" cm="1">
        <f t="array" ref="AZ211">IF(AZ210="","",$B$2&amp;AZ$31&amp;$B$2&amp;$B$1&amp;ROUND(AZ$29/100*_xlfn.XLOOKUP($E211,$E$32:$E$281,_xlfn.XLOOKUP(AZ$31,$S$28:$AB$28,$S$32:$AB$281))*IFERROR(_xlfn.XLOOKUP(BA$30,$S$8:$S$10,_xlfn.XLOOKUP(AZ$31,$U$4:$Z$4,$U$8:$Z$10),1),1),4))</f>
        <v/>
      </c>
      <c r="BA211" s="2" t="str">
        <f t="shared" si="30"/>
        <v>{"Hp":740877.261,"AntiCri":0.8092}</v>
      </c>
      <c r="BB211" s="2" t="str" cm="1">
        <f t="array" ref="BB211">IF(BB210="","",$B$2&amp;BB$31&amp;$B$2&amp;$B$1&amp;ROUND(BB$29/100*_xlfn.XLOOKUP($E211,$E$32:$E$281,_xlfn.XLOOKUP(BB$31,$S$28:$AB$28,$S$32:$AB$281))*IFERROR(_xlfn.XLOOKUP(BE$30,$S$8:$S$10,_xlfn.XLOOKUP(BB$31,$U$4:$Z$4,$U$8:$Z$10),1),1),4))</f>
        <v>"PhysDef":26078.8796</v>
      </c>
      <c r="BC211" s="2" t="str" cm="1">
        <f t="array" ref="BC211">IF(BC210="","",$B$2&amp;BC$31&amp;$B$2&amp;$B$1&amp;ROUND(BC$29/100*_xlfn.XLOOKUP($E211,$E$32:$E$281,_xlfn.XLOOKUP(BC$31,$S$28:$AB$28,$S$32:$AB$281))*IFERROR(_xlfn.XLOOKUP(BF$30,$S$8:$S$10,_xlfn.XLOOKUP(BC$31,$U$4:$Z$4,$U$8:$Z$10),1),1),4))</f>
        <v>"OnHealInc":0.1686</v>
      </c>
      <c r="BD211" s="2" t="str" cm="1">
        <f t="array" ref="BD211">IF(BD210="","",$B$2&amp;BD$31&amp;$B$2&amp;$B$1&amp;ROUND(BD$29/100*_xlfn.XLOOKUP($E211,$E$32:$E$281,_xlfn.XLOOKUP(BD$31,$S$28:$AB$28,$S$32:$AB$281))*IFERROR(_xlfn.XLOOKUP(BE$30,$S$8:$S$10,_xlfn.XLOOKUP(BD$31,$U$4:$Z$4,$U$8:$Z$10),1),1),4))</f>
        <v/>
      </c>
      <c r="BE211" s="2" t="str">
        <f t="shared" si="31"/>
        <v>{"PhysDef":26078.8796,"OnHealInc":0.1686}</v>
      </c>
      <c r="BF211" s="2" t="str" cm="1">
        <f t="array" ref="BF211">IF(BF210="","",$B$2&amp;BF$31&amp;$B$2&amp;$B$1&amp;ROUND(BF$29/100*_xlfn.XLOOKUP($E211,$E$32:$E$281,_xlfn.XLOOKUP(BF$31,$S$28:$AB$28,$S$32:$AB$281))*IFERROR(_xlfn.XLOOKUP(BI$30,$S$8:$S$10,_xlfn.XLOOKUP(BF$31,$U$4:$Z$4,$U$8:$Z$10),1),1),4))</f>
        <v>"MagicDef":26078.8796</v>
      </c>
      <c r="BG211" s="2" t="str" cm="1">
        <f t="array" ref="BG211">IF(BG210="","",$B$2&amp;BG$31&amp;$B$2&amp;$B$1&amp;ROUND(BG$29/100*_xlfn.XLOOKUP($E211,$E$32:$E$281,_xlfn.XLOOKUP(BG$31,$S$28:$AB$28,$S$32:$AB$281))*IFERROR(_xlfn.XLOOKUP(BJ$30,$S$8:$S$10,_xlfn.XLOOKUP(BG$31,$U$4:$Z$4,$U$8:$Z$10),1),1),4))</f>
        <v>"AtkSpeed":0.23</v>
      </c>
      <c r="BH211" s="2" t="str" cm="1">
        <f t="array" ref="BH211">IF(BH210="","",$B$2&amp;BH$31&amp;$B$2&amp;$B$1&amp;ROUND(BH$29/100*_xlfn.XLOOKUP($E211,$E$32:$E$281,_xlfn.XLOOKUP(BH$31,$S$28:$AB$28,$S$32:$AB$281))*IFERROR(_xlfn.XLOOKUP(BI$30,$S$8:$S$10,_xlfn.XLOOKUP(BH$31,$U$4:$Z$4,$U$8:$Z$10),1),1),4))</f>
        <v>"OnHealInc":0.1686</v>
      </c>
      <c r="BI211" s="2" t="str">
        <f t="shared" si="32"/>
        <v>{"MagicDef":26078.8796,"AtkSpeed":0.23,"OnHealInc":0.1686}</v>
      </c>
      <c r="BJ211" s="2" t="str" cm="1">
        <f t="array" ref="BJ211">IF(BJ210="","",$B$2&amp;BJ$31&amp;$B$2&amp;$B$1&amp;ROUND(BJ$29/100*_xlfn.XLOOKUP($E211,$E$32:$E$281,_xlfn.XLOOKUP(BJ$31,$S$28:$AB$28,$S$32:$AB$281))*IFERROR(_xlfn.XLOOKUP(BM$30,$S$8:$S$10,_xlfn.XLOOKUP(BJ$31,$U$4:$Z$4,$U$8:$Z$10),1),1),4))</f>
        <v>"Atk":65197.199</v>
      </c>
      <c r="BK211" s="2" t="str" cm="1">
        <f t="array" ref="BK211">IF(BK210="","",$B$2&amp;BK$31&amp;$B$2&amp;$B$1&amp;ROUND(BK$29/100*_xlfn.XLOOKUP($E211,$E$32:$E$281,_xlfn.XLOOKUP(BK$31,$S$28:$AB$28,$S$32:$AB$281))*IFERROR(_xlfn.XLOOKUP(BN$30,$S$8:$S$10,_xlfn.XLOOKUP(BK$31,$U$4:$Z$4,$U$8:$Z$10),1),1),4))</f>
        <v>"Cri":0.8092</v>
      </c>
      <c r="BL211" s="2" t="str" cm="1">
        <f t="array" ref="BL211">IF(BL210="","",$B$2&amp;BL$31&amp;$B$2&amp;$B$1&amp;ROUND(BL$29/100*_xlfn.XLOOKUP($E211,$E$32:$E$281,_xlfn.XLOOKUP(BL$31,$S$28:$AB$28,$S$32:$AB$281))*IFERROR(_xlfn.XLOOKUP(BM$30,$S$8:$S$10,_xlfn.XLOOKUP(BL$31,$U$4:$Z$4,$U$8:$Z$10),1),1),4))</f>
        <v/>
      </c>
      <c r="BM211" s="2" t="str">
        <f t="shared" si="33"/>
        <v>{"Atk":65197.199,"Cri":0.8092}</v>
      </c>
      <c r="BN211" s="2" t="str" cm="1">
        <f t="array" ref="BN211">IF(BN210="","",$B$2&amp;BN$31&amp;$B$2&amp;$B$1&amp;ROUND(BN$29/100*_xlfn.XLOOKUP($E211,$E$32:$E$281,_xlfn.XLOOKUP(BN$31,$S$28:$AB$28,$S$32:$AB$281))*IFERROR(_xlfn.XLOOKUP(BQ$30,$S$8:$S$10,_xlfn.XLOOKUP(BN$31,$U$4:$Z$4,$U$8:$Z$10),1),1),4))</f>
        <v>"Hp":622336.8993</v>
      </c>
      <c r="BO211" s="2" t="str" cm="1">
        <f t="array" ref="BO211">IF(BO210="","",$B$2&amp;BO$31&amp;$B$2&amp;$B$1&amp;ROUND(BO$29/100*_xlfn.XLOOKUP($E211,$E$32:$E$281,_xlfn.XLOOKUP(BO$31,$S$28:$AB$28,$S$32:$AB$281))*IFERROR(_xlfn.XLOOKUP(BR$30,$S$8:$S$10,_xlfn.XLOOKUP(BO$31,$U$4:$Z$4,$U$8:$Z$10),1),1),4))</f>
        <v>"AntiCri":0.8092</v>
      </c>
      <c r="BP211" s="2" t="str" cm="1">
        <f t="array" ref="BP211">IF(BP210="","",$B$2&amp;BP$31&amp;$B$2&amp;$B$1&amp;ROUND(BP$29/100*_xlfn.XLOOKUP($E211,$E$32:$E$281,_xlfn.XLOOKUP(BP$31,$S$28:$AB$28,$S$32:$AB$281))*IFERROR(_xlfn.XLOOKUP(BQ$30,$S$8:$S$10,_xlfn.XLOOKUP(BP$31,$U$4:$Z$4,$U$8:$Z$10),1),1),4))</f>
        <v/>
      </c>
      <c r="BQ211" s="2" t="str">
        <f t="shared" si="34"/>
        <v>{"Hp":622336.8993,"AntiCri":0.8092}</v>
      </c>
      <c r="BR211" s="2" t="str" cm="1">
        <f t="array" ref="BR211">IF(BR210="","",$B$2&amp;BR$31&amp;$B$2&amp;$B$1&amp;ROUND(BR$29/100*_xlfn.XLOOKUP($E211,$E$32:$E$281,_xlfn.XLOOKUP(BR$31,$S$28:$AB$28,$S$32:$AB$281))*IFERROR(_xlfn.XLOOKUP(BU$30,$S$8:$S$10,_xlfn.XLOOKUP(BR$31,$U$4:$Z$4,$U$8:$Z$10),1),1),4))</f>
        <v>"PhysDef":22996.8302</v>
      </c>
      <c r="BS211" s="2" t="str" cm="1">
        <f t="array" ref="BS211">IF(BS210="","",$B$2&amp;BS$31&amp;$B$2&amp;$B$1&amp;ROUND(BS$29/100*_xlfn.XLOOKUP($E211,$E$32:$E$281,_xlfn.XLOOKUP(BS$31,$S$28:$AB$28,$S$32:$AB$281))*IFERROR(_xlfn.XLOOKUP(BV$30,$S$8:$S$10,_xlfn.XLOOKUP(BS$31,$U$4:$Z$4,$U$8:$Z$10),1),1),4))</f>
        <v>"HealInc":0.1686</v>
      </c>
      <c r="BT211" s="2" t="str" cm="1">
        <f t="array" ref="BT211">IF(BT210="","",$B$2&amp;BT$31&amp;$B$2&amp;$B$1&amp;ROUND(BT$29/100*_xlfn.XLOOKUP($E211,$E$32:$E$281,_xlfn.XLOOKUP(BT$31,$S$28:$AB$28,$S$32:$AB$281))*IFERROR(_xlfn.XLOOKUP(BU$30,$S$8:$S$10,_xlfn.XLOOKUP(BT$31,$U$4:$Z$4,$U$8:$Z$10),1),1),4))</f>
        <v/>
      </c>
      <c r="BU211" s="2" t="str">
        <f t="shared" si="35"/>
        <v>{"PhysDef":22996.8302,"HealInc":0.1686}</v>
      </c>
      <c r="BV211" s="2" t="str" cm="1">
        <f t="array" ref="BV211">IF(BV210="","",$B$2&amp;BV$31&amp;$B$2&amp;$B$1&amp;ROUND(BV$29/100*_xlfn.XLOOKUP($E211,$E$32:$E$281,_xlfn.XLOOKUP(BV$31,$S$28:$AB$28,$S$32:$AB$281))*IFERROR(_xlfn.XLOOKUP(BY$30,$S$8:$S$10,_xlfn.XLOOKUP(BV$31,$U$4:$Z$4,$U$8:$Z$10),1),1),4))</f>
        <v>"MagicDef":23470.9916</v>
      </c>
      <c r="BW211" s="2" t="str" cm="1">
        <f t="array" ref="BW211">IF(BW210="","",$B$2&amp;BW$31&amp;$B$2&amp;$B$1&amp;ROUND(BW$29/100*_xlfn.XLOOKUP($E211,$E$32:$E$281,_xlfn.XLOOKUP(BW$31,$S$28:$AB$28,$S$32:$AB$281))*IFERROR(_xlfn.XLOOKUP(BZ$30,$S$8:$S$10,_xlfn.XLOOKUP(BW$31,$U$4:$Z$4,$U$8:$Z$10),1),1),4))</f>
        <v>"AtkSpeed":0.23</v>
      </c>
      <c r="BX211" s="2" t="str" cm="1">
        <f t="array" ref="BX211">IF(BX210="","",$B$2&amp;BX$31&amp;$B$2&amp;$B$1&amp;ROUND(BX$29/100*_xlfn.XLOOKUP($E211,$E$32:$E$281,_xlfn.XLOOKUP(BX$31,$S$28:$AB$28,$S$32:$AB$281))*IFERROR(_xlfn.XLOOKUP(BY$30,$S$8:$S$10,_xlfn.XLOOKUP(BX$31,$U$4:$Z$4,$U$8:$Z$10),1),1),4))</f>
        <v>"HealInc":0.1686</v>
      </c>
      <c r="BY211" s="2" t="str">
        <f t="shared" si="36"/>
        <v>{"MagicDef":23470.9916,"AtkSpeed":0.23,"HealInc":0.1686}</v>
      </c>
    </row>
    <row r="212" spans="4:77" ht="16.5" x14ac:dyDescent="0.15">
      <c r="D212" s="38">
        <v>371</v>
      </c>
      <c r="E212" s="42">
        <v>181</v>
      </c>
      <c r="F212" s="38">
        <v>0</v>
      </c>
      <c r="G212" s="38">
        <v>0</v>
      </c>
      <c r="H212" s="38">
        <v>0</v>
      </c>
      <c r="I212" s="48">
        <v>0</v>
      </c>
      <c r="J212" s="48">
        <v>0</v>
      </c>
      <c r="K212" s="48">
        <v>0</v>
      </c>
      <c r="L212" s="48">
        <v>0</v>
      </c>
      <c r="M212" s="48">
        <v>0</v>
      </c>
      <c r="N212" s="48">
        <v>0</v>
      </c>
      <c r="O212" s="48">
        <v>0</v>
      </c>
      <c r="P212" s="48">
        <v>0</v>
      </c>
      <c r="Q212" s="48">
        <v>0</v>
      </c>
      <c r="R212" s="48">
        <v>0</v>
      </c>
      <c r="S212" s="48">
        <f>SUM(I$32:I212)</f>
        <v>592701.80883179419</v>
      </c>
      <c r="T212" s="48">
        <f>SUM(J$32:J212)</f>
        <v>59270.180883179411</v>
      </c>
      <c r="U212" s="48">
        <f>SUM(K$32:K212)</f>
        <v>23708.072353271767</v>
      </c>
      <c r="V212" s="48">
        <f>SUM(L$32:L212)</f>
        <v>23708.072353271767</v>
      </c>
      <c r="W212" s="62">
        <f>SUM(M$32:M212)/10000</f>
        <v>0.80920000000000003</v>
      </c>
      <c r="X212" s="62">
        <f>SUM(N$32:N212)/10000</f>
        <v>0.80920000000000003</v>
      </c>
      <c r="Y212" s="62">
        <f>SUM(O$32:O212)/10000</f>
        <v>0.22994999999999999</v>
      </c>
      <c r="Z212" s="62">
        <f>SUM(P$32:P212)/10000</f>
        <v>0.17885000000000001</v>
      </c>
      <c r="AA212" s="62">
        <f>SUM(Q$32:Q212)/10000</f>
        <v>0.16863000000000011</v>
      </c>
      <c r="AB212" s="62">
        <f>SUM(R$32:R212)/10000</f>
        <v>0.16863000000000011</v>
      </c>
      <c r="AD212" s="2" t="str" cm="1">
        <f t="array" ref="AD212">IF(AD211="","",$B$2&amp;AD$31&amp;$B$2&amp;$B$1&amp;ROUND(AD$29/100*_xlfn.XLOOKUP($E212,$E$32:$E$281,_xlfn.XLOOKUP(AD$31,$S$28:$AB$28,$S$32:$AB$281))*_xlfn.XLOOKUP(AG$30,$S$8:$S$10,_xlfn.XLOOKUP(AD$31,$U$4:$Z$4,$U$8:$Z$10),1),4))</f>
        <v>"Atk":72309.6207</v>
      </c>
      <c r="AE212" s="2" t="str" cm="1">
        <f t="array" ref="AE212">IF(AE211="","",$B$2&amp;AE$31&amp;$B$2&amp;$B$1&amp;ROUND(AE$29/100*_xlfn.XLOOKUP($E212,$E$32:$E$281,_xlfn.XLOOKUP(AE$31,$S$28:$AB$28,$S$32:$AB$281))*_xlfn.XLOOKUP(AG$30,$S$8:$S$10,_xlfn.XLOOKUP(AE$31,$U$4:$Z$4,$U$8:$Z$10),1),4))</f>
        <v>"Cri":1.1733</v>
      </c>
      <c r="AF212" s="2" t="str" cm="1">
        <f t="array" ref="AF212">IF(AF211="","",$B$2&amp;AF$31&amp;$B$2&amp;$B$1&amp;ROUND(AF$29/100*_xlfn.XLOOKUP($E212,$E$32:$E$281,_xlfn.XLOOKUP(AF$31,$S$28:$AB$28,$S$32:$AB$281))*_xlfn.XLOOKUP(AI$30,$S$8:$S$10,_xlfn.XLOOKUP(AF$31,$U$4:$Z$4,$U$8:$Z$10),1),4))</f>
        <v/>
      </c>
      <c r="AG212" s="2" t="str">
        <f t="shared" si="25"/>
        <v>{"Atk":72309.6207,"Cri":1.1733}</v>
      </c>
      <c r="AH212" s="2" t="str" cm="1">
        <f t="array" ref="AH212">IF(AH211="","",$B$2&amp;AH$31&amp;$B$2&amp;$B$1&amp;ROUND(AH$29/100*_xlfn.XLOOKUP($E212,$E$32:$E$281,_xlfn.XLOOKUP(AH$31,$S$28:$AB$28,$S$32:$AB$281))*_xlfn.XLOOKUP(AK$30,$S$8:$S$10,_xlfn.XLOOKUP(AH$31,$U$4:$Z$4,$U$8:$Z$10),1),4))</f>
        <v>"Hp":521577.5918</v>
      </c>
      <c r="AI212" s="2" t="str" cm="1">
        <f t="array" ref="AI212">IF(AI211="","",$B$2&amp;AI$31&amp;$B$2&amp;$B$1&amp;ROUND(AI$29/100*_xlfn.XLOOKUP($E212,$E$32:$E$281,_xlfn.XLOOKUP(AI$31,$S$28:$AB$28,$S$32:$AB$281))*_xlfn.XLOOKUP(AK$30,$S$8:$S$10,_xlfn.XLOOKUP(AI$31,$U$4:$Z$4,$U$8:$Z$10),1),4))</f>
        <v>"AntiCri":0.6474</v>
      </c>
      <c r="AJ212" s="2" t="str" cm="1">
        <f t="array" ref="AJ212">IF(AJ211="","",$B$2&amp;AJ$31&amp;$B$2&amp;$B$1&amp;ROUND(AJ$29/100*_xlfn.XLOOKUP($E212,$E$32:$E$281,_xlfn.XLOOKUP(AJ$31,$S$28:$AB$28,$S$32:$AB$281))*_xlfn.XLOOKUP(AK$30,$S$8:$S$10,_xlfn.XLOOKUP(AJ$31,$U$4:$Z$4,$U$8:$Z$10),1),4))</f>
        <v/>
      </c>
      <c r="AK212" s="2" t="str">
        <f t="shared" si="26"/>
        <v>{"Hp":521577.5918,"AntiCri":0.6474}</v>
      </c>
      <c r="AL212" s="2" t="str" cm="1">
        <f t="array" ref="AL212">IF(AL211="","",$B$2&amp;AL$31&amp;$B$2&amp;$B$1&amp;ROUND(AL$29/100*_xlfn.XLOOKUP($E212,$E$32:$E$281,_xlfn.XLOOKUP(AL$31,$S$28:$AB$28,$S$32:$AB$281))*IFERROR(_xlfn.XLOOKUP(AO$30,$S$8:$S$10,_xlfn.XLOOKUP(AL$31,$U$4:$Z$4,$U$8:$Z$10),1),1),4))</f>
        <v>"PhysDef":22522.6687</v>
      </c>
      <c r="AM212" s="2" t="str" cm="1">
        <f t="array" ref="AM212">IF(AM211="","",$B$2&amp;AM$31&amp;$B$2&amp;$B$1&amp;ROUND(AM$29/100*_xlfn.XLOOKUP($E212,$E$32:$E$281,_xlfn.XLOOKUP(AM$31,$S$28:$AB$28,$S$32:$AB$281))*IFERROR(_xlfn.XLOOKUP(AP$30,$S$8:$S$10,_xlfn.XLOOKUP(AM$31,$U$4:$Z$4,$U$8:$Z$10),1),1),4))</f>
        <v>"SkillSpeed":0.1789</v>
      </c>
      <c r="AN212" s="2" t="str" cm="1">
        <f t="array" ref="AN212">IF(AN211="","",$B$2&amp;AN$31&amp;$B$2&amp;$B$1&amp;ROUND(AN$29/100*_xlfn.XLOOKUP($E212,$E$32:$E$281,_xlfn.XLOOKUP(AN$31,$S$28:$AB$28,$S$32:$AB$281))*IFERROR(_xlfn.XLOOKUP(AO$30,$S$8:$S$10,_xlfn.XLOOKUP(AN$31,$U$4:$Z$4,$U$8:$Z$10),1),1),4))</f>
        <v/>
      </c>
      <c r="AO212" s="2" t="str">
        <f t="shared" si="27"/>
        <v>{"PhysDef":22522.6687,"SkillSpeed":0.1789}</v>
      </c>
      <c r="AP212" s="2" t="str" cm="1">
        <f t="array" ref="AP212">IF(AP211="","",$B$2&amp;AP$31&amp;$B$2&amp;$B$1&amp;ROUND(AP$29/100*_xlfn.XLOOKUP($E212,$E$32:$E$281,_xlfn.XLOOKUP(AP$31,$S$28:$AB$28,$S$32:$AB$281))*IFERROR(_xlfn.XLOOKUP(AS$30,$S$8:$S$10,_xlfn.XLOOKUP(AP$31,$U$4:$Z$4,$U$8:$Z$10),1),1),4))</f>
        <v>"MagicDef":22522.6687</v>
      </c>
      <c r="AQ212" s="2" t="str" cm="1">
        <f t="array" ref="AQ212">IF(AQ211="","",$B$2&amp;AQ$31&amp;$B$2&amp;$B$1&amp;ROUND(AQ$29/100*_xlfn.XLOOKUP($E212,$E$32:$E$281,_xlfn.XLOOKUP(AQ$31,$S$28:$AB$28,$S$32:$AB$281))*IFERROR(_xlfn.XLOOKUP(AT$30,$S$8:$S$10,_xlfn.XLOOKUP(AQ$31,$U$4:$Z$4,$U$8:$Z$10),1),1),4))</f>
        <v>"AtkSpeed":0.23</v>
      </c>
      <c r="AR212" s="2" t="str" cm="1">
        <f t="array" ref="AR212">IF(AR211="","",$B$2&amp;AR$31&amp;$B$2&amp;$B$1&amp;ROUND(AR$29/100*_xlfn.XLOOKUP($E212,$E$32:$E$281,_xlfn.XLOOKUP(AR$31,$S$28:$AB$28,$S$32:$AB$281))*IFERROR(_xlfn.XLOOKUP(AS$30,$S$8:$S$10,_xlfn.XLOOKUP(AR$31,$U$4:$Z$4,$U$8:$Z$10),1),1),4))</f>
        <v>"SkillSpeed":0.1789</v>
      </c>
      <c r="AS212" s="2" t="str">
        <f t="shared" si="28"/>
        <v>{"MagicDef":22522.6687,"AtkSpeed":0.23,"SkillSpeed":0.1789}</v>
      </c>
      <c r="AT212" s="2" t="str" cm="1">
        <f t="array" ref="AT212">IF(AT211="","",$B$2&amp;AT$31&amp;$B$2&amp;$B$1&amp;ROUND(AT$29/100*_xlfn.XLOOKUP($E212,$E$32:$E$281,_xlfn.XLOOKUP(AT$31,$S$28:$AB$28,$S$32:$AB$281))*IFERROR(_xlfn.XLOOKUP(AW$30,$S$8:$S$10,_xlfn.XLOOKUP(AT$31,$U$4:$Z$4,$U$8:$Z$10),1),1),4))</f>
        <v>"Atk":50972.3556</v>
      </c>
      <c r="AU212" s="2" t="str" cm="1">
        <f t="array" ref="AU212">IF(AU211="","",$B$2&amp;AU$31&amp;$B$2&amp;$B$1&amp;ROUND(AU$29/100*_xlfn.XLOOKUP($E212,$E$32:$E$281,_xlfn.XLOOKUP(AU$31,$S$28:$AB$28,$S$32:$AB$281))*IFERROR(_xlfn.XLOOKUP(AX$30,$S$8:$S$10,_xlfn.XLOOKUP(AU$31,$U$4:$Z$4,$U$8:$Z$10),1),1),4))</f>
        <v>"Cri":0.8092</v>
      </c>
      <c r="AV212" s="2" t="str" cm="1">
        <f t="array" ref="AV212">IF(AV211="","",$B$2&amp;AV$31&amp;$B$2&amp;$B$1&amp;ROUND(AV$29/100*_xlfn.XLOOKUP($E212,$E$32:$E$281,_xlfn.XLOOKUP(AV$31,$S$28:$AB$28,$S$32:$AB$281))*IFERROR(_xlfn.XLOOKUP(AW$30,$S$8:$S$10,_xlfn.XLOOKUP(AV$31,$U$4:$Z$4,$U$8:$Z$10),1),1),4))</f>
        <v/>
      </c>
      <c r="AW212" s="2" t="str">
        <f t="shared" si="29"/>
        <v>{"Atk":50972.3556,"Cri":0.8092}</v>
      </c>
      <c r="AX212" s="2" t="str" cm="1">
        <f t="array" ref="AX212">IF(AX211="","",$B$2&amp;AX$31&amp;$B$2&amp;$B$1&amp;ROUND(AX$29/100*_xlfn.XLOOKUP($E212,$E$32:$E$281,_xlfn.XLOOKUP(AX$31,$S$28:$AB$28,$S$32:$AB$281))*IFERROR(_xlfn.XLOOKUP(BA$30,$S$8:$S$10,_xlfn.XLOOKUP(AX$31,$U$4:$Z$4,$U$8:$Z$10),1),1),4))</f>
        <v>"Hp":740877.261</v>
      </c>
      <c r="AY212" s="2" t="str" cm="1">
        <f t="array" ref="AY212">IF(AY211="","",$B$2&amp;AY$31&amp;$B$2&amp;$B$1&amp;ROUND(AY$29/100*_xlfn.XLOOKUP($E212,$E$32:$E$281,_xlfn.XLOOKUP(AY$31,$S$28:$AB$28,$S$32:$AB$281))*IFERROR(_xlfn.XLOOKUP(BB$30,$S$8:$S$10,_xlfn.XLOOKUP(AY$31,$U$4:$Z$4,$U$8:$Z$10),1),1),4))</f>
        <v>"AntiCri":0.8092</v>
      </c>
      <c r="AZ212" s="2" t="str" cm="1">
        <f t="array" ref="AZ212">IF(AZ211="","",$B$2&amp;AZ$31&amp;$B$2&amp;$B$1&amp;ROUND(AZ$29/100*_xlfn.XLOOKUP($E212,$E$32:$E$281,_xlfn.XLOOKUP(AZ$31,$S$28:$AB$28,$S$32:$AB$281))*IFERROR(_xlfn.XLOOKUP(BA$30,$S$8:$S$10,_xlfn.XLOOKUP(AZ$31,$U$4:$Z$4,$U$8:$Z$10),1),1),4))</f>
        <v/>
      </c>
      <c r="BA212" s="2" t="str">
        <f t="shared" si="30"/>
        <v>{"Hp":740877.261,"AntiCri":0.8092}</v>
      </c>
      <c r="BB212" s="2" t="str" cm="1">
        <f t="array" ref="BB212">IF(BB211="","",$B$2&amp;BB$31&amp;$B$2&amp;$B$1&amp;ROUND(BB$29/100*_xlfn.XLOOKUP($E212,$E$32:$E$281,_xlfn.XLOOKUP(BB$31,$S$28:$AB$28,$S$32:$AB$281))*IFERROR(_xlfn.XLOOKUP(BE$30,$S$8:$S$10,_xlfn.XLOOKUP(BB$31,$U$4:$Z$4,$U$8:$Z$10),1),1),4))</f>
        <v>"PhysDef":26078.8796</v>
      </c>
      <c r="BC212" s="2" t="str" cm="1">
        <f t="array" ref="BC212">IF(BC211="","",$B$2&amp;BC$31&amp;$B$2&amp;$B$1&amp;ROUND(BC$29/100*_xlfn.XLOOKUP($E212,$E$32:$E$281,_xlfn.XLOOKUP(BC$31,$S$28:$AB$28,$S$32:$AB$281))*IFERROR(_xlfn.XLOOKUP(BF$30,$S$8:$S$10,_xlfn.XLOOKUP(BC$31,$U$4:$Z$4,$U$8:$Z$10),1),1),4))</f>
        <v>"OnHealInc":0.1686</v>
      </c>
      <c r="BD212" s="2" t="str" cm="1">
        <f t="array" ref="BD212">IF(BD211="","",$B$2&amp;BD$31&amp;$B$2&amp;$B$1&amp;ROUND(BD$29/100*_xlfn.XLOOKUP($E212,$E$32:$E$281,_xlfn.XLOOKUP(BD$31,$S$28:$AB$28,$S$32:$AB$281))*IFERROR(_xlfn.XLOOKUP(BE$30,$S$8:$S$10,_xlfn.XLOOKUP(BD$31,$U$4:$Z$4,$U$8:$Z$10),1),1),4))</f>
        <v/>
      </c>
      <c r="BE212" s="2" t="str">
        <f t="shared" si="31"/>
        <v>{"PhysDef":26078.8796,"OnHealInc":0.1686}</v>
      </c>
      <c r="BF212" s="2" t="str" cm="1">
        <f t="array" ref="BF212">IF(BF211="","",$B$2&amp;BF$31&amp;$B$2&amp;$B$1&amp;ROUND(BF$29/100*_xlfn.XLOOKUP($E212,$E$32:$E$281,_xlfn.XLOOKUP(BF$31,$S$28:$AB$28,$S$32:$AB$281))*IFERROR(_xlfn.XLOOKUP(BI$30,$S$8:$S$10,_xlfn.XLOOKUP(BF$31,$U$4:$Z$4,$U$8:$Z$10),1),1),4))</f>
        <v>"MagicDef":26078.8796</v>
      </c>
      <c r="BG212" s="2" t="str" cm="1">
        <f t="array" ref="BG212">IF(BG211="","",$B$2&amp;BG$31&amp;$B$2&amp;$B$1&amp;ROUND(BG$29/100*_xlfn.XLOOKUP($E212,$E$32:$E$281,_xlfn.XLOOKUP(BG$31,$S$28:$AB$28,$S$32:$AB$281))*IFERROR(_xlfn.XLOOKUP(BJ$30,$S$8:$S$10,_xlfn.XLOOKUP(BG$31,$U$4:$Z$4,$U$8:$Z$10),1),1),4))</f>
        <v>"AtkSpeed":0.23</v>
      </c>
      <c r="BH212" s="2" t="str" cm="1">
        <f t="array" ref="BH212">IF(BH211="","",$B$2&amp;BH$31&amp;$B$2&amp;$B$1&amp;ROUND(BH$29/100*_xlfn.XLOOKUP($E212,$E$32:$E$281,_xlfn.XLOOKUP(BH$31,$S$28:$AB$28,$S$32:$AB$281))*IFERROR(_xlfn.XLOOKUP(BI$30,$S$8:$S$10,_xlfn.XLOOKUP(BH$31,$U$4:$Z$4,$U$8:$Z$10),1),1),4))</f>
        <v>"OnHealInc":0.1686</v>
      </c>
      <c r="BI212" s="2" t="str">
        <f t="shared" si="32"/>
        <v>{"MagicDef":26078.8796,"AtkSpeed":0.23,"OnHealInc":0.1686}</v>
      </c>
      <c r="BJ212" s="2" t="str" cm="1">
        <f t="array" ref="BJ212">IF(BJ211="","",$B$2&amp;BJ$31&amp;$B$2&amp;$B$1&amp;ROUND(BJ$29/100*_xlfn.XLOOKUP($E212,$E$32:$E$281,_xlfn.XLOOKUP(BJ$31,$S$28:$AB$28,$S$32:$AB$281))*IFERROR(_xlfn.XLOOKUP(BM$30,$S$8:$S$10,_xlfn.XLOOKUP(BJ$31,$U$4:$Z$4,$U$8:$Z$10),1),1),4))</f>
        <v>"Atk":65197.199</v>
      </c>
      <c r="BK212" s="2" t="str" cm="1">
        <f t="array" ref="BK212">IF(BK211="","",$B$2&amp;BK$31&amp;$B$2&amp;$B$1&amp;ROUND(BK$29/100*_xlfn.XLOOKUP($E212,$E$32:$E$281,_xlfn.XLOOKUP(BK$31,$S$28:$AB$28,$S$32:$AB$281))*IFERROR(_xlfn.XLOOKUP(BN$30,$S$8:$S$10,_xlfn.XLOOKUP(BK$31,$U$4:$Z$4,$U$8:$Z$10),1),1),4))</f>
        <v>"Cri":0.8092</v>
      </c>
      <c r="BL212" s="2" t="str" cm="1">
        <f t="array" ref="BL212">IF(BL211="","",$B$2&amp;BL$31&amp;$B$2&amp;$B$1&amp;ROUND(BL$29/100*_xlfn.XLOOKUP($E212,$E$32:$E$281,_xlfn.XLOOKUP(BL$31,$S$28:$AB$28,$S$32:$AB$281))*IFERROR(_xlfn.XLOOKUP(BM$30,$S$8:$S$10,_xlfn.XLOOKUP(BL$31,$U$4:$Z$4,$U$8:$Z$10),1),1),4))</f>
        <v/>
      </c>
      <c r="BM212" s="2" t="str">
        <f t="shared" si="33"/>
        <v>{"Atk":65197.199,"Cri":0.8092}</v>
      </c>
      <c r="BN212" s="2" t="str" cm="1">
        <f t="array" ref="BN212">IF(BN211="","",$B$2&amp;BN$31&amp;$B$2&amp;$B$1&amp;ROUND(BN$29/100*_xlfn.XLOOKUP($E212,$E$32:$E$281,_xlfn.XLOOKUP(BN$31,$S$28:$AB$28,$S$32:$AB$281))*IFERROR(_xlfn.XLOOKUP(BQ$30,$S$8:$S$10,_xlfn.XLOOKUP(BN$31,$U$4:$Z$4,$U$8:$Z$10),1),1),4))</f>
        <v>"Hp":622336.8993</v>
      </c>
      <c r="BO212" s="2" t="str" cm="1">
        <f t="array" ref="BO212">IF(BO211="","",$B$2&amp;BO$31&amp;$B$2&amp;$B$1&amp;ROUND(BO$29/100*_xlfn.XLOOKUP($E212,$E$32:$E$281,_xlfn.XLOOKUP(BO$31,$S$28:$AB$28,$S$32:$AB$281))*IFERROR(_xlfn.XLOOKUP(BR$30,$S$8:$S$10,_xlfn.XLOOKUP(BO$31,$U$4:$Z$4,$U$8:$Z$10),1),1),4))</f>
        <v>"AntiCri":0.8092</v>
      </c>
      <c r="BP212" s="2" t="str" cm="1">
        <f t="array" ref="BP212">IF(BP211="","",$B$2&amp;BP$31&amp;$B$2&amp;$B$1&amp;ROUND(BP$29/100*_xlfn.XLOOKUP($E212,$E$32:$E$281,_xlfn.XLOOKUP(BP$31,$S$28:$AB$28,$S$32:$AB$281))*IFERROR(_xlfn.XLOOKUP(BQ$30,$S$8:$S$10,_xlfn.XLOOKUP(BP$31,$U$4:$Z$4,$U$8:$Z$10),1),1),4))</f>
        <v/>
      </c>
      <c r="BQ212" s="2" t="str">
        <f t="shared" si="34"/>
        <v>{"Hp":622336.8993,"AntiCri":0.8092}</v>
      </c>
      <c r="BR212" s="2" t="str" cm="1">
        <f t="array" ref="BR212">IF(BR211="","",$B$2&amp;BR$31&amp;$B$2&amp;$B$1&amp;ROUND(BR$29/100*_xlfn.XLOOKUP($E212,$E$32:$E$281,_xlfn.XLOOKUP(BR$31,$S$28:$AB$28,$S$32:$AB$281))*IFERROR(_xlfn.XLOOKUP(BU$30,$S$8:$S$10,_xlfn.XLOOKUP(BR$31,$U$4:$Z$4,$U$8:$Z$10),1),1),4))</f>
        <v>"PhysDef":22996.8302</v>
      </c>
      <c r="BS212" s="2" t="str" cm="1">
        <f t="array" ref="BS212">IF(BS211="","",$B$2&amp;BS$31&amp;$B$2&amp;$B$1&amp;ROUND(BS$29/100*_xlfn.XLOOKUP($E212,$E$32:$E$281,_xlfn.XLOOKUP(BS$31,$S$28:$AB$28,$S$32:$AB$281))*IFERROR(_xlfn.XLOOKUP(BV$30,$S$8:$S$10,_xlfn.XLOOKUP(BS$31,$U$4:$Z$4,$U$8:$Z$10),1),1),4))</f>
        <v>"HealInc":0.1686</v>
      </c>
      <c r="BT212" s="2" t="str" cm="1">
        <f t="array" ref="BT212">IF(BT211="","",$B$2&amp;BT$31&amp;$B$2&amp;$B$1&amp;ROUND(BT$29/100*_xlfn.XLOOKUP($E212,$E$32:$E$281,_xlfn.XLOOKUP(BT$31,$S$28:$AB$28,$S$32:$AB$281))*IFERROR(_xlfn.XLOOKUP(BU$30,$S$8:$S$10,_xlfn.XLOOKUP(BT$31,$U$4:$Z$4,$U$8:$Z$10),1),1),4))</f>
        <v/>
      </c>
      <c r="BU212" s="2" t="str">
        <f t="shared" si="35"/>
        <v>{"PhysDef":22996.8302,"HealInc":0.1686}</v>
      </c>
      <c r="BV212" s="2" t="str" cm="1">
        <f t="array" ref="BV212">IF(BV211="","",$B$2&amp;BV$31&amp;$B$2&amp;$B$1&amp;ROUND(BV$29/100*_xlfn.XLOOKUP($E212,$E$32:$E$281,_xlfn.XLOOKUP(BV$31,$S$28:$AB$28,$S$32:$AB$281))*IFERROR(_xlfn.XLOOKUP(BY$30,$S$8:$S$10,_xlfn.XLOOKUP(BV$31,$U$4:$Z$4,$U$8:$Z$10),1),1),4))</f>
        <v>"MagicDef":23470.9916</v>
      </c>
      <c r="BW212" s="2" t="str" cm="1">
        <f t="array" ref="BW212">IF(BW211="","",$B$2&amp;BW$31&amp;$B$2&amp;$B$1&amp;ROUND(BW$29/100*_xlfn.XLOOKUP($E212,$E$32:$E$281,_xlfn.XLOOKUP(BW$31,$S$28:$AB$28,$S$32:$AB$281))*IFERROR(_xlfn.XLOOKUP(BZ$30,$S$8:$S$10,_xlfn.XLOOKUP(BW$31,$U$4:$Z$4,$U$8:$Z$10),1),1),4))</f>
        <v>"AtkSpeed":0.23</v>
      </c>
      <c r="BX212" s="2" t="str" cm="1">
        <f t="array" ref="BX212">IF(BX211="","",$B$2&amp;BX$31&amp;$B$2&amp;$B$1&amp;ROUND(BX$29/100*_xlfn.XLOOKUP($E212,$E$32:$E$281,_xlfn.XLOOKUP(BX$31,$S$28:$AB$28,$S$32:$AB$281))*IFERROR(_xlfn.XLOOKUP(BY$30,$S$8:$S$10,_xlfn.XLOOKUP(BX$31,$U$4:$Z$4,$U$8:$Z$10),1),1),4))</f>
        <v>"HealInc":0.1686</v>
      </c>
      <c r="BY212" s="2" t="str">
        <f t="shared" si="36"/>
        <v>{"MagicDef":23470.9916,"AtkSpeed":0.23,"HealInc":0.1686}</v>
      </c>
    </row>
    <row r="213" spans="4:77" ht="16.5" x14ac:dyDescent="0.15">
      <c r="D213" s="38">
        <v>373</v>
      </c>
      <c r="E213" s="43">
        <v>182</v>
      </c>
      <c r="F213" s="38">
        <v>0</v>
      </c>
      <c r="G213" s="38">
        <v>0</v>
      </c>
      <c r="H213" s="38">
        <v>0</v>
      </c>
      <c r="I213" s="48">
        <v>0</v>
      </c>
      <c r="J213" s="48">
        <v>0</v>
      </c>
      <c r="K213" s="48">
        <v>0</v>
      </c>
      <c r="L213" s="48">
        <v>0</v>
      </c>
      <c r="M213" s="48">
        <v>0</v>
      </c>
      <c r="N213" s="48">
        <v>0</v>
      </c>
      <c r="O213" s="48">
        <v>0</v>
      </c>
      <c r="P213" s="48">
        <v>0</v>
      </c>
      <c r="Q213" s="48">
        <v>0</v>
      </c>
      <c r="R213" s="48">
        <v>0</v>
      </c>
      <c r="S213" s="48">
        <f>SUM(I$32:I213)</f>
        <v>592701.80883179419</v>
      </c>
      <c r="T213" s="48">
        <f>SUM(J$32:J213)</f>
        <v>59270.180883179411</v>
      </c>
      <c r="U213" s="48">
        <f>SUM(K$32:K213)</f>
        <v>23708.072353271767</v>
      </c>
      <c r="V213" s="48">
        <f>SUM(L$32:L213)</f>
        <v>23708.072353271767</v>
      </c>
      <c r="W213" s="62">
        <f>SUM(M$32:M213)/10000</f>
        <v>0.80920000000000003</v>
      </c>
      <c r="X213" s="62">
        <f>SUM(N$32:N213)/10000</f>
        <v>0.80920000000000003</v>
      </c>
      <c r="Y213" s="62">
        <f>SUM(O$32:O213)/10000</f>
        <v>0.22994999999999999</v>
      </c>
      <c r="Z213" s="62">
        <f>SUM(P$32:P213)/10000</f>
        <v>0.17885000000000001</v>
      </c>
      <c r="AA213" s="62">
        <f>SUM(Q$32:Q213)/10000</f>
        <v>0.16863000000000011</v>
      </c>
      <c r="AB213" s="62">
        <f>SUM(R$32:R213)/10000</f>
        <v>0.16863000000000011</v>
      </c>
      <c r="AD213" s="2" t="str" cm="1">
        <f t="array" ref="AD213">IF(AD212="","",$B$2&amp;AD$31&amp;$B$2&amp;$B$1&amp;ROUND(AD$29/100*_xlfn.XLOOKUP($E213,$E$32:$E$281,_xlfn.XLOOKUP(AD$31,$S$28:$AB$28,$S$32:$AB$281))*_xlfn.XLOOKUP(AG$30,$S$8:$S$10,_xlfn.XLOOKUP(AD$31,$U$4:$Z$4,$U$8:$Z$10),1),4))</f>
        <v>"Atk":72309.6207</v>
      </c>
      <c r="AE213" s="2" t="str" cm="1">
        <f t="array" ref="AE213">IF(AE212="","",$B$2&amp;AE$31&amp;$B$2&amp;$B$1&amp;ROUND(AE$29/100*_xlfn.XLOOKUP($E213,$E$32:$E$281,_xlfn.XLOOKUP(AE$31,$S$28:$AB$28,$S$32:$AB$281))*_xlfn.XLOOKUP(AG$30,$S$8:$S$10,_xlfn.XLOOKUP(AE$31,$U$4:$Z$4,$U$8:$Z$10),1),4))</f>
        <v>"Cri":1.1733</v>
      </c>
      <c r="AF213" s="2" t="str" cm="1">
        <f t="array" ref="AF213">IF(AF212="","",$B$2&amp;AF$31&amp;$B$2&amp;$B$1&amp;ROUND(AF$29/100*_xlfn.XLOOKUP($E213,$E$32:$E$281,_xlfn.XLOOKUP(AF$31,$S$28:$AB$28,$S$32:$AB$281))*_xlfn.XLOOKUP(AI$30,$S$8:$S$10,_xlfn.XLOOKUP(AF$31,$U$4:$Z$4,$U$8:$Z$10),1),4))</f>
        <v/>
      </c>
      <c r="AG213" s="2" t="str">
        <f t="shared" si="25"/>
        <v>{"Atk":72309.6207,"Cri":1.1733}</v>
      </c>
      <c r="AH213" s="2" t="str" cm="1">
        <f t="array" ref="AH213">IF(AH212="","",$B$2&amp;AH$31&amp;$B$2&amp;$B$1&amp;ROUND(AH$29/100*_xlfn.XLOOKUP($E213,$E$32:$E$281,_xlfn.XLOOKUP(AH$31,$S$28:$AB$28,$S$32:$AB$281))*_xlfn.XLOOKUP(AK$30,$S$8:$S$10,_xlfn.XLOOKUP(AH$31,$U$4:$Z$4,$U$8:$Z$10),1),4))</f>
        <v>"Hp":521577.5918</v>
      </c>
      <c r="AI213" s="2" t="str" cm="1">
        <f t="array" ref="AI213">IF(AI212="","",$B$2&amp;AI$31&amp;$B$2&amp;$B$1&amp;ROUND(AI$29/100*_xlfn.XLOOKUP($E213,$E$32:$E$281,_xlfn.XLOOKUP(AI$31,$S$28:$AB$28,$S$32:$AB$281))*_xlfn.XLOOKUP(AK$30,$S$8:$S$10,_xlfn.XLOOKUP(AI$31,$U$4:$Z$4,$U$8:$Z$10),1),4))</f>
        <v>"AntiCri":0.6474</v>
      </c>
      <c r="AJ213" s="2" t="str" cm="1">
        <f t="array" ref="AJ213">IF(AJ212="","",$B$2&amp;AJ$31&amp;$B$2&amp;$B$1&amp;ROUND(AJ$29/100*_xlfn.XLOOKUP($E213,$E$32:$E$281,_xlfn.XLOOKUP(AJ$31,$S$28:$AB$28,$S$32:$AB$281))*_xlfn.XLOOKUP(AK$30,$S$8:$S$10,_xlfn.XLOOKUP(AJ$31,$U$4:$Z$4,$U$8:$Z$10),1),4))</f>
        <v/>
      </c>
      <c r="AK213" s="2" t="str">
        <f t="shared" si="26"/>
        <v>{"Hp":521577.5918,"AntiCri":0.6474}</v>
      </c>
      <c r="AL213" s="2" t="str" cm="1">
        <f t="array" ref="AL213">IF(AL212="","",$B$2&amp;AL$31&amp;$B$2&amp;$B$1&amp;ROUND(AL$29/100*_xlfn.XLOOKUP($E213,$E$32:$E$281,_xlfn.XLOOKUP(AL$31,$S$28:$AB$28,$S$32:$AB$281))*IFERROR(_xlfn.XLOOKUP(AO$30,$S$8:$S$10,_xlfn.XLOOKUP(AL$31,$U$4:$Z$4,$U$8:$Z$10),1),1),4))</f>
        <v>"PhysDef":22522.6687</v>
      </c>
      <c r="AM213" s="2" t="str" cm="1">
        <f t="array" ref="AM213">IF(AM212="","",$B$2&amp;AM$31&amp;$B$2&amp;$B$1&amp;ROUND(AM$29/100*_xlfn.XLOOKUP($E213,$E$32:$E$281,_xlfn.XLOOKUP(AM$31,$S$28:$AB$28,$S$32:$AB$281))*IFERROR(_xlfn.XLOOKUP(AP$30,$S$8:$S$10,_xlfn.XLOOKUP(AM$31,$U$4:$Z$4,$U$8:$Z$10),1),1),4))</f>
        <v>"SkillSpeed":0.1789</v>
      </c>
      <c r="AN213" s="2" t="str" cm="1">
        <f t="array" ref="AN213">IF(AN212="","",$B$2&amp;AN$31&amp;$B$2&amp;$B$1&amp;ROUND(AN$29/100*_xlfn.XLOOKUP($E213,$E$32:$E$281,_xlfn.XLOOKUP(AN$31,$S$28:$AB$28,$S$32:$AB$281))*IFERROR(_xlfn.XLOOKUP(AO$30,$S$8:$S$10,_xlfn.XLOOKUP(AN$31,$U$4:$Z$4,$U$8:$Z$10),1),1),4))</f>
        <v/>
      </c>
      <c r="AO213" s="2" t="str">
        <f t="shared" si="27"/>
        <v>{"PhysDef":22522.6687,"SkillSpeed":0.1789}</v>
      </c>
      <c r="AP213" s="2" t="str" cm="1">
        <f t="array" ref="AP213">IF(AP212="","",$B$2&amp;AP$31&amp;$B$2&amp;$B$1&amp;ROUND(AP$29/100*_xlfn.XLOOKUP($E213,$E$32:$E$281,_xlfn.XLOOKUP(AP$31,$S$28:$AB$28,$S$32:$AB$281))*IFERROR(_xlfn.XLOOKUP(AS$30,$S$8:$S$10,_xlfn.XLOOKUP(AP$31,$U$4:$Z$4,$U$8:$Z$10),1),1),4))</f>
        <v>"MagicDef":22522.6687</v>
      </c>
      <c r="AQ213" s="2" t="str" cm="1">
        <f t="array" ref="AQ213">IF(AQ212="","",$B$2&amp;AQ$31&amp;$B$2&amp;$B$1&amp;ROUND(AQ$29/100*_xlfn.XLOOKUP($E213,$E$32:$E$281,_xlfn.XLOOKUP(AQ$31,$S$28:$AB$28,$S$32:$AB$281))*IFERROR(_xlfn.XLOOKUP(AT$30,$S$8:$S$10,_xlfn.XLOOKUP(AQ$31,$U$4:$Z$4,$U$8:$Z$10),1),1),4))</f>
        <v>"AtkSpeed":0.23</v>
      </c>
      <c r="AR213" s="2" t="str" cm="1">
        <f t="array" ref="AR213">IF(AR212="","",$B$2&amp;AR$31&amp;$B$2&amp;$B$1&amp;ROUND(AR$29/100*_xlfn.XLOOKUP($E213,$E$32:$E$281,_xlfn.XLOOKUP(AR$31,$S$28:$AB$28,$S$32:$AB$281))*IFERROR(_xlfn.XLOOKUP(AS$30,$S$8:$S$10,_xlfn.XLOOKUP(AR$31,$U$4:$Z$4,$U$8:$Z$10),1),1),4))</f>
        <v>"SkillSpeed":0.1789</v>
      </c>
      <c r="AS213" s="2" t="str">
        <f t="shared" si="28"/>
        <v>{"MagicDef":22522.6687,"AtkSpeed":0.23,"SkillSpeed":0.1789}</v>
      </c>
      <c r="AT213" s="2" t="str" cm="1">
        <f t="array" ref="AT213">IF(AT212="","",$B$2&amp;AT$31&amp;$B$2&amp;$B$1&amp;ROUND(AT$29/100*_xlfn.XLOOKUP($E213,$E$32:$E$281,_xlfn.XLOOKUP(AT$31,$S$28:$AB$28,$S$32:$AB$281))*IFERROR(_xlfn.XLOOKUP(AW$30,$S$8:$S$10,_xlfn.XLOOKUP(AT$31,$U$4:$Z$4,$U$8:$Z$10),1),1),4))</f>
        <v>"Atk":50972.3556</v>
      </c>
      <c r="AU213" s="2" t="str" cm="1">
        <f t="array" ref="AU213">IF(AU212="","",$B$2&amp;AU$31&amp;$B$2&amp;$B$1&amp;ROUND(AU$29/100*_xlfn.XLOOKUP($E213,$E$32:$E$281,_xlfn.XLOOKUP(AU$31,$S$28:$AB$28,$S$32:$AB$281))*IFERROR(_xlfn.XLOOKUP(AX$30,$S$8:$S$10,_xlfn.XLOOKUP(AU$31,$U$4:$Z$4,$U$8:$Z$10),1),1),4))</f>
        <v>"Cri":0.8092</v>
      </c>
      <c r="AV213" s="2" t="str" cm="1">
        <f t="array" ref="AV213">IF(AV212="","",$B$2&amp;AV$31&amp;$B$2&amp;$B$1&amp;ROUND(AV$29/100*_xlfn.XLOOKUP($E213,$E$32:$E$281,_xlfn.XLOOKUP(AV$31,$S$28:$AB$28,$S$32:$AB$281))*IFERROR(_xlfn.XLOOKUP(AW$30,$S$8:$S$10,_xlfn.XLOOKUP(AV$31,$U$4:$Z$4,$U$8:$Z$10),1),1),4))</f>
        <v/>
      </c>
      <c r="AW213" s="2" t="str">
        <f t="shared" si="29"/>
        <v>{"Atk":50972.3556,"Cri":0.8092}</v>
      </c>
      <c r="AX213" s="2" t="str" cm="1">
        <f t="array" ref="AX213">IF(AX212="","",$B$2&amp;AX$31&amp;$B$2&amp;$B$1&amp;ROUND(AX$29/100*_xlfn.XLOOKUP($E213,$E$32:$E$281,_xlfn.XLOOKUP(AX$31,$S$28:$AB$28,$S$32:$AB$281))*IFERROR(_xlfn.XLOOKUP(BA$30,$S$8:$S$10,_xlfn.XLOOKUP(AX$31,$U$4:$Z$4,$U$8:$Z$10),1),1),4))</f>
        <v>"Hp":740877.261</v>
      </c>
      <c r="AY213" s="2" t="str" cm="1">
        <f t="array" ref="AY213">IF(AY212="","",$B$2&amp;AY$31&amp;$B$2&amp;$B$1&amp;ROUND(AY$29/100*_xlfn.XLOOKUP($E213,$E$32:$E$281,_xlfn.XLOOKUP(AY$31,$S$28:$AB$28,$S$32:$AB$281))*IFERROR(_xlfn.XLOOKUP(BB$30,$S$8:$S$10,_xlfn.XLOOKUP(AY$31,$U$4:$Z$4,$U$8:$Z$10),1),1),4))</f>
        <v>"AntiCri":0.8092</v>
      </c>
      <c r="AZ213" s="2" t="str" cm="1">
        <f t="array" ref="AZ213">IF(AZ212="","",$B$2&amp;AZ$31&amp;$B$2&amp;$B$1&amp;ROUND(AZ$29/100*_xlfn.XLOOKUP($E213,$E$32:$E$281,_xlfn.XLOOKUP(AZ$31,$S$28:$AB$28,$S$32:$AB$281))*IFERROR(_xlfn.XLOOKUP(BA$30,$S$8:$S$10,_xlfn.XLOOKUP(AZ$31,$U$4:$Z$4,$U$8:$Z$10),1),1),4))</f>
        <v/>
      </c>
      <c r="BA213" s="2" t="str">
        <f t="shared" si="30"/>
        <v>{"Hp":740877.261,"AntiCri":0.8092}</v>
      </c>
      <c r="BB213" s="2" t="str" cm="1">
        <f t="array" ref="BB213">IF(BB212="","",$B$2&amp;BB$31&amp;$B$2&amp;$B$1&amp;ROUND(BB$29/100*_xlfn.XLOOKUP($E213,$E$32:$E$281,_xlfn.XLOOKUP(BB$31,$S$28:$AB$28,$S$32:$AB$281))*IFERROR(_xlfn.XLOOKUP(BE$30,$S$8:$S$10,_xlfn.XLOOKUP(BB$31,$U$4:$Z$4,$U$8:$Z$10),1),1),4))</f>
        <v>"PhysDef":26078.8796</v>
      </c>
      <c r="BC213" s="2" t="str" cm="1">
        <f t="array" ref="BC213">IF(BC212="","",$B$2&amp;BC$31&amp;$B$2&amp;$B$1&amp;ROUND(BC$29/100*_xlfn.XLOOKUP($E213,$E$32:$E$281,_xlfn.XLOOKUP(BC$31,$S$28:$AB$28,$S$32:$AB$281))*IFERROR(_xlfn.XLOOKUP(BF$30,$S$8:$S$10,_xlfn.XLOOKUP(BC$31,$U$4:$Z$4,$U$8:$Z$10),1),1),4))</f>
        <v>"OnHealInc":0.1686</v>
      </c>
      <c r="BD213" s="2" t="str" cm="1">
        <f t="array" ref="BD213">IF(BD212="","",$B$2&amp;BD$31&amp;$B$2&amp;$B$1&amp;ROUND(BD$29/100*_xlfn.XLOOKUP($E213,$E$32:$E$281,_xlfn.XLOOKUP(BD$31,$S$28:$AB$28,$S$32:$AB$281))*IFERROR(_xlfn.XLOOKUP(BE$30,$S$8:$S$10,_xlfn.XLOOKUP(BD$31,$U$4:$Z$4,$U$8:$Z$10),1),1),4))</f>
        <v/>
      </c>
      <c r="BE213" s="2" t="str">
        <f t="shared" si="31"/>
        <v>{"PhysDef":26078.8796,"OnHealInc":0.1686}</v>
      </c>
      <c r="BF213" s="2" t="str" cm="1">
        <f t="array" ref="BF213">IF(BF212="","",$B$2&amp;BF$31&amp;$B$2&amp;$B$1&amp;ROUND(BF$29/100*_xlfn.XLOOKUP($E213,$E$32:$E$281,_xlfn.XLOOKUP(BF$31,$S$28:$AB$28,$S$32:$AB$281))*IFERROR(_xlfn.XLOOKUP(BI$30,$S$8:$S$10,_xlfn.XLOOKUP(BF$31,$U$4:$Z$4,$U$8:$Z$10),1),1),4))</f>
        <v>"MagicDef":26078.8796</v>
      </c>
      <c r="BG213" s="2" t="str" cm="1">
        <f t="array" ref="BG213">IF(BG212="","",$B$2&amp;BG$31&amp;$B$2&amp;$B$1&amp;ROUND(BG$29/100*_xlfn.XLOOKUP($E213,$E$32:$E$281,_xlfn.XLOOKUP(BG$31,$S$28:$AB$28,$S$32:$AB$281))*IFERROR(_xlfn.XLOOKUP(BJ$30,$S$8:$S$10,_xlfn.XLOOKUP(BG$31,$U$4:$Z$4,$U$8:$Z$10),1),1),4))</f>
        <v>"AtkSpeed":0.23</v>
      </c>
      <c r="BH213" s="2" t="str" cm="1">
        <f t="array" ref="BH213">IF(BH212="","",$B$2&amp;BH$31&amp;$B$2&amp;$B$1&amp;ROUND(BH$29/100*_xlfn.XLOOKUP($E213,$E$32:$E$281,_xlfn.XLOOKUP(BH$31,$S$28:$AB$28,$S$32:$AB$281))*IFERROR(_xlfn.XLOOKUP(BI$30,$S$8:$S$10,_xlfn.XLOOKUP(BH$31,$U$4:$Z$4,$U$8:$Z$10),1),1),4))</f>
        <v>"OnHealInc":0.1686</v>
      </c>
      <c r="BI213" s="2" t="str">
        <f t="shared" si="32"/>
        <v>{"MagicDef":26078.8796,"AtkSpeed":0.23,"OnHealInc":0.1686}</v>
      </c>
      <c r="BJ213" s="2" t="str" cm="1">
        <f t="array" ref="BJ213">IF(BJ212="","",$B$2&amp;BJ$31&amp;$B$2&amp;$B$1&amp;ROUND(BJ$29/100*_xlfn.XLOOKUP($E213,$E$32:$E$281,_xlfn.XLOOKUP(BJ$31,$S$28:$AB$28,$S$32:$AB$281))*IFERROR(_xlfn.XLOOKUP(BM$30,$S$8:$S$10,_xlfn.XLOOKUP(BJ$31,$U$4:$Z$4,$U$8:$Z$10),1),1),4))</f>
        <v>"Atk":65197.199</v>
      </c>
      <c r="BK213" s="2" t="str" cm="1">
        <f t="array" ref="BK213">IF(BK212="","",$B$2&amp;BK$31&amp;$B$2&amp;$B$1&amp;ROUND(BK$29/100*_xlfn.XLOOKUP($E213,$E$32:$E$281,_xlfn.XLOOKUP(BK$31,$S$28:$AB$28,$S$32:$AB$281))*IFERROR(_xlfn.XLOOKUP(BN$30,$S$8:$S$10,_xlfn.XLOOKUP(BK$31,$U$4:$Z$4,$U$8:$Z$10),1),1),4))</f>
        <v>"Cri":0.8092</v>
      </c>
      <c r="BL213" s="2" t="str" cm="1">
        <f t="array" ref="BL213">IF(BL212="","",$B$2&amp;BL$31&amp;$B$2&amp;$B$1&amp;ROUND(BL$29/100*_xlfn.XLOOKUP($E213,$E$32:$E$281,_xlfn.XLOOKUP(BL$31,$S$28:$AB$28,$S$32:$AB$281))*IFERROR(_xlfn.XLOOKUP(BM$30,$S$8:$S$10,_xlfn.XLOOKUP(BL$31,$U$4:$Z$4,$U$8:$Z$10),1),1),4))</f>
        <v/>
      </c>
      <c r="BM213" s="2" t="str">
        <f t="shared" si="33"/>
        <v>{"Atk":65197.199,"Cri":0.8092}</v>
      </c>
      <c r="BN213" s="2" t="str" cm="1">
        <f t="array" ref="BN213">IF(BN212="","",$B$2&amp;BN$31&amp;$B$2&amp;$B$1&amp;ROUND(BN$29/100*_xlfn.XLOOKUP($E213,$E$32:$E$281,_xlfn.XLOOKUP(BN$31,$S$28:$AB$28,$S$32:$AB$281))*IFERROR(_xlfn.XLOOKUP(BQ$30,$S$8:$S$10,_xlfn.XLOOKUP(BN$31,$U$4:$Z$4,$U$8:$Z$10),1),1),4))</f>
        <v>"Hp":622336.8993</v>
      </c>
      <c r="BO213" s="2" t="str" cm="1">
        <f t="array" ref="BO213">IF(BO212="","",$B$2&amp;BO$31&amp;$B$2&amp;$B$1&amp;ROUND(BO$29/100*_xlfn.XLOOKUP($E213,$E$32:$E$281,_xlfn.XLOOKUP(BO$31,$S$28:$AB$28,$S$32:$AB$281))*IFERROR(_xlfn.XLOOKUP(BR$30,$S$8:$S$10,_xlfn.XLOOKUP(BO$31,$U$4:$Z$4,$U$8:$Z$10),1),1),4))</f>
        <v>"AntiCri":0.8092</v>
      </c>
      <c r="BP213" s="2" t="str" cm="1">
        <f t="array" ref="BP213">IF(BP212="","",$B$2&amp;BP$31&amp;$B$2&amp;$B$1&amp;ROUND(BP$29/100*_xlfn.XLOOKUP($E213,$E$32:$E$281,_xlfn.XLOOKUP(BP$31,$S$28:$AB$28,$S$32:$AB$281))*IFERROR(_xlfn.XLOOKUP(BQ$30,$S$8:$S$10,_xlfn.XLOOKUP(BP$31,$U$4:$Z$4,$U$8:$Z$10),1),1),4))</f>
        <v/>
      </c>
      <c r="BQ213" s="2" t="str">
        <f t="shared" si="34"/>
        <v>{"Hp":622336.8993,"AntiCri":0.8092}</v>
      </c>
      <c r="BR213" s="2" t="str" cm="1">
        <f t="array" ref="BR213">IF(BR212="","",$B$2&amp;BR$31&amp;$B$2&amp;$B$1&amp;ROUND(BR$29/100*_xlfn.XLOOKUP($E213,$E$32:$E$281,_xlfn.XLOOKUP(BR$31,$S$28:$AB$28,$S$32:$AB$281))*IFERROR(_xlfn.XLOOKUP(BU$30,$S$8:$S$10,_xlfn.XLOOKUP(BR$31,$U$4:$Z$4,$U$8:$Z$10),1),1),4))</f>
        <v>"PhysDef":22996.8302</v>
      </c>
      <c r="BS213" s="2" t="str" cm="1">
        <f t="array" ref="BS213">IF(BS212="","",$B$2&amp;BS$31&amp;$B$2&amp;$B$1&amp;ROUND(BS$29/100*_xlfn.XLOOKUP($E213,$E$32:$E$281,_xlfn.XLOOKUP(BS$31,$S$28:$AB$28,$S$32:$AB$281))*IFERROR(_xlfn.XLOOKUP(BV$30,$S$8:$S$10,_xlfn.XLOOKUP(BS$31,$U$4:$Z$4,$U$8:$Z$10),1),1),4))</f>
        <v>"HealInc":0.1686</v>
      </c>
      <c r="BT213" s="2" t="str" cm="1">
        <f t="array" ref="BT213">IF(BT212="","",$B$2&amp;BT$31&amp;$B$2&amp;$B$1&amp;ROUND(BT$29/100*_xlfn.XLOOKUP($E213,$E$32:$E$281,_xlfn.XLOOKUP(BT$31,$S$28:$AB$28,$S$32:$AB$281))*IFERROR(_xlfn.XLOOKUP(BU$30,$S$8:$S$10,_xlfn.XLOOKUP(BT$31,$U$4:$Z$4,$U$8:$Z$10),1),1),4))</f>
        <v/>
      </c>
      <c r="BU213" s="2" t="str">
        <f t="shared" si="35"/>
        <v>{"PhysDef":22996.8302,"HealInc":0.1686}</v>
      </c>
      <c r="BV213" s="2" t="str" cm="1">
        <f t="array" ref="BV213">IF(BV212="","",$B$2&amp;BV$31&amp;$B$2&amp;$B$1&amp;ROUND(BV$29/100*_xlfn.XLOOKUP($E213,$E$32:$E$281,_xlfn.XLOOKUP(BV$31,$S$28:$AB$28,$S$32:$AB$281))*IFERROR(_xlfn.XLOOKUP(BY$30,$S$8:$S$10,_xlfn.XLOOKUP(BV$31,$U$4:$Z$4,$U$8:$Z$10),1),1),4))</f>
        <v>"MagicDef":23470.9916</v>
      </c>
      <c r="BW213" s="2" t="str" cm="1">
        <f t="array" ref="BW213">IF(BW212="","",$B$2&amp;BW$31&amp;$B$2&amp;$B$1&amp;ROUND(BW$29/100*_xlfn.XLOOKUP($E213,$E$32:$E$281,_xlfn.XLOOKUP(BW$31,$S$28:$AB$28,$S$32:$AB$281))*IFERROR(_xlfn.XLOOKUP(BZ$30,$S$8:$S$10,_xlfn.XLOOKUP(BW$31,$U$4:$Z$4,$U$8:$Z$10),1),1),4))</f>
        <v>"AtkSpeed":0.23</v>
      </c>
      <c r="BX213" s="2" t="str" cm="1">
        <f t="array" ref="BX213">IF(BX212="","",$B$2&amp;BX$31&amp;$B$2&amp;$B$1&amp;ROUND(BX$29/100*_xlfn.XLOOKUP($E213,$E$32:$E$281,_xlfn.XLOOKUP(BX$31,$S$28:$AB$28,$S$32:$AB$281))*IFERROR(_xlfn.XLOOKUP(BY$30,$S$8:$S$10,_xlfn.XLOOKUP(BX$31,$U$4:$Z$4,$U$8:$Z$10),1),1),4))</f>
        <v>"HealInc":0.1686</v>
      </c>
      <c r="BY213" s="2" t="str">
        <f t="shared" si="36"/>
        <v>{"MagicDef":23470.9916,"AtkSpeed":0.23,"HealInc":0.1686}</v>
      </c>
    </row>
    <row r="214" spans="4:77" ht="16.5" x14ac:dyDescent="0.15">
      <c r="D214" s="38">
        <v>375</v>
      </c>
      <c r="E214" s="43">
        <v>183</v>
      </c>
      <c r="F214" s="38">
        <v>0</v>
      </c>
      <c r="G214" s="38">
        <v>0</v>
      </c>
      <c r="H214" s="38">
        <v>0</v>
      </c>
      <c r="I214" s="48">
        <v>0</v>
      </c>
      <c r="J214" s="48">
        <v>0</v>
      </c>
      <c r="K214" s="48">
        <v>0</v>
      </c>
      <c r="L214" s="48">
        <v>0</v>
      </c>
      <c r="M214" s="48">
        <v>0</v>
      </c>
      <c r="N214" s="48">
        <v>0</v>
      </c>
      <c r="O214" s="48">
        <v>0</v>
      </c>
      <c r="P214" s="48">
        <v>0</v>
      </c>
      <c r="Q214" s="48">
        <v>0</v>
      </c>
      <c r="R214" s="48">
        <v>0</v>
      </c>
      <c r="S214" s="48">
        <f>SUM(I$32:I214)</f>
        <v>592701.80883179419</v>
      </c>
      <c r="T214" s="48">
        <f>SUM(J$32:J214)</f>
        <v>59270.180883179411</v>
      </c>
      <c r="U214" s="48">
        <f>SUM(K$32:K214)</f>
        <v>23708.072353271767</v>
      </c>
      <c r="V214" s="48">
        <f>SUM(L$32:L214)</f>
        <v>23708.072353271767</v>
      </c>
      <c r="W214" s="62">
        <f>SUM(M$32:M214)/10000</f>
        <v>0.80920000000000003</v>
      </c>
      <c r="X214" s="62">
        <f>SUM(N$32:N214)/10000</f>
        <v>0.80920000000000003</v>
      </c>
      <c r="Y214" s="62">
        <f>SUM(O$32:O214)/10000</f>
        <v>0.22994999999999999</v>
      </c>
      <c r="Z214" s="62">
        <f>SUM(P$32:P214)/10000</f>
        <v>0.17885000000000001</v>
      </c>
      <c r="AA214" s="62">
        <f>SUM(Q$32:Q214)/10000</f>
        <v>0.16863000000000011</v>
      </c>
      <c r="AB214" s="62">
        <f>SUM(R$32:R214)/10000</f>
        <v>0.16863000000000011</v>
      </c>
      <c r="AD214" s="2" t="str" cm="1">
        <f t="array" ref="AD214">IF(AD213="","",$B$2&amp;AD$31&amp;$B$2&amp;$B$1&amp;ROUND(AD$29/100*_xlfn.XLOOKUP($E214,$E$32:$E$281,_xlfn.XLOOKUP(AD$31,$S$28:$AB$28,$S$32:$AB$281))*_xlfn.XLOOKUP(AG$30,$S$8:$S$10,_xlfn.XLOOKUP(AD$31,$U$4:$Z$4,$U$8:$Z$10),1),4))</f>
        <v>"Atk":72309.6207</v>
      </c>
      <c r="AE214" s="2" t="str" cm="1">
        <f t="array" ref="AE214">IF(AE213="","",$B$2&amp;AE$31&amp;$B$2&amp;$B$1&amp;ROUND(AE$29/100*_xlfn.XLOOKUP($E214,$E$32:$E$281,_xlfn.XLOOKUP(AE$31,$S$28:$AB$28,$S$32:$AB$281))*_xlfn.XLOOKUP(AG$30,$S$8:$S$10,_xlfn.XLOOKUP(AE$31,$U$4:$Z$4,$U$8:$Z$10),1),4))</f>
        <v>"Cri":1.1733</v>
      </c>
      <c r="AF214" s="2" t="str" cm="1">
        <f t="array" ref="AF214">IF(AF213="","",$B$2&amp;AF$31&amp;$B$2&amp;$B$1&amp;ROUND(AF$29/100*_xlfn.XLOOKUP($E214,$E$32:$E$281,_xlfn.XLOOKUP(AF$31,$S$28:$AB$28,$S$32:$AB$281))*_xlfn.XLOOKUP(AI$30,$S$8:$S$10,_xlfn.XLOOKUP(AF$31,$U$4:$Z$4,$U$8:$Z$10),1),4))</f>
        <v/>
      </c>
      <c r="AG214" s="2" t="str">
        <f t="shared" si="25"/>
        <v>{"Atk":72309.6207,"Cri":1.1733}</v>
      </c>
      <c r="AH214" s="2" t="str" cm="1">
        <f t="array" ref="AH214">IF(AH213="","",$B$2&amp;AH$31&amp;$B$2&amp;$B$1&amp;ROUND(AH$29/100*_xlfn.XLOOKUP($E214,$E$32:$E$281,_xlfn.XLOOKUP(AH$31,$S$28:$AB$28,$S$32:$AB$281))*_xlfn.XLOOKUP(AK$30,$S$8:$S$10,_xlfn.XLOOKUP(AH$31,$U$4:$Z$4,$U$8:$Z$10),1),4))</f>
        <v>"Hp":521577.5918</v>
      </c>
      <c r="AI214" s="2" t="str" cm="1">
        <f t="array" ref="AI214">IF(AI213="","",$B$2&amp;AI$31&amp;$B$2&amp;$B$1&amp;ROUND(AI$29/100*_xlfn.XLOOKUP($E214,$E$32:$E$281,_xlfn.XLOOKUP(AI$31,$S$28:$AB$28,$S$32:$AB$281))*_xlfn.XLOOKUP(AK$30,$S$8:$S$10,_xlfn.XLOOKUP(AI$31,$U$4:$Z$4,$U$8:$Z$10),1),4))</f>
        <v>"AntiCri":0.6474</v>
      </c>
      <c r="AJ214" s="2" t="str" cm="1">
        <f t="array" ref="AJ214">IF(AJ213="","",$B$2&amp;AJ$31&amp;$B$2&amp;$B$1&amp;ROUND(AJ$29/100*_xlfn.XLOOKUP($E214,$E$32:$E$281,_xlfn.XLOOKUP(AJ$31,$S$28:$AB$28,$S$32:$AB$281))*_xlfn.XLOOKUP(AK$30,$S$8:$S$10,_xlfn.XLOOKUP(AJ$31,$U$4:$Z$4,$U$8:$Z$10),1),4))</f>
        <v/>
      </c>
      <c r="AK214" s="2" t="str">
        <f t="shared" si="26"/>
        <v>{"Hp":521577.5918,"AntiCri":0.6474}</v>
      </c>
      <c r="AL214" s="2" t="str" cm="1">
        <f t="array" ref="AL214">IF(AL213="","",$B$2&amp;AL$31&amp;$B$2&amp;$B$1&amp;ROUND(AL$29/100*_xlfn.XLOOKUP($E214,$E$32:$E$281,_xlfn.XLOOKUP(AL$31,$S$28:$AB$28,$S$32:$AB$281))*IFERROR(_xlfn.XLOOKUP(AO$30,$S$8:$S$10,_xlfn.XLOOKUP(AL$31,$U$4:$Z$4,$U$8:$Z$10),1),1),4))</f>
        <v>"PhysDef":22522.6687</v>
      </c>
      <c r="AM214" s="2" t="str" cm="1">
        <f t="array" ref="AM214">IF(AM213="","",$B$2&amp;AM$31&amp;$B$2&amp;$B$1&amp;ROUND(AM$29/100*_xlfn.XLOOKUP($E214,$E$32:$E$281,_xlfn.XLOOKUP(AM$31,$S$28:$AB$28,$S$32:$AB$281))*IFERROR(_xlfn.XLOOKUP(AP$30,$S$8:$S$10,_xlfn.XLOOKUP(AM$31,$U$4:$Z$4,$U$8:$Z$10),1),1),4))</f>
        <v>"SkillSpeed":0.1789</v>
      </c>
      <c r="AN214" s="2" t="str" cm="1">
        <f t="array" ref="AN214">IF(AN213="","",$B$2&amp;AN$31&amp;$B$2&amp;$B$1&amp;ROUND(AN$29/100*_xlfn.XLOOKUP($E214,$E$32:$E$281,_xlfn.XLOOKUP(AN$31,$S$28:$AB$28,$S$32:$AB$281))*IFERROR(_xlfn.XLOOKUP(AO$30,$S$8:$S$10,_xlfn.XLOOKUP(AN$31,$U$4:$Z$4,$U$8:$Z$10),1),1),4))</f>
        <v/>
      </c>
      <c r="AO214" s="2" t="str">
        <f t="shared" si="27"/>
        <v>{"PhysDef":22522.6687,"SkillSpeed":0.1789}</v>
      </c>
      <c r="AP214" s="2" t="str" cm="1">
        <f t="array" ref="AP214">IF(AP213="","",$B$2&amp;AP$31&amp;$B$2&amp;$B$1&amp;ROUND(AP$29/100*_xlfn.XLOOKUP($E214,$E$32:$E$281,_xlfn.XLOOKUP(AP$31,$S$28:$AB$28,$S$32:$AB$281))*IFERROR(_xlfn.XLOOKUP(AS$30,$S$8:$S$10,_xlfn.XLOOKUP(AP$31,$U$4:$Z$4,$U$8:$Z$10),1),1),4))</f>
        <v>"MagicDef":22522.6687</v>
      </c>
      <c r="AQ214" s="2" t="str" cm="1">
        <f t="array" ref="AQ214">IF(AQ213="","",$B$2&amp;AQ$31&amp;$B$2&amp;$B$1&amp;ROUND(AQ$29/100*_xlfn.XLOOKUP($E214,$E$32:$E$281,_xlfn.XLOOKUP(AQ$31,$S$28:$AB$28,$S$32:$AB$281))*IFERROR(_xlfn.XLOOKUP(AT$30,$S$8:$S$10,_xlfn.XLOOKUP(AQ$31,$U$4:$Z$4,$U$8:$Z$10),1),1),4))</f>
        <v>"AtkSpeed":0.23</v>
      </c>
      <c r="AR214" s="2" t="str" cm="1">
        <f t="array" ref="AR214">IF(AR213="","",$B$2&amp;AR$31&amp;$B$2&amp;$B$1&amp;ROUND(AR$29/100*_xlfn.XLOOKUP($E214,$E$32:$E$281,_xlfn.XLOOKUP(AR$31,$S$28:$AB$28,$S$32:$AB$281))*IFERROR(_xlfn.XLOOKUP(AS$30,$S$8:$S$10,_xlfn.XLOOKUP(AR$31,$U$4:$Z$4,$U$8:$Z$10),1),1),4))</f>
        <v>"SkillSpeed":0.1789</v>
      </c>
      <c r="AS214" s="2" t="str">
        <f t="shared" si="28"/>
        <v>{"MagicDef":22522.6687,"AtkSpeed":0.23,"SkillSpeed":0.1789}</v>
      </c>
      <c r="AT214" s="2" t="str" cm="1">
        <f t="array" ref="AT214">IF(AT213="","",$B$2&amp;AT$31&amp;$B$2&amp;$B$1&amp;ROUND(AT$29/100*_xlfn.XLOOKUP($E214,$E$32:$E$281,_xlfn.XLOOKUP(AT$31,$S$28:$AB$28,$S$32:$AB$281))*IFERROR(_xlfn.XLOOKUP(AW$30,$S$8:$S$10,_xlfn.XLOOKUP(AT$31,$U$4:$Z$4,$U$8:$Z$10),1),1),4))</f>
        <v>"Atk":50972.3556</v>
      </c>
      <c r="AU214" s="2" t="str" cm="1">
        <f t="array" ref="AU214">IF(AU213="","",$B$2&amp;AU$31&amp;$B$2&amp;$B$1&amp;ROUND(AU$29/100*_xlfn.XLOOKUP($E214,$E$32:$E$281,_xlfn.XLOOKUP(AU$31,$S$28:$AB$28,$S$32:$AB$281))*IFERROR(_xlfn.XLOOKUP(AX$30,$S$8:$S$10,_xlfn.XLOOKUP(AU$31,$U$4:$Z$4,$U$8:$Z$10),1),1),4))</f>
        <v>"Cri":0.8092</v>
      </c>
      <c r="AV214" s="2" t="str" cm="1">
        <f t="array" ref="AV214">IF(AV213="","",$B$2&amp;AV$31&amp;$B$2&amp;$B$1&amp;ROUND(AV$29/100*_xlfn.XLOOKUP($E214,$E$32:$E$281,_xlfn.XLOOKUP(AV$31,$S$28:$AB$28,$S$32:$AB$281))*IFERROR(_xlfn.XLOOKUP(AW$30,$S$8:$S$10,_xlfn.XLOOKUP(AV$31,$U$4:$Z$4,$U$8:$Z$10),1),1),4))</f>
        <v/>
      </c>
      <c r="AW214" s="2" t="str">
        <f t="shared" si="29"/>
        <v>{"Atk":50972.3556,"Cri":0.8092}</v>
      </c>
      <c r="AX214" s="2" t="str" cm="1">
        <f t="array" ref="AX214">IF(AX213="","",$B$2&amp;AX$31&amp;$B$2&amp;$B$1&amp;ROUND(AX$29/100*_xlfn.XLOOKUP($E214,$E$32:$E$281,_xlfn.XLOOKUP(AX$31,$S$28:$AB$28,$S$32:$AB$281))*IFERROR(_xlfn.XLOOKUP(BA$30,$S$8:$S$10,_xlfn.XLOOKUP(AX$31,$U$4:$Z$4,$U$8:$Z$10),1),1),4))</f>
        <v>"Hp":740877.261</v>
      </c>
      <c r="AY214" s="2" t="str" cm="1">
        <f t="array" ref="AY214">IF(AY213="","",$B$2&amp;AY$31&amp;$B$2&amp;$B$1&amp;ROUND(AY$29/100*_xlfn.XLOOKUP($E214,$E$32:$E$281,_xlfn.XLOOKUP(AY$31,$S$28:$AB$28,$S$32:$AB$281))*IFERROR(_xlfn.XLOOKUP(BB$30,$S$8:$S$10,_xlfn.XLOOKUP(AY$31,$U$4:$Z$4,$U$8:$Z$10),1),1),4))</f>
        <v>"AntiCri":0.8092</v>
      </c>
      <c r="AZ214" s="2" t="str" cm="1">
        <f t="array" ref="AZ214">IF(AZ213="","",$B$2&amp;AZ$31&amp;$B$2&amp;$B$1&amp;ROUND(AZ$29/100*_xlfn.XLOOKUP($E214,$E$32:$E$281,_xlfn.XLOOKUP(AZ$31,$S$28:$AB$28,$S$32:$AB$281))*IFERROR(_xlfn.XLOOKUP(BA$30,$S$8:$S$10,_xlfn.XLOOKUP(AZ$31,$U$4:$Z$4,$U$8:$Z$10),1),1),4))</f>
        <v/>
      </c>
      <c r="BA214" s="2" t="str">
        <f t="shared" si="30"/>
        <v>{"Hp":740877.261,"AntiCri":0.8092}</v>
      </c>
      <c r="BB214" s="2" t="str" cm="1">
        <f t="array" ref="BB214">IF(BB213="","",$B$2&amp;BB$31&amp;$B$2&amp;$B$1&amp;ROUND(BB$29/100*_xlfn.XLOOKUP($E214,$E$32:$E$281,_xlfn.XLOOKUP(BB$31,$S$28:$AB$28,$S$32:$AB$281))*IFERROR(_xlfn.XLOOKUP(BE$30,$S$8:$S$10,_xlfn.XLOOKUP(BB$31,$U$4:$Z$4,$U$8:$Z$10),1),1),4))</f>
        <v>"PhysDef":26078.8796</v>
      </c>
      <c r="BC214" s="2" t="str" cm="1">
        <f t="array" ref="BC214">IF(BC213="","",$B$2&amp;BC$31&amp;$B$2&amp;$B$1&amp;ROUND(BC$29/100*_xlfn.XLOOKUP($E214,$E$32:$E$281,_xlfn.XLOOKUP(BC$31,$S$28:$AB$28,$S$32:$AB$281))*IFERROR(_xlfn.XLOOKUP(BF$30,$S$8:$S$10,_xlfn.XLOOKUP(BC$31,$U$4:$Z$4,$U$8:$Z$10),1),1),4))</f>
        <v>"OnHealInc":0.1686</v>
      </c>
      <c r="BD214" s="2" t="str" cm="1">
        <f t="array" ref="BD214">IF(BD213="","",$B$2&amp;BD$31&amp;$B$2&amp;$B$1&amp;ROUND(BD$29/100*_xlfn.XLOOKUP($E214,$E$32:$E$281,_xlfn.XLOOKUP(BD$31,$S$28:$AB$28,$S$32:$AB$281))*IFERROR(_xlfn.XLOOKUP(BE$30,$S$8:$S$10,_xlfn.XLOOKUP(BD$31,$U$4:$Z$4,$U$8:$Z$10),1),1),4))</f>
        <v/>
      </c>
      <c r="BE214" s="2" t="str">
        <f t="shared" si="31"/>
        <v>{"PhysDef":26078.8796,"OnHealInc":0.1686}</v>
      </c>
      <c r="BF214" s="2" t="str" cm="1">
        <f t="array" ref="BF214">IF(BF213="","",$B$2&amp;BF$31&amp;$B$2&amp;$B$1&amp;ROUND(BF$29/100*_xlfn.XLOOKUP($E214,$E$32:$E$281,_xlfn.XLOOKUP(BF$31,$S$28:$AB$28,$S$32:$AB$281))*IFERROR(_xlfn.XLOOKUP(BI$30,$S$8:$S$10,_xlfn.XLOOKUP(BF$31,$U$4:$Z$4,$U$8:$Z$10),1),1),4))</f>
        <v>"MagicDef":26078.8796</v>
      </c>
      <c r="BG214" s="2" t="str" cm="1">
        <f t="array" ref="BG214">IF(BG213="","",$B$2&amp;BG$31&amp;$B$2&amp;$B$1&amp;ROUND(BG$29/100*_xlfn.XLOOKUP($E214,$E$32:$E$281,_xlfn.XLOOKUP(BG$31,$S$28:$AB$28,$S$32:$AB$281))*IFERROR(_xlfn.XLOOKUP(BJ$30,$S$8:$S$10,_xlfn.XLOOKUP(BG$31,$U$4:$Z$4,$U$8:$Z$10),1),1),4))</f>
        <v>"AtkSpeed":0.23</v>
      </c>
      <c r="BH214" s="2" t="str" cm="1">
        <f t="array" ref="BH214">IF(BH213="","",$B$2&amp;BH$31&amp;$B$2&amp;$B$1&amp;ROUND(BH$29/100*_xlfn.XLOOKUP($E214,$E$32:$E$281,_xlfn.XLOOKUP(BH$31,$S$28:$AB$28,$S$32:$AB$281))*IFERROR(_xlfn.XLOOKUP(BI$30,$S$8:$S$10,_xlfn.XLOOKUP(BH$31,$U$4:$Z$4,$U$8:$Z$10),1),1),4))</f>
        <v>"OnHealInc":0.1686</v>
      </c>
      <c r="BI214" s="2" t="str">
        <f t="shared" si="32"/>
        <v>{"MagicDef":26078.8796,"AtkSpeed":0.23,"OnHealInc":0.1686}</v>
      </c>
      <c r="BJ214" s="2" t="str" cm="1">
        <f t="array" ref="BJ214">IF(BJ213="","",$B$2&amp;BJ$31&amp;$B$2&amp;$B$1&amp;ROUND(BJ$29/100*_xlfn.XLOOKUP($E214,$E$32:$E$281,_xlfn.XLOOKUP(BJ$31,$S$28:$AB$28,$S$32:$AB$281))*IFERROR(_xlfn.XLOOKUP(BM$30,$S$8:$S$10,_xlfn.XLOOKUP(BJ$31,$U$4:$Z$4,$U$8:$Z$10),1),1),4))</f>
        <v>"Atk":65197.199</v>
      </c>
      <c r="BK214" s="2" t="str" cm="1">
        <f t="array" ref="BK214">IF(BK213="","",$B$2&amp;BK$31&amp;$B$2&amp;$B$1&amp;ROUND(BK$29/100*_xlfn.XLOOKUP($E214,$E$32:$E$281,_xlfn.XLOOKUP(BK$31,$S$28:$AB$28,$S$32:$AB$281))*IFERROR(_xlfn.XLOOKUP(BN$30,$S$8:$S$10,_xlfn.XLOOKUP(BK$31,$U$4:$Z$4,$U$8:$Z$10),1),1),4))</f>
        <v>"Cri":0.8092</v>
      </c>
      <c r="BL214" s="2" t="str" cm="1">
        <f t="array" ref="BL214">IF(BL213="","",$B$2&amp;BL$31&amp;$B$2&amp;$B$1&amp;ROUND(BL$29/100*_xlfn.XLOOKUP($E214,$E$32:$E$281,_xlfn.XLOOKUP(BL$31,$S$28:$AB$28,$S$32:$AB$281))*IFERROR(_xlfn.XLOOKUP(BM$30,$S$8:$S$10,_xlfn.XLOOKUP(BL$31,$U$4:$Z$4,$U$8:$Z$10),1),1),4))</f>
        <v/>
      </c>
      <c r="BM214" s="2" t="str">
        <f t="shared" si="33"/>
        <v>{"Atk":65197.199,"Cri":0.8092}</v>
      </c>
      <c r="BN214" s="2" t="str" cm="1">
        <f t="array" ref="BN214">IF(BN213="","",$B$2&amp;BN$31&amp;$B$2&amp;$B$1&amp;ROUND(BN$29/100*_xlfn.XLOOKUP($E214,$E$32:$E$281,_xlfn.XLOOKUP(BN$31,$S$28:$AB$28,$S$32:$AB$281))*IFERROR(_xlfn.XLOOKUP(BQ$30,$S$8:$S$10,_xlfn.XLOOKUP(BN$31,$U$4:$Z$4,$U$8:$Z$10),1),1),4))</f>
        <v>"Hp":622336.8993</v>
      </c>
      <c r="BO214" s="2" t="str" cm="1">
        <f t="array" ref="BO214">IF(BO213="","",$B$2&amp;BO$31&amp;$B$2&amp;$B$1&amp;ROUND(BO$29/100*_xlfn.XLOOKUP($E214,$E$32:$E$281,_xlfn.XLOOKUP(BO$31,$S$28:$AB$28,$S$32:$AB$281))*IFERROR(_xlfn.XLOOKUP(BR$30,$S$8:$S$10,_xlfn.XLOOKUP(BO$31,$U$4:$Z$4,$U$8:$Z$10),1),1),4))</f>
        <v>"AntiCri":0.8092</v>
      </c>
      <c r="BP214" s="2" t="str" cm="1">
        <f t="array" ref="BP214">IF(BP213="","",$B$2&amp;BP$31&amp;$B$2&amp;$B$1&amp;ROUND(BP$29/100*_xlfn.XLOOKUP($E214,$E$32:$E$281,_xlfn.XLOOKUP(BP$31,$S$28:$AB$28,$S$32:$AB$281))*IFERROR(_xlfn.XLOOKUP(BQ$30,$S$8:$S$10,_xlfn.XLOOKUP(BP$31,$U$4:$Z$4,$U$8:$Z$10),1),1),4))</f>
        <v/>
      </c>
      <c r="BQ214" s="2" t="str">
        <f t="shared" si="34"/>
        <v>{"Hp":622336.8993,"AntiCri":0.8092}</v>
      </c>
      <c r="BR214" s="2" t="str" cm="1">
        <f t="array" ref="BR214">IF(BR213="","",$B$2&amp;BR$31&amp;$B$2&amp;$B$1&amp;ROUND(BR$29/100*_xlfn.XLOOKUP($E214,$E$32:$E$281,_xlfn.XLOOKUP(BR$31,$S$28:$AB$28,$S$32:$AB$281))*IFERROR(_xlfn.XLOOKUP(BU$30,$S$8:$S$10,_xlfn.XLOOKUP(BR$31,$U$4:$Z$4,$U$8:$Z$10),1),1),4))</f>
        <v>"PhysDef":22996.8302</v>
      </c>
      <c r="BS214" s="2" t="str" cm="1">
        <f t="array" ref="BS214">IF(BS213="","",$B$2&amp;BS$31&amp;$B$2&amp;$B$1&amp;ROUND(BS$29/100*_xlfn.XLOOKUP($E214,$E$32:$E$281,_xlfn.XLOOKUP(BS$31,$S$28:$AB$28,$S$32:$AB$281))*IFERROR(_xlfn.XLOOKUP(BV$30,$S$8:$S$10,_xlfn.XLOOKUP(BS$31,$U$4:$Z$4,$U$8:$Z$10),1),1),4))</f>
        <v>"HealInc":0.1686</v>
      </c>
      <c r="BT214" s="2" t="str" cm="1">
        <f t="array" ref="BT214">IF(BT213="","",$B$2&amp;BT$31&amp;$B$2&amp;$B$1&amp;ROUND(BT$29/100*_xlfn.XLOOKUP($E214,$E$32:$E$281,_xlfn.XLOOKUP(BT$31,$S$28:$AB$28,$S$32:$AB$281))*IFERROR(_xlfn.XLOOKUP(BU$30,$S$8:$S$10,_xlfn.XLOOKUP(BT$31,$U$4:$Z$4,$U$8:$Z$10),1),1),4))</f>
        <v/>
      </c>
      <c r="BU214" s="2" t="str">
        <f t="shared" si="35"/>
        <v>{"PhysDef":22996.8302,"HealInc":0.1686}</v>
      </c>
      <c r="BV214" s="2" t="str" cm="1">
        <f t="array" ref="BV214">IF(BV213="","",$B$2&amp;BV$31&amp;$B$2&amp;$B$1&amp;ROUND(BV$29/100*_xlfn.XLOOKUP($E214,$E$32:$E$281,_xlfn.XLOOKUP(BV$31,$S$28:$AB$28,$S$32:$AB$281))*IFERROR(_xlfn.XLOOKUP(BY$30,$S$8:$S$10,_xlfn.XLOOKUP(BV$31,$U$4:$Z$4,$U$8:$Z$10),1),1),4))</f>
        <v>"MagicDef":23470.9916</v>
      </c>
      <c r="BW214" s="2" t="str" cm="1">
        <f t="array" ref="BW214">IF(BW213="","",$B$2&amp;BW$31&amp;$B$2&amp;$B$1&amp;ROUND(BW$29/100*_xlfn.XLOOKUP($E214,$E$32:$E$281,_xlfn.XLOOKUP(BW$31,$S$28:$AB$28,$S$32:$AB$281))*IFERROR(_xlfn.XLOOKUP(BZ$30,$S$8:$S$10,_xlfn.XLOOKUP(BW$31,$U$4:$Z$4,$U$8:$Z$10),1),1),4))</f>
        <v>"AtkSpeed":0.23</v>
      </c>
      <c r="BX214" s="2" t="str" cm="1">
        <f t="array" ref="BX214">IF(BX213="","",$B$2&amp;BX$31&amp;$B$2&amp;$B$1&amp;ROUND(BX$29/100*_xlfn.XLOOKUP($E214,$E$32:$E$281,_xlfn.XLOOKUP(BX$31,$S$28:$AB$28,$S$32:$AB$281))*IFERROR(_xlfn.XLOOKUP(BY$30,$S$8:$S$10,_xlfn.XLOOKUP(BX$31,$U$4:$Z$4,$U$8:$Z$10),1),1),4))</f>
        <v>"HealInc":0.1686</v>
      </c>
      <c r="BY214" s="2" t="str">
        <f t="shared" si="36"/>
        <v>{"MagicDef":23470.9916,"AtkSpeed":0.23,"HealInc":0.1686}</v>
      </c>
    </row>
    <row r="215" spans="4:77" ht="16.5" x14ac:dyDescent="0.15">
      <c r="D215" s="38">
        <v>377</v>
      </c>
      <c r="E215" s="43">
        <v>184</v>
      </c>
      <c r="F215" s="38">
        <v>0</v>
      </c>
      <c r="G215" s="38">
        <v>0</v>
      </c>
      <c r="H215" s="38">
        <v>0</v>
      </c>
      <c r="I215" s="48">
        <v>0</v>
      </c>
      <c r="J215" s="48">
        <v>0</v>
      </c>
      <c r="K215" s="48">
        <v>0</v>
      </c>
      <c r="L215" s="48">
        <v>0</v>
      </c>
      <c r="M215" s="48">
        <v>0</v>
      </c>
      <c r="N215" s="48">
        <v>0</v>
      </c>
      <c r="O215" s="48">
        <v>0</v>
      </c>
      <c r="P215" s="48">
        <v>0</v>
      </c>
      <c r="Q215" s="48">
        <v>0</v>
      </c>
      <c r="R215" s="48">
        <v>0</v>
      </c>
      <c r="S215" s="48">
        <f>SUM(I$32:I215)</f>
        <v>592701.80883179419</v>
      </c>
      <c r="T215" s="48">
        <f>SUM(J$32:J215)</f>
        <v>59270.180883179411</v>
      </c>
      <c r="U215" s="48">
        <f>SUM(K$32:K215)</f>
        <v>23708.072353271767</v>
      </c>
      <c r="V215" s="48">
        <f>SUM(L$32:L215)</f>
        <v>23708.072353271767</v>
      </c>
      <c r="W215" s="62">
        <f>SUM(M$32:M215)/10000</f>
        <v>0.80920000000000003</v>
      </c>
      <c r="X215" s="62">
        <f>SUM(N$32:N215)/10000</f>
        <v>0.80920000000000003</v>
      </c>
      <c r="Y215" s="62">
        <f>SUM(O$32:O215)/10000</f>
        <v>0.22994999999999999</v>
      </c>
      <c r="Z215" s="62">
        <f>SUM(P$32:P215)/10000</f>
        <v>0.17885000000000001</v>
      </c>
      <c r="AA215" s="62">
        <f>SUM(Q$32:Q215)/10000</f>
        <v>0.16863000000000011</v>
      </c>
      <c r="AB215" s="62">
        <f>SUM(R$32:R215)/10000</f>
        <v>0.16863000000000011</v>
      </c>
      <c r="AD215" s="2" t="str" cm="1">
        <f t="array" ref="AD215">IF(AD214="","",$B$2&amp;AD$31&amp;$B$2&amp;$B$1&amp;ROUND(AD$29/100*_xlfn.XLOOKUP($E215,$E$32:$E$281,_xlfn.XLOOKUP(AD$31,$S$28:$AB$28,$S$32:$AB$281))*_xlfn.XLOOKUP(AG$30,$S$8:$S$10,_xlfn.XLOOKUP(AD$31,$U$4:$Z$4,$U$8:$Z$10),1),4))</f>
        <v>"Atk":72309.6207</v>
      </c>
      <c r="AE215" s="2" t="str" cm="1">
        <f t="array" ref="AE215">IF(AE214="","",$B$2&amp;AE$31&amp;$B$2&amp;$B$1&amp;ROUND(AE$29/100*_xlfn.XLOOKUP($E215,$E$32:$E$281,_xlfn.XLOOKUP(AE$31,$S$28:$AB$28,$S$32:$AB$281))*_xlfn.XLOOKUP(AG$30,$S$8:$S$10,_xlfn.XLOOKUP(AE$31,$U$4:$Z$4,$U$8:$Z$10),1),4))</f>
        <v>"Cri":1.1733</v>
      </c>
      <c r="AF215" s="2" t="str" cm="1">
        <f t="array" ref="AF215">IF(AF214="","",$B$2&amp;AF$31&amp;$B$2&amp;$B$1&amp;ROUND(AF$29/100*_xlfn.XLOOKUP($E215,$E$32:$E$281,_xlfn.XLOOKUP(AF$31,$S$28:$AB$28,$S$32:$AB$281))*_xlfn.XLOOKUP(AI$30,$S$8:$S$10,_xlfn.XLOOKUP(AF$31,$U$4:$Z$4,$U$8:$Z$10),1),4))</f>
        <v/>
      </c>
      <c r="AG215" s="2" t="str">
        <f t="shared" si="25"/>
        <v>{"Atk":72309.6207,"Cri":1.1733}</v>
      </c>
      <c r="AH215" s="2" t="str" cm="1">
        <f t="array" ref="AH215">IF(AH214="","",$B$2&amp;AH$31&amp;$B$2&amp;$B$1&amp;ROUND(AH$29/100*_xlfn.XLOOKUP($E215,$E$32:$E$281,_xlfn.XLOOKUP(AH$31,$S$28:$AB$28,$S$32:$AB$281))*_xlfn.XLOOKUP(AK$30,$S$8:$S$10,_xlfn.XLOOKUP(AH$31,$U$4:$Z$4,$U$8:$Z$10),1),4))</f>
        <v>"Hp":521577.5918</v>
      </c>
      <c r="AI215" s="2" t="str" cm="1">
        <f t="array" ref="AI215">IF(AI214="","",$B$2&amp;AI$31&amp;$B$2&amp;$B$1&amp;ROUND(AI$29/100*_xlfn.XLOOKUP($E215,$E$32:$E$281,_xlfn.XLOOKUP(AI$31,$S$28:$AB$28,$S$32:$AB$281))*_xlfn.XLOOKUP(AK$30,$S$8:$S$10,_xlfn.XLOOKUP(AI$31,$U$4:$Z$4,$U$8:$Z$10),1),4))</f>
        <v>"AntiCri":0.6474</v>
      </c>
      <c r="AJ215" s="2" t="str" cm="1">
        <f t="array" ref="AJ215">IF(AJ214="","",$B$2&amp;AJ$31&amp;$B$2&amp;$B$1&amp;ROUND(AJ$29/100*_xlfn.XLOOKUP($E215,$E$32:$E$281,_xlfn.XLOOKUP(AJ$31,$S$28:$AB$28,$S$32:$AB$281))*_xlfn.XLOOKUP(AK$30,$S$8:$S$10,_xlfn.XLOOKUP(AJ$31,$U$4:$Z$4,$U$8:$Z$10),1),4))</f>
        <v/>
      </c>
      <c r="AK215" s="2" t="str">
        <f t="shared" si="26"/>
        <v>{"Hp":521577.5918,"AntiCri":0.6474}</v>
      </c>
      <c r="AL215" s="2" t="str" cm="1">
        <f t="array" ref="AL215">IF(AL214="","",$B$2&amp;AL$31&amp;$B$2&amp;$B$1&amp;ROUND(AL$29/100*_xlfn.XLOOKUP($E215,$E$32:$E$281,_xlfn.XLOOKUP(AL$31,$S$28:$AB$28,$S$32:$AB$281))*IFERROR(_xlfn.XLOOKUP(AO$30,$S$8:$S$10,_xlfn.XLOOKUP(AL$31,$U$4:$Z$4,$U$8:$Z$10),1),1),4))</f>
        <v>"PhysDef":22522.6687</v>
      </c>
      <c r="AM215" s="2" t="str" cm="1">
        <f t="array" ref="AM215">IF(AM214="","",$B$2&amp;AM$31&amp;$B$2&amp;$B$1&amp;ROUND(AM$29/100*_xlfn.XLOOKUP($E215,$E$32:$E$281,_xlfn.XLOOKUP(AM$31,$S$28:$AB$28,$S$32:$AB$281))*IFERROR(_xlfn.XLOOKUP(AP$30,$S$8:$S$10,_xlfn.XLOOKUP(AM$31,$U$4:$Z$4,$U$8:$Z$10),1),1),4))</f>
        <v>"SkillSpeed":0.1789</v>
      </c>
      <c r="AN215" s="2" t="str" cm="1">
        <f t="array" ref="AN215">IF(AN214="","",$B$2&amp;AN$31&amp;$B$2&amp;$B$1&amp;ROUND(AN$29/100*_xlfn.XLOOKUP($E215,$E$32:$E$281,_xlfn.XLOOKUP(AN$31,$S$28:$AB$28,$S$32:$AB$281))*IFERROR(_xlfn.XLOOKUP(AO$30,$S$8:$S$10,_xlfn.XLOOKUP(AN$31,$U$4:$Z$4,$U$8:$Z$10),1),1),4))</f>
        <v/>
      </c>
      <c r="AO215" s="2" t="str">
        <f t="shared" si="27"/>
        <v>{"PhysDef":22522.6687,"SkillSpeed":0.1789}</v>
      </c>
      <c r="AP215" s="2" t="str" cm="1">
        <f t="array" ref="AP215">IF(AP214="","",$B$2&amp;AP$31&amp;$B$2&amp;$B$1&amp;ROUND(AP$29/100*_xlfn.XLOOKUP($E215,$E$32:$E$281,_xlfn.XLOOKUP(AP$31,$S$28:$AB$28,$S$32:$AB$281))*IFERROR(_xlfn.XLOOKUP(AS$30,$S$8:$S$10,_xlfn.XLOOKUP(AP$31,$U$4:$Z$4,$U$8:$Z$10),1),1),4))</f>
        <v>"MagicDef":22522.6687</v>
      </c>
      <c r="AQ215" s="2" t="str" cm="1">
        <f t="array" ref="AQ215">IF(AQ214="","",$B$2&amp;AQ$31&amp;$B$2&amp;$B$1&amp;ROUND(AQ$29/100*_xlfn.XLOOKUP($E215,$E$32:$E$281,_xlfn.XLOOKUP(AQ$31,$S$28:$AB$28,$S$32:$AB$281))*IFERROR(_xlfn.XLOOKUP(AT$30,$S$8:$S$10,_xlfn.XLOOKUP(AQ$31,$U$4:$Z$4,$U$8:$Z$10),1),1),4))</f>
        <v>"AtkSpeed":0.23</v>
      </c>
      <c r="AR215" s="2" t="str" cm="1">
        <f t="array" ref="AR215">IF(AR214="","",$B$2&amp;AR$31&amp;$B$2&amp;$B$1&amp;ROUND(AR$29/100*_xlfn.XLOOKUP($E215,$E$32:$E$281,_xlfn.XLOOKUP(AR$31,$S$28:$AB$28,$S$32:$AB$281))*IFERROR(_xlfn.XLOOKUP(AS$30,$S$8:$S$10,_xlfn.XLOOKUP(AR$31,$U$4:$Z$4,$U$8:$Z$10),1),1),4))</f>
        <v>"SkillSpeed":0.1789</v>
      </c>
      <c r="AS215" s="2" t="str">
        <f t="shared" si="28"/>
        <v>{"MagicDef":22522.6687,"AtkSpeed":0.23,"SkillSpeed":0.1789}</v>
      </c>
      <c r="AT215" s="2" t="str" cm="1">
        <f t="array" ref="AT215">IF(AT214="","",$B$2&amp;AT$31&amp;$B$2&amp;$B$1&amp;ROUND(AT$29/100*_xlfn.XLOOKUP($E215,$E$32:$E$281,_xlfn.XLOOKUP(AT$31,$S$28:$AB$28,$S$32:$AB$281))*IFERROR(_xlfn.XLOOKUP(AW$30,$S$8:$S$10,_xlfn.XLOOKUP(AT$31,$U$4:$Z$4,$U$8:$Z$10),1),1),4))</f>
        <v>"Atk":50972.3556</v>
      </c>
      <c r="AU215" s="2" t="str" cm="1">
        <f t="array" ref="AU215">IF(AU214="","",$B$2&amp;AU$31&amp;$B$2&amp;$B$1&amp;ROUND(AU$29/100*_xlfn.XLOOKUP($E215,$E$32:$E$281,_xlfn.XLOOKUP(AU$31,$S$28:$AB$28,$S$32:$AB$281))*IFERROR(_xlfn.XLOOKUP(AX$30,$S$8:$S$10,_xlfn.XLOOKUP(AU$31,$U$4:$Z$4,$U$8:$Z$10),1),1),4))</f>
        <v>"Cri":0.8092</v>
      </c>
      <c r="AV215" s="2" t="str" cm="1">
        <f t="array" ref="AV215">IF(AV214="","",$B$2&amp;AV$31&amp;$B$2&amp;$B$1&amp;ROUND(AV$29/100*_xlfn.XLOOKUP($E215,$E$32:$E$281,_xlfn.XLOOKUP(AV$31,$S$28:$AB$28,$S$32:$AB$281))*IFERROR(_xlfn.XLOOKUP(AW$30,$S$8:$S$10,_xlfn.XLOOKUP(AV$31,$U$4:$Z$4,$U$8:$Z$10),1),1),4))</f>
        <v/>
      </c>
      <c r="AW215" s="2" t="str">
        <f t="shared" si="29"/>
        <v>{"Atk":50972.3556,"Cri":0.8092}</v>
      </c>
      <c r="AX215" s="2" t="str" cm="1">
        <f t="array" ref="AX215">IF(AX214="","",$B$2&amp;AX$31&amp;$B$2&amp;$B$1&amp;ROUND(AX$29/100*_xlfn.XLOOKUP($E215,$E$32:$E$281,_xlfn.XLOOKUP(AX$31,$S$28:$AB$28,$S$32:$AB$281))*IFERROR(_xlfn.XLOOKUP(BA$30,$S$8:$S$10,_xlfn.XLOOKUP(AX$31,$U$4:$Z$4,$U$8:$Z$10),1),1),4))</f>
        <v>"Hp":740877.261</v>
      </c>
      <c r="AY215" s="2" t="str" cm="1">
        <f t="array" ref="AY215">IF(AY214="","",$B$2&amp;AY$31&amp;$B$2&amp;$B$1&amp;ROUND(AY$29/100*_xlfn.XLOOKUP($E215,$E$32:$E$281,_xlfn.XLOOKUP(AY$31,$S$28:$AB$28,$S$32:$AB$281))*IFERROR(_xlfn.XLOOKUP(BB$30,$S$8:$S$10,_xlfn.XLOOKUP(AY$31,$U$4:$Z$4,$U$8:$Z$10),1),1),4))</f>
        <v>"AntiCri":0.8092</v>
      </c>
      <c r="AZ215" s="2" t="str" cm="1">
        <f t="array" ref="AZ215">IF(AZ214="","",$B$2&amp;AZ$31&amp;$B$2&amp;$B$1&amp;ROUND(AZ$29/100*_xlfn.XLOOKUP($E215,$E$32:$E$281,_xlfn.XLOOKUP(AZ$31,$S$28:$AB$28,$S$32:$AB$281))*IFERROR(_xlfn.XLOOKUP(BA$30,$S$8:$S$10,_xlfn.XLOOKUP(AZ$31,$U$4:$Z$4,$U$8:$Z$10),1),1),4))</f>
        <v/>
      </c>
      <c r="BA215" s="2" t="str">
        <f t="shared" si="30"/>
        <v>{"Hp":740877.261,"AntiCri":0.8092}</v>
      </c>
      <c r="BB215" s="2" t="str" cm="1">
        <f t="array" ref="BB215">IF(BB214="","",$B$2&amp;BB$31&amp;$B$2&amp;$B$1&amp;ROUND(BB$29/100*_xlfn.XLOOKUP($E215,$E$32:$E$281,_xlfn.XLOOKUP(BB$31,$S$28:$AB$28,$S$32:$AB$281))*IFERROR(_xlfn.XLOOKUP(BE$30,$S$8:$S$10,_xlfn.XLOOKUP(BB$31,$U$4:$Z$4,$U$8:$Z$10),1),1),4))</f>
        <v>"PhysDef":26078.8796</v>
      </c>
      <c r="BC215" s="2" t="str" cm="1">
        <f t="array" ref="BC215">IF(BC214="","",$B$2&amp;BC$31&amp;$B$2&amp;$B$1&amp;ROUND(BC$29/100*_xlfn.XLOOKUP($E215,$E$32:$E$281,_xlfn.XLOOKUP(BC$31,$S$28:$AB$28,$S$32:$AB$281))*IFERROR(_xlfn.XLOOKUP(BF$30,$S$8:$S$10,_xlfn.XLOOKUP(BC$31,$U$4:$Z$4,$U$8:$Z$10),1),1),4))</f>
        <v>"OnHealInc":0.1686</v>
      </c>
      <c r="BD215" s="2" t="str" cm="1">
        <f t="array" ref="BD215">IF(BD214="","",$B$2&amp;BD$31&amp;$B$2&amp;$B$1&amp;ROUND(BD$29/100*_xlfn.XLOOKUP($E215,$E$32:$E$281,_xlfn.XLOOKUP(BD$31,$S$28:$AB$28,$S$32:$AB$281))*IFERROR(_xlfn.XLOOKUP(BE$30,$S$8:$S$10,_xlfn.XLOOKUP(BD$31,$U$4:$Z$4,$U$8:$Z$10),1),1),4))</f>
        <v/>
      </c>
      <c r="BE215" s="2" t="str">
        <f t="shared" si="31"/>
        <v>{"PhysDef":26078.8796,"OnHealInc":0.1686}</v>
      </c>
      <c r="BF215" s="2" t="str" cm="1">
        <f t="array" ref="BF215">IF(BF214="","",$B$2&amp;BF$31&amp;$B$2&amp;$B$1&amp;ROUND(BF$29/100*_xlfn.XLOOKUP($E215,$E$32:$E$281,_xlfn.XLOOKUP(BF$31,$S$28:$AB$28,$S$32:$AB$281))*IFERROR(_xlfn.XLOOKUP(BI$30,$S$8:$S$10,_xlfn.XLOOKUP(BF$31,$U$4:$Z$4,$U$8:$Z$10),1),1),4))</f>
        <v>"MagicDef":26078.8796</v>
      </c>
      <c r="BG215" s="2" t="str" cm="1">
        <f t="array" ref="BG215">IF(BG214="","",$B$2&amp;BG$31&amp;$B$2&amp;$B$1&amp;ROUND(BG$29/100*_xlfn.XLOOKUP($E215,$E$32:$E$281,_xlfn.XLOOKUP(BG$31,$S$28:$AB$28,$S$32:$AB$281))*IFERROR(_xlfn.XLOOKUP(BJ$30,$S$8:$S$10,_xlfn.XLOOKUP(BG$31,$U$4:$Z$4,$U$8:$Z$10),1),1),4))</f>
        <v>"AtkSpeed":0.23</v>
      </c>
      <c r="BH215" s="2" t="str" cm="1">
        <f t="array" ref="BH215">IF(BH214="","",$B$2&amp;BH$31&amp;$B$2&amp;$B$1&amp;ROUND(BH$29/100*_xlfn.XLOOKUP($E215,$E$32:$E$281,_xlfn.XLOOKUP(BH$31,$S$28:$AB$28,$S$32:$AB$281))*IFERROR(_xlfn.XLOOKUP(BI$30,$S$8:$S$10,_xlfn.XLOOKUP(BH$31,$U$4:$Z$4,$U$8:$Z$10),1),1),4))</f>
        <v>"OnHealInc":0.1686</v>
      </c>
      <c r="BI215" s="2" t="str">
        <f t="shared" si="32"/>
        <v>{"MagicDef":26078.8796,"AtkSpeed":0.23,"OnHealInc":0.1686}</v>
      </c>
      <c r="BJ215" s="2" t="str" cm="1">
        <f t="array" ref="BJ215">IF(BJ214="","",$B$2&amp;BJ$31&amp;$B$2&amp;$B$1&amp;ROUND(BJ$29/100*_xlfn.XLOOKUP($E215,$E$32:$E$281,_xlfn.XLOOKUP(BJ$31,$S$28:$AB$28,$S$32:$AB$281))*IFERROR(_xlfn.XLOOKUP(BM$30,$S$8:$S$10,_xlfn.XLOOKUP(BJ$31,$U$4:$Z$4,$U$8:$Z$10),1),1),4))</f>
        <v>"Atk":65197.199</v>
      </c>
      <c r="BK215" s="2" t="str" cm="1">
        <f t="array" ref="BK215">IF(BK214="","",$B$2&amp;BK$31&amp;$B$2&amp;$B$1&amp;ROUND(BK$29/100*_xlfn.XLOOKUP($E215,$E$32:$E$281,_xlfn.XLOOKUP(BK$31,$S$28:$AB$28,$S$32:$AB$281))*IFERROR(_xlfn.XLOOKUP(BN$30,$S$8:$S$10,_xlfn.XLOOKUP(BK$31,$U$4:$Z$4,$U$8:$Z$10),1),1),4))</f>
        <v>"Cri":0.8092</v>
      </c>
      <c r="BL215" s="2" t="str" cm="1">
        <f t="array" ref="BL215">IF(BL214="","",$B$2&amp;BL$31&amp;$B$2&amp;$B$1&amp;ROUND(BL$29/100*_xlfn.XLOOKUP($E215,$E$32:$E$281,_xlfn.XLOOKUP(BL$31,$S$28:$AB$28,$S$32:$AB$281))*IFERROR(_xlfn.XLOOKUP(BM$30,$S$8:$S$10,_xlfn.XLOOKUP(BL$31,$U$4:$Z$4,$U$8:$Z$10),1),1),4))</f>
        <v/>
      </c>
      <c r="BM215" s="2" t="str">
        <f t="shared" si="33"/>
        <v>{"Atk":65197.199,"Cri":0.8092}</v>
      </c>
      <c r="BN215" s="2" t="str" cm="1">
        <f t="array" ref="BN215">IF(BN214="","",$B$2&amp;BN$31&amp;$B$2&amp;$B$1&amp;ROUND(BN$29/100*_xlfn.XLOOKUP($E215,$E$32:$E$281,_xlfn.XLOOKUP(BN$31,$S$28:$AB$28,$S$32:$AB$281))*IFERROR(_xlfn.XLOOKUP(BQ$30,$S$8:$S$10,_xlfn.XLOOKUP(BN$31,$U$4:$Z$4,$U$8:$Z$10),1),1),4))</f>
        <v>"Hp":622336.8993</v>
      </c>
      <c r="BO215" s="2" t="str" cm="1">
        <f t="array" ref="BO215">IF(BO214="","",$B$2&amp;BO$31&amp;$B$2&amp;$B$1&amp;ROUND(BO$29/100*_xlfn.XLOOKUP($E215,$E$32:$E$281,_xlfn.XLOOKUP(BO$31,$S$28:$AB$28,$S$32:$AB$281))*IFERROR(_xlfn.XLOOKUP(BR$30,$S$8:$S$10,_xlfn.XLOOKUP(BO$31,$U$4:$Z$4,$U$8:$Z$10),1),1),4))</f>
        <v>"AntiCri":0.8092</v>
      </c>
      <c r="BP215" s="2" t="str" cm="1">
        <f t="array" ref="BP215">IF(BP214="","",$B$2&amp;BP$31&amp;$B$2&amp;$B$1&amp;ROUND(BP$29/100*_xlfn.XLOOKUP($E215,$E$32:$E$281,_xlfn.XLOOKUP(BP$31,$S$28:$AB$28,$S$32:$AB$281))*IFERROR(_xlfn.XLOOKUP(BQ$30,$S$8:$S$10,_xlfn.XLOOKUP(BP$31,$U$4:$Z$4,$U$8:$Z$10),1),1),4))</f>
        <v/>
      </c>
      <c r="BQ215" s="2" t="str">
        <f t="shared" si="34"/>
        <v>{"Hp":622336.8993,"AntiCri":0.8092}</v>
      </c>
      <c r="BR215" s="2" t="str" cm="1">
        <f t="array" ref="BR215">IF(BR214="","",$B$2&amp;BR$31&amp;$B$2&amp;$B$1&amp;ROUND(BR$29/100*_xlfn.XLOOKUP($E215,$E$32:$E$281,_xlfn.XLOOKUP(BR$31,$S$28:$AB$28,$S$32:$AB$281))*IFERROR(_xlfn.XLOOKUP(BU$30,$S$8:$S$10,_xlfn.XLOOKUP(BR$31,$U$4:$Z$4,$U$8:$Z$10),1),1),4))</f>
        <v>"PhysDef":22996.8302</v>
      </c>
      <c r="BS215" s="2" t="str" cm="1">
        <f t="array" ref="BS215">IF(BS214="","",$B$2&amp;BS$31&amp;$B$2&amp;$B$1&amp;ROUND(BS$29/100*_xlfn.XLOOKUP($E215,$E$32:$E$281,_xlfn.XLOOKUP(BS$31,$S$28:$AB$28,$S$32:$AB$281))*IFERROR(_xlfn.XLOOKUP(BV$30,$S$8:$S$10,_xlfn.XLOOKUP(BS$31,$U$4:$Z$4,$U$8:$Z$10),1),1),4))</f>
        <v>"HealInc":0.1686</v>
      </c>
      <c r="BT215" s="2" t="str" cm="1">
        <f t="array" ref="BT215">IF(BT214="","",$B$2&amp;BT$31&amp;$B$2&amp;$B$1&amp;ROUND(BT$29/100*_xlfn.XLOOKUP($E215,$E$32:$E$281,_xlfn.XLOOKUP(BT$31,$S$28:$AB$28,$S$32:$AB$281))*IFERROR(_xlfn.XLOOKUP(BU$30,$S$8:$S$10,_xlfn.XLOOKUP(BT$31,$U$4:$Z$4,$U$8:$Z$10),1),1),4))</f>
        <v/>
      </c>
      <c r="BU215" s="2" t="str">
        <f t="shared" si="35"/>
        <v>{"PhysDef":22996.8302,"HealInc":0.1686}</v>
      </c>
      <c r="BV215" s="2" t="str" cm="1">
        <f t="array" ref="BV215">IF(BV214="","",$B$2&amp;BV$31&amp;$B$2&amp;$B$1&amp;ROUND(BV$29/100*_xlfn.XLOOKUP($E215,$E$32:$E$281,_xlfn.XLOOKUP(BV$31,$S$28:$AB$28,$S$32:$AB$281))*IFERROR(_xlfn.XLOOKUP(BY$30,$S$8:$S$10,_xlfn.XLOOKUP(BV$31,$U$4:$Z$4,$U$8:$Z$10),1),1),4))</f>
        <v>"MagicDef":23470.9916</v>
      </c>
      <c r="BW215" s="2" t="str" cm="1">
        <f t="array" ref="BW215">IF(BW214="","",$B$2&amp;BW$31&amp;$B$2&amp;$B$1&amp;ROUND(BW$29/100*_xlfn.XLOOKUP($E215,$E$32:$E$281,_xlfn.XLOOKUP(BW$31,$S$28:$AB$28,$S$32:$AB$281))*IFERROR(_xlfn.XLOOKUP(BZ$30,$S$8:$S$10,_xlfn.XLOOKUP(BW$31,$U$4:$Z$4,$U$8:$Z$10),1),1),4))</f>
        <v>"AtkSpeed":0.23</v>
      </c>
      <c r="BX215" s="2" t="str" cm="1">
        <f t="array" ref="BX215">IF(BX214="","",$B$2&amp;BX$31&amp;$B$2&amp;$B$1&amp;ROUND(BX$29/100*_xlfn.XLOOKUP($E215,$E$32:$E$281,_xlfn.XLOOKUP(BX$31,$S$28:$AB$28,$S$32:$AB$281))*IFERROR(_xlfn.XLOOKUP(BY$30,$S$8:$S$10,_xlfn.XLOOKUP(BX$31,$U$4:$Z$4,$U$8:$Z$10),1),1),4))</f>
        <v>"HealInc":0.1686</v>
      </c>
      <c r="BY215" s="2" t="str">
        <f t="shared" si="36"/>
        <v>{"MagicDef":23470.9916,"AtkSpeed":0.23,"HealInc":0.1686}</v>
      </c>
    </row>
    <row r="216" spans="4:77" ht="16.5" x14ac:dyDescent="0.15">
      <c r="D216" s="38">
        <v>379</v>
      </c>
      <c r="E216" s="43">
        <v>185</v>
      </c>
      <c r="F216" s="38">
        <v>0</v>
      </c>
      <c r="G216" s="38">
        <v>0</v>
      </c>
      <c r="H216" s="38">
        <v>0</v>
      </c>
      <c r="I216" s="48">
        <v>0</v>
      </c>
      <c r="J216" s="48">
        <v>0</v>
      </c>
      <c r="K216" s="48">
        <v>0</v>
      </c>
      <c r="L216" s="48">
        <v>0</v>
      </c>
      <c r="M216" s="48">
        <v>0</v>
      </c>
      <c r="N216" s="48">
        <v>0</v>
      </c>
      <c r="O216" s="48">
        <v>0</v>
      </c>
      <c r="P216" s="48">
        <v>0</v>
      </c>
      <c r="Q216" s="48">
        <v>0</v>
      </c>
      <c r="R216" s="48">
        <v>0</v>
      </c>
      <c r="S216" s="48">
        <f>SUM(I$32:I216)</f>
        <v>592701.80883179419</v>
      </c>
      <c r="T216" s="48">
        <f>SUM(J$32:J216)</f>
        <v>59270.180883179411</v>
      </c>
      <c r="U216" s="48">
        <f>SUM(K$32:K216)</f>
        <v>23708.072353271767</v>
      </c>
      <c r="V216" s="48">
        <f>SUM(L$32:L216)</f>
        <v>23708.072353271767</v>
      </c>
      <c r="W216" s="62">
        <f>SUM(M$32:M216)/10000</f>
        <v>0.80920000000000003</v>
      </c>
      <c r="X216" s="62">
        <f>SUM(N$32:N216)/10000</f>
        <v>0.80920000000000003</v>
      </c>
      <c r="Y216" s="62">
        <f>SUM(O$32:O216)/10000</f>
        <v>0.22994999999999999</v>
      </c>
      <c r="Z216" s="62">
        <f>SUM(P$32:P216)/10000</f>
        <v>0.17885000000000001</v>
      </c>
      <c r="AA216" s="62">
        <f>SUM(Q$32:Q216)/10000</f>
        <v>0.16863000000000011</v>
      </c>
      <c r="AB216" s="62">
        <f>SUM(R$32:R216)/10000</f>
        <v>0.16863000000000011</v>
      </c>
      <c r="AD216" s="2" t="str" cm="1">
        <f t="array" ref="AD216">IF(AD215="","",$B$2&amp;AD$31&amp;$B$2&amp;$B$1&amp;ROUND(AD$29/100*_xlfn.XLOOKUP($E216,$E$32:$E$281,_xlfn.XLOOKUP(AD$31,$S$28:$AB$28,$S$32:$AB$281))*_xlfn.XLOOKUP(AG$30,$S$8:$S$10,_xlfn.XLOOKUP(AD$31,$U$4:$Z$4,$U$8:$Z$10),1),4))</f>
        <v>"Atk":72309.6207</v>
      </c>
      <c r="AE216" s="2" t="str" cm="1">
        <f t="array" ref="AE216">IF(AE215="","",$B$2&amp;AE$31&amp;$B$2&amp;$B$1&amp;ROUND(AE$29/100*_xlfn.XLOOKUP($E216,$E$32:$E$281,_xlfn.XLOOKUP(AE$31,$S$28:$AB$28,$S$32:$AB$281))*_xlfn.XLOOKUP(AG$30,$S$8:$S$10,_xlfn.XLOOKUP(AE$31,$U$4:$Z$4,$U$8:$Z$10),1),4))</f>
        <v>"Cri":1.1733</v>
      </c>
      <c r="AF216" s="2" t="str" cm="1">
        <f t="array" ref="AF216">IF(AF215="","",$B$2&amp;AF$31&amp;$B$2&amp;$B$1&amp;ROUND(AF$29/100*_xlfn.XLOOKUP($E216,$E$32:$E$281,_xlfn.XLOOKUP(AF$31,$S$28:$AB$28,$S$32:$AB$281))*_xlfn.XLOOKUP(AI$30,$S$8:$S$10,_xlfn.XLOOKUP(AF$31,$U$4:$Z$4,$U$8:$Z$10),1),4))</f>
        <v/>
      </c>
      <c r="AG216" s="2" t="str">
        <f t="shared" si="25"/>
        <v>{"Atk":72309.6207,"Cri":1.1733}</v>
      </c>
      <c r="AH216" s="2" t="str" cm="1">
        <f t="array" ref="AH216">IF(AH215="","",$B$2&amp;AH$31&amp;$B$2&amp;$B$1&amp;ROUND(AH$29/100*_xlfn.XLOOKUP($E216,$E$32:$E$281,_xlfn.XLOOKUP(AH$31,$S$28:$AB$28,$S$32:$AB$281))*_xlfn.XLOOKUP(AK$30,$S$8:$S$10,_xlfn.XLOOKUP(AH$31,$U$4:$Z$4,$U$8:$Z$10),1),4))</f>
        <v>"Hp":521577.5918</v>
      </c>
      <c r="AI216" s="2" t="str" cm="1">
        <f t="array" ref="AI216">IF(AI215="","",$B$2&amp;AI$31&amp;$B$2&amp;$B$1&amp;ROUND(AI$29/100*_xlfn.XLOOKUP($E216,$E$32:$E$281,_xlfn.XLOOKUP(AI$31,$S$28:$AB$28,$S$32:$AB$281))*_xlfn.XLOOKUP(AK$30,$S$8:$S$10,_xlfn.XLOOKUP(AI$31,$U$4:$Z$4,$U$8:$Z$10),1),4))</f>
        <v>"AntiCri":0.6474</v>
      </c>
      <c r="AJ216" s="2" t="str" cm="1">
        <f t="array" ref="AJ216">IF(AJ215="","",$B$2&amp;AJ$31&amp;$B$2&amp;$B$1&amp;ROUND(AJ$29/100*_xlfn.XLOOKUP($E216,$E$32:$E$281,_xlfn.XLOOKUP(AJ$31,$S$28:$AB$28,$S$32:$AB$281))*_xlfn.XLOOKUP(AK$30,$S$8:$S$10,_xlfn.XLOOKUP(AJ$31,$U$4:$Z$4,$U$8:$Z$10),1),4))</f>
        <v/>
      </c>
      <c r="AK216" s="2" t="str">
        <f t="shared" si="26"/>
        <v>{"Hp":521577.5918,"AntiCri":0.6474}</v>
      </c>
      <c r="AL216" s="2" t="str" cm="1">
        <f t="array" ref="AL216">IF(AL215="","",$B$2&amp;AL$31&amp;$B$2&amp;$B$1&amp;ROUND(AL$29/100*_xlfn.XLOOKUP($E216,$E$32:$E$281,_xlfn.XLOOKUP(AL$31,$S$28:$AB$28,$S$32:$AB$281))*IFERROR(_xlfn.XLOOKUP(AO$30,$S$8:$S$10,_xlfn.XLOOKUP(AL$31,$U$4:$Z$4,$U$8:$Z$10),1),1),4))</f>
        <v>"PhysDef":22522.6687</v>
      </c>
      <c r="AM216" s="2" t="str" cm="1">
        <f t="array" ref="AM216">IF(AM215="","",$B$2&amp;AM$31&amp;$B$2&amp;$B$1&amp;ROUND(AM$29/100*_xlfn.XLOOKUP($E216,$E$32:$E$281,_xlfn.XLOOKUP(AM$31,$S$28:$AB$28,$S$32:$AB$281))*IFERROR(_xlfn.XLOOKUP(AP$30,$S$8:$S$10,_xlfn.XLOOKUP(AM$31,$U$4:$Z$4,$U$8:$Z$10),1),1),4))</f>
        <v>"SkillSpeed":0.1789</v>
      </c>
      <c r="AN216" s="2" t="str" cm="1">
        <f t="array" ref="AN216">IF(AN215="","",$B$2&amp;AN$31&amp;$B$2&amp;$B$1&amp;ROUND(AN$29/100*_xlfn.XLOOKUP($E216,$E$32:$E$281,_xlfn.XLOOKUP(AN$31,$S$28:$AB$28,$S$32:$AB$281))*IFERROR(_xlfn.XLOOKUP(AO$30,$S$8:$S$10,_xlfn.XLOOKUP(AN$31,$U$4:$Z$4,$U$8:$Z$10),1),1),4))</f>
        <v/>
      </c>
      <c r="AO216" s="2" t="str">
        <f t="shared" si="27"/>
        <v>{"PhysDef":22522.6687,"SkillSpeed":0.1789}</v>
      </c>
      <c r="AP216" s="2" t="str" cm="1">
        <f t="array" ref="AP216">IF(AP215="","",$B$2&amp;AP$31&amp;$B$2&amp;$B$1&amp;ROUND(AP$29/100*_xlfn.XLOOKUP($E216,$E$32:$E$281,_xlfn.XLOOKUP(AP$31,$S$28:$AB$28,$S$32:$AB$281))*IFERROR(_xlfn.XLOOKUP(AS$30,$S$8:$S$10,_xlfn.XLOOKUP(AP$31,$U$4:$Z$4,$U$8:$Z$10),1),1),4))</f>
        <v>"MagicDef":22522.6687</v>
      </c>
      <c r="AQ216" s="2" t="str" cm="1">
        <f t="array" ref="AQ216">IF(AQ215="","",$B$2&amp;AQ$31&amp;$B$2&amp;$B$1&amp;ROUND(AQ$29/100*_xlfn.XLOOKUP($E216,$E$32:$E$281,_xlfn.XLOOKUP(AQ$31,$S$28:$AB$28,$S$32:$AB$281))*IFERROR(_xlfn.XLOOKUP(AT$30,$S$8:$S$10,_xlfn.XLOOKUP(AQ$31,$U$4:$Z$4,$U$8:$Z$10),1),1),4))</f>
        <v>"AtkSpeed":0.23</v>
      </c>
      <c r="AR216" s="2" t="str" cm="1">
        <f t="array" ref="AR216">IF(AR215="","",$B$2&amp;AR$31&amp;$B$2&amp;$B$1&amp;ROUND(AR$29/100*_xlfn.XLOOKUP($E216,$E$32:$E$281,_xlfn.XLOOKUP(AR$31,$S$28:$AB$28,$S$32:$AB$281))*IFERROR(_xlfn.XLOOKUP(AS$30,$S$8:$S$10,_xlfn.XLOOKUP(AR$31,$U$4:$Z$4,$U$8:$Z$10),1),1),4))</f>
        <v>"SkillSpeed":0.1789</v>
      </c>
      <c r="AS216" s="2" t="str">
        <f t="shared" si="28"/>
        <v>{"MagicDef":22522.6687,"AtkSpeed":0.23,"SkillSpeed":0.1789}</v>
      </c>
      <c r="AT216" s="2" t="str" cm="1">
        <f t="array" ref="AT216">IF(AT215="","",$B$2&amp;AT$31&amp;$B$2&amp;$B$1&amp;ROUND(AT$29/100*_xlfn.XLOOKUP($E216,$E$32:$E$281,_xlfn.XLOOKUP(AT$31,$S$28:$AB$28,$S$32:$AB$281))*IFERROR(_xlfn.XLOOKUP(AW$30,$S$8:$S$10,_xlfn.XLOOKUP(AT$31,$U$4:$Z$4,$U$8:$Z$10),1),1),4))</f>
        <v>"Atk":50972.3556</v>
      </c>
      <c r="AU216" s="2" t="str" cm="1">
        <f t="array" ref="AU216">IF(AU215="","",$B$2&amp;AU$31&amp;$B$2&amp;$B$1&amp;ROUND(AU$29/100*_xlfn.XLOOKUP($E216,$E$32:$E$281,_xlfn.XLOOKUP(AU$31,$S$28:$AB$28,$S$32:$AB$281))*IFERROR(_xlfn.XLOOKUP(AX$30,$S$8:$S$10,_xlfn.XLOOKUP(AU$31,$U$4:$Z$4,$U$8:$Z$10),1),1),4))</f>
        <v>"Cri":0.8092</v>
      </c>
      <c r="AV216" s="2" t="str" cm="1">
        <f t="array" ref="AV216">IF(AV215="","",$B$2&amp;AV$31&amp;$B$2&amp;$B$1&amp;ROUND(AV$29/100*_xlfn.XLOOKUP($E216,$E$32:$E$281,_xlfn.XLOOKUP(AV$31,$S$28:$AB$28,$S$32:$AB$281))*IFERROR(_xlfn.XLOOKUP(AW$30,$S$8:$S$10,_xlfn.XLOOKUP(AV$31,$U$4:$Z$4,$U$8:$Z$10),1),1),4))</f>
        <v/>
      </c>
      <c r="AW216" s="2" t="str">
        <f t="shared" si="29"/>
        <v>{"Atk":50972.3556,"Cri":0.8092}</v>
      </c>
      <c r="AX216" s="2" t="str" cm="1">
        <f t="array" ref="AX216">IF(AX215="","",$B$2&amp;AX$31&amp;$B$2&amp;$B$1&amp;ROUND(AX$29/100*_xlfn.XLOOKUP($E216,$E$32:$E$281,_xlfn.XLOOKUP(AX$31,$S$28:$AB$28,$S$32:$AB$281))*IFERROR(_xlfn.XLOOKUP(BA$30,$S$8:$S$10,_xlfn.XLOOKUP(AX$31,$U$4:$Z$4,$U$8:$Z$10),1),1),4))</f>
        <v>"Hp":740877.261</v>
      </c>
      <c r="AY216" s="2" t="str" cm="1">
        <f t="array" ref="AY216">IF(AY215="","",$B$2&amp;AY$31&amp;$B$2&amp;$B$1&amp;ROUND(AY$29/100*_xlfn.XLOOKUP($E216,$E$32:$E$281,_xlfn.XLOOKUP(AY$31,$S$28:$AB$28,$S$32:$AB$281))*IFERROR(_xlfn.XLOOKUP(BB$30,$S$8:$S$10,_xlfn.XLOOKUP(AY$31,$U$4:$Z$4,$U$8:$Z$10),1),1),4))</f>
        <v>"AntiCri":0.8092</v>
      </c>
      <c r="AZ216" s="2" t="str" cm="1">
        <f t="array" ref="AZ216">IF(AZ215="","",$B$2&amp;AZ$31&amp;$B$2&amp;$B$1&amp;ROUND(AZ$29/100*_xlfn.XLOOKUP($E216,$E$32:$E$281,_xlfn.XLOOKUP(AZ$31,$S$28:$AB$28,$S$32:$AB$281))*IFERROR(_xlfn.XLOOKUP(BA$30,$S$8:$S$10,_xlfn.XLOOKUP(AZ$31,$U$4:$Z$4,$U$8:$Z$10),1),1),4))</f>
        <v/>
      </c>
      <c r="BA216" s="2" t="str">
        <f t="shared" si="30"/>
        <v>{"Hp":740877.261,"AntiCri":0.8092}</v>
      </c>
      <c r="BB216" s="2" t="str" cm="1">
        <f t="array" ref="BB216">IF(BB215="","",$B$2&amp;BB$31&amp;$B$2&amp;$B$1&amp;ROUND(BB$29/100*_xlfn.XLOOKUP($E216,$E$32:$E$281,_xlfn.XLOOKUP(BB$31,$S$28:$AB$28,$S$32:$AB$281))*IFERROR(_xlfn.XLOOKUP(BE$30,$S$8:$S$10,_xlfn.XLOOKUP(BB$31,$U$4:$Z$4,$U$8:$Z$10),1),1),4))</f>
        <v>"PhysDef":26078.8796</v>
      </c>
      <c r="BC216" s="2" t="str" cm="1">
        <f t="array" ref="BC216">IF(BC215="","",$B$2&amp;BC$31&amp;$B$2&amp;$B$1&amp;ROUND(BC$29/100*_xlfn.XLOOKUP($E216,$E$32:$E$281,_xlfn.XLOOKUP(BC$31,$S$28:$AB$28,$S$32:$AB$281))*IFERROR(_xlfn.XLOOKUP(BF$30,$S$8:$S$10,_xlfn.XLOOKUP(BC$31,$U$4:$Z$4,$U$8:$Z$10),1),1),4))</f>
        <v>"OnHealInc":0.1686</v>
      </c>
      <c r="BD216" s="2" t="str" cm="1">
        <f t="array" ref="BD216">IF(BD215="","",$B$2&amp;BD$31&amp;$B$2&amp;$B$1&amp;ROUND(BD$29/100*_xlfn.XLOOKUP($E216,$E$32:$E$281,_xlfn.XLOOKUP(BD$31,$S$28:$AB$28,$S$32:$AB$281))*IFERROR(_xlfn.XLOOKUP(BE$30,$S$8:$S$10,_xlfn.XLOOKUP(BD$31,$U$4:$Z$4,$U$8:$Z$10),1),1),4))</f>
        <v/>
      </c>
      <c r="BE216" s="2" t="str">
        <f t="shared" si="31"/>
        <v>{"PhysDef":26078.8796,"OnHealInc":0.1686}</v>
      </c>
      <c r="BF216" s="2" t="str" cm="1">
        <f t="array" ref="BF216">IF(BF215="","",$B$2&amp;BF$31&amp;$B$2&amp;$B$1&amp;ROUND(BF$29/100*_xlfn.XLOOKUP($E216,$E$32:$E$281,_xlfn.XLOOKUP(BF$31,$S$28:$AB$28,$S$32:$AB$281))*IFERROR(_xlfn.XLOOKUP(BI$30,$S$8:$S$10,_xlfn.XLOOKUP(BF$31,$U$4:$Z$4,$U$8:$Z$10),1),1),4))</f>
        <v>"MagicDef":26078.8796</v>
      </c>
      <c r="BG216" s="2" t="str" cm="1">
        <f t="array" ref="BG216">IF(BG215="","",$B$2&amp;BG$31&amp;$B$2&amp;$B$1&amp;ROUND(BG$29/100*_xlfn.XLOOKUP($E216,$E$32:$E$281,_xlfn.XLOOKUP(BG$31,$S$28:$AB$28,$S$32:$AB$281))*IFERROR(_xlfn.XLOOKUP(BJ$30,$S$8:$S$10,_xlfn.XLOOKUP(BG$31,$U$4:$Z$4,$U$8:$Z$10),1),1),4))</f>
        <v>"AtkSpeed":0.23</v>
      </c>
      <c r="BH216" s="2" t="str" cm="1">
        <f t="array" ref="BH216">IF(BH215="","",$B$2&amp;BH$31&amp;$B$2&amp;$B$1&amp;ROUND(BH$29/100*_xlfn.XLOOKUP($E216,$E$32:$E$281,_xlfn.XLOOKUP(BH$31,$S$28:$AB$28,$S$32:$AB$281))*IFERROR(_xlfn.XLOOKUP(BI$30,$S$8:$S$10,_xlfn.XLOOKUP(BH$31,$U$4:$Z$4,$U$8:$Z$10),1),1),4))</f>
        <v>"OnHealInc":0.1686</v>
      </c>
      <c r="BI216" s="2" t="str">
        <f t="shared" si="32"/>
        <v>{"MagicDef":26078.8796,"AtkSpeed":0.23,"OnHealInc":0.1686}</v>
      </c>
      <c r="BJ216" s="2" t="str" cm="1">
        <f t="array" ref="BJ216">IF(BJ215="","",$B$2&amp;BJ$31&amp;$B$2&amp;$B$1&amp;ROUND(BJ$29/100*_xlfn.XLOOKUP($E216,$E$32:$E$281,_xlfn.XLOOKUP(BJ$31,$S$28:$AB$28,$S$32:$AB$281))*IFERROR(_xlfn.XLOOKUP(BM$30,$S$8:$S$10,_xlfn.XLOOKUP(BJ$31,$U$4:$Z$4,$U$8:$Z$10),1),1),4))</f>
        <v>"Atk":65197.199</v>
      </c>
      <c r="BK216" s="2" t="str" cm="1">
        <f t="array" ref="BK216">IF(BK215="","",$B$2&amp;BK$31&amp;$B$2&amp;$B$1&amp;ROUND(BK$29/100*_xlfn.XLOOKUP($E216,$E$32:$E$281,_xlfn.XLOOKUP(BK$31,$S$28:$AB$28,$S$32:$AB$281))*IFERROR(_xlfn.XLOOKUP(BN$30,$S$8:$S$10,_xlfn.XLOOKUP(BK$31,$U$4:$Z$4,$U$8:$Z$10),1),1),4))</f>
        <v>"Cri":0.8092</v>
      </c>
      <c r="BL216" s="2" t="str" cm="1">
        <f t="array" ref="BL216">IF(BL215="","",$B$2&amp;BL$31&amp;$B$2&amp;$B$1&amp;ROUND(BL$29/100*_xlfn.XLOOKUP($E216,$E$32:$E$281,_xlfn.XLOOKUP(BL$31,$S$28:$AB$28,$S$32:$AB$281))*IFERROR(_xlfn.XLOOKUP(BM$30,$S$8:$S$10,_xlfn.XLOOKUP(BL$31,$U$4:$Z$4,$U$8:$Z$10),1),1),4))</f>
        <v/>
      </c>
      <c r="BM216" s="2" t="str">
        <f t="shared" si="33"/>
        <v>{"Atk":65197.199,"Cri":0.8092}</v>
      </c>
      <c r="BN216" s="2" t="str" cm="1">
        <f t="array" ref="BN216">IF(BN215="","",$B$2&amp;BN$31&amp;$B$2&amp;$B$1&amp;ROUND(BN$29/100*_xlfn.XLOOKUP($E216,$E$32:$E$281,_xlfn.XLOOKUP(BN$31,$S$28:$AB$28,$S$32:$AB$281))*IFERROR(_xlfn.XLOOKUP(BQ$30,$S$8:$S$10,_xlfn.XLOOKUP(BN$31,$U$4:$Z$4,$U$8:$Z$10),1),1),4))</f>
        <v>"Hp":622336.8993</v>
      </c>
      <c r="BO216" s="2" t="str" cm="1">
        <f t="array" ref="BO216">IF(BO215="","",$B$2&amp;BO$31&amp;$B$2&amp;$B$1&amp;ROUND(BO$29/100*_xlfn.XLOOKUP($E216,$E$32:$E$281,_xlfn.XLOOKUP(BO$31,$S$28:$AB$28,$S$32:$AB$281))*IFERROR(_xlfn.XLOOKUP(BR$30,$S$8:$S$10,_xlfn.XLOOKUP(BO$31,$U$4:$Z$4,$U$8:$Z$10),1),1),4))</f>
        <v>"AntiCri":0.8092</v>
      </c>
      <c r="BP216" s="2" t="str" cm="1">
        <f t="array" ref="BP216">IF(BP215="","",$B$2&amp;BP$31&amp;$B$2&amp;$B$1&amp;ROUND(BP$29/100*_xlfn.XLOOKUP($E216,$E$32:$E$281,_xlfn.XLOOKUP(BP$31,$S$28:$AB$28,$S$32:$AB$281))*IFERROR(_xlfn.XLOOKUP(BQ$30,$S$8:$S$10,_xlfn.XLOOKUP(BP$31,$U$4:$Z$4,$U$8:$Z$10),1),1),4))</f>
        <v/>
      </c>
      <c r="BQ216" s="2" t="str">
        <f t="shared" si="34"/>
        <v>{"Hp":622336.8993,"AntiCri":0.8092}</v>
      </c>
      <c r="BR216" s="2" t="str" cm="1">
        <f t="array" ref="BR216">IF(BR215="","",$B$2&amp;BR$31&amp;$B$2&amp;$B$1&amp;ROUND(BR$29/100*_xlfn.XLOOKUP($E216,$E$32:$E$281,_xlfn.XLOOKUP(BR$31,$S$28:$AB$28,$S$32:$AB$281))*IFERROR(_xlfn.XLOOKUP(BU$30,$S$8:$S$10,_xlfn.XLOOKUP(BR$31,$U$4:$Z$4,$U$8:$Z$10),1),1),4))</f>
        <v>"PhysDef":22996.8302</v>
      </c>
      <c r="BS216" s="2" t="str" cm="1">
        <f t="array" ref="BS216">IF(BS215="","",$B$2&amp;BS$31&amp;$B$2&amp;$B$1&amp;ROUND(BS$29/100*_xlfn.XLOOKUP($E216,$E$32:$E$281,_xlfn.XLOOKUP(BS$31,$S$28:$AB$28,$S$32:$AB$281))*IFERROR(_xlfn.XLOOKUP(BV$30,$S$8:$S$10,_xlfn.XLOOKUP(BS$31,$U$4:$Z$4,$U$8:$Z$10),1),1),4))</f>
        <v>"HealInc":0.1686</v>
      </c>
      <c r="BT216" s="2" t="str" cm="1">
        <f t="array" ref="BT216">IF(BT215="","",$B$2&amp;BT$31&amp;$B$2&amp;$B$1&amp;ROUND(BT$29/100*_xlfn.XLOOKUP($E216,$E$32:$E$281,_xlfn.XLOOKUP(BT$31,$S$28:$AB$28,$S$32:$AB$281))*IFERROR(_xlfn.XLOOKUP(BU$30,$S$8:$S$10,_xlfn.XLOOKUP(BT$31,$U$4:$Z$4,$U$8:$Z$10),1),1),4))</f>
        <v/>
      </c>
      <c r="BU216" s="2" t="str">
        <f t="shared" si="35"/>
        <v>{"PhysDef":22996.8302,"HealInc":0.1686}</v>
      </c>
      <c r="BV216" s="2" t="str" cm="1">
        <f t="array" ref="BV216">IF(BV215="","",$B$2&amp;BV$31&amp;$B$2&amp;$B$1&amp;ROUND(BV$29/100*_xlfn.XLOOKUP($E216,$E$32:$E$281,_xlfn.XLOOKUP(BV$31,$S$28:$AB$28,$S$32:$AB$281))*IFERROR(_xlfn.XLOOKUP(BY$30,$S$8:$S$10,_xlfn.XLOOKUP(BV$31,$U$4:$Z$4,$U$8:$Z$10),1),1),4))</f>
        <v>"MagicDef":23470.9916</v>
      </c>
      <c r="BW216" s="2" t="str" cm="1">
        <f t="array" ref="BW216">IF(BW215="","",$B$2&amp;BW$31&amp;$B$2&amp;$B$1&amp;ROUND(BW$29/100*_xlfn.XLOOKUP($E216,$E$32:$E$281,_xlfn.XLOOKUP(BW$31,$S$28:$AB$28,$S$32:$AB$281))*IFERROR(_xlfn.XLOOKUP(BZ$30,$S$8:$S$10,_xlfn.XLOOKUP(BW$31,$U$4:$Z$4,$U$8:$Z$10),1),1),4))</f>
        <v>"AtkSpeed":0.23</v>
      </c>
      <c r="BX216" s="2" t="str" cm="1">
        <f t="array" ref="BX216">IF(BX215="","",$B$2&amp;BX$31&amp;$B$2&amp;$B$1&amp;ROUND(BX$29/100*_xlfn.XLOOKUP($E216,$E$32:$E$281,_xlfn.XLOOKUP(BX$31,$S$28:$AB$28,$S$32:$AB$281))*IFERROR(_xlfn.XLOOKUP(BY$30,$S$8:$S$10,_xlfn.XLOOKUP(BX$31,$U$4:$Z$4,$U$8:$Z$10),1),1),4))</f>
        <v>"HealInc":0.1686</v>
      </c>
      <c r="BY216" s="2" t="str">
        <f t="shared" si="36"/>
        <v>{"MagicDef":23470.9916,"AtkSpeed":0.23,"HealInc":0.1686}</v>
      </c>
    </row>
    <row r="217" spans="4:77" ht="16.5" x14ac:dyDescent="0.15">
      <c r="D217" s="38">
        <v>381</v>
      </c>
      <c r="E217" s="42">
        <v>186</v>
      </c>
      <c r="F217" s="38">
        <v>0</v>
      </c>
      <c r="G217" s="38">
        <v>0</v>
      </c>
      <c r="H217" s="38">
        <v>0</v>
      </c>
      <c r="I217" s="48">
        <v>0</v>
      </c>
      <c r="J217" s="48">
        <v>0</v>
      </c>
      <c r="K217" s="48">
        <v>0</v>
      </c>
      <c r="L217" s="48">
        <v>0</v>
      </c>
      <c r="M217" s="48">
        <v>0</v>
      </c>
      <c r="N217" s="48">
        <v>0</v>
      </c>
      <c r="O217" s="48">
        <v>0</v>
      </c>
      <c r="P217" s="48">
        <v>0</v>
      </c>
      <c r="Q217" s="48">
        <v>0</v>
      </c>
      <c r="R217" s="48">
        <v>0</v>
      </c>
      <c r="S217" s="48">
        <f>SUM(I$32:I217)</f>
        <v>592701.80883179419</v>
      </c>
      <c r="T217" s="48">
        <f>SUM(J$32:J217)</f>
        <v>59270.180883179411</v>
      </c>
      <c r="U217" s="48">
        <f>SUM(K$32:K217)</f>
        <v>23708.072353271767</v>
      </c>
      <c r="V217" s="48">
        <f>SUM(L$32:L217)</f>
        <v>23708.072353271767</v>
      </c>
      <c r="W217" s="62">
        <f>SUM(M$32:M217)/10000</f>
        <v>0.80920000000000003</v>
      </c>
      <c r="X217" s="62">
        <f>SUM(N$32:N217)/10000</f>
        <v>0.80920000000000003</v>
      </c>
      <c r="Y217" s="62">
        <f>SUM(O$32:O217)/10000</f>
        <v>0.22994999999999999</v>
      </c>
      <c r="Z217" s="62">
        <f>SUM(P$32:P217)/10000</f>
        <v>0.17885000000000001</v>
      </c>
      <c r="AA217" s="62">
        <f>SUM(Q$32:Q217)/10000</f>
        <v>0.16863000000000011</v>
      </c>
      <c r="AB217" s="62">
        <f>SUM(R$32:R217)/10000</f>
        <v>0.16863000000000011</v>
      </c>
      <c r="AD217" s="2" t="str" cm="1">
        <f t="array" ref="AD217">IF(AD216="","",$B$2&amp;AD$31&amp;$B$2&amp;$B$1&amp;ROUND(AD$29/100*_xlfn.XLOOKUP($E217,$E$32:$E$281,_xlfn.XLOOKUP(AD$31,$S$28:$AB$28,$S$32:$AB$281))*_xlfn.XLOOKUP(AG$30,$S$8:$S$10,_xlfn.XLOOKUP(AD$31,$U$4:$Z$4,$U$8:$Z$10),1),4))</f>
        <v>"Atk":72309.6207</v>
      </c>
      <c r="AE217" s="2" t="str" cm="1">
        <f t="array" ref="AE217">IF(AE216="","",$B$2&amp;AE$31&amp;$B$2&amp;$B$1&amp;ROUND(AE$29/100*_xlfn.XLOOKUP($E217,$E$32:$E$281,_xlfn.XLOOKUP(AE$31,$S$28:$AB$28,$S$32:$AB$281))*_xlfn.XLOOKUP(AG$30,$S$8:$S$10,_xlfn.XLOOKUP(AE$31,$U$4:$Z$4,$U$8:$Z$10),1),4))</f>
        <v>"Cri":1.1733</v>
      </c>
      <c r="AF217" s="2" t="str" cm="1">
        <f t="array" ref="AF217">IF(AF216="","",$B$2&amp;AF$31&amp;$B$2&amp;$B$1&amp;ROUND(AF$29/100*_xlfn.XLOOKUP($E217,$E$32:$E$281,_xlfn.XLOOKUP(AF$31,$S$28:$AB$28,$S$32:$AB$281))*_xlfn.XLOOKUP(AI$30,$S$8:$S$10,_xlfn.XLOOKUP(AF$31,$U$4:$Z$4,$U$8:$Z$10),1),4))</f>
        <v/>
      </c>
      <c r="AG217" s="2" t="str">
        <f t="shared" si="25"/>
        <v>{"Atk":72309.6207,"Cri":1.1733}</v>
      </c>
      <c r="AH217" s="2" t="str" cm="1">
        <f t="array" ref="AH217">IF(AH216="","",$B$2&amp;AH$31&amp;$B$2&amp;$B$1&amp;ROUND(AH$29/100*_xlfn.XLOOKUP($E217,$E$32:$E$281,_xlfn.XLOOKUP(AH$31,$S$28:$AB$28,$S$32:$AB$281))*_xlfn.XLOOKUP(AK$30,$S$8:$S$10,_xlfn.XLOOKUP(AH$31,$U$4:$Z$4,$U$8:$Z$10),1),4))</f>
        <v>"Hp":521577.5918</v>
      </c>
      <c r="AI217" s="2" t="str" cm="1">
        <f t="array" ref="AI217">IF(AI216="","",$B$2&amp;AI$31&amp;$B$2&amp;$B$1&amp;ROUND(AI$29/100*_xlfn.XLOOKUP($E217,$E$32:$E$281,_xlfn.XLOOKUP(AI$31,$S$28:$AB$28,$S$32:$AB$281))*_xlfn.XLOOKUP(AK$30,$S$8:$S$10,_xlfn.XLOOKUP(AI$31,$U$4:$Z$4,$U$8:$Z$10),1),4))</f>
        <v>"AntiCri":0.6474</v>
      </c>
      <c r="AJ217" s="2" t="str" cm="1">
        <f t="array" ref="AJ217">IF(AJ216="","",$B$2&amp;AJ$31&amp;$B$2&amp;$B$1&amp;ROUND(AJ$29/100*_xlfn.XLOOKUP($E217,$E$32:$E$281,_xlfn.XLOOKUP(AJ$31,$S$28:$AB$28,$S$32:$AB$281))*_xlfn.XLOOKUP(AK$30,$S$8:$S$10,_xlfn.XLOOKUP(AJ$31,$U$4:$Z$4,$U$8:$Z$10),1),4))</f>
        <v/>
      </c>
      <c r="AK217" s="2" t="str">
        <f t="shared" si="26"/>
        <v>{"Hp":521577.5918,"AntiCri":0.6474}</v>
      </c>
      <c r="AL217" s="2" t="str" cm="1">
        <f t="array" ref="AL217">IF(AL216="","",$B$2&amp;AL$31&amp;$B$2&amp;$B$1&amp;ROUND(AL$29/100*_xlfn.XLOOKUP($E217,$E$32:$E$281,_xlfn.XLOOKUP(AL$31,$S$28:$AB$28,$S$32:$AB$281))*IFERROR(_xlfn.XLOOKUP(AO$30,$S$8:$S$10,_xlfn.XLOOKUP(AL$31,$U$4:$Z$4,$U$8:$Z$10),1),1),4))</f>
        <v>"PhysDef":22522.6687</v>
      </c>
      <c r="AM217" s="2" t="str" cm="1">
        <f t="array" ref="AM217">IF(AM216="","",$B$2&amp;AM$31&amp;$B$2&amp;$B$1&amp;ROUND(AM$29/100*_xlfn.XLOOKUP($E217,$E$32:$E$281,_xlfn.XLOOKUP(AM$31,$S$28:$AB$28,$S$32:$AB$281))*IFERROR(_xlfn.XLOOKUP(AP$30,$S$8:$S$10,_xlfn.XLOOKUP(AM$31,$U$4:$Z$4,$U$8:$Z$10),1),1),4))</f>
        <v>"SkillSpeed":0.1789</v>
      </c>
      <c r="AN217" s="2" t="str" cm="1">
        <f t="array" ref="AN217">IF(AN216="","",$B$2&amp;AN$31&amp;$B$2&amp;$B$1&amp;ROUND(AN$29/100*_xlfn.XLOOKUP($E217,$E$32:$E$281,_xlfn.XLOOKUP(AN$31,$S$28:$AB$28,$S$32:$AB$281))*IFERROR(_xlfn.XLOOKUP(AO$30,$S$8:$S$10,_xlfn.XLOOKUP(AN$31,$U$4:$Z$4,$U$8:$Z$10),1),1),4))</f>
        <v/>
      </c>
      <c r="AO217" s="2" t="str">
        <f t="shared" si="27"/>
        <v>{"PhysDef":22522.6687,"SkillSpeed":0.1789}</v>
      </c>
      <c r="AP217" s="2" t="str" cm="1">
        <f t="array" ref="AP217">IF(AP216="","",$B$2&amp;AP$31&amp;$B$2&amp;$B$1&amp;ROUND(AP$29/100*_xlfn.XLOOKUP($E217,$E$32:$E$281,_xlfn.XLOOKUP(AP$31,$S$28:$AB$28,$S$32:$AB$281))*IFERROR(_xlfn.XLOOKUP(AS$30,$S$8:$S$10,_xlfn.XLOOKUP(AP$31,$U$4:$Z$4,$U$8:$Z$10),1),1),4))</f>
        <v>"MagicDef":22522.6687</v>
      </c>
      <c r="AQ217" s="2" t="str" cm="1">
        <f t="array" ref="AQ217">IF(AQ216="","",$B$2&amp;AQ$31&amp;$B$2&amp;$B$1&amp;ROUND(AQ$29/100*_xlfn.XLOOKUP($E217,$E$32:$E$281,_xlfn.XLOOKUP(AQ$31,$S$28:$AB$28,$S$32:$AB$281))*IFERROR(_xlfn.XLOOKUP(AT$30,$S$8:$S$10,_xlfn.XLOOKUP(AQ$31,$U$4:$Z$4,$U$8:$Z$10),1),1),4))</f>
        <v>"AtkSpeed":0.23</v>
      </c>
      <c r="AR217" s="2" t="str" cm="1">
        <f t="array" ref="AR217">IF(AR216="","",$B$2&amp;AR$31&amp;$B$2&amp;$B$1&amp;ROUND(AR$29/100*_xlfn.XLOOKUP($E217,$E$32:$E$281,_xlfn.XLOOKUP(AR$31,$S$28:$AB$28,$S$32:$AB$281))*IFERROR(_xlfn.XLOOKUP(AS$30,$S$8:$S$10,_xlfn.XLOOKUP(AR$31,$U$4:$Z$4,$U$8:$Z$10),1),1),4))</f>
        <v>"SkillSpeed":0.1789</v>
      </c>
      <c r="AS217" s="2" t="str">
        <f t="shared" si="28"/>
        <v>{"MagicDef":22522.6687,"AtkSpeed":0.23,"SkillSpeed":0.1789}</v>
      </c>
      <c r="AT217" s="2" t="str" cm="1">
        <f t="array" ref="AT217">IF(AT216="","",$B$2&amp;AT$31&amp;$B$2&amp;$B$1&amp;ROUND(AT$29/100*_xlfn.XLOOKUP($E217,$E$32:$E$281,_xlfn.XLOOKUP(AT$31,$S$28:$AB$28,$S$32:$AB$281))*IFERROR(_xlfn.XLOOKUP(AW$30,$S$8:$S$10,_xlfn.XLOOKUP(AT$31,$U$4:$Z$4,$U$8:$Z$10),1),1),4))</f>
        <v>"Atk":50972.3556</v>
      </c>
      <c r="AU217" s="2" t="str" cm="1">
        <f t="array" ref="AU217">IF(AU216="","",$B$2&amp;AU$31&amp;$B$2&amp;$B$1&amp;ROUND(AU$29/100*_xlfn.XLOOKUP($E217,$E$32:$E$281,_xlfn.XLOOKUP(AU$31,$S$28:$AB$28,$S$32:$AB$281))*IFERROR(_xlfn.XLOOKUP(AX$30,$S$8:$S$10,_xlfn.XLOOKUP(AU$31,$U$4:$Z$4,$U$8:$Z$10),1),1),4))</f>
        <v>"Cri":0.8092</v>
      </c>
      <c r="AV217" s="2" t="str" cm="1">
        <f t="array" ref="AV217">IF(AV216="","",$B$2&amp;AV$31&amp;$B$2&amp;$B$1&amp;ROUND(AV$29/100*_xlfn.XLOOKUP($E217,$E$32:$E$281,_xlfn.XLOOKUP(AV$31,$S$28:$AB$28,$S$32:$AB$281))*IFERROR(_xlfn.XLOOKUP(AW$30,$S$8:$S$10,_xlfn.XLOOKUP(AV$31,$U$4:$Z$4,$U$8:$Z$10),1),1),4))</f>
        <v/>
      </c>
      <c r="AW217" s="2" t="str">
        <f t="shared" si="29"/>
        <v>{"Atk":50972.3556,"Cri":0.8092}</v>
      </c>
      <c r="AX217" s="2" t="str" cm="1">
        <f t="array" ref="AX217">IF(AX216="","",$B$2&amp;AX$31&amp;$B$2&amp;$B$1&amp;ROUND(AX$29/100*_xlfn.XLOOKUP($E217,$E$32:$E$281,_xlfn.XLOOKUP(AX$31,$S$28:$AB$28,$S$32:$AB$281))*IFERROR(_xlfn.XLOOKUP(BA$30,$S$8:$S$10,_xlfn.XLOOKUP(AX$31,$U$4:$Z$4,$U$8:$Z$10),1),1),4))</f>
        <v>"Hp":740877.261</v>
      </c>
      <c r="AY217" s="2" t="str" cm="1">
        <f t="array" ref="AY217">IF(AY216="","",$B$2&amp;AY$31&amp;$B$2&amp;$B$1&amp;ROUND(AY$29/100*_xlfn.XLOOKUP($E217,$E$32:$E$281,_xlfn.XLOOKUP(AY$31,$S$28:$AB$28,$S$32:$AB$281))*IFERROR(_xlfn.XLOOKUP(BB$30,$S$8:$S$10,_xlfn.XLOOKUP(AY$31,$U$4:$Z$4,$U$8:$Z$10),1),1),4))</f>
        <v>"AntiCri":0.8092</v>
      </c>
      <c r="AZ217" s="2" t="str" cm="1">
        <f t="array" ref="AZ217">IF(AZ216="","",$B$2&amp;AZ$31&amp;$B$2&amp;$B$1&amp;ROUND(AZ$29/100*_xlfn.XLOOKUP($E217,$E$32:$E$281,_xlfn.XLOOKUP(AZ$31,$S$28:$AB$28,$S$32:$AB$281))*IFERROR(_xlfn.XLOOKUP(BA$30,$S$8:$S$10,_xlfn.XLOOKUP(AZ$31,$U$4:$Z$4,$U$8:$Z$10),1),1),4))</f>
        <v/>
      </c>
      <c r="BA217" s="2" t="str">
        <f t="shared" si="30"/>
        <v>{"Hp":740877.261,"AntiCri":0.8092}</v>
      </c>
      <c r="BB217" s="2" t="str" cm="1">
        <f t="array" ref="BB217">IF(BB216="","",$B$2&amp;BB$31&amp;$B$2&amp;$B$1&amp;ROUND(BB$29/100*_xlfn.XLOOKUP($E217,$E$32:$E$281,_xlfn.XLOOKUP(BB$31,$S$28:$AB$28,$S$32:$AB$281))*IFERROR(_xlfn.XLOOKUP(BE$30,$S$8:$S$10,_xlfn.XLOOKUP(BB$31,$U$4:$Z$4,$U$8:$Z$10),1),1),4))</f>
        <v>"PhysDef":26078.8796</v>
      </c>
      <c r="BC217" s="2" t="str" cm="1">
        <f t="array" ref="BC217">IF(BC216="","",$B$2&amp;BC$31&amp;$B$2&amp;$B$1&amp;ROUND(BC$29/100*_xlfn.XLOOKUP($E217,$E$32:$E$281,_xlfn.XLOOKUP(BC$31,$S$28:$AB$28,$S$32:$AB$281))*IFERROR(_xlfn.XLOOKUP(BF$30,$S$8:$S$10,_xlfn.XLOOKUP(BC$31,$U$4:$Z$4,$U$8:$Z$10),1),1),4))</f>
        <v>"OnHealInc":0.1686</v>
      </c>
      <c r="BD217" s="2" t="str" cm="1">
        <f t="array" ref="BD217">IF(BD216="","",$B$2&amp;BD$31&amp;$B$2&amp;$B$1&amp;ROUND(BD$29/100*_xlfn.XLOOKUP($E217,$E$32:$E$281,_xlfn.XLOOKUP(BD$31,$S$28:$AB$28,$S$32:$AB$281))*IFERROR(_xlfn.XLOOKUP(BE$30,$S$8:$S$10,_xlfn.XLOOKUP(BD$31,$U$4:$Z$4,$U$8:$Z$10),1),1),4))</f>
        <v/>
      </c>
      <c r="BE217" s="2" t="str">
        <f t="shared" si="31"/>
        <v>{"PhysDef":26078.8796,"OnHealInc":0.1686}</v>
      </c>
      <c r="BF217" s="2" t="str" cm="1">
        <f t="array" ref="BF217">IF(BF216="","",$B$2&amp;BF$31&amp;$B$2&amp;$B$1&amp;ROUND(BF$29/100*_xlfn.XLOOKUP($E217,$E$32:$E$281,_xlfn.XLOOKUP(BF$31,$S$28:$AB$28,$S$32:$AB$281))*IFERROR(_xlfn.XLOOKUP(BI$30,$S$8:$S$10,_xlfn.XLOOKUP(BF$31,$U$4:$Z$4,$U$8:$Z$10),1),1),4))</f>
        <v>"MagicDef":26078.8796</v>
      </c>
      <c r="BG217" s="2" t="str" cm="1">
        <f t="array" ref="BG217">IF(BG216="","",$B$2&amp;BG$31&amp;$B$2&amp;$B$1&amp;ROUND(BG$29/100*_xlfn.XLOOKUP($E217,$E$32:$E$281,_xlfn.XLOOKUP(BG$31,$S$28:$AB$28,$S$32:$AB$281))*IFERROR(_xlfn.XLOOKUP(BJ$30,$S$8:$S$10,_xlfn.XLOOKUP(BG$31,$U$4:$Z$4,$U$8:$Z$10),1),1),4))</f>
        <v>"AtkSpeed":0.23</v>
      </c>
      <c r="BH217" s="2" t="str" cm="1">
        <f t="array" ref="BH217">IF(BH216="","",$B$2&amp;BH$31&amp;$B$2&amp;$B$1&amp;ROUND(BH$29/100*_xlfn.XLOOKUP($E217,$E$32:$E$281,_xlfn.XLOOKUP(BH$31,$S$28:$AB$28,$S$32:$AB$281))*IFERROR(_xlfn.XLOOKUP(BI$30,$S$8:$S$10,_xlfn.XLOOKUP(BH$31,$U$4:$Z$4,$U$8:$Z$10),1),1),4))</f>
        <v>"OnHealInc":0.1686</v>
      </c>
      <c r="BI217" s="2" t="str">
        <f t="shared" si="32"/>
        <v>{"MagicDef":26078.8796,"AtkSpeed":0.23,"OnHealInc":0.1686}</v>
      </c>
      <c r="BJ217" s="2" t="str" cm="1">
        <f t="array" ref="BJ217">IF(BJ216="","",$B$2&amp;BJ$31&amp;$B$2&amp;$B$1&amp;ROUND(BJ$29/100*_xlfn.XLOOKUP($E217,$E$32:$E$281,_xlfn.XLOOKUP(BJ$31,$S$28:$AB$28,$S$32:$AB$281))*IFERROR(_xlfn.XLOOKUP(BM$30,$S$8:$S$10,_xlfn.XLOOKUP(BJ$31,$U$4:$Z$4,$U$8:$Z$10),1),1),4))</f>
        <v>"Atk":65197.199</v>
      </c>
      <c r="BK217" s="2" t="str" cm="1">
        <f t="array" ref="BK217">IF(BK216="","",$B$2&amp;BK$31&amp;$B$2&amp;$B$1&amp;ROUND(BK$29/100*_xlfn.XLOOKUP($E217,$E$32:$E$281,_xlfn.XLOOKUP(BK$31,$S$28:$AB$28,$S$32:$AB$281))*IFERROR(_xlfn.XLOOKUP(BN$30,$S$8:$S$10,_xlfn.XLOOKUP(BK$31,$U$4:$Z$4,$U$8:$Z$10),1),1),4))</f>
        <v>"Cri":0.8092</v>
      </c>
      <c r="BL217" s="2" t="str" cm="1">
        <f t="array" ref="BL217">IF(BL216="","",$B$2&amp;BL$31&amp;$B$2&amp;$B$1&amp;ROUND(BL$29/100*_xlfn.XLOOKUP($E217,$E$32:$E$281,_xlfn.XLOOKUP(BL$31,$S$28:$AB$28,$S$32:$AB$281))*IFERROR(_xlfn.XLOOKUP(BM$30,$S$8:$S$10,_xlfn.XLOOKUP(BL$31,$U$4:$Z$4,$U$8:$Z$10),1),1),4))</f>
        <v/>
      </c>
      <c r="BM217" s="2" t="str">
        <f t="shared" si="33"/>
        <v>{"Atk":65197.199,"Cri":0.8092}</v>
      </c>
      <c r="BN217" s="2" t="str" cm="1">
        <f t="array" ref="BN217">IF(BN216="","",$B$2&amp;BN$31&amp;$B$2&amp;$B$1&amp;ROUND(BN$29/100*_xlfn.XLOOKUP($E217,$E$32:$E$281,_xlfn.XLOOKUP(BN$31,$S$28:$AB$28,$S$32:$AB$281))*IFERROR(_xlfn.XLOOKUP(BQ$30,$S$8:$S$10,_xlfn.XLOOKUP(BN$31,$U$4:$Z$4,$U$8:$Z$10),1),1),4))</f>
        <v>"Hp":622336.8993</v>
      </c>
      <c r="BO217" s="2" t="str" cm="1">
        <f t="array" ref="BO217">IF(BO216="","",$B$2&amp;BO$31&amp;$B$2&amp;$B$1&amp;ROUND(BO$29/100*_xlfn.XLOOKUP($E217,$E$32:$E$281,_xlfn.XLOOKUP(BO$31,$S$28:$AB$28,$S$32:$AB$281))*IFERROR(_xlfn.XLOOKUP(BR$30,$S$8:$S$10,_xlfn.XLOOKUP(BO$31,$U$4:$Z$4,$U$8:$Z$10),1),1),4))</f>
        <v>"AntiCri":0.8092</v>
      </c>
      <c r="BP217" s="2" t="str" cm="1">
        <f t="array" ref="BP217">IF(BP216="","",$B$2&amp;BP$31&amp;$B$2&amp;$B$1&amp;ROUND(BP$29/100*_xlfn.XLOOKUP($E217,$E$32:$E$281,_xlfn.XLOOKUP(BP$31,$S$28:$AB$28,$S$32:$AB$281))*IFERROR(_xlfn.XLOOKUP(BQ$30,$S$8:$S$10,_xlfn.XLOOKUP(BP$31,$U$4:$Z$4,$U$8:$Z$10),1),1),4))</f>
        <v/>
      </c>
      <c r="BQ217" s="2" t="str">
        <f t="shared" si="34"/>
        <v>{"Hp":622336.8993,"AntiCri":0.8092}</v>
      </c>
      <c r="BR217" s="2" t="str" cm="1">
        <f t="array" ref="BR217">IF(BR216="","",$B$2&amp;BR$31&amp;$B$2&amp;$B$1&amp;ROUND(BR$29/100*_xlfn.XLOOKUP($E217,$E$32:$E$281,_xlfn.XLOOKUP(BR$31,$S$28:$AB$28,$S$32:$AB$281))*IFERROR(_xlfn.XLOOKUP(BU$30,$S$8:$S$10,_xlfn.XLOOKUP(BR$31,$U$4:$Z$4,$U$8:$Z$10),1),1),4))</f>
        <v>"PhysDef":22996.8302</v>
      </c>
      <c r="BS217" s="2" t="str" cm="1">
        <f t="array" ref="BS217">IF(BS216="","",$B$2&amp;BS$31&amp;$B$2&amp;$B$1&amp;ROUND(BS$29/100*_xlfn.XLOOKUP($E217,$E$32:$E$281,_xlfn.XLOOKUP(BS$31,$S$28:$AB$28,$S$32:$AB$281))*IFERROR(_xlfn.XLOOKUP(BV$30,$S$8:$S$10,_xlfn.XLOOKUP(BS$31,$U$4:$Z$4,$U$8:$Z$10),1),1),4))</f>
        <v>"HealInc":0.1686</v>
      </c>
      <c r="BT217" s="2" t="str" cm="1">
        <f t="array" ref="BT217">IF(BT216="","",$B$2&amp;BT$31&amp;$B$2&amp;$B$1&amp;ROUND(BT$29/100*_xlfn.XLOOKUP($E217,$E$32:$E$281,_xlfn.XLOOKUP(BT$31,$S$28:$AB$28,$S$32:$AB$281))*IFERROR(_xlfn.XLOOKUP(BU$30,$S$8:$S$10,_xlfn.XLOOKUP(BT$31,$U$4:$Z$4,$U$8:$Z$10),1),1),4))</f>
        <v/>
      </c>
      <c r="BU217" s="2" t="str">
        <f t="shared" si="35"/>
        <v>{"PhysDef":22996.8302,"HealInc":0.1686}</v>
      </c>
      <c r="BV217" s="2" t="str" cm="1">
        <f t="array" ref="BV217">IF(BV216="","",$B$2&amp;BV$31&amp;$B$2&amp;$B$1&amp;ROUND(BV$29/100*_xlfn.XLOOKUP($E217,$E$32:$E$281,_xlfn.XLOOKUP(BV$31,$S$28:$AB$28,$S$32:$AB$281))*IFERROR(_xlfn.XLOOKUP(BY$30,$S$8:$S$10,_xlfn.XLOOKUP(BV$31,$U$4:$Z$4,$U$8:$Z$10),1),1),4))</f>
        <v>"MagicDef":23470.9916</v>
      </c>
      <c r="BW217" s="2" t="str" cm="1">
        <f t="array" ref="BW217">IF(BW216="","",$B$2&amp;BW$31&amp;$B$2&amp;$B$1&amp;ROUND(BW$29/100*_xlfn.XLOOKUP($E217,$E$32:$E$281,_xlfn.XLOOKUP(BW$31,$S$28:$AB$28,$S$32:$AB$281))*IFERROR(_xlfn.XLOOKUP(BZ$30,$S$8:$S$10,_xlfn.XLOOKUP(BW$31,$U$4:$Z$4,$U$8:$Z$10),1),1),4))</f>
        <v>"AtkSpeed":0.23</v>
      </c>
      <c r="BX217" s="2" t="str" cm="1">
        <f t="array" ref="BX217">IF(BX216="","",$B$2&amp;BX$31&amp;$B$2&amp;$B$1&amp;ROUND(BX$29/100*_xlfn.XLOOKUP($E217,$E$32:$E$281,_xlfn.XLOOKUP(BX$31,$S$28:$AB$28,$S$32:$AB$281))*IFERROR(_xlfn.XLOOKUP(BY$30,$S$8:$S$10,_xlfn.XLOOKUP(BX$31,$U$4:$Z$4,$U$8:$Z$10),1),1),4))</f>
        <v>"HealInc":0.1686</v>
      </c>
      <c r="BY217" s="2" t="str">
        <f t="shared" si="36"/>
        <v>{"MagicDef":23470.9916,"AtkSpeed":0.23,"HealInc":0.1686}</v>
      </c>
    </row>
    <row r="218" spans="4:77" ht="16.5" x14ac:dyDescent="0.15">
      <c r="D218" s="38">
        <v>383</v>
      </c>
      <c r="E218" s="43">
        <v>187</v>
      </c>
      <c r="F218" s="38">
        <v>0</v>
      </c>
      <c r="G218" s="38">
        <v>0</v>
      </c>
      <c r="H218" s="38">
        <v>0</v>
      </c>
      <c r="I218" s="48">
        <v>0</v>
      </c>
      <c r="J218" s="48">
        <v>0</v>
      </c>
      <c r="K218" s="48">
        <v>0</v>
      </c>
      <c r="L218" s="48">
        <v>0</v>
      </c>
      <c r="M218" s="48">
        <v>0</v>
      </c>
      <c r="N218" s="48">
        <v>0</v>
      </c>
      <c r="O218" s="48">
        <v>0</v>
      </c>
      <c r="P218" s="48">
        <v>0</v>
      </c>
      <c r="Q218" s="48">
        <v>0</v>
      </c>
      <c r="R218" s="48">
        <v>0</v>
      </c>
      <c r="S218" s="48">
        <f>SUM(I$32:I218)</f>
        <v>592701.80883179419</v>
      </c>
      <c r="T218" s="48">
        <f>SUM(J$32:J218)</f>
        <v>59270.180883179411</v>
      </c>
      <c r="U218" s="48">
        <f>SUM(K$32:K218)</f>
        <v>23708.072353271767</v>
      </c>
      <c r="V218" s="48">
        <f>SUM(L$32:L218)</f>
        <v>23708.072353271767</v>
      </c>
      <c r="W218" s="62">
        <f>SUM(M$32:M218)/10000</f>
        <v>0.80920000000000003</v>
      </c>
      <c r="X218" s="62">
        <f>SUM(N$32:N218)/10000</f>
        <v>0.80920000000000003</v>
      </c>
      <c r="Y218" s="62">
        <f>SUM(O$32:O218)/10000</f>
        <v>0.22994999999999999</v>
      </c>
      <c r="Z218" s="62">
        <f>SUM(P$32:P218)/10000</f>
        <v>0.17885000000000001</v>
      </c>
      <c r="AA218" s="62">
        <f>SUM(Q$32:Q218)/10000</f>
        <v>0.16863000000000011</v>
      </c>
      <c r="AB218" s="62">
        <f>SUM(R$32:R218)/10000</f>
        <v>0.16863000000000011</v>
      </c>
      <c r="AD218" s="2" t="str" cm="1">
        <f t="array" ref="AD218">IF(AD217="","",$B$2&amp;AD$31&amp;$B$2&amp;$B$1&amp;ROUND(AD$29/100*_xlfn.XLOOKUP($E218,$E$32:$E$281,_xlfn.XLOOKUP(AD$31,$S$28:$AB$28,$S$32:$AB$281))*_xlfn.XLOOKUP(AG$30,$S$8:$S$10,_xlfn.XLOOKUP(AD$31,$U$4:$Z$4,$U$8:$Z$10),1),4))</f>
        <v>"Atk":72309.6207</v>
      </c>
      <c r="AE218" s="2" t="str" cm="1">
        <f t="array" ref="AE218">IF(AE217="","",$B$2&amp;AE$31&amp;$B$2&amp;$B$1&amp;ROUND(AE$29/100*_xlfn.XLOOKUP($E218,$E$32:$E$281,_xlfn.XLOOKUP(AE$31,$S$28:$AB$28,$S$32:$AB$281))*_xlfn.XLOOKUP(AG$30,$S$8:$S$10,_xlfn.XLOOKUP(AE$31,$U$4:$Z$4,$U$8:$Z$10),1),4))</f>
        <v>"Cri":1.1733</v>
      </c>
      <c r="AF218" s="2" t="str" cm="1">
        <f t="array" ref="AF218">IF(AF217="","",$B$2&amp;AF$31&amp;$B$2&amp;$B$1&amp;ROUND(AF$29/100*_xlfn.XLOOKUP($E218,$E$32:$E$281,_xlfn.XLOOKUP(AF$31,$S$28:$AB$28,$S$32:$AB$281))*_xlfn.XLOOKUP(AI$30,$S$8:$S$10,_xlfn.XLOOKUP(AF$31,$U$4:$Z$4,$U$8:$Z$10),1),4))</f>
        <v/>
      </c>
      <c r="AG218" s="2" t="str">
        <f t="shared" si="25"/>
        <v>{"Atk":72309.6207,"Cri":1.1733}</v>
      </c>
      <c r="AH218" s="2" t="str" cm="1">
        <f t="array" ref="AH218">IF(AH217="","",$B$2&amp;AH$31&amp;$B$2&amp;$B$1&amp;ROUND(AH$29/100*_xlfn.XLOOKUP($E218,$E$32:$E$281,_xlfn.XLOOKUP(AH$31,$S$28:$AB$28,$S$32:$AB$281))*_xlfn.XLOOKUP(AK$30,$S$8:$S$10,_xlfn.XLOOKUP(AH$31,$U$4:$Z$4,$U$8:$Z$10),1),4))</f>
        <v>"Hp":521577.5918</v>
      </c>
      <c r="AI218" s="2" t="str" cm="1">
        <f t="array" ref="AI218">IF(AI217="","",$B$2&amp;AI$31&amp;$B$2&amp;$B$1&amp;ROUND(AI$29/100*_xlfn.XLOOKUP($E218,$E$32:$E$281,_xlfn.XLOOKUP(AI$31,$S$28:$AB$28,$S$32:$AB$281))*_xlfn.XLOOKUP(AK$30,$S$8:$S$10,_xlfn.XLOOKUP(AI$31,$U$4:$Z$4,$U$8:$Z$10),1),4))</f>
        <v>"AntiCri":0.6474</v>
      </c>
      <c r="AJ218" s="2" t="str" cm="1">
        <f t="array" ref="AJ218">IF(AJ217="","",$B$2&amp;AJ$31&amp;$B$2&amp;$B$1&amp;ROUND(AJ$29/100*_xlfn.XLOOKUP($E218,$E$32:$E$281,_xlfn.XLOOKUP(AJ$31,$S$28:$AB$28,$S$32:$AB$281))*_xlfn.XLOOKUP(AK$30,$S$8:$S$10,_xlfn.XLOOKUP(AJ$31,$U$4:$Z$4,$U$8:$Z$10),1),4))</f>
        <v/>
      </c>
      <c r="AK218" s="2" t="str">
        <f t="shared" si="26"/>
        <v>{"Hp":521577.5918,"AntiCri":0.6474}</v>
      </c>
      <c r="AL218" s="2" t="str" cm="1">
        <f t="array" ref="AL218">IF(AL217="","",$B$2&amp;AL$31&amp;$B$2&amp;$B$1&amp;ROUND(AL$29/100*_xlfn.XLOOKUP($E218,$E$32:$E$281,_xlfn.XLOOKUP(AL$31,$S$28:$AB$28,$S$32:$AB$281))*IFERROR(_xlfn.XLOOKUP(AO$30,$S$8:$S$10,_xlfn.XLOOKUP(AL$31,$U$4:$Z$4,$U$8:$Z$10),1),1),4))</f>
        <v>"PhysDef":22522.6687</v>
      </c>
      <c r="AM218" s="2" t="str" cm="1">
        <f t="array" ref="AM218">IF(AM217="","",$B$2&amp;AM$31&amp;$B$2&amp;$B$1&amp;ROUND(AM$29/100*_xlfn.XLOOKUP($E218,$E$32:$E$281,_xlfn.XLOOKUP(AM$31,$S$28:$AB$28,$S$32:$AB$281))*IFERROR(_xlfn.XLOOKUP(AP$30,$S$8:$S$10,_xlfn.XLOOKUP(AM$31,$U$4:$Z$4,$U$8:$Z$10),1),1),4))</f>
        <v>"SkillSpeed":0.1789</v>
      </c>
      <c r="AN218" s="2" t="str" cm="1">
        <f t="array" ref="AN218">IF(AN217="","",$B$2&amp;AN$31&amp;$B$2&amp;$B$1&amp;ROUND(AN$29/100*_xlfn.XLOOKUP($E218,$E$32:$E$281,_xlfn.XLOOKUP(AN$31,$S$28:$AB$28,$S$32:$AB$281))*IFERROR(_xlfn.XLOOKUP(AO$30,$S$8:$S$10,_xlfn.XLOOKUP(AN$31,$U$4:$Z$4,$U$8:$Z$10),1),1),4))</f>
        <v/>
      </c>
      <c r="AO218" s="2" t="str">
        <f t="shared" si="27"/>
        <v>{"PhysDef":22522.6687,"SkillSpeed":0.1789}</v>
      </c>
      <c r="AP218" s="2" t="str" cm="1">
        <f t="array" ref="AP218">IF(AP217="","",$B$2&amp;AP$31&amp;$B$2&amp;$B$1&amp;ROUND(AP$29/100*_xlfn.XLOOKUP($E218,$E$32:$E$281,_xlfn.XLOOKUP(AP$31,$S$28:$AB$28,$S$32:$AB$281))*IFERROR(_xlfn.XLOOKUP(AS$30,$S$8:$S$10,_xlfn.XLOOKUP(AP$31,$U$4:$Z$4,$U$8:$Z$10),1),1),4))</f>
        <v>"MagicDef":22522.6687</v>
      </c>
      <c r="AQ218" s="2" t="str" cm="1">
        <f t="array" ref="AQ218">IF(AQ217="","",$B$2&amp;AQ$31&amp;$B$2&amp;$B$1&amp;ROUND(AQ$29/100*_xlfn.XLOOKUP($E218,$E$32:$E$281,_xlfn.XLOOKUP(AQ$31,$S$28:$AB$28,$S$32:$AB$281))*IFERROR(_xlfn.XLOOKUP(AT$30,$S$8:$S$10,_xlfn.XLOOKUP(AQ$31,$U$4:$Z$4,$U$8:$Z$10),1),1),4))</f>
        <v>"AtkSpeed":0.23</v>
      </c>
      <c r="AR218" s="2" t="str" cm="1">
        <f t="array" ref="AR218">IF(AR217="","",$B$2&amp;AR$31&amp;$B$2&amp;$B$1&amp;ROUND(AR$29/100*_xlfn.XLOOKUP($E218,$E$32:$E$281,_xlfn.XLOOKUP(AR$31,$S$28:$AB$28,$S$32:$AB$281))*IFERROR(_xlfn.XLOOKUP(AS$30,$S$8:$S$10,_xlfn.XLOOKUP(AR$31,$U$4:$Z$4,$U$8:$Z$10),1),1),4))</f>
        <v>"SkillSpeed":0.1789</v>
      </c>
      <c r="AS218" s="2" t="str">
        <f t="shared" si="28"/>
        <v>{"MagicDef":22522.6687,"AtkSpeed":0.23,"SkillSpeed":0.1789}</v>
      </c>
      <c r="AT218" s="2" t="str" cm="1">
        <f t="array" ref="AT218">IF(AT217="","",$B$2&amp;AT$31&amp;$B$2&amp;$B$1&amp;ROUND(AT$29/100*_xlfn.XLOOKUP($E218,$E$32:$E$281,_xlfn.XLOOKUP(AT$31,$S$28:$AB$28,$S$32:$AB$281))*IFERROR(_xlfn.XLOOKUP(AW$30,$S$8:$S$10,_xlfn.XLOOKUP(AT$31,$U$4:$Z$4,$U$8:$Z$10),1),1),4))</f>
        <v>"Atk":50972.3556</v>
      </c>
      <c r="AU218" s="2" t="str" cm="1">
        <f t="array" ref="AU218">IF(AU217="","",$B$2&amp;AU$31&amp;$B$2&amp;$B$1&amp;ROUND(AU$29/100*_xlfn.XLOOKUP($E218,$E$32:$E$281,_xlfn.XLOOKUP(AU$31,$S$28:$AB$28,$S$32:$AB$281))*IFERROR(_xlfn.XLOOKUP(AX$30,$S$8:$S$10,_xlfn.XLOOKUP(AU$31,$U$4:$Z$4,$U$8:$Z$10),1),1),4))</f>
        <v>"Cri":0.8092</v>
      </c>
      <c r="AV218" s="2" t="str" cm="1">
        <f t="array" ref="AV218">IF(AV217="","",$B$2&amp;AV$31&amp;$B$2&amp;$B$1&amp;ROUND(AV$29/100*_xlfn.XLOOKUP($E218,$E$32:$E$281,_xlfn.XLOOKUP(AV$31,$S$28:$AB$28,$S$32:$AB$281))*IFERROR(_xlfn.XLOOKUP(AW$30,$S$8:$S$10,_xlfn.XLOOKUP(AV$31,$U$4:$Z$4,$U$8:$Z$10),1),1),4))</f>
        <v/>
      </c>
      <c r="AW218" s="2" t="str">
        <f t="shared" si="29"/>
        <v>{"Atk":50972.3556,"Cri":0.8092}</v>
      </c>
      <c r="AX218" s="2" t="str" cm="1">
        <f t="array" ref="AX218">IF(AX217="","",$B$2&amp;AX$31&amp;$B$2&amp;$B$1&amp;ROUND(AX$29/100*_xlfn.XLOOKUP($E218,$E$32:$E$281,_xlfn.XLOOKUP(AX$31,$S$28:$AB$28,$S$32:$AB$281))*IFERROR(_xlfn.XLOOKUP(BA$30,$S$8:$S$10,_xlfn.XLOOKUP(AX$31,$U$4:$Z$4,$U$8:$Z$10),1),1),4))</f>
        <v>"Hp":740877.261</v>
      </c>
      <c r="AY218" s="2" t="str" cm="1">
        <f t="array" ref="AY218">IF(AY217="","",$B$2&amp;AY$31&amp;$B$2&amp;$B$1&amp;ROUND(AY$29/100*_xlfn.XLOOKUP($E218,$E$32:$E$281,_xlfn.XLOOKUP(AY$31,$S$28:$AB$28,$S$32:$AB$281))*IFERROR(_xlfn.XLOOKUP(BB$30,$S$8:$S$10,_xlfn.XLOOKUP(AY$31,$U$4:$Z$4,$U$8:$Z$10),1),1),4))</f>
        <v>"AntiCri":0.8092</v>
      </c>
      <c r="AZ218" s="2" t="str" cm="1">
        <f t="array" ref="AZ218">IF(AZ217="","",$B$2&amp;AZ$31&amp;$B$2&amp;$B$1&amp;ROUND(AZ$29/100*_xlfn.XLOOKUP($E218,$E$32:$E$281,_xlfn.XLOOKUP(AZ$31,$S$28:$AB$28,$S$32:$AB$281))*IFERROR(_xlfn.XLOOKUP(BA$30,$S$8:$S$10,_xlfn.XLOOKUP(AZ$31,$U$4:$Z$4,$U$8:$Z$10),1),1),4))</f>
        <v/>
      </c>
      <c r="BA218" s="2" t="str">
        <f t="shared" si="30"/>
        <v>{"Hp":740877.261,"AntiCri":0.8092}</v>
      </c>
      <c r="BB218" s="2" t="str" cm="1">
        <f t="array" ref="BB218">IF(BB217="","",$B$2&amp;BB$31&amp;$B$2&amp;$B$1&amp;ROUND(BB$29/100*_xlfn.XLOOKUP($E218,$E$32:$E$281,_xlfn.XLOOKUP(BB$31,$S$28:$AB$28,$S$32:$AB$281))*IFERROR(_xlfn.XLOOKUP(BE$30,$S$8:$S$10,_xlfn.XLOOKUP(BB$31,$U$4:$Z$4,$U$8:$Z$10),1),1),4))</f>
        <v>"PhysDef":26078.8796</v>
      </c>
      <c r="BC218" s="2" t="str" cm="1">
        <f t="array" ref="BC218">IF(BC217="","",$B$2&amp;BC$31&amp;$B$2&amp;$B$1&amp;ROUND(BC$29/100*_xlfn.XLOOKUP($E218,$E$32:$E$281,_xlfn.XLOOKUP(BC$31,$S$28:$AB$28,$S$32:$AB$281))*IFERROR(_xlfn.XLOOKUP(BF$30,$S$8:$S$10,_xlfn.XLOOKUP(BC$31,$U$4:$Z$4,$U$8:$Z$10),1),1),4))</f>
        <v>"OnHealInc":0.1686</v>
      </c>
      <c r="BD218" s="2" t="str" cm="1">
        <f t="array" ref="BD218">IF(BD217="","",$B$2&amp;BD$31&amp;$B$2&amp;$B$1&amp;ROUND(BD$29/100*_xlfn.XLOOKUP($E218,$E$32:$E$281,_xlfn.XLOOKUP(BD$31,$S$28:$AB$28,$S$32:$AB$281))*IFERROR(_xlfn.XLOOKUP(BE$30,$S$8:$S$10,_xlfn.XLOOKUP(BD$31,$U$4:$Z$4,$U$8:$Z$10),1),1),4))</f>
        <v/>
      </c>
      <c r="BE218" s="2" t="str">
        <f t="shared" si="31"/>
        <v>{"PhysDef":26078.8796,"OnHealInc":0.1686}</v>
      </c>
      <c r="BF218" s="2" t="str" cm="1">
        <f t="array" ref="BF218">IF(BF217="","",$B$2&amp;BF$31&amp;$B$2&amp;$B$1&amp;ROUND(BF$29/100*_xlfn.XLOOKUP($E218,$E$32:$E$281,_xlfn.XLOOKUP(BF$31,$S$28:$AB$28,$S$32:$AB$281))*IFERROR(_xlfn.XLOOKUP(BI$30,$S$8:$S$10,_xlfn.XLOOKUP(BF$31,$U$4:$Z$4,$U$8:$Z$10),1),1),4))</f>
        <v>"MagicDef":26078.8796</v>
      </c>
      <c r="BG218" s="2" t="str" cm="1">
        <f t="array" ref="BG218">IF(BG217="","",$B$2&amp;BG$31&amp;$B$2&amp;$B$1&amp;ROUND(BG$29/100*_xlfn.XLOOKUP($E218,$E$32:$E$281,_xlfn.XLOOKUP(BG$31,$S$28:$AB$28,$S$32:$AB$281))*IFERROR(_xlfn.XLOOKUP(BJ$30,$S$8:$S$10,_xlfn.XLOOKUP(BG$31,$U$4:$Z$4,$U$8:$Z$10),1),1),4))</f>
        <v>"AtkSpeed":0.23</v>
      </c>
      <c r="BH218" s="2" t="str" cm="1">
        <f t="array" ref="BH218">IF(BH217="","",$B$2&amp;BH$31&amp;$B$2&amp;$B$1&amp;ROUND(BH$29/100*_xlfn.XLOOKUP($E218,$E$32:$E$281,_xlfn.XLOOKUP(BH$31,$S$28:$AB$28,$S$32:$AB$281))*IFERROR(_xlfn.XLOOKUP(BI$30,$S$8:$S$10,_xlfn.XLOOKUP(BH$31,$U$4:$Z$4,$U$8:$Z$10),1),1),4))</f>
        <v>"OnHealInc":0.1686</v>
      </c>
      <c r="BI218" s="2" t="str">
        <f t="shared" si="32"/>
        <v>{"MagicDef":26078.8796,"AtkSpeed":0.23,"OnHealInc":0.1686}</v>
      </c>
      <c r="BJ218" s="2" t="str" cm="1">
        <f t="array" ref="BJ218">IF(BJ217="","",$B$2&amp;BJ$31&amp;$B$2&amp;$B$1&amp;ROUND(BJ$29/100*_xlfn.XLOOKUP($E218,$E$32:$E$281,_xlfn.XLOOKUP(BJ$31,$S$28:$AB$28,$S$32:$AB$281))*IFERROR(_xlfn.XLOOKUP(BM$30,$S$8:$S$10,_xlfn.XLOOKUP(BJ$31,$U$4:$Z$4,$U$8:$Z$10),1),1),4))</f>
        <v>"Atk":65197.199</v>
      </c>
      <c r="BK218" s="2" t="str" cm="1">
        <f t="array" ref="BK218">IF(BK217="","",$B$2&amp;BK$31&amp;$B$2&amp;$B$1&amp;ROUND(BK$29/100*_xlfn.XLOOKUP($E218,$E$32:$E$281,_xlfn.XLOOKUP(BK$31,$S$28:$AB$28,$S$32:$AB$281))*IFERROR(_xlfn.XLOOKUP(BN$30,$S$8:$S$10,_xlfn.XLOOKUP(BK$31,$U$4:$Z$4,$U$8:$Z$10),1),1),4))</f>
        <v>"Cri":0.8092</v>
      </c>
      <c r="BL218" s="2" t="str" cm="1">
        <f t="array" ref="BL218">IF(BL217="","",$B$2&amp;BL$31&amp;$B$2&amp;$B$1&amp;ROUND(BL$29/100*_xlfn.XLOOKUP($E218,$E$32:$E$281,_xlfn.XLOOKUP(BL$31,$S$28:$AB$28,$S$32:$AB$281))*IFERROR(_xlfn.XLOOKUP(BM$30,$S$8:$S$10,_xlfn.XLOOKUP(BL$31,$U$4:$Z$4,$U$8:$Z$10),1),1),4))</f>
        <v/>
      </c>
      <c r="BM218" s="2" t="str">
        <f t="shared" si="33"/>
        <v>{"Atk":65197.199,"Cri":0.8092}</v>
      </c>
      <c r="BN218" s="2" t="str" cm="1">
        <f t="array" ref="BN218">IF(BN217="","",$B$2&amp;BN$31&amp;$B$2&amp;$B$1&amp;ROUND(BN$29/100*_xlfn.XLOOKUP($E218,$E$32:$E$281,_xlfn.XLOOKUP(BN$31,$S$28:$AB$28,$S$32:$AB$281))*IFERROR(_xlfn.XLOOKUP(BQ$30,$S$8:$S$10,_xlfn.XLOOKUP(BN$31,$U$4:$Z$4,$U$8:$Z$10),1),1),4))</f>
        <v>"Hp":622336.8993</v>
      </c>
      <c r="BO218" s="2" t="str" cm="1">
        <f t="array" ref="BO218">IF(BO217="","",$B$2&amp;BO$31&amp;$B$2&amp;$B$1&amp;ROUND(BO$29/100*_xlfn.XLOOKUP($E218,$E$32:$E$281,_xlfn.XLOOKUP(BO$31,$S$28:$AB$28,$S$32:$AB$281))*IFERROR(_xlfn.XLOOKUP(BR$30,$S$8:$S$10,_xlfn.XLOOKUP(BO$31,$U$4:$Z$4,$U$8:$Z$10),1),1),4))</f>
        <v>"AntiCri":0.8092</v>
      </c>
      <c r="BP218" s="2" t="str" cm="1">
        <f t="array" ref="BP218">IF(BP217="","",$B$2&amp;BP$31&amp;$B$2&amp;$B$1&amp;ROUND(BP$29/100*_xlfn.XLOOKUP($E218,$E$32:$E$281,_xlfn.XLOOKUP(BP$31,$S$28:$AB$28,$S$32:$AB$281))*IFERROR(_xlfn.XLOOKUP(BQ$30,$S$8:$S$10,_xlfn.XLOOKUP(BP$31,$U$4:$Z$4,$U$8:$Z$10),1),1),4))</f>
        <v/>
      </c>
      <c r="BQ218" s="2" t="str">
        <f t="shared" si="34"/>
        <v>{"Hp":622336.8993,"AntiCri":0.8092}</v>
      </c>
      <c r="BR218" s="2" t="str" cm="1">
        <f t="array" ref="BR218">IF(BR217="","",$B$2&amp;BR$31&amp;$B$2&amp;$B$1&amp;ROUND(BR$29/100*_xlfn.XLOOKUP($E218,$E$32:$E$281,_xlfn.XLOOKUP(BR$31,$S$28:$AB$28,$S$32:$AB$281))*IFERROR(_xlfn.XLOOKUP(BU$30,$S$8:$S$10,_xlfn.XLOOKUP(BR$31,$U$4:$Z$4,$U$8:$Z$10),1),1),4))</f>
        <v>"PhysDef":22996.8302</v>
      </c>
      <c r="BS218" s="2" t="str" cm="1">
        <f t="array" ref="BS218">IF(BS217="","",$B$2&amp;BS$31&amp;$B$2&amp;$B$1&amp;ROUND(BS$29/100*_xlfn.XLOOKUP($E218,$E$32:$E$281,_xlfn.XLOOKUP(BS$31,$S$28:$AB$28,$S$32:$AB$281))*IFERROR(_xlfn.XLOOKUP(BV$30,$S$8:$S$10,_xlfn.XLOOKUP(BS$31,$U$4:$Z$4,$U$8:$Z$10),1),1),4))</f>
        <v>"HealInc":0.1686</v>
      </c>
      <c r="BT218" s="2" t="str" cm="1">
        <f t="array" ref="BT218">IF(BT217="","",$B$2&amp;BT$31&amp;$B$2&amp;$B$1&amp;ROUND(BT$29/100*_xlfn.XLOOKUP($E218,$E$32:$E$281,_xlfn.XLOOKUP(BT$31,$S$28:$AB$28,$S$32:$AB$281))*IFERROR(_xlfn.XLOOKUP(BU$30,$S$8:$S$10,_xlfn.XLOOKUP(BT$31,$U$4:$Z$4,$U$8:$Z$10),1),1),4))</f>
        <v/>
      </c>
      <c r="BU218" s="2" t="str">
        <f t="shared" si="35"/>
        <v>{"PhysDef":22996.8302,"HealInc":0.1686}</v>
      </c>
      <c r="BV218" s="2" t="str" cm="1">
        <f t="array" ref="BV218">IF(BV217="","",$B$2&amp;BV$31&amp;$B$2&amp;$B$1&amp;ROUND(BV$29/100*_xlfn.XLOOKUP($E218,$E$32:$E$281,_xlfn.XLOOKUP(BV$31,$S$28:$AB$28,$S$32:$AB$281))*IFERROR(_xlfn.XLOOKUP(BY$30,$S$8:$S$10,_xlfn.XLOOKUP(BV$31,$U$4:$Z$4,$U$8:$Z$10),1),1),4))</f>
        <v>"MagicDef":23470.9916</v>
      </c>
      <c r="BW218" s="2" t="str" cm="1">
        <f t="array" ref="BW218">IF(BW217="","",$B$2&amp;BW$31&amp;$B$2&amp;$B$1&amp;ROUND(BW$29/100*_xlfn.XLOOKUP($E218,$E$32:$E$281,_xlfn.XLOOKUP(BW$31,$S$28:$AB$28,$S$32:$AB$281))*IFERROR(_xlfn.XLOOKUP(BZ$30,$S$8:$S$10,_xlfn.XLOOKUP(BW$31,$U$4:$Z$4,$U$8:$Z$10),1),1),4))</f>
        <v>"AtkSpeed":0.23</v>
      </c>
      <c r="BX218" s="2" t="str" cm="1">
        <f t="array" ref="BX218">IF(BX217="","",$B$2&amp;BX$31&amp;$B$2&amp;$B$1&amp;ROUND(BX$29/100*_xlfn.XLOOKUP($E218,$E$32:$E$281,_xlfn.XLOOKUP(BX$31,$S$28:$AB$28,$S$32:$AB$281))*IFERROR(_xlfn.XLOOKUP(BY$30,$S$8:$S$10,_xlfn.XLOOKUP(BX$31,$U$4:$Z$4,$U$8:$Z$10),1),1),4))</f>
        <v>"HealInc":0.1686</v>
      </c>
      <c r="BY218" s="2" t="str">
        <f t="shared" si="36"/>
        <v>{"MagicDef":23470.9916,"AtkSpeed":0.23,"HealInc":0.1686}</v>
      </c>
    </row>
    <row r="219" spans="4:77" ht="16.5" x14ac:dyDescent="0.15">
      <c r="D219" s="38">
        <v>385</v>
      </c>
      <c r="E219" s="43">
        <v>188</v>
      </c>
      <c r="F219" s="38">
        <v>0</v>
      </c>
      <c r="G219" s="38">
        <v>0</v>
      </c>
      <c r="H219" s="38">
        <v>0</v>
      </c>
      <c r="I219" s="48">
        <v>0</v>
      </c>
      <c r="J219" s="48">
        <v>0</v>
      </c>
      <c r="K219" s="48">
        <v>0</v>
      </c>
      <c r="L219" s="48">
        <v>0</v>
      </c>
      <c r="M219" s="48">
        <v>0</v>
      </c>
      <c r="N219" s="48">
        <v>0</v>
      </c>
      <c r="O219" s="48">
        <v>0</v>
      </c>
      <c r="P219" s="48">
        <v>0</v>
      </c>
      <c r="Q219" s="48">
        <v>0</v>
      </c>
      <c r="R219" s="48">
        <v>0</v>
      </c>
      <c r="S219" s="48">
        <f>SUM(I$32:I219)</f>
        <v>592701.80883179419</v>
      </c>
      <c r="T219" s="48">
        <f>SUM(J$32:J219)</f>
        <v>59270.180883179411</v>
      </c>
      <c r="U219" s="48">
        <f>SUM(K$32:K219)</f>
        <v>23708.072353271767</v>
      </c>
      <c r="V219" s="48">
        <f>SUM(L$32:L219)</f>
        <v>23708.072353271767</v>
      </c>
      <c r="W219" s="62">
        <f>SUM(M$32:M219)/10000</f>
        <v>0.80920000000000003</v>
      </c>
      <c r="X219" s="62">
        <f>SUM(N$32:N219)/10000</f>
        <v>0.80920000000000003</v>
      </c>
      <c r="Y219" s="62">
        <f>SUM(O$32:O219)/10000</f>
        <v>0.22994999999999999</v>
      </c>
      <c r="Z219" s="62">
        <f>SUM(P$32:P219)/10000</f>
        <v>0.17885000000000001</v>
      </c>
      <c r="AA219" s="62">
        <f>SUM(Q$32:Q219)/10000</f>
        <v>0.16863000000000011</v>
      </c>
      <c r="AB219" s="62">
        <f>SUM(R$32:R219)/10000</f>
        <v>0.16863000000000011</v>
      </c>
      <c r="AD219" s="2" t="str" cm="1">
        <f t="array" ref="AD219">IF(AD218="","",$B$2&amp;AD$31&amp;$B$2&amp;$B$1&amp;ROUND(AD$29/100*_xlfn.XLOOKUP($E219,$E$32:$E$281,_xlfn.XLOOKUP(AD$31,$S$28:$AB$28,$S$32:$AB$281))*_xlfn.XLOOKUP(AG$30,$S$8:$S$10,_xlfn.XLOOKUP(AD$31,$U$4:$Z$4,$U$8:$Z$10),1),4))</f>
        <v>"Atk":72309.6207</v>
      </c>
      <c r="AE219" s="2" t="str" cm="1">
        <f t="array" ref="AE219">IF(AE218="","",$B$2&amp;AE$31&amp;$B$2&amp;$B$1&amp;ROUND(AE$29/100*_xlfn.XLOOKUP($E219,$E$32:$E$281,_xlfn.XLOOKUP(AE$31,$S$28:$AB$28,$S$32:$AB$281))*_xlfn.XLOOKUP(AG$30,$S$8:$S$10,_xlfn.XLOOKUP(AE$31,$U$4:$Z$4,$U$8:$Z$10),1),4))</f>
        <v>"Cri":1.1733</v>
      </c>
      <c r="AF219" s="2" t="str" cm="1">
        <f t="array" ref="AF219">IF(AF218="","",$B$2&amp;AF$31&amp;$B$2&amp;$B$1&amp;ROUND(AF$29/100*_xlfn.XLOOKUP($E219,$E$32:$E$281,_xlfn.XLOOKUP(AF$31,$S$28:$AB$28,$S$32:$AB$281))*_xlfn.XLOOKUP(AI$30,$S$8:$S$10,_xlfn.XLOOKUP(AF$31,$U$4:$Z$4,$U$8:$Z$10),1),4))</f>
        <v/>
      </c>
      <c r="AG219" s="2" t="str">
        <f t="shared" si="25"/>
        <v>{"Atk":72309.6207,"Cri":1.1733}</v>
      </c>
      <c r="AH219" s="2" t="str" cm="1">
        <f t="array" ref="AH219">IF(AH218="","",$B$2&amp;AH$31&amp;$B$2&amp;$B$1&amp;ROUND(AH$29/100*_xlfn.XLOOKUP($E219,$E$32:$E$281,_xlfn.XLOOKUP(AH$31,$S$28:$AB$28,$S$32:$AB$281))*_xlfn.XLOOKUP(AK$30,$S$8:$S$10,_xlfn.XLOOKUP(AH$31,$U$4:$Z$4,$U$8:$Z$10),1),4))</f>
        <v>"Hp":521577.5918</v>
      </c>
      <c r="AI219" s="2" t="str" cm="1">
        <f t="array" ref="AI219">IF(AI218="","",$B$2&amp;AI$31&amp;$B$2&amp;$B$1&amp;ROUND(AI$29/100*_xlfn.XLOOKUP($E219,$E$32:$E$281,_xlfn.XLOOKUP(AI$31,$S$28:$AB$28,$S$32:$AB$281))*_xlfn.XLOOKUP(AK$30,$S$8:$S$10,_xlfn.XLOOKUP(AI$31,$U$4:$Z$4,$U$8:$Z$10),1),4))</f>
        <v>"AntiCri":0.6474</v>
      </c>
      <c r="AJ219" s="2" t="str" cm="1">
        <f t="array" ref="AJ219">IF(AJ218="","",$B$2&amp;AJ$31&amp;$B$2&amp;$B$1&amp;ROUND(AJ$29/100*_xlfn.XLOOKUP($E219,$E$32:$E$281,_xlfn.XLOOKUP(AJ$31,$S$28:$AB$28,$S$32:$AB$281))*_xlfn.XLOOKUP(AK$30,$S$8:$S$10,_xlfn.XLOOKUP(AJ$31,$U$4:$Z$4,$U$8:$Z$10),1),4))</f>
        <v/>
      </c>
      <c r="AK219" s="2" t="str">
        <f t="shared" si="26"/>
        <v>{"Hp":521577.5918,"AntiCri":0.6474}</v>
      </c>
      <c r="AL219" s="2" t="str" cm="1">
        <f t="array" ref="AL219">IF(AL218="","",$B$2&amp;AL$31&amp;$B$2&amp;$B$1&amp;ROUND(AL$29/100*_xlfn.XLOOKUP($E219,$E$32:$E$281,_xlfn.XLOOKUP(AL$31,$S$28:$AB$28,$S$32:$AB$281))*IFERROR(_xlfn.XLOOKUP(AO$30,$S$8:$S$10,_xlfn.XLOOKUP(AL$31,$U$4:$Z$4,$U$8:$Z$10),1),1),4))</f>
        <v>"PhysDef":22522.6687</v>
      </c>
      <c r="AM219" s="2" t="str" cm="1">
        <f t="array" ref="AM219">IF(AM218="","",$B$2&amp;AM$31&amp;$B$2&amp;$B$1&amp;ROUND(AM$29/100*_xlfn.XLOOKUP($E219,$E$32:$E$281,_xlfn.XLOOKUP(AM$31,$S$28:$AB$28,$S$32:$AB$281))*IFERROR(_xlfn.XLOOKUP(AP$30,$S$8:$S$10,_xlfn.XLOOKUP(AM$31,$U$4:$Z$4,$U$8:$Z$10),1),1),4))</f>
        <v>"SkillSpeed":0.1789</v>
      </c>
      <c r="AN219" s="2" t="str" cm="1">
        <f t="array" ref="AN219">IF(AN218="","",$B$2&amp;AN$31&amp;$B$2&amp;$B$1&amp;ROUND(AN$29/100*_xlfn.XLOOKUP($E219,$E$32:$E$281,_xlfn.XLOOKUP(AN$31,$S$28:$AB$28,$S$32:$AB$281))*IFERROR(_xlfn.XLOOKUP(AO$30,$S$8:$S$10,_xlfn.XLOOKUP(AN$31,$U$4:$Z$4,$U$8:$Z$10),1),1),4))</f>
        <v/>
      </c>
      <c r="AO219" s="2" t="str">
        <f t="shared" si="27"/>
        <v>{"PhysDef":22522.6687,"SkillSpeed":0.1789}</v>
      </c>
      <c r="AP219" s="2" t="str" cm="1">
        <f t="array" ref="AP219">IF(AP218="","",$B$2&amp;AP$31&amp;$B$2&amp;$B$1&amp;ROUND(AP$29/100*_xlfn.XLOOKUP($E219,$E$32:$E$281,_xlfn.XLOOKUP(AP$31,$S$28:$AB$28,$S$32:$AB$281))*IFERROR(_xlfn.XLOOKUP(AS$30,$S$8:$S$10,_xlfn.XLOOKUP(AP$31,$U$4:$Z$4,$U$8:$Z$10),1),1),4))</f>
        <v>"MagicDef":22522.6687</v>
      </c>
      <c r="AQ219" s="2" t="str" cm="1">
        <f t="array" ref="AQ219">IF(AQ218="","",$B$2&amp;AQ$31&amp;$B$2&amp;$B$1&amp;ROUND(AQ$29/100*_xlfn.XLOOKUP($E219,$E$32:$E$281,_xlfn.XLOOKUP(AQ$31,$S$28:$AB$28,$S$32:$AB$281))*IFERROR(_xlfn.XLOOKUP(AT$30,$S$8:$S$10,_xlfn.XLOOKUP(AQ$31,$U$4:$Z$4,$U$8:$Z$10),1),1),4))</f>
        <v>"AtkSpeed":0.23</v>
      </c>
      <c r="AR219" s="2" t="str" cm="1">
        <f t="array" ref="AR219">IF(AR218="","",$B$2&amp;AR$31&amp;$B$2&amp;$B$1&amp;ROUND(AR$29/100*_xlfn.XLOOKUP($E219,$E$32:$E$281,_xlfn.XLOOKUP(AR$31,$S$28:$AB$28,$S$32:$AB$281))*IFERROR(_xlfn.XLOOKUP(AS$30,$S$8:$S$10,_xlfn.XLOOKUP(AR$31,$U$4:$Z$4,$U$8:$Z$10),1),1),4))</f>
        <v>"SkillSpeed":0.1789</v>
      </c>
      <c r="AS219" s="2" t="str">
        <f t="shared" si="28"/>
        <v>{"MagicDef":22522.6687,"AtkSpeed":0.23,"SkillSpeed":0.1789}</v>
      </c>
      <c r="AT219" s="2" t="str" cm="1">
        <f t="array" ref="AT219">IF(AT218="","",$B$2&amp;AT$31&amp;$B$2&amp;$B$1&amp;ROUND(AT$29/100*_xlfn.XLOOKUP($E219,$E$32:$E$281,_xlfn.XLOOKUP(AT$31,$S$28:$AB$28,$S$32:$AB$281))*IFERROR(_xlfn.XLOOKUP(AW$30,$S$8:$S$10,_xlfn.XLOOKUP(AT$31,$U$4:$Z$4,$U$8:$Z$10),1),1),4))</f>
        <v>"Atk":50972.3556</v>
      </c>
      <c r="AU219" s="2" t="str" cm="1">
        <f t="array" ref="AU219">IF(AU218="","",$B$2&amp;AU$31&amp;$B$2&amp;$B$1&amp;ROUND(AU$29/100*_xlfn.XLOOKUP($E219,$E$32:$E$281,_xlfn.XLOOKUP(AU$31,$S$28:$AB$28,$S$32:$AB$281))*IFERROR(_xlfn.XLOOKUP(AX$30,$S$8:$S$10,_xlfn.XLOOKUP(AU$31,$U$4:$Z$4,$U$8:$Z$10),1),1),4))</f>
        <v>"Cri":0.8092</v>
      </c>
      <c r="AV219" s="2" t="str" cm="1">
        <f t="array" ref="AV219">IF(AV218="","",$B$2&amp;AV$31&amp;$B$2&amp;$B$1&amp;ROUND(AV$29/100*_xlfn.XLOOKUP($E219,$E$32:$E$281,_xlfn.XLOOKUP(AV$31,$S$28:$AB$28,$S$32:$AB$281))*IFERROR(_xlfn.XLOOKUP(AW$30,$S$8:$S$10,_xlfn.XLOOKUP(AV$31,$U$4:$Z$4,$U$8:$Z$10),1),1),4))</f>
        <v/>
      </c>
      <c r="AW219" s="2" t="str">
        <f t="shared" si="29"/>
        <v>{"Atk":50972.3556,"Cri":0.8092}</v>
      </c>
      <c r="AX219" s="2" t="str" cm="1">
        <f t="array" ref="AX219">IF(AX218="","",$B$2&amp;AX$31&amp;$B$2&amp;$B$1&amp;ROUND(AX$29/100*_xlfn.XLOOKUP($E219,$E$32:$E$281,_xlfn.XLOOKUP(AX$31,$S$28:$AB$28,$S$32:$AB$281))*IFERROR(_xlfn.XLOOKUP(BA$30,$S$8:$S$10,_xlfn.XLOOKUP(AX$31,$U$4:$Z$4,$U$8:$Z$10),1),1),4))</f>
        <v>"Hp":740877.261</v>
      </c>
      <c r="AY219" s="2" t="str" cm="1">
        <f t="array" ref="AY219">IF(AY218="","",$B$2&amp;AY$31&amp;$B$2&amp;$B$1&amp;ROUND(AY$29/100*_xlfn.XLOOKUP($E219,$E$32:$E$281,_xlfn.XLOOKUP(AY$31,$S$28:$AB$28,$S$32:$AB$281))*IFERROR(_xlfn.XLOOKUP(BB$30,$S$8:$S$10,_xlfn.XLOOKUP(AY$31,$U$4:$Z$4,$U$8:$Z$10),1),1),4))</f>
        <v>"AntiCri":0.8092</v>
      </c>
      <c r="AZ219" s="2" t="str" cm="1">
        <f t="array" ref="AZ219">IF(AZ218="","",$B$2&amp;AZ$31&amp;$B$2&amp;$B$1&amp;ROUND(AZ$29/100*_xlfn.XLOOKUP($E219,$E$32:$E$281,_xlfn.XLOOKUP(AZ$31,$S$28:$AB$28,$S$32:$AB$281))*IFERROR(_xlfn.XLOOKUP(BA$30,$S$8:$S$10,_xlfn.XLOOKUP(AZ$31,$U$4:$Z$4,$U$8:$Z$10),1),1),4))</f>
        <v/>
      </c>
      <c r="BA219" s="2" t="str">
        <f t="shared" si="30"/>
        <v>{"Hp":740877.261,"AntiCri":0.8092}</v>
      </c>
      <c r="BB219" s="2" t="str" cm="1">
        <f t="array" ref="BB219">IF(BB218="","",$B$2&amp;BB$31&amp;$B$2&amp;$B$1&amp;ROUND(BB$29/100*_xlfn.XLOOKUP($E219,$E$32:$E$281,_xlfn.XLOOKUP(BB$31,$S$28:$AB$28,$S$32:$AB$281))*IFERROR(_xlfn.XLOOKUP(BE$30,$S$8:$S$10,_xlfn.XLOOKUP(BB$31,$U$4:$Z$4,$U$8:$Z$10),1),1),4))</f>
        <v>"PhysDef":26078.8796</v>
      </c>
      <c r="BC219" s="2" t="str" cm="1">
        <f t="array" ref="BC219">IF(BC218="","",$B$2&amp;BC$31&amp;$B$2&amp;$B$1&amp;ROUND(BC$29/100*_xlfn.XLOOKUP($E219,$E$32:$E$281,_xlfn.XLOOKUP(BC$31,$S$28:$AB$28,$S$32:$AB$281))*IFERROR(_xlfn.XLOOKUP(BF$30,$S$8:$S$10,_xlfn.XLOOKUP(BC$31,$U$4:$Z$4,$U$8:$Z$10),1),1),4))</f>
        <v>"OnHealInc":0.1686</v>
      </c>
      <c r="BD219" s="2" t="str" cm="1">
        <f t="array" ref="BD219">IF(BD218="","",$B$2&amp;BD$31&amp;$B$2&amp;$B$1&amp;ROUND(BD$29/100*_xlfn.XLOOKUP($E219,$E$32:$E$281,_xlfn.XLOOKUP(BD$31,$S$28:$AB$28,$S$32:$AB$281))*IFERROR(_xlfn.XLOOKUP(BE$30,$S$8:$S$10,_xlfn.XLOOKUP(BD$31,$U$4:$Z$4,$U$8:$Z$10),1),1),4))</f>
        <v/>
      </c>
      <c r="BE219" s="2" t="str">
        <f t="shared" si="31"/>
        <v>{"PhysDef":26078.8796,"OnHealInc":0.1686}</v>
      </c>
      <c r="BF219" s="2" t="str" cm="1">
        <f t="array" ref="BF219">IF(BF218="","",$B$2&amp;BF$31&amp;$B$2&amp;$B$1&amp;ROUND(BF$29/100*_xlfn.XLOOKUP($E219,$E$32:$E$281,_xlfn.XLOOKUP(BF$31,$S$28:$AB$28,$S$32:$AB$281))*IFERROR(_xlfn.XLOOKUP(BI$30,$S$8:$S$10,_xlfn.XLOOKUP(BF$31,$U$4:$Z$4,$U$8:$Z$10),1),1),4))</f>
        <v>"MagicDef":26078.8796</v>
      </c>
      <c r="BG219" s="2" t="str" cm="1">
        <f t="array" ref="BG219">IF(BG218="","",$B$2&amp;BG$31&amp;$B$2&amp;$B$1&amp;ROUND(BG$29/100*_xlfn.XLOOKUP($E219,$E$32:$E$281,_xlfn.XLOOKUP(BG$31,$S$28:$AB$28,$S$32:$AB$281))*IFERROR(_xlfn.XLOOKUP(BJ$30,$S$8:$S$10,_xlfn.XLOOKUP(BG$31,$U$4:$Z$4,$U$8:$Z$10),1),1),4))</f>
        <v>"AtkSpeed":0.23</v>
      </c>
      <c r="BH219" s="2" t="str" cm="1">
        <f t="array" ref="BH219">IF(BH218="","",$B$2&amp;BH$31&amp;$B$2&amp;$B$1&amp;ROUND(BH$29/100*_xlfn.XLOOKUP($E219,$E$32:$E$281,_xlfn.XLOOKUP(BH$31,$S$28:$AB$28,$S$32:$AB$281))*IFERROR(_xlfn.XLOOKUP(BI$30,$S$8:$S$10,_xlfn.XLOOKUP(BH$31,$U$4:$Z$4,$U$8:$Z$10),1),1),4))</f>
        <v>"OnHealInc":0.1686</v>
      </c>
      <c r="BI219" s="2" t="str">
        <f t="shared" si="32"/>
        <v>{"MagicDef":26078.8796,"AtkSpeed":0.23,"OnHealInc":0.1686}</v>
      </c>
      <c r="BJ219" s="2" t="str" cm="1">
        <f t="array" ref="BJ219">IF(BJ218="","",$B$2&amp;BJ$31&amp;$B$2&amp;$B$1&amp;ROUND(BJ$29/100*_xlfn.XLOOKUP($E219,$E$32:$E$281,_xlfn.XLOOKUP(BJ$31,$S$28:$AB$28,$S$32:$AB$281))*IFERROR(_xlfn.XLOOKUP(BM$30,$S$8:$S$10,_xlfn.XLOOKUP(BJ$31,$U$4:$Z$4,$U$8:$Z$10),1),1),4))</f>
        <v>"Atk":65197.199</v>
      </c>
      <c r="BK219" s="2" t="str" cm="1">
        <f t="array" ref="BK219">IF(BK218="","",$B$2&amp;BK$31&amp;$B$2&amp;$B$1&amp;ROUND(BK$29/100*_xlfn.XLOOKUP($E219,$E$32:$E$281,_xlfn.XLOOKUP(BK$31,$S$28:$AB$28,$S$32:$AB$281))*IFERROR(_xlfn.XLOOKUP(BN$30,$S$8:$S$10,_xlfn.XLOOKUP(BK$31,$U$4:$Z$4,$U$8:$Z$10),1),1),4))</f>
        <v>"Cri":0.8092</v>
      </c>
      <c r="BL219" s="2" t="str" cm="1">
        <f t="array" ref="BL219">IF(BL218="","",$B$2&amp;BL$31&amp;$B$2&amp;$B$1&amp;ROUND(BL$29/100*_xlfn.XLOOKUP($E219,$E$32:$E$281,_xlfn.XLOOKUP(BL$31,$S$28:$AB$28,$S$32:$AB$281))*IFERROR(_xlfn.XLOOKUP(BM$30,$S$8:$S$10,_xlfn.XLOOKUP(BL$31,$U$4:$Z$4,$U$8:$Z$10),1),1),4))</f>
        <v/>
      </c>
      <c r="BM219" s="2" t="str">
        <f t="shared" si="33"/>
        <v>{"Atk":65197.199,"Cri":0.8092}</v>
      </c>
      <c r="BN219" s="2" t="str" cm="1">
        <f t="array" ref="BN219">IF(BN218="","",$B$2&amp;BN$31&amp;$B$2&amp;$B$1&amp;ROUND(BN$29/100*_xlfn.XLOOKUP($E219,$E$32:$E$281,_xlfn.XLOOKUP(BN$31,$S$28:$AB$28,$S$32:$AB$281))*IFERROR(_xlfn.XLOOKUP(BQ$30,$S$8:$S$10,_xlfn.XLOOKUP(BN$31,$U$4:$Z$4,$U$8:$Z$10),1),1),4))</f>
        <v>"Hp":622336.8993</v>
      </c>
      <c r="BO219" s="2" t="str" cm="1">
        <f t="array" ref="BO219">IF(BO218="","",$B$2&amp;BO$31&amp;$B$2&amp;$B$1&amp;ROUND(BO$29/100*_xlfn.XLOOKUP($E219,$E$32:$E$281,_xlfn.XLOOKUP(BO$31,$S$28:$AB$28,$S$32:$AB$281))*IFERROR(_xlfn.XLOOKUP(BR$30,$S$8:$S$10,_xlfn.XLOOKUP(BO$31,$U$4:$Z$4,$U$8:$Z$10),1),1),4))</f>
        <v>"AntiCri":0.8092</v>
      </c>
      <c r="BP219" s="2" t="str" cm="1">
        <f t="array" ref="BP219">IF(BP218="","",$B$2&amp;BP$31&amp;$B$2&amp;$B$1&amp;ROUND(BP$29/100*_xlfn.XLOOKUP($E219,$E$32:$E$281,_xlfn.XLOOKUP(BP$31,$S$28:$AB$28,$S$32:$AB$281))*IFERROR(_xlfn.XLOOKUP(BQ$30,$S$8:$S$10,_xlfn.XLOOKUP(BP$31,$U$4:$Z$4,$U$8:$Z$10),1),1),4))</f>
        <v/>
      </c>
      <c r="BQ219" s="2" t="str">
        <f t="shared" si="34"/>
        <v>{"Hp":622336.8993,"AntiCri":0.8092}</v>
      </c>
      <c r="BR219" s="2" t="str" cm="1">
        <f t="array" ref="BR219">IF(BR218="","",$B$2&amp;BR$31&amp;$B$2&amp;$B$1&amp;ROUND(BR$29/100*_xlfn.XLOOKUP($E219,$E$32:$E$281,_xlfn.XLOOKUP(BR$31,$S$28:$AB$28,$S$32:$AB$281))*IFERROR(_xlfn.XLOOKUP(BU$30,$S$8:$S$10,_xlfn.XLOOKUP(BR$31,$U$4:$Z$4,$U$8:$Z$10),1),1),4))</f>
        <v>"PhysDef":22996.8302</v>
      </c>
      <c r="BS219" s="2" t="str" cm="1">
        <f t="array" ref="BS219">IF(BS218="","",$B$2&amp;BS$31&amp;$B$2&amp;$B$1&amp;ROUND(BS$29/100*_xlfn.XLOOKUP($E219,$E$32:$E$281,_xlfn.XLOOKUP(BS$31,$S$28:$AB$28,$S$32:$AB$281))*IFERROR(_xlfn.XLOOKUP(BV$30,$S$8:$S$10,_xlfn.XLOOKUP(BS$31,$U$4:$Z$4,$U$8:$Z$10),1),1),4))</f>
        <v>"HealInc":0.1686</v>
      </c>
      <c r="BT219" s="2" t="str" cm="1">
        <f t="array" ref="BT219">IF(BT218="","",$B$2&amp;BT$31&amp;$B$2&amp;$B$1&amp;ROUND(BT$29/100*_xlfn.XLOOKUP($E219,$E$32:$E$281,_xlfn.XLOOKUP(BT$31,$S$28:$AB$28,$S$32:$AB$281))*IFERROR(_xlfn.XLOOKUP(BU$30,$S$8:$S$10,_xlfn.XLOOKUP(BT$31,$U$4:$Z$4,$U$8:$Z$10),1),1),4))</f>
        <v/>
      </c>
      <c r="BU219" s="2" t="str">
        <f t="shared" si="35"/>
        <v>{"PhysDef":22996.8302,"HealInc":0.1686}</v>
      </c>
      <c r="BV219" s="2" t="str" cm="1">
        <f t="array" ref="BV219">IF(BV218="","",$B$2&amp;BV$31&amp;$B$2&amp;$B$1&amp;ROUND(BV$29/100*_xlfn.XLOOKUP($E219,$E$32:$E$281,_xlfn.XLOOKUP(BV$31,$S$28:$AB$28,$S$32:$AB$281))*IFERROR(_xlfn.XLOOKUP(BY$30,$S$8:$S$10,_xlfn.XLOOKUP(BV$31,$U$4:$Z$4,$U$8:$Z$10),1),1),4))</f>
        <v>"MagicDef":23470.9916</v>
      </c>
      <c r="BW219" s="2" t="str" cm="1">
        <f t="array" ref="BW219">IF(BW218="","",$B$2&amp;BW$31&amp;$B$2&amp;$B$1&amp;ROUND(BW$29/100*_xlfn.XLOOKUP($E219,$E$32:$E$281,_xlfn.XLOOKUP(BW$31,$S$28:$AB$28,$S$32:$AB$281))*IFERROR(_xlfn.XLOOKUP(BZ$30,$S$8:$S$10,_xlfn.XLOOKUP(BW$31,$U$4:$Z$4,$U$8:$Z$10),1),1),4))</f>
        <v>"AtkSpeed":0.23</v>
      </c>
      <c r="BX219" s="2" t="str" cm="1">
        <f t="array" ref="BX219">IF(BX218="","",$B$2&amp;BX$31&amp;$B$2&amp;$B$1&amp;ROUND(BX$29/100*_xlfn.XLOOKUP($E219,$E$32:$E$281,_xlfn.XLOOKUP(BX$31,$S$28:$AB$28,$S$32:$AB$281))*IFERROR(_xlfn.XLOOKUP(BY$30,$S$8:$S$10,_xlfn.XLOOKUP(BX$31,$U$4:$Z$4,$U$8:$Z$10),1),1),4))</f>
        <v>"HealInc":0.1686</v>
      </c>
      <c r="BY219" s="2" t="str">
        <f t="shared" si="36"/>
        <v>{"MagicDef":23470.9916,"AtkSpeed":0.23,"HealInc":0.1686}</v>
      </c>
    </row>
    <row r="220" spans="4:77" ht="16.5" x14ac:dyDescent="0.15">
      <c r="D220" s="38">
        <v>387</v>
      </c>
      <c r="E220" s="43">
        <v>189</v>
      </c>
      <c r="F220" s="38">
        <v>0</v>
      </c>
      <c r="G220" s="38">
        <v>0</v>
      </c>
      <c r="H220" s="38">
        <v>0</v>
      </c>
      <c r="I220" s="48">
        <v>0</v>
      </c>
      <c r="J220" s="48">
        <v>0</v>
      </c>
      <c r="K220" s="48">
        <v>0</v>
      </c>
      <c r="L220" s="48">
        <v>0</v>
      </c>
      <c r="M220" s="48">
        <v>0</v>
      </c>
      <c r="N220" s="48">
        <v>0</v>
      </c>
      <c r="O220" s="48">
        <v>0</v>
      </c>
      <c r="P220" s="48">
        <v>0</v>
      </c>
      <c r="Q220" s="48">
        <v>0</v>
      </c>
      <c r="R220" s="48">
        <v>0</v>
      </c>
      <c r="S220" s="48">
        <f>SUM(I$32:I220)</f>
        <v>592701.80883179419</v>
      </c>
      <c r="T220" s="48">
        <f>SUM(J$32:J220)</f>
        <v>59270.180883179411</v>
      </c>
      <c r="U220" s="48">
        <f>SUM(K$32:K220)</f>
        <v>23708.072353271767</v>
      </c>
      <c r="V220" s="48">
        <f>SUM(L$32:L220)</f>
        <v>23708.072353271767</v>
      </c>
      <c r="W220" s="62">
        <f>SUM(M$32:M220)/10000</f>
        <v>0.80920000000000003</v>
      </c>
      <c r="X220" s="62">
        <f>SUM(N$32:N220)/10000</f>
        <v>0.80920000000000003</v>
      </c>
      <c r="Y220" s="62">
        <f>SUM(O$32:O220)/10000</f>
        <v>0.22994999999999999</v>
      </c>
      <c r="Z220" s="62">
        <f>SUM(P$32:P220)/10000</f>
        <v>0.17885000000000001</v>
      </c>
      <c r="AA220" s="62">
        <f>SUM(Q$32:Q220)/10000</f>
        <v>0.16863000000000011</v>
      </c>
      <c r="AB220" s="62">
        <f>SUM(R$32:R220)/10000</f>
        <v>0.16863000000000011</v>
      </c>
      <c r="AD220" s="2" t="str" cm="1">
        <f t="array" ref="AD220">IF(AD219="","",$B$2&amp;AD$31&amp;$B$2&amp;$B$1&amp;ROUND(AD$29/100*_xlfn.XLOOKUP($E220,$E$32:$E$281,_xlfn.XLOOKUP(AD$31,$S$28:$AB$28,$S$32:$AB$281))*_xlfn.XLOOKUP(AG$30,$S$8:$S$10,_xlfn.XLOOKUP(AD$31,$U$4:$Z$4,$U$8:$Z$10),1),4))</f>
        <v>"Atk":72309.6207</v>
      </c>
      <c r="AE220" s="2" t="str" cm="1">
        <f t="array" ref="AE220">IF(AE219="","",$B$2&amp;AE$31&amp;$B$2&amp;$B$1&amp;ROUND(AE$29/100*_xlfn.XLOOKUP($E220,$E$32:$E$281,_xlfn.XLOOKUP(AE$31,$S$28:$AB$28,$S$32:$AB$281))*_xlfn.XLOOKUP(AG$30,$S$8:$S$10,_xlfn.XLOOKUP(AE$31,$U$4:$Z$4,$U$8:$Z$10),1),4))</f>
        <v>"Cri":1.1733</v>
      </c>
      <c r="AF220" s="2" t="str" cm="1">
        <f t="array" ref="AF220">IF(AF219="","",$B$2&amp;AF$31&amp;$B$2&amp;$B$1&amp;ROUND(AF$29/100*_xlfn.XLOOKUP($E220,$E$32:$E$281,_xlfn.XLOOKUP(AF$31,$S$28:$AB$28,$S$32:$AB$281))*_xlfn.XLOOKUP(AI$30,$S$8:$S$10,_xlfn.XLOOKUP(AF$31,$U$4:$Z$4,$U$8:$Z$10),1),4))</f>
        <v/>
      </c>
      <c r="AG220" s="2" t="str">
        <f t="shared" si="25"/>
        <v>{"Atk":72309.6207,"Cri":1.1733}</v>
      </c>
      <c r="AH220" s="2" t="str" cm="1">
        <f t="array" ref="AH220">IF(AH219="","",$B$2&amp;AH$31&amp;$B$2&amp;$B$1&amp;ROUND(AH$29/100*_xlfn.XLOOKUP($E220,$E$32:$E$281,_xlfn.XLOOKUP(AH$31,$S$28:$AB$28,$S$32:$AB$281))*_xlfn.XLOOKUP(AK$30,$S$8:$S$10,_xlfn.XLOOKUP(AH$31,$U$4:$Z$4,$U$8:$Z$10),1),4))</f>
        <v>"Hp":521577.5918</v>
      </c>
      <c r="AI220" s="2" t="str" cm="1">
        <f t="array" ref="AI220">IF(AI219="","",$B$2&amp;AI$31&amp;$B$2&amp;$B$1&amp;ROUND(AI$29/100*_xlfn.XLOOKUP($E220,$E$32:$E$281,_xlfn.XLOOKUP(AI$31,$S$28:$AB$28,$S$32:$AB$281))*_xlfn.XLOOKUP(AK$30,$S$8:$S$10,_xlfn.XLOOKUP(AI$31,$U$4:$Z$4,$U$8:$Z$10),1),4))</f>
        <v>"AntiCri":0.6474</v>
      </c>
      <c r="AJ220" s="2" t="str" cm="1">
        <f t="array" ref="AJ220">IF(AJ219="","",$B$2&amp;AJ$31&amp;$B$2&amp;$B$1&amp;ROUND(AJ$29/100*_xlfn.XLOOKUP($E220,$E$32:$E$281,_xlfn.XLOOKUP(AJ$31,$S$28:$AB$28,$S$32:$AB$281))*_xlfn.XLOOKUP(AK$30,$S$8:$S$10,_xlfn.XLOOKUP(AJ$31,$U$4:$Z$4,$U$8:$Z$10),1),4))</f>
        <v/>
      </c>
      <c r="AK220" s="2" t="str">
        <f t="shared" si="26"/>
        <v>{"Hp":521577.5918,"AntiCri":0.6474}</v>
      </c>
      <c r="AL220" s="2" t="str" cm="1">
        <f t="array" ref="AL220">IF(AL219="","",$B$2&amp;AL$31&amp;$B$2&amp;$B$1&amp;ROUND(AL$29/100*_xlfn.XLOOKUP($E220,$E$32:$E$281,_xlfn.XLOOKUP(AL$31,$S$28:$AB$28,$S$32:$AB$281))*IFERROR(_xlfn.XLOOKUP(AO$30,$S$8:$S$10,_xlfn.XLOOKUP(AL$31,$U$4:$Z$4,$U$8:$Z$10),1),1),4))</f>
        <v>"PhysDef":22522.6687</v>
      </c>
      <c r="AM220" s="2" t="str" cm="1">
        <f t="array" ref="AM220">IF(AM219="","",$B$2&amp;AM$31&amp;$B$2&amp;$B$1&amp;ROUND(AM$29/100*_xlfn.XLOOKUP($E220,$E$32:$E$281,_xlfn.XLOOKUP(AM$31,$S$28:$AB$28,$S$32:$AB$281))*IFERROR(_xlfn.XLOOKUP(AP$30,$S$8:$S$10,_xlfn.XLOOKUP(AM$31,$U$4:$Z$4,$U$8:$Z$10),1),1),4))</f>
        <v>"SkillSpeed":0.1789</v>
      </c>
      <c r="AN220" s="2" t="str" cm="1">
        <f t="array" ref="AN220">IF(AN219="","",$B$2&amp;AN$31&amp;$B$2&amp;$B$1&amp;ROUND(AN$29/100*_xlfn.XLOOKUP($E220,$E$32:$E$281,_xlfn.XLOOKUP(AN$31,$S$28:$AB$28,$S$32:$AB$281))*IFERROR(_xlfn.XLOOKUP(AO$30,$S$8:$S$10,_xlfn.XLOOKUP(AN$31,$U$4:$Z$4,$U$8:$Z$10),1),1),4))</f>
        <v/>
      </c>
      <c r="AO220" s="2" t="str">
        <f t="shared" si="27"/>
        <v>{"PhysDef":22522.6687,"SkillSpeed":0.1789}</v>
      </c>
      <c r="AP220" s="2" t="str" cm="1">
        <f t="array" ref="AP220">IF(AP219="","",$B$2&amp;AP$31&amp;$B$2&amp;$B$1&amp;ROUND(AP$29/100*_xlfn.XLOOKUP($E220,$E$32:$E$281,_xlfn.XLOOKUP(AP$31,$S$28:$AB$28,$S$32:$AB$281))*IFERROR(_xlfn.XLOOKUP(AS$30,$S$8:$S$10,_xlfn.XLOOKUP(AP$31,$U$4:$Z$4,$U$8:$Z$10),1),1),4))</f>
        <v>"MagicDef":22522.6687</v>
      </c>
      <c r="AQ220" s="2" t="str" cm="1">
        <f t="array" ref="AQ220">IF(AQ219="","",$B$2&amp;AQ$31&amp;$B$2&amp;$B$1&amp;ROUND(AQ$29/100*_xlfn.XLOOKUP($E220,$E$32:$E$281,_xlfn.XLOOKUP(AQ$31,$S$28:$AB$28,$S$32:$AB$281))*IFERROR(_xlfn.XLOOKUP(AT$30,$S$8:$S$10,_xlfn.XLOOKUP(AQ$31,$U$4:$Z$4,$U$8:$Z$10),1),1),4))</f>
        <v>"AtkSpeed":0.23</v>
      </c>
      <c r="AR220" s="2" t="str" cm="1">
        <f t="array" ref="AR220">IF(AR219="","",$B$2&amp;AR$31&amp;$B$2&amp;$B$1&amp;ROUND(AR$29/100*_xlfn.XLOOKUP($E220,$E$32:$E$281,_xlfn.XLOOKUP(AR$31,$S$28:$AB$28,$S$32:$AB$281))*IFERROR(_xlfn.XLOOKUP(AS$30,$S$8:$S$10,_xlfn.XLOOKUP(AR$31,$U$4:$Z$4,$U$8:$Z$10),1),1),4))</f>
        <v>"SkillSpeed":0.1789</v>
      </c>
      <c r="AS220" s="2" t="str">
        <f t="shared" si="28"/>
        <v>{"MagicDef":22522.6687,"AtkSpeed":0.23,"SkillSpeed":0.1789}</v>
      </c>
      <c r="AT220" s="2" t="str" cm="1">
        <f t="array" ref="AT220">IF(AT219="","",$B$2&amp;AT$31&amp;$B$2&amp;$B$1&amp;ROUND(AT$29/100*_xlfn.XLOOKUP($E220,$E$32:$E$281,_xlfn.XLOOKUP(AT$31,$S$28:$AB$28,$S$32:$AB$281))*IFERROR(_xlfn.XLOOKUP(AW$30,$S$8:$S$10,_xlfn.XLOOKUP(AT$31,$U$4:$Z$4,$U$8:$Z$10),1),1),4))</f>
        <v>"Atk":50972.3556</v>
      </c>
      <c r="AU220" s="2" t="str" cm="1">
        <f t="array" ref="AU220">IF(AU219="","",$B$2&amp;AU$31&amp;$B$2&amp;$B$1&amp;ROUND(AU$29/100*_xlfn.XLOOKUP($E220,$E$32:$E$281,_xlfn.XLOOKUP(AU$31,$S$28:$AB$28,$S$32:$AB$281))*IFERROR(_xlfn.XLOOKUP(AX$30,$S$8:$S$10,_xlfn.XLOOKUP(AU$31,$U$4:$Z$4,$U$8:$Z$10),1),1),4))</f>
        <v>"Cri":0.8092</v>
      </c>
      <c r="AV220" s="2" t="str" cm="1">
        <f t="array" ref="AV220">IF(AV219="","",$B$2&amp;AV$31&amp;$B$2&amp;$B$1&amp;ROUND(AV$29/100*_xlfn.XLOOKUP($E220,$E$32:$E$281,_xlfn.XLOOKUP(AV$31,$S$28:$AB$28,$S$32:$AB$281))*IFERROR(_xlfn.XLOOKUP(AW$30,$S$8:$S$10,_xlfn.XLOOKUP(AV$31,$U$4:$Z$4,$U$8:$Z$10),1),1),4))</f>
        <v/>
      </c>
      <c r="AW220" s="2" t="str">
        <f t="shared" si="29"/>
        <v>{"Atk":50972.3556,"Cri":0.8092}</v>
      </c>
      <c r="AX220" s="2" t="str" cm="1">
        <f t="array" ref="AX220">IF(AX219="","",$B$2&amp;AX$31&amp;$B$2&amp;$B$1&amp;ROUND(AX$29/100*_xlfn.XLOOKUP($E220,$E$32:$E$281,_xlfn.XLOOKUP(AX$31,$S$28:$AB$28,$S$32:$AB$281))*IFERROR(_xlfn.XLOOKUP(BA$30,$S$8:$S$10,_xlfn.XLOOKUP(AX$31,$U$4:$Z$4,$U$8:$Z$10),1),1),4))</f>
        <v>"Hp":740877.261</v>
      </c>
      <c r="AY220" s="2" t="str" cm="1">
        <f t="array" ref="AY220">IF(AY219="","",$B$2&amp;AY$31&amp;$B$2&amp;$B$1&amp;ROUND(AY$29/100*_xlfn.XLOOKUP($E220,$E$32:$E$281,_xlfn.XLOOKUP(AY$31,$S$28:$AB$28,$S$32:$AB$281))*IFERROR(_xlfn.XLOOKUP(BB$30,$S$8:$S$10,_xlfn.XLOOKUP(AY$31,$U$4:$Z$4,$U$8:$Z$10),1),1),4))</f>
        <v>"AntiCri":0.8092</v>
      </c>
      <c r="AZ220" s="2" t="str" cm="1">
        <f t="array" ref="AZ220">IF(AZ219="","",$B$2&amp;AZ$31&amp;$B$2&amp;$B$1&amp;ROUND(AZ$29/100*_xlfn.XLOOKUP($E220,$E$32:$E$281,_xlfn.XLOOKUP(AZ$31,$S$28:$AB$28,$S$32:$AB$281))*IFERROR(_xlfn.XLOOKUP(BA$30,$S$8:$S$10,_xlfn.XLOOKUP(AZ$31,$U$4:$Z$4,$U$8:$Z$10),1),1),4))</f>
        <v/>
      </c>
      <c r="BA220" s="2" t="str">
        <f t="shared" si="30"/>
        <v>{"Hp":740877.261,"AntiCri":0.8092}</v>
      </c>
      <c r="BB220" s="2" t="str" cm="1">
        <f t="array" ref="BB220">IF(BB219="","",$B$2&amp;BB$31&amp;$B$2&amp;$B$1&amp;ROUND(BB$29/100*_xlfn.XLOOKUP($E220,$E$32:$E$281,_xlfn.XLOOKUP(BB$31,$S$28:$AB$28,$S$32:$AB$281))*IFERROR(_xlfn.XLOOKUP(BE$30,$S$8:$S$10,_xlfn.XLOOKUP(BB$31,$U$4:$Z$4,$U$8:$Z$10),1),1),4))</f>
        <v>"PhysDef":26078.8796</v>
      </c>
      <c r="BC220" s="2" t="str" cm="1">
        <f t="array" ref="BC220">IF(BC219="","",$B$2&amp;BC$31&amp;$B$2&amp;$B$1&amp;ROUND(BC$29/100*_xlfn.XLOOKUP($E220,$E$32:$E$281,_xlfn.XLOOKUP(BC$31,$S$28:$AB$28,$S$32:$AB$281))*IFERROR(_xlfn.XLOOKUP(BF$30,$S$8:$S$10,_xlfn.XLOOKUP(BC$31,$U$4:$Z$4,$U$8:$Z$10),1),1),4))</f>
        <v>"OnHealInc":0.1686</v>
      </c>
      <c r="BD220" s="2" t="str" cm="1">
        <f t="array" ref="BD220">IF(BD219="","",$B$2&amp;BD$31&amp;$B$2&amp;$B$1&amp;ROUND(BD$29/100*_xlfn.XLOOKUP($E220,$E$32:$E$281,_xlfn.XLOOKUP(BD$31,$S$28:$AB$28,$S$32:$AB$281))*IFERROR(_xlfn.XLOOKUP(BE$30,$S$8:$S$10,_xlfn.XLOOKUP(BD$31,$U$4:$Z$4,$U$8:$Z$10),1),1),4))</f>
        <v/>
      </c>
      <c r="BE220" s="2" t="str">
        <f t="shared" si="31"/>
        <v>{"PhysDef":26078.8796,"OnHealInc":0.1686}</v>
      </c>
      <c r="BF220" s="2" t="str" cm="1">
        <f t="array" ref="BF220">IF(BF219="","",$B$2&amp;BF$31&amp;$B$2&amp;$B$1&amp;ROUND(BF$29/100*_xlfn.XLOOKUP($E220,$E$32:$E$281,_xlfn.XLOOKUP(BF$31,$S$28:$AB$28,$S$32:$AB$281))*IFERROR(_xlfn.XLOOKUP(BI$30,$S$8:$S$10,_xlfn.XLOOKUP(BF$31,$U$4:$Z$4,$U$8:$Z$10),1),1),4))</f>
        <v>"MagicDef":26078.8796</v>
      </c>
      <c r="BG220" s="2" t="str" cm="1">
        <f t="array" ref="BG220">IF(BG219="","",$B$2&amp;BG$31&amp;$B$2&amp;$B$1&amp;ROUND(BG$29/100*_xlfn.XLOOKUP($E220,$E$32:$E$281,_xlfn.XLOOKUP(BG$31,$S$28:$AB$28,$S$32:$AB$281))*IFERROR(_xlfn.XLOOKUP(BJ$30,$S$8:$S$10,_xlfn.XLOOKUP(BG$31,$U$4:$Z$4,$U$8:$Z$10),1),1),4))</f>
        <v>"AtkSpeed":0.23</v>
      </c>
      <c r="BH220" s="2" t="str" cm="1">
        <f t="array" ref="BH220">IF(BH219="","",$B$2&amp;BH$31&amp;$B$2&amp;$B$1&amp;ROUND(BH$29/100*_xlfn.XLOOKUP($E220,$E$32:$E$281,_xlfn.XLOOKUP(BH$31,$S$28:$AB$28,$S$32:$AB$281))*IFERROR(_xlfn.XLOOKUP(BI$30,$S$8:$S$10,_xlfn.XLOOKUP(BH$31,$U$4:$Z$4,$U$8:$Z$10),1),1),4))</f>
        <v>"OnHealInc":0.1686</v>
      </c>
      <c r="BI220" s="2" t="str">
        <f t="shared" si="32"/>
        <v>{"MagicDef":26078.8796,"AtkSpeed":0.23,"OnHealInc":0.1686}</v>
      </c>
      <c r="BJ220" s="2" t="str" cm="1">
        <f t="array" ref="BJ220">IF(BJ219="","",$B$2&amp;BJ$31&amp;$B$2&amp;$B$1&amp;ROUND(BJ$29/100*_xlfn.XLOOKUP($E220,$E$32:$E$281,_xlfn.XLOOKUP(BJ$31,$S$28:$AB$28,$S$32:$AB$281))*IFERROR(_xlfn.XLOOKUP(BM$30,$S$8:$S$10,_xlfn.XLOOKUP(BJ$31,$U$4:$Z$4,$U$8:$Z$10),1),1),4))</f>
        <v>"Atk":65197.199</v>
      </c>
      <c r="BK220" s="2" t="str" cm="1">
        <f t="array" ref="BK220">IF(BK219="","",$B$2&amp;BK$31&amp;$B$2&amp;$B$1&amp;ROUND(BK$29/100*_xlfn.XLOOKUP($E220,$E$32:$E$281,_xlfn.XLOOKUP(BK$31,$S$28:$AB$28,$S$32:$AB$281))*IFERROR(_xlfn.XLOOKUP(BN$30,$S$8:$S$10,_xlfn.XLOOKUP(BK$31,$U$4:$Z$4,$U$8:$Z$10),1),1),4))</f>
        <v>"Cri":0.8092</v>
      </c>
      <c r="BL220" s="2" t="str" cm="1">
        <f t="array" ref="BL220">IF(BL219="","",$B$2&amp;BL$31&amp;$B$2&amp;$B$1&amp;ROUND(BL$29/100*_xlfn.XLOOKUP($E220,$E$32:$E$281,_xlfn.XLOOKUP(BL$31,$S$28:$AB$28,$S$32:$AB$281))*IFERROR(_xlfn.XLOOKUP(BM$30,$S$8:$S$10,_xlfn.XLOOKUP(BL$31,$U$4:$Z$4,$U$8:$Z$10),1),1),4))</f>
        <v/>
      </c>
      <c r="BM220" s="2" t="str">
        <f t="shared" si="33"/>
        <v>{"Atk":65197.199,"Cri":0.8092}</v>
      </c>
      <c r="BN220" s="2" t="str" cm="1">
        <f t="array" ref="BN220">IF(BN219="","",$B$2&amp;BN$31&amp;$B$2&amp;$B$1&amp;ROUND(BN$29/100*_xlfn.XLOOKUP($E220,$E$32:$E$281,_xlfn.XLOOKUP(BN$31,$S$28:$AB$28,$S$32:$AB$281))*IFERROR(_xlfn.XLOOKUP(BQ$30,$S$8:$S$10,_xlfn.XLOOKUP(BN$31,$U$4:$Z$4,$U$8:$Z$10),1),1),4))</f>
        <v>"Hp":622336.8993</v>
      </c>
      <c r="BO220" s="2" t="str" cm="1">
        <f t="array" ref="BO220">IF(BO219="","",$B$2&amp;BO$31&amp;$B$2&amp;$B$1&amp;ROUND(BO$29/100*_xlfn.XLOOKUP($E220,$E$32:$E$281,_xlfn.XLOOKUP(BO$31,$S$28:$AB$28,$S$32:$AB$281))*IFERROR(_xlfn.XLOOKUP(BR$30,$S$8:$S$10,_xlfn.XLOOKUP(BO$31,$U$4:$Z$4,$U$8:$Z$10),1),1),4))</f>
        <v>"AntiCri":0.8092</v>
      </c>
      <c r="BP220" s="2" t="str" cm="1">
        <f t="array" ref="BP220">IF(BP219="","",$B$2&amp;BP$31&amp;$B$2&amp;$B$1&amp;ROUND(BP$29/100*_xlfn.XLOOKUP($E220,$E$32:$E$281,_xlfn.XLOOKUP(BP$31,$S$28:$AB$28,$S$32:$AB$281))*IFERROR(_xlfn.XLOOKUP(BQ$30,$S$8:$S$10,_xlfn.XLOOKUP(BP$31,$U$4:$Z$4,$U$8:$Z$10),1),1),4))</f>
        <v/>
      </c>
      <c r="BQ220" s="2" t="str">
        <f t="shared" si="34"/>
        <v>{"Hp":622336.8993,"AntiCri":0.8092}</v>
      </c>
      <c r="BR220" s="2" t="str" cm="1">
        <f t="array" ref="BR220">IF(BR219="","",$B$2&amp;BR$31&amp;$B$2&amp;$B$1&amp;ROUND(BR$29/100*_xlfn.XLOOKUP($E220,$E$32:$E$281,_xlfn.XLOOKUP(BR$31,$S$28:$AB$28,$S$32:$AB$281))*IFERROR(_xlfn.XLOOKUP(BU$30,$S$8:$S$10,_xlfn.XLOOKUP(BR$31,$U$4:$Z$4,$U$8:$Z$10),1),1),4))</f>
        <v>"PhysDef":22996.8302</v>
      </c>
      <c r="BS220" s="2" t="str" cm="1">
        <f t="array" ref="BS220">IF(BS219="","",$B$2&amp;BS$31&amp;$B$2&amp;$B$1&amp;ROUND(BS$29/100*_xlfn.XLOOKUP($E220,$E$32:$E$281,_xlfn.XLOOKUP(BS$31,$S$28:$AB$28,$S$32:$AB$281))*IFERROR(_xlfn.XLOOKUP(BV$30,$S$8:$S$10,_xlfn.XLOOKUP(BS$31,$U$4:$Z$4,$U$8:$Z$10),1),1),4))</f>
        <v>"HealInc":0.1686</v>
      </c>
      <c r="BT220" s="2" t="str" cm="1">
        <f t="array" ref="BT220">IF(BT219="","",$B$2&amp;BT$31&amp;$B$2&amp;$B$1&amp;ROUND(BT$29/100*_xlfn.XLOOKUP($E220,$E$32:$E$281,_xlfn.XLOOKUP(BT$31,$S$28:$AB$28,$S$32:$AB$281))*IFERROR(_xlfn.XLOOKUP(BU$30,$S$8:$S$10,_xlfn.XLOOKUP(BT$31,$U$4:$Z$4,$U$8:$Z$10),1),1),4))</f>
        <v/>
      </c>
      <c r="BU220" s="2" t="str">
        <f t="shared" si="35"/>
        <v>{"PhysDef":22996.8302,"HealInc":0.1686}</v>
      </c>
      <c r="BV220" s="2" t="str" cm="1">
        <f t="array" ref="BV220">IF(BV219="","",$B$2&amp;BV$31&amp;$B$2&amp;$B$1&amp;ROUND(BV$29/100*_xlfn.XLOOKUP($E220,$E$32:$E$281,_xlfn.XLOOKUP(BV$31,$S$28:$AB$28,$S$32:$AB$281))*IFERROR(_xlfn.XLOOKUP(BY$30,$S$8:$S$10,_xlfn.XLOOKUP(BV$31,$U$4:$Z$4,$U$8:$Z$10),1),1),4))</f>
        <v>"MagicDef":23470.9916</v>
      </c>
      <c r="BW220" s="2" t="str" cm="1">
        <f t="array" ref="BW220">IF(BW219="","",$B$2&amp;BW$31&amp;$B$2&amp;$B$1&amp;ROUND(BW$29/100*_xlfn.XLOOKUP($E220,$E$32:$E$281,_xlfn.XLOOKUP(BW$31,$S$28:$AB$28,$S$32:$AB$281))*IFERROR(_xlfn.XLOOKUP(BZ$30,$S$8:$S$10,_xlfn.XLOOKUP(BW$31,$U$4:$Z$4,$U$8:$Z$10),1),1),4))</f>
        <v>"AtkSpeed":0.23</v>
      </c>
      <c r="BX220" s="2" t="str" cm="1">
        <f t="array" ref="BX220">IF(BX219="","",$B$2&amp;BX$31&amp;$B$2&amp;$B$1&amp;ROUND(BX$29/100*_xlfn.XLOOKUP($E220,$E$32:$E$281,_xlfn.XLOOKUP(BX$31,$S$28:$AB$28,$S$32:$AB$281))*IFERROR(_xlfn.XLOOKUP(BY$30,$S$8:$S$10,_xlfn.XLOOKUP(BX$31,$U$4:$Z$4,$U$8:$Z$10),1),1),4))</f>
        <v>"HealInc":0.1686</v>
      </c>
      <c r="BY220" s="2" t="str">
        <f t="shared" si="36"/>
        <v>{"MagicDef":23470.9916,"AtkSpeed":0.23,"HealInc":0.1686}</v>
      </c>
    </row>
    <row r="221" spans="4:77" ht="16.5" x14ac:dyDescent="0.15">
      <c r="D221" s="38">
        <v>389</v>
      </c>
      <c r="E221" s="43">
        <v>190</v>
      </c>
      <c r="F221" s="38">
        <v>0</v>
      </c>
      <c r="G221" s="38">
        <v>0</v>
      </c>
      <c r="H221" s="38">
        <v>0</v>
      </c>
      <c r="I221" s="48">
        <v>0</v>
      </c>
      <c r="J221" s="48">
        <v>0</v>
      </c>
      <c r="K221" s="48">
        <v>0</v>
      </c>
      <c r="L221" s="48">
        <v>0</v>
      </c>
      <c r="M221" s="48">
        <v>0</v>
      </c>
      <c r="N221" s="48">
        <v>0</v>
      </c>
      <c r="O221" s="48">
        <v>0</v>
      </c>
      <c r="P221" s="48">
        <v>0</v>
      </c>
      <c r="Q221" s="48">
        <v>0</v>
      </c>
      <c r="R221" s="48">
        <v>0</v>
      </c>
      <c r="S221" s="48">
        <f>SUM(I$32:I221)</f>
        <v>592701.80883179419</v>
      </c>
      <c r="T221" s="48">
        <f>SUM(J$32:J221)</f>
        <v>59270.180883179411</v>
      </c>
      <c r="U221" s="48">
        <f>SUM(K$32:K221)</f>
        <v>23708.072353271767</v>
      </c>
      <c r="V221" s="48">
        <f>SUM(L$32:L221)</f>
        <v>23708.072353271767</v>
      </c>
      <c r="W221" s="62">
        <f>SUM(M$32:M221)/10000</f>
        <v>0.80920000000000003</v>
      </c>
      <c r="X221" s="62">
        <f>SUM(N$32:N221)/10000</f>
        <v>0.80920000000000003</v>
      </c>
      <c r="Y221" s="62">
        <f>SUM(O$32:O221)/10000</f>
        <v>0.22994999999999999</v>
      </c>
      <c r="Z221" s="62">
        <f>SUM(P$32:P221)/10000</f>
        <v>0.17885000000000001</v>
      </c>
      <c r="AA221" s="62">
        <f>SUM(Q$32:Q221)/10000</f>
        <v>0.16863000000000011</v>
      </c>
      <c r="AB221" s="62">
        <f>SUM(R$32:R221)/10000</f>
        <v>0.16863000000000011</v>
      </c>
      <c r="AD221" s="2" t="str" cm="1">
        <f t="array" ref="AD221">IF(AD220="","",$B$2&amp;AD$31&amp;$B$2&amp;$B$1&amp;ROUND(AD$29/100*_xlfn.XLOOKUP($E221,$E$32:$E$281,_xlfn.XLOOKUP(AD$31,$S$28:$AB$28,$S$32:$AB$281))*_xlfn.XLOOKUP(AG$30,$S$8:$S$10,_xlfn.XLOOKUP(AD$31,$U$4:$Z$4,$U$8:$Z$10),1),4))</f>
        <v>"Atk":72309.6207</v>
      </c>
      <c r="AE221" s="2" t="str" cm="1">
        <f t="array" ref="AE221">IF(AE220="","",$B$2&amp;AE$31&amp;$B$2&amp;$B$1&amp;ROUND(AE$29/100*_xlfn.XLOOKUP($E221,$E$32:$E$281,_xlfn.XLOOKUP(AE$31,$S$28:$AB$28,$S$32:$AB$281))*_xlfn.XLOOKUP(AG$30,$S$8:$S$10,_xlfn.XLOOKUP(AE$31,$U$4:$Z$4,$U$8:$Z$10),1),4))</f>
        <v>"Cri":1.1733</v>
      </c>
      <c r="AF221" s="2" t="str" cm="1">
        <f t="array" ref="AF221">IF(AF220="","",$B$2&amp;AF$31&amp;$B$2&amp;$B$1&amp;ROUND(AF$29/100*_xlfn.XLOOKUP($E221,$E$32:$E$281,_xlfn.XLOOKUP(AF$31,$S$28:$AB$28,$S$32:$AB$281))*_xlfn.XLOOKUP(AI$30,$S$8:$S$10,_xlfn.XLOOKUP(AF$31,$U$4:$Z$4,$U$8:$Z$10),1),4))</f>
        <v/>
      </c>
      <c r="AG221" s="2" t="str">
        <f t="shared" si="25"/>
        <v>{"Atk":72309.6207,"Cri":1.1733}</v>
      </c>
      <c r="AH221" s="2" t="str" cm="1">
        <f t="array" ref="AH221">IF(AH220="","",$B$2&amp;AH$31&amp;$B$2&amp;$B$1&amp;ROUND(AH$29/100*_xlfn.XLOOKUP($E221,$E$32:$E$281,_xlfn.XLOOKUP(AH$31,$S$28:$AB$28,$S$32:$AB$281))*_xlfn.XLOOKUP(AK$30,$S$8:$S$10,_xlfn.XLOOKUP(AH$31,$U$4:$Z$4,$U$8:$Z$10),1),4))</f>
        <v>"Hp":521577.5918</v>
      </c>
      <c r="AI221" s="2" t="str" cm="1">
        <f t="array" ref="AI221">IF(AI220="","",$B$2&amp;AI$31&amp;$B$2&amp;$B$1&amp;ROUND(AI$29/100*_xlfn.XLOOKUP($E221,$E$32:$E$281,_xlfn.XLOOKUP(AI$31,$S$28:$AB$28,$S$32:$AB$281))*_xlfn.XLOOKUP(AK$30,$S$8:$S$10,_xlfn.XLOOKUP(AI$31,$U$4:$Z$4,$U$8:$Z$10),1),4))</f>
        <v>"AntiCri":0.6474</v>
      </c>
      <c r="AJ221" s="2" t="str" cm="1">
        <f t="array" ref="AJ221">IF(AJ220="","",$B$2&amp;AJ$31&amp;$B$2&amp;$B$1&amp;ROUND(AJ$29/100*_xlfn.XLOOKUP($E221,$E$32:$E$281,_xlfn.XLOOKUP(AJ$31,$S$28:$AB$28,$S$32:$AB$281))*_xlfn.XLOOKUP(AK$30,$S$8:$S$10,_xlfn.XLOOKUP(AJ$31,$U$4:$Z$4,$U$8:$Z$10),1),4))</f>
        <v/>
      </c>
      <c r="AK221" s="2" t="str">
        <f t="shared" si="26"/>
        <v>{"Hp":521577.5918,"AntiCri":0.6474}</v>
      </c>
      <c r="AL221" s="2" t="str" cm="1">
        <f t="array" ref="AL221">IF(AL220="","",$B$2&amp;AL$31&amp;$B$2&amp;$B$1&amp;ROUND(AL$29/100*_xlfn.XLOOKUP($E221,$E$32:$E$281,_xlfn.XLOOKUP(AL$31,$S$28:$AB$28,$S$32:$AB$281))*IFERROR(_xlfn.XLOOKUP(AO$30,$S$8:$S$10,_xlfn.XLOOKUP(AL$31,$U$4:$Z$4,$U$8:$Z$10),1),1),4))</f>
        <v>"PhysDef":22522.6687</v>
      </c>
      <c r="AM221" s="2" t="str" cm="1">
        <f t="array" ref="AM221">IF(AM220="","",$B$2&amp;AM$31&amp;$B$2&amp;$B$1&amp;ROUND(AM$29/100*_xlfn.XLOOKUP($E221,$E$32:$E$281,_xlfn.XLOOKUP(AM$31,$S$28:$AB$28,$S$32:$AB$281))*IFERROR(_xlfn.XLOOKUP(AP$30,$S$8:$S$10,_xlfn.XLOOKUP(AM$31,$U$4:$Z$4,$U$8:$Z$10),1),1),4))</f>
        <v>"SkillSpeed":0.1789</v>
      </c>
      <c r="AN221" s="2" t="str" cm="1">
        <f t="array" ref="AN221">IF(AN220="","",$B$2&amp;AN$31&amp;$B$2&amp;$B$1&amp;ROUND(AN$29/100*_xlfn.XLOOKUP($E221,$E$32:$E$281,_xlfn.XLOOKUP(AN$31,$S$28:$AB$28,$S$32:$AB$281))*IFERROR(_xlfn.XLOOKUP(AO$30,$S$8:$S$10,_xlfn.XLOOKUP(AN$31,$U$4:$Z$4,$U$8:$Z$10),1),1),4))</f>
        <v/>
      </c>
      <c r="AO221" s="2" t="str">
        <f t="shared" si="27"/>
        <v>{"PhysDef":22522.6687,"SkillSpeed":0.1789}</v>
      </c>
      <c r="AP221" s="2" t="str" cm="1">
        <f t="array" ref="AP221">IF(AP220="","",$B$2&amp;AP$31&amp;$B$2&amp;$B$1&amp;ROUND(AP$29/100*_xlfn.XLOOKUP($E221,$E$32:$E$281,_xlfn.XLOOKUP(AP$31,$S$28:$AB$28,$S$32:$AB$281))*IFERROR(_xlfn.XLOOKUP(AS$30,$S$8:$S$10,_xlfn.XLOOKUP(AP$31,$U$4:$Z$4,$U$8:$Z$10),1),1),4))</f>
        <v>"MagicDef":22522.6687</v>
      </c>
      <c r="AQ221" s="2" t="str" cm="1">
        <f t="array" ref="AQ221">IF(AQ220="","",$B$2&amp;AQ$31&amp;$B$2&amp;$B$1&amp;ROUND(AQ$29/100*_xlfn.XLOOKUP($E221,$E$32:$E$281,_xlfn.XLOOKUP(AQ$31,$S$28:$AB$28,$S$32:$AB$281))*IFERROR(_xlfn.XLOOKUP(AT$30,$S$8:$S$10,_xlfn.XLOOKUP(AQ$31,$U$4:$Z$4,$U$8:$Z$10),1),1),4))</f>
        <v>"AtkSpeed":0.23</v>
      </c>
      <c r="AR221" s="2" t="str" cm="1">
        <f t="array" ref="AR221">IF(AR220="","",$B$2&amp;AR$31&amp;$B$2&amp;$B$1&amp;ROUND(AR$29/100*_xlfn.XLOOKUP($E221,$E$32:$E$281,_xlfn.XLOOKUP(AR$31,$S$28:$AB$28,$S$32:$AB$281))*IFERROR(_xlfn.XLOOKUP(AS$30,$S$8:$S$10,_xlfn.XLOOKUP(AR$31,$U$4:$Z$4,$U$8:$Z$10),1),1),4))</f>
        <v>"SkillSpeed":0.1789</v>
      </c>
      <c r="AS221" s="2" t="str">
        <f t="shared" si="28"/>
        <v>{"MagicDef":22522.6687,"AtkSpeed":0.23,"SkillSpeed":0.1789}</v>
      </c>
      <c r="AT221" s="2" t="str" cm="1">
        <f t="array" ref="AT221">IF(AT220="","",$B$2&amp;AT$31&amp;$B$2&amp;$B$1&amp;ROUND(AT$29/100*_xlfn.XLOOKUP($E221,$E$32:$E$281,_xlfn.XLOOKUP(AT$31,$S$28:$AB$28,$S$32:$AB$281))*IFERROR(_xlfn.XLOOKUP(AW$30,$S$8:$S$10,_xlfn.XLOOKUP(AT$31,$U$4:$Z$4,$U$8:$Z$10),1),1),4))</f>
        <v>"Atk":50972.3556</v>
      </c>
      <c r="AU221" s="2" t="str" cm="1">
        <f t="array" ref="AU221">IF(AU220="","",$B$2&amp;AU$31&amp;$B$2&amp;$B$1&amp;ROUND(AU$29/100*_xlfn.XLOOKUP($E221,$E$32:$E$281,_xlfn.XLOOKUP(AU$31,$S$28:$AB$28,$S$32:$AB$281))*IFERROR(_xlfn.XLOOKUP(AX$30,$S$8:$S$10,_xlfn.XLOOKUP(AU$31,$U$4:$Z$4,$U$8:$Z$10),1),1),4))</f>
        <v>"Cri":0.8092</v>
      </c>
      <c r="AV221" s="2" t="str" cm="1">
        <f t="array" ref="AV221">IF(AV220="","",$B$2&amp;AV$31&amp;$B$2&amp;$B$1&amp;ROUND(AV$29/100*_xlfn.XLOOKUP($E221,$E$32:$E$281,_xlfn.XLOOKUP(AV$31,$S$28:$AB$28,$S$32:$AB$281))*IFERROR(_xlfn.XLOOKUP(AW$30,$S$8:$S$10,_xlfn.XLOOKUP(AV$31,$U$4:$Z$4,$U$8:$Z$10),1),1),4))</f>
        <v/>
      </c>
      <c r="AW221" s="2" t="str">
        <f t="shared" si="29"/>
        <v>{"Atk":50972.3556,"Cri":0.8092}</v>
      </c>
      <c r="AX221" s="2" t="str" cm="1">
        <f t="array" ref="AX221">IF(AX220="","",$B$2&amp;AX$31&amp;$B$2&amp;$B$1&amp;ROUND(AX$29/100*_xlfn.XLOOKUP($E221,$E$32:$E$281,_xlfn.XLOOKUP(AX$31,$S$28:$AB$28,$S$32:$AB$281))*IFERROR(_xlfn.XLOOKUP(BA$30,$S$8:$S$10,_xlfn.XLOOKUP(AX$31,$U$4:$Z$4,$U$8:$Z$10),1),1),4))</f>
        <v>"Hp":740877.261</v>
      </c>
      <c r="AY221" s="2" t="str" cm="1">
        <f t="array" ref="AY221">IF(AY220="","",$B$2&amp;AY$31&amp;$B$2&amp;$B$1&amp;ROUND(AY$29/100*_xlfn.XLOOKUP($E221,$E$32:$E$281,_xlfn.XLOOKUP(AY$31,$S$28:$AB$28,$S$32:$AB$281))*IFERROR(_xlfn.XLOOKUP(BB$30,$S$8:$S$10,_xlfn.XLOOKUP(AY$31,$U$4:$Z$4,$U$8:$Z$10),1),1),4))</f>
        <v>"AntiCri":0.8092</v>
      </c>
      <c r="AZ221" s="2" t="str" cm="1">
        <f t="array" ref="AZ221">IF(AZ220="","",$B$2&amp;AZ$31&amp;$B$2&amp;$B$1&amp;ROUND(AZ$29/100*_xlfn.XLOOKUP($E221,$E$32:$E$281,_xlfn.XLOOKUP(AZ$31,$S$28:$AB$28,$S$32:$AB$281))*IFERROR(_xlfn.XLOOKUP(BA$30,$S$8:$S$10,_xlfn.XLOOKUP(AZ$31,$U$4:$Z$4,$U$8:$Z$10),1),1),4))</f>
        <v/>
      </c>
      <c r="BA221" s="2" t="str">
        <f t="shared" si="30"/>
        <v>{"Hp":740877.261,"AntiCri":0.8092}</v>
      </c>
      <c r="BB221" s="2" t="str" cm="1">
        <f t="array" ref="BB221">IF(BB220="","",$B$2&amp;BB$31&amp;$B$2&amp;$B$1&amp;ROUND(BB$29/100*_xlfn.XLOOKUP($E221,$E$32:$E$281,_xlfn.XLOOKUP(BB$31,$S$28:$AB$28,$S$32:$AB$281))*IFERROR(_xlfn.XLOOKUP(BE$30,$S$8:$S$10,_xlfn.XLOOKUP(BB$31,$U$4:$Z$4,$U$8:$Z$10),1),1),4))</f>
        <v>"PhysDef":26078.8796</v>
      </c>
      <c r="BC221" s="2" t="str" cm="1">
        <f t="array" ref="BC221">IF(BC220="","",$B$2&amp;BC$31&amp;$B$2&amp;$B$1&amp;ROUND(BC$29/100*_xlfn.XLOOKUP($E221,$E$32:$E$281,_xlfn.XLOOKUP(BC$31,$S$28:$AB$28,$S$32:$AB$281))*IFERROR(_xlfn.XLOOKUP(BF$30,$S$8:$S$10,_xlfn.XLOOKUP(BC$31,$U$4:$Z$4,$U$8:$Z$10),1),1),4))</f>
        <v>"OnHealInc":0.1686</v>
      </c>
      <c r="BD221" s="2" t="str" cm="1">
        <f t="array" ref="BD221">IF(BD220="","",$B$2&amp;BD$31&amp;$B$2&amp;$B$1&amp;ROUND(BD$29/100*_xlfn.XLOOKUP($E221,$E$32:$E$281,_xlfn.XLOOKUP(BD$31,$S$28:$AB$28,$S$32:$AB$281))*IFERROR(_xlfn.XLOOKUP(BE$30,$S$8:$S$10,_xlfn.XLOOKUP(BD$31,$U$4:$Z$4,$U$8:$Z$10),1),1),4))</f>
        <v/>
      </c>
      <c r="BE221" s="2" t="str">
        <f t="shared" si="31"/>
        <v>{"PhysDef":26078.8796,"OnHealInc":0.1686}</v>
      </c>
      <c r="BF221" s="2" t="str" cm="1">
        <f t="array" ref="BF221">IF(BF220="","",$B$2&amp;BF$31&amp;$B$2&amp;$B$1&amp;ROUND(BF$29/100*_xlfn.XLOOKUP($E221,$E$32:$E$281,_xlfn.XLOOKUP(BF$31,$S$28:$AB$28,$S$32:$AB$281))*IFERROR(_xlfn.XLOOKUP(BI$30,$S$8:$S$10,_xlfn.XLOOKUP(BF$31,$U$4:$Z$4,$U$8:$Z$10),1),1),4))</f>
        <v>"MagicDef":26078.8796</v>
      </c>
      <c r="BG221" s="2" t="str" cm="1">
        <f t="array" ref="BG221">IF(BG220="","",$B$2&amp;BG$31&amp;$B$2&amp;$B$1&amp;ROUND(BG$29/100*_xlfn.XLOOKUP($E221,$E$32:$E$281,_xlfn.XLOOKUP(BG$31,$S$28:$AB$28,$S$32:$AB$281))*IFERROR(_xlfn.XLOOKUP(BJ$30,$S$8:$S$10,_xlfn.XLOOKUP(BG$31,$U$4:$Z$4,$U$8:$Z$10),1),1),4))</f>
        <v>"AtkSpeed":0.23</v>
      </c>
      <c r="BH221" s="2" t="str" cm="1">
        <f t="array" ref="BH221">IF(BH220="","",$B$2&amp;BH$31&amp;$B$2&amp;$B$1&amp;ROUND(BH$29/100*_xlfn.XLOOKUP($E221,$E$32:$E$281,_xlfn.XLOOKUP(BH$31,$S$28:$AB$28,$S$32:$AB$281))*IFERROR(_xlfn.XLOOKUP(BI$30,$S$8:$S$10,_xlfn.XLOOKUP(BH$31,$U$4:$Z$4,$U$8:$Z$10),1),1),4))</f>
        <v>"OnHealInc":0.1686</v>
      </c>
      <c r="BI221" s="2" t="str">
        <f t="shared" si="32"/>
        <v>{"MagicDef":26078.8796,"AtkSpeed":0.23,"OnHealInc":0.1686}</v>
      </c>
      <c r="BJ221" s="2" t="str" cm="1">
        <f t="array" ref="BJ221">IF(BJ220="","",$B$2&amp;BJ$31&amp;$B$2&amp;$B$1&amp;ROUND(BJ$29/100*_xlfn.XLOOKUP($E221,$E$32:$E$281,_xlfn.XLOOKUP(BJ$31,$S$28:$AB$28,$S$32:$AB$281))*IFERROR(_xlfn.XLOOKUP(BM$30,$S$8:$S$10,_xlfn.XLOOKUP(BJ$31,$U$4:$Z$4,$U$8:$Z$10),1),1),4))</f>
        <v>"Atk":65197.199</v>
      </c>
      <c r="BK221" s="2" t="str" cm="1">
        <f t="array" ref="BK221">IF(BK220="","",$B$2&amp;BK$31&amp;$B$2&amp;$B$1&amp;ROUND(BK$29/100*_xlfn.XLOOKUP($E221,$E$32:$E$281,_xlfn.XLOOKUP(BK$31,$S$28:$AB$28,$S$32:$AB$281))*IFERROR(_xlfn.XLOOKUP(BN$30,$S$8:$S$10,_xlfn.XLOOKUP(BK$31,$U$4:$Z$4,$U$8:$Z$10),1),1),4))</f>
        <v>"Cri":0.8092</v>
      </c>
      <c r="BL221" s="2" t="str" cm="1">
        <f t="array" ref="BL221">IF(BL220="","",$B$2&amp;BL$31&amp;$B$2&amp;$B$1&amp;ROUND(BL$29/100*_xlfn.XLOOKUP($E221,$E$32:$E$281,_xlfn.XLOOKUP(BL$31,$S$28:$AB$28,$S$32:$AB$281))*IFERROR(_xlfn.XLOOKUP(BM$30,$S$8:$S$10,_xlfn.XLOOKUP(BL$31,$U$4:$Z$4,$U$8:$Z$10),1),1),4))</f>
        <v/>
      </c>
      <c r="BM221" s="2" t="str">
        <f t="shared" si="33"/>
        <v>{"Atk":65197.199,"Cri":0.8092}</v>
      </c>
      <c r="BN221" s="2" t="str" cm="1">
        <f t="array" ref="BN221">IF(BN220="","",$B$2&amp;BN$31&amp;$B$2&amp;$B$1&amp;ROUND(BN$29/100*_xlfn.XLOOKUP($E221,$E$32:$E$281,_xlfn.XLOOKUP(BN$31,$S$28:$AB$28,$S$32:$AB$281))*IFERROR(_xlfn.XLOOKUP(BQ$30,$S$8:$S$10,_xlfn.XLOOKUP(BN$31,$U$4:$Z$4,$U$8:$Z$10),1),1),4))</f>
        <v>"Hp":622336.8993</v>
      </c>
      <c r="BO221" s="2" t="str" cm="1">
        <f t="array" ref="BO221">IF(BO220="","",$B$2&amp;BO$31&amp;$B$2&amp;$B$1&amp;ROUND(BO$29/100*_xlfn.XLOOKUP($E221,$E$32:$E$281,_xlfn.XLOOKUP(BO$31,$S$28:$AB$28,$S$32:$AB$281))*IFERROR(_xlfn.XLOOKUP(BR$30,$S$8:$S$10,_xlfn.XLOOKUP(BO$31,$U$4:$Z$4,$U$8:$Z$10),1),1),4))</f>
        <v>"AntiCri":0.8092</v>
      </c>
      <c r="BP221" s="2" t="str" cm="1">
        <f t="array" ref="BP221">IF(BP220="","",$B$2&amp;BP$31&amp;$B$2&amp;$B$1&amp;ROUND(BP$29/100*_xlfn.XLOOKUP($E221,$E$32:$E$281,_xlfn.XLOOKUP(BP$31,$S$28:$AB$28,$S$32:$AB$281))*IFERROR(_xlfn.XLOOKUP(BQ$30,$S$8:$S$10,_xlfn.XLOOKUP(BP$31,$U$4:$Z$4,$U$8:$Z$10),1),1),4))</f>
        <v/>
      </c>
      <c r="BQ221" s="2" t="str">
        <f t="shared" si="34"/>
        <v>{"Hp":622336.8993,"AntiCri":0.8092}</v>
      </c>
      <c r="BR221" s="2" t="str" cm="1">
        <f t="array" ref="BR221">IF(BR220="","",$B$2&amp;BR$31&amp;$B$2&amp;$B$1&amp;ROUND(BR$29/100*_xlfn.XLOOKUP($E221,$E$32:$E$281,_xlfn.XLOOKUP(BR$31,$S$28:$AB$28,$S$32:$AB$281))*IFERROR(_xlfn.XLOOKUP(BU$30,$S$8:$S$10,_xlfn.XLOOKUP(BR$31,$U$4:$Z$4,$U$8:$Z$10),1),1),4))</f>
        <v>"PhysDef":22996.8302</v>
      </c>
      <c r="BS221" s="2" t="str" cm="1">
        <f t="array" ref="BS221">IF(BS220="","",$B$2&amp;BS$31&amp;$B$2&amp;$B$1&amp;ROUND(BS$29/100*_xlfn.XLOOKUP($E221,$E$32:$E$281,_xlfn.XLOOKUP(BS$31,$S$28:$AB$28,$S$32:$AB$281))*IFERROR(_xlfn.XLOOKUP(BV$30,$S$8:$S$10,_xlfn.XLOOKUP(BS$31,$U$4:$Z$4,$U$8:$Z$10),1),1),4))</f>
        <v>"HealInc":0.1686</v>
      </c>
      <c r="BT221" s="2" t="str" cm="1">
        <f t="array" ref="BT221">IF(BT220="","",$B$2&amp;BT$31&amp;$B$2&amp;$B$1&amp;ROUND(BT$29/100*_xlfn.XLOOKUP($E221,$E$32:$E$281,_xlfn.XLOOKUP(BT$31,$S$28:$AB$28,$S$32:$AB$281))*IFERROR(_xlfn.XLOOKUP(BU$30,$S$8:$S$10,_xlfn.XLOOKUP(BT$31,$U$4:$Z$4,$U$8:$Z$10),1),1),4))</f>
        <v/>
      </c>
      <c r="BU221" s="2" t="str">
        <f t="shared" si="35"/>
        <v>{"PhysDef":22996.8302,"HealInc":0.1686}</v>
      </c>
      <c r="BV221" s="2" t="str" cm="1">
        <f t="array" ref="BV221">IF(BV220="","",$B$2&amp;BV$31&amp;$B$2&amp;$B$1&amp;ROUND(BV$29/100*_xlfn.XLOOKUP($E221,$E$32:$E$281,_xlfn.XLOOKUP(BV$31,$S$28:$AB$28,$S$32:$AB$281))*IFERROR(_xlfn.XLOOKUP(BY$30,$S$8:$S$10,_xlfn.XLOOKUP(BV$31,$U$4:$Z$4,$U$8:$Z$10),1),1),4))</f>
        <v>"MagicDef":23470.9916</v>
      </c>
      <c r="BW221" s="2" t="str" cm="1">
        <f t="array" ref="BW221">IF(BW220="","",$B$2&amp;BW$31&amp;$B$2&amp;$B$1&amp;ROUND(BW$29/100*_xlfn.XLOOKUP($E221,$E$32:$E$281,_xlfn.XLOOKUP(BW$31,$S$28:$AB$28,$S$32:$AB$281))*IFERROR(_xlfn.XLOOKUP(BZ$30,$S$8:$S$10,_xlfn.XLOOKUP(BW$31,$U$4:$Z$4,$U$8:$Z$10),1),1),4))</f>
        <v>"AtkSpeed":0.23</v>
      </c>
      <c r="BX221" s="2" t="str" cm="1">
        <f t="array" ref="BX221">IF(BX220="","",$B$2&amp;BX$31&amp;$B$2&amp;$B$1&amp;ROUND(BX$29/100*_xlfn.XLOOKUP($E221,$E$32:$E$281,_xlfn.XLOOKUP(BX$31,$S$28:$AB$28,$S$32:$AB$281))*IFERROR(_xlfn.XLOOKUP(BY$30,$S$8:$S$10,_xlfn.XLOOKUP(BX$31,$U$4:$Z$4,$U$8:$Z$10),1),1),4))</f>
        <v>"HealInc":0.1686</v>
      </c>
      <c r="BY221" s="2" t="str">
        <f t="shared" si="36"/>
        <v>{"MagicDef":23470.9916,"AtkSpeed":0.23,"HealInc":0.1686}</v>
      </c>
    </row>
    <row r="222" spans="4:77" ht="16.5" x14ac:dyDescent="0.15">
      <c r="D222" s="38">
        <v>391</v>
      </c>
      <c r="E222" s="42">
        <v>191</v>
      </c>
      <c r="F222" s="38">
        <v>0</v>
      </c>
      <c r="G222" s="38">
        <v>0</v>
      </c>
      <c r="H222" s="38">
        <v>0</v>
      </c>
      <c r="I222" s="48">
        <v>0</v>
      </c>
      <c r="J222" s="48">
        <v>0</v>
      </c>
      <c r="K222" s="48">
        <v>0</v>
      </c>
      <c r="L222" s="48">
        <v>0</v>
      </c>
      <c r="M222" s="48">
        <v>0</v>
      </c>
      <c r="N222" s="48">
        <v>0</v>
      </c>
      <c r="O222" s="48">
        <v>0</v>
      </c>
      <c r="P222" s="48">
        <v>0</v>
      </c>
      <c r="Q222" s="48">
        <v>0</v>
      </c>
      <c r="R222" s="48">
        <v>0</v>
      </c>
      <c r="S222" s="48">
        <f>SUM(I$32:I222)</f>
        <v>592701.80883179419</v>
      </c>
      <c r="T222" s="48">
        <f>SUM(J$32:J222)</f>
        <v>59270.180883179411</v>
      </c>
      <c r="U222" s="48">
        <f>SUM(K$32:K222)</f>
        <v>23708.072353271767</v>
      </c>
      <c r="V222" s="48">
        <f>SUM(L$32:L222)</f>
        <v>23708.072353271767</v>
      </c>
      <c r="W222" s="62">
        <f>SUM(M$32:M222)/10000</f>
        <v>0.80920000000000003</v>
      </c>
      <c r="X222" s="62">
        <f>SUM(N$32:N222)/10000</f>
        <v>0.80920000000000003</v>
      </c>
      <c r="Y222" s="62">
        <f>SUM(O$32:O222)/10000</f>
        <v>0.22994999999999999</v>
      </c>
      <c r="Z222" s="62">
        <f>SUM(P$32:P222)/10000</f>
        <v>0.17885000000000001</v>
      </c>
      <c r="AA222" s="62">
        <f>SUM(Q$32:Q222)/10000</f>
        <v>0.16863000000000011</v>
      </c>
      <c r="AB222" s="62">
        <f>SUM(R$32:R222)/10000</f>
        <v>0.16863000000000011</v>
      </c>
      <c r="AD222" s="2" t="str" cm="1">
        <f t="array" ref="AD222">IF(AD221="","",$B$2&amp;AD$31&amp;$B$2&amp;$B$1&amp;ROUND(AD$29/100*_xlfn.XLOOKUP($E222,$E$32:$E$281,_xlfn.XLOOKUP(AD$31,$S$28:$AB$28,$S$32:$AB$281))*_xlfn.XLOOKUP(AG$30,$S$8:$S$10,_xlfn.XLOOKUP(AD$31,$U$4:$Z$4,$U$8:$Z$10),1),4))</f>
        <v>"Atk":72309.6207</v>
      </c>
      <c r="AE222" s="2" t="str" cm="1">
        <f t="array" ref="AE222">IF(AE221="","",$B$2&amp;AE$31&amp;$B$2&amp;$B$1&amp;ROUND(AE$29/100*_xlfn.XLOOKUP($E222,$E$32:$E$281,_xlfn.XLOOKUP(AE$31,$S$28:$AB$28,$S$32:$AB$281))*_xlfn.XLOOKUP(AG$30,$S$8:$S$10,_xlfn.XLOOKUP(AE$31,$U$4:$Z$4,$U$8:$Z$10),1),4))</f>
        <v>"Cri":1.1733</v>
      </c>
      <c r="AF222" s="2" t="str" cm="1">
        <f t="array" ref="AF222">IF(AF221="","",$B$2&amp;AF$31&amp;$B$2&amp;$B$1&amp;ROUND(AF$29/100*_xlfn.XLOOKUP($E222,$E$32:$E$281,_xlfn.XLOOKUP(AF$31,$S$28:$AB$28,$S$32:$AB$281))*_xlfn.XLOOKUP(AI$30,$S$8:$S$10,_xlfn.XLOOKUP(AF$31,$U$4:$Z$4,$U$8:$Z$10),1),4))</f>
        <v/>
      </c>
      <c r="AG222" s="2" t="str">
        <f t="shared" si="25"/>
        <v>{"Atk":72309.6207,"Cri":1.1733}</v>
      </c>
      <c r="AH222" s="2" t="str" cm="1">
        <f t="array" ref="AH222">IF(AH221="","",$B$2&amp;AH$31&amp;$B$2&amp;$B$1&amp;ROUND(AH$29/100*_xlfn.XLOOKUP($E222,$E$32:$E$281,_xlfn.XLOOKUP(AH$31,$S$28:$AB$28,$S$32:$AB$281))*_xlfn.XLOOKUP(AK$30,$S$8:$S$10,_xlfn.XLOOKUP(AH$31,$U$4:$Z$4,$U$8:$Z$10),1),4))</f>
        <v>"Hp":521577.5918</v>
      </c>
      <c r="AI222" s="2" t="str" cm="1">
        <f t="array" ref="AI222">IF(AI221="","",$B$2&amp;AI$31&amp;$B$2&amp;$B$1&amp;ROUND(AI$29/100*_xlfn.XLOOKUP($E222,$E$32:$E$281,_xlfn.XLOOKUP(AI$31,$S$28:$AB$28,$S$32:$AB$281))*_xlfn.XLOOKUP(AK$30,$S$8:$S$10,_xlfn.XLOOKUP(AI$31,$U$4:$Z$4,$U$8:$Z$10),1),4))</f>
        <v>"AntiCri":0.6474</v>
      </c>
      <c r="AJ222" s="2" t="str" cm="1">
        <f t="array" ref="AJ222">IF(AJ221="","",$B$2&amp;AJ$31&amp;$B$2&amp;$B$1&amp;ROUND(AJ$29/100*_xlfn.XLOOKUP($E222,$E$32:$E$281,_xlfn.XLOOKUP(AJ$31,$S$28:$AB$28,$S$32:$AB$281))*_xlfn.XLOOKUP(AK$30,$S$8:$S$10,_xlfn.XLOOKUP(AJ$31,$U$4:$Z$4,$U$8:$Z$10),1),4))</f>
        <v/>
      </c>
      <c r="AK222" s="2" t="str">
        <f t="shared" si="26"/>
        <v>{"Hp":521577.5918,"AntiCri":0.6474}</v>
      </c>
      <c r="AL222" s="2" t="str" cm="1">
        <f t="array" ref="AL222">IF(AL221="","",$B$2&amp;AL$31&amp;$B$2&amp;$B$1&amp;ROUND(AL$29/100*_xlfn.XLOOKUP($E222,$E$32:$E$281,_xlfn.XLOOKUP(AL$31,$S$28:$AB$28,$S$32:$AB$281))*IFERROR(_xlfn.XLOOKUP(AO$30,$S$8:$S$10,_xlfn.XLOOKUP(AL$31,$U$4:$Z$4,$U$8:$Z$10),1),1),4))</f>
        <v>"PhysDef":22522.6687</v>
      </c>
      <c r="AM222" s="2" t="str" cm="1">
        <f t="array" ref="AM222">IF(AM221="","",$B$2&amp;AM$31&amp;$B$2&amp;$B$1&amp;ROUND(AM$29/100*_xlfn.XLOOKUP($E222,$E$32:$E$281,_xlfn.XLOOKUP(AM$31,$S$28:$AB$28,$S$32:$AB$281))*IFERROR(_xlfn.XLOOKUP(AP$30,$S$8:$S$10,_xlfn.XLOOKUP(AM$31,$U$4:$Z$4,$U$8:$Z$10),1),1),4))</f>
        <v>"SkillSpeed":0.1789</v>
      </c>
      <c r="AN222" s="2" t="str" cm="1">
        <f t="array" ref="AN222">IF(AN221="","",$B$2&amp;AN$31&amp;$B$2&amp;$B$1&amp;ROUND(AN$29/100*_xlfn.XLOOKUP($E222,$E$32:$E$281,_xlfn.XLOOKUP(AN$31,$S$28:$AB$28,$S$32:$AB$281))*IFERROR(_xlfn.XLOOKUP(AO$30,$S$8:$S$10,_xlfn.XLOOKUP(AN$31,$U$4:$Z$4,$U$8:$Z$10),1),1),4))</f>
        <v/>
      </c>
      <c r="AO222" s="2" t="str">
        <f t="shared" si="27"/>
        <v>{"PhysDef":22522.6687,"SkillSpeed":0.1789}</v>
      </c>
      <c r="AP222" s="2" t="str" cm="1">
        <f t="array" ref="AP222">IF(AP221="","",$B$2&amp;AP$31&amp;$B$2&amp;$B$1&amp;ROUND(AP$29/100*_xlfn.XLOOKUP($E222,$E$32:$E$281,_xlfn.XLOOKUP(AP$31,$S$28:$AB$28,$S$32:$AB$281))*IFERROR(_xlfn.XLOOKUP(AS$30,$S$8:$S$10,_xlfn.XLOOKUP(AP$31,$U$4:$Z$4,$U$8:$Z$10),1),1),4))</f>
        <v>"MagicDef":22522.6687</v>
      </c>
      <c r="AQ222" s="2" t="str" cm="1">
        <f t="array" ref="AQ222">IF(AQ221="","",$B$2&amp;AQ$31&amp;$B$2&amp;$B$1&amp;ROUND(AQ$29/100*_xlfn.XLOOKUP($E222,$E$32:$E$281,_xlfn.XLOOKUP(AQ$31,$S$28:$AB$28,$S$32:$AB$281))*IFERROR(_xlfn.XLOOKUP(AT$30,$S$8:$S$10,_xlfn.XLOOKUP(AQ$31,$U$4:$Z$4,$U$8:$Z$10),1),1),4))</f>
        <v>"AtkSpeed":0.23</v>
      </c>
      <c r="AR222" s="2" t="str" cm="1">
        <f t="array" ref="AR222">IF(AR221="","",$B$2&amp;AR$31&amp;$B$2&amp;$B$1&amp;ROUND(AR$29/100*_xlfn.XLOOKUP($E222,$E$32:$E$281,_xlfn.XLOOKUP(AR$31,$S$28:$AB$28,$S$32:$AB$281))*IFERROR(_xlfn.XLOOKUP(AS$30,$S$8:$S$10,_xlfn.XLOOKUP(AR$31,$U$4:$Z$4,$U$8:$Z$10),1),1),4))</f>
        <v>"SkillSpeed":0.1789</v>
      </c>
      <c r="AS222" s="2" t="str">
        <f t="shared" si="28"/>
        <v>{"MagicDef":22522.6687,"AtkSpeed":0.23,"SkillSpeed":0.1789}</v>
      </c>
      <c r="AT222" s="2" t="str" cm="1">
        <f t="array" ref="AT222">IF(AT221="","",$B$2&amp;AT$31&amp;$B$2&amp;$B$1&amp;ROUND(AT$29/100*_xlfn.XLOOKUP($E222,$E$32:$E$281,_xlfn.XLOOKUP(AT$31,$S$28:$AB$28,$S$32:$AB$281))*IFERROR(_xlfn.XLOOKUP(AW$30,$S$8:$S$10,_xlfn.XLOOKUP(AT$31,$U$4:$Z$4,$U$8:$Z$10),1),1),4))</f>
        <v>"Atk":50972.3556</v>
      </c>
      <c r="AU222" s="2" t="str" cm="1">
        <f t="array" ref="AU222">IF(AU221="","",$B$2&amp;AU$31&amp;$B$2&amp;$B$1&amp;ROUND(AU$29/100*_xlfn.XLOOKUP($E222,$E$32:$E$281,_xlfn.XLOOKUP(AU$31,$S$28:$AB$28,$S$32:$AB$281))*IFERROR(_xlfn.XLOOKUP(AX$30,$S$8:$S$10,_xlfn.XLOOKUP(AU$31,$U$4:$Z$4,$U$8:$Z$10),1),1),4))</f>
        <v>"Cri":0.8092</v>
      </c>
      <c r="AV222" s="2" t="str" cm="1">
        <f t="array" ref="AV222">IF(AV221="","",$B$2&amp;AV$31&amp;$B$2&amp;$B$1&amp;ROUND(AV$29/100*_xlfn.XLOOKUP($E222,$E$32:$E$281,_xlfn.XLOOKUP(AV$31,$S$28:$AB$28,$S$32:$AB$281))*IFERROR(_xlfn.XLOOKUP(AW$30,$S$8:$S$10,_xlfn.XLOOKUP(AV$31,$U$4:$Z$4,$U$8:$Z$10),1),1),4))</f>
        <v/>
      </c>
      <c r="AW222" s="2" t="str">
        <f t="shared" si="29"/>
        <v>{"Atk":50972.3556,"Cri":0.8092}</v>
      </c>
      <c r="AX222" s="2" t="str" cm="1">
        <f t="array" ref="AX222">IF(AX221="","",$B$2&amp;AX$31&amp;$B$2&amp;$B$1&amp;ROUND(AX$29/100*_xlfn.XLOOKUP($E222,$E$32:$E$281,_xlfn.XLOOKUP(AX$31,$S$28:$AB$28,$S$32:$AB$281))*IFERROR(_xlfn.XLOOKUP(BA$30,$S$8:$S$10,_xlfn.XLOOKUP(AX$31,$U$4:$Z$4,$U$8:$Z$10),1),1),4))</f>
        <v>"Hp":740877.261</v>
      </c>
      <c r="AY222" s="2" t="str" cm="1">
        <f t="array" ref="AY222">IF(AY221="","",$B$2&amp;AY$31&amp;$B$2&amp;$B$1&amp;ROUND(AY$29/100*_xlfn.XLOOKUP($E222,$E$32:$E$281,_xlfn.XLOOKUP(AY$31,$S$28:$AB$28,$S$32:$AB$281))*IFERROR(_xlfn.XLOOKUP(BB$30,$S$8:$S$10,_xlfn.XLOOKUP(AY$31,$U$4:$Z$4,$U$8:$Z$10),1),1),4))</f>
        <v>"AntiCri":0.8092</v>
      </c>
      <c r="AZ222" s="2" t="str" cm="1">
        <f t="array" ref="AZ222">IF(AZ221="","",$B$2&amp;AZ$31&amp;$B$2&amp;$B$1&amp;ROUND(AZ$29/100*_xlfn.XLOOKUP($E222,$E$32:$E$281,_xlfn.XLOOKUP(AZ$31,$S$28:$AB$28,$S$32:$AB$281))*IFERROR(_xlfn.XLOOKUP(BA$30,$S$8:$S$10,_xlfn.XLOOKUP(AZ$31,$U$4:$Z$4,$U$8:$Z$10),1),1),4))</f>
        <v/>
      </c>
      <c r="BA222" s="2" t="str">
        <f t="shared" si="30"/>
        <v>{"Hp":740877.261,"AntiCri":0.8092}</v>
      </c>
      <c r="BB222" s="2" t="str" cm="1">
        <f t="array" ref="BB222">IF(BB221="","",$B$2&amp;BB$31&amp;$B$2&amp;$B$1&amp;ROUND(BB$29/100*_xlfn.XLOOKUP($E222,$E$32:$E$281,_xlfn.XLOOKUP(BB$31,$S$28:$AB$28,$S$32:$AB$281))*IFERROR(_xlfn.XLOOKUP(BE$30,$S$8:$S$10,_xlfn.XLOOKUP(BB$31,$U$4:$Z$4,$U$8:$Z$10),1),1),4))</f>
        <v>"PhysDef":26078.8796</v>
      </c>
      <c r="BC222" s="2" t="str" cm="1">
        <f t="array" ref="BC222">IF(BC221="","",$B$2&amp;BC$31&amp;$B$2&amp;$B$1&amp;ROUND(BC$29/100*_xlfn.XLOOKUP($E222,$E$32:$E$281,_xlfn.XLOOKUP(BC$31,$S$28:$AB$28,$S$32:$AB$281))*IFERROR(_xlfn.XLOOKUP(BF$30,$S$8:$S$10,_xlfn.XLOOKUP(BC$31,$U$4:$Z$4,$U$8:$Z$10),1),1),4))</f>
        <v>"OnHealInc":0.1686</v>
      </c>
      <c r="BD222" s="2" t="str" cm="1">
        <f t="array" ref="BD222">IF(BD221="","",$B$2&amp;BD$31&amp;$B$2&amp;$B$1&amp;ROUND(BD$29/100*_xlfn.XLOOKUP($E222,$E$32:$E$281,_xlfn.XLOOKUP(BD$31,$S$28:$AB$28,$S$32:$AB$281))*IFERROR(_xlfn.XLOOKUP(BE$30,$S$8:$S$10,_xlfn.XLOOKUP(BD$31,$U$4:$Z$4,$U$8:$Z$10),1),1),4))</f>
        <v/>
      </c>
      <c r="BE222" s="2" t="str">
        <f t="shared" si="31"/>
        <v>{"PhysDef":26078.8796,"OnHealInc":0.1686}</v>
      </c>
      <c r="BF222" s="2" t="str" cm="1">
        <f t="array" ref="BF222">IF(BF221="","",$B$2&amp;BF$31&amp;$B$2&amp;$B$1&amp;ROUND(BF$29/100*_xlfn.XLOOKUP($E222,$E$32:$E$281,_xlfn.XLOOKUP(BF$31,$S$28:$AB$28,$S$32:$AB$281))*IFERROR(_xlfn.XLOOKUP(BI$30,$S$8:$S$10,_xlfn.XLOOKUP(BF$31,$U$4:$Z$4,$U$8:$Z$10),1),1),4))</f>
        <v>"MagicDef":26078.8796</v>
      </c>
      <c r="BG222" s="2" t="str" cm="1">
        <f t="array" ref="BG222">IF(BG221="","",$B$2&amp;BG$31&amp;$B$2&amp;$B$1&amp;ROUND(BG$29/100*_xlfn.XLOOKUP($E222,$E$32:$E$281,_xlfn.XLOOKUP(BG$31,$S$28:$AB$28,$S$32:$AB$281))*IFERROR(_xlfn.XLOOKUP(BJ$30,$S$8:$S$10,_xlfn.XLOOKUP(BG$31,$U$4:$Z$4,$U$8:$Z$10),1),1),4))</f>
        <v>"AtkSpeed":0.23</v>
      </c>
      <c r="BH222" s="2" t="str" cm="1">
        <f t="array" ref="BH222">IF(BH221="","",$B$2&amp;BH$31&amp;$B$2&amp;$B$1&amp;ROUND(BH$29/100*_xlfn.XLOOKUP($E222,$E$32:$E$281,_xlfn.XLOOKUP(BH$31,$S$28:$AB$28,$S$32:$AB$281))*IFERROR(_xlfn.XLOOKUP(BI$30,$S$8:$S$10,_xlfn.XLOOKUP(BH$31,$U$4:$Z$4,$U$8:$Z$10),1),1),4))</f>
        <v>"OnHealInc":0.1686</v>
      </c>
      <c r="BI222" s="2" t="str">
        <f t="shared" si="32"/>
        <v>{"MagicDef":26078.8796,"AtkSpeed":0.23,"OnHealInc":0.1686}</v>
      </c>
      <c r="BJ222" s="2" t="str" cm="1">
        <f t="array" ref="BJ222">IF(BJ221="","",$B$2&amp;BJ$31&amp;$B$2&amp;$B$1&amp;ROUND(BJ$29/100*_xlfn.XLOOKUP($E222,$E$32:$E$281,_xlfn.XLOOKUP(BJ$31,$S$28:$AB$28,$S$32:$AB$281))*IFERROR(_xlfn.XLOOKUP(BM$30,$S$8:$S$10,_xlfn.XLOOKUP(BJ$31,$U$4:$Z$4,$U$8:$Z$10),1),1),4))</f>
        <v>"Atk":65197.199</v>
      </c>
      <c r="BK222" s="2" t="str" cm="1">
        <f t="array" ref="BK222">IF(BK221="","",$B$2&amp;BK$31&amp;$B$2&amp;$B$1&amp;ROUND(BK$29/100*_xlfn.XLOOKUP($E222,$E$32:$E$281,_xlfn.XLOOKUP(BK$31,$S$28:$AB$28,$S$32:$AB$281))*IFERROR(_xlfn.XLOOKUP(BN$30,$S$8:$S$10,_xlfn.XLOOKUP(BK$31,$U$4:$Z$4,$U$8:$Z$10),1),1),4))</f>
        <v>"Cri":0.8092</v>
      </c>
      <c r="BL222" s="2" t="str" cm="1">
        <f t="array" ref="BL222">IF(BL221="","",$B$2&amp;BL$31&amp;$B$2&amp;$B$1&amp;ROUND(BL$29/100*_xlfn.XLOOKUP($E222,$E$32:$E$281,_xlfn.XLOOKUP(BL$31,$S$28:$AB$28,$S$32:$AB$281))*IFERROR(_xlfn.XLOOKUP(BM$30,$S$8:$S$10,_xlfn.XLOOKUP(BL$31,$U$4:$Z$4,$U$8:$Z$10),1),1),4))</f>
        <v/>
      </c>
      <c r="BM222" s="2" t="str">
        <f t="shared" si="33"/>
        <v>{"Atk":65197.199,"Cri":0.8092}</v>
      </c>
      <c r="BN222" s="2" t="str" cm="1">
        <f t="array" ref="BN222">IF(BN221="","",$B$2&amp;BN$31&amp;$B$2&amp;$B$1&amp;ROUND(BN$29/100*_xlfn.XLOOKUP($E222,$E$32:$E$281,_xlfn.XLOOKUP(BN$31,$S$28:$AB$28,$S$32:$AB$281))*IFERROR(_xlfn.XLOOKUP(BQ$30,$S$8:$S$10,_xlfn.XLOOKUP(BN$31,$U$4:$Z$4,$U$8:$Z$10),1),1),4))</f>
        <v>"Hp":622336.8993</v>
      </c>
      <c r="BO222" s="2" t="str" cm="1">
        <f t="array" ref="BO222">IF(BO221="","",$B$2&amp;BO$31&amp;$B$2&amp;$B$1&amp;ROUND(BO$29/100*_xlfn.XLOOKUP($E222,$E$32:$E$281,_xlfn.XLOOKUP(BO$31,$S$28:$AB$28,$S$32:$AB$281))*IFERROR(_xlfn.XLOOKUP(BR$30,$S$8:$S$10,_xlfn.XLOOKUP(BO$31,$U$4:$Z$4,$U$8:$Z$10),1),1),4))</f>
        <v>"AntiCri":0.8092</v>
      </c>
      <c r="BP222" s="2" t="str" cm="1">
        <f t="array" ref="BP222">IF(BP221="","",$B$2&amp;BP$31&amp;$B$2&amp;$B$1&amp;ROUND(BP$29/100*_xlfn.XLOOKUP($E222,$E$32:$E$281,_xlfn.XLOOKUP(BP$31,$S$28:$AB$28,$S$32:$AB$281))*IFERROR(_xlfn.XLOOKUP(BQ$30,$S$8:$S$10,_xlfn.XLOOKUP(BP$31,$U$4:$Z$4,$U$8:$Z$10),1),1),4))</f>
        <v/>
      </c>
      <c r="BQ222" s="2" t="str">
        <f t="shared" si="34"/>
        <v>{"Hp":622336.8993,"AntiCri":0.8092}</v>
      </c>
      <c r="BR222" s="2" t="str" cm="1">
        <f t="array" ref="BR222">IF(BR221="","",$B$2&amp;BR$31&amp;$B$2&amp;$B$1&amp;ROUND(BR$29/100*_xlfn.XLOOKUP($E222,$E$32:$E$281,_xlfn.XLOOKUP(BR$31,$S$28:$AB$28,$S$32:$AB$281))*IFERROR(_xlfn.XLOOKUP(BU$30,$S$8:$S$10,_xlfn.XLOOKUP(BR$31,$U$4:$Z$4,$U$8:$Z$10),1),1),4))</f>
        <v>"PhysDef":22996.8302</v>
      </c>
      <c r="BS222" s="2" t="str" cm="1">
        <f t="array" ref="BS222">IF(BS221="","",$B$2&amp;BS$31&amp;$B$2&amp;$B$1&amp;ROUND(BS$29/100*_xlfn.XLOOKUP($E222,$E$32:$E$281,_xlfn.XLOOKUP(BS$31,$S$28:$AB$28,$S$32:$AB$281))*IFERROR(_xlfn.XLOOKUP(BV$30,$S$8:$S$10,_xlfn.XLOOKUP(BS$31,$U$4:$Z$4,$U$8:$Z$10),1),1),4))</f>
        <v>"HealInc":0.1686</v>
      </c>
      <c r="BT222" s="2" t="str" cm="1">
        <f t="array" ref="BT222">IF(BT221="","",$B$2&amp;BT$31&amp;$B$2&amp;$B$1&amp;ROUND(BT$29/100*_xlfn.XLOOKUP($E222,$E$32:$E$281,_xlfn.XLOOKUP(BT$31,$S$28:$AB$28,$S$32:$AB$281))*IFERROR(_xlfn.XLOOKUP(BU$30,$S$8:$S$10,_xlfn.XLOOKUP(BT$31,$U$4:$Z$4,$U$8:$Z$10),1),1),4))</f>
        <v/>
      </c>
      <c r="BU222" s="2" t="str">
        <f t="shared" si="35"/>
        <v>{"PhysDef":22996.8302,"HealInc":0.1686}</v>
      </c>
      <c r="BV222" s="2" t="str" cm="1">
        <f t="array" ref="BV222">IF(BV221="","",$B$2&amp;BV$31&amp;$B$2&amp;$B$1&amp;ROUND(BV$29/100*_xlfn.XLOOKUP($E222,$E$32:$E$281,_xlfn.XLOOKUP(BV$31,$S$28:$AB$28,$S$32:$AB$281))*IFERROR(_xlfn.XLOOKUP(BY$30,$S$8:$S$10,_xlfn.XLOOKUP(BV$31,$U$4:$Z$4,$U$8:$Z$10),1),1),4))</f>
        <v>"MagicDef":23470.9916</v>
      </c>
      <c r="BW222" s="2" t="str" cm="1">
        <f t="array" ref="BW222">IF(BW221="","",$B$2&amp;BW$31&amp;$B$2&amp;$B$1&amp;ROUND(BW$29/100*_xlfn.XLOOKUP($E222,$E$32:$E$281,_xlfn.XLOOKUP(BW$31,$S$28:$AB$28,$S$32:$AB$281))*IFERROR(_xlfn.XLOOKUP(BZ$30,$S$8:$S$10,_xlfn.XLOOKUP(BW$31,$U$4:$Z$4,$U$8:$Z$10),1),1),4))</f>
        <v>"AtkSpeed":0.23</v>
      </c>
      <c r="BX222" s="2" t="str" cm="1">
        <f t="array" ref="BX222">IF(BX221="","",$B$2&amp;BX$31&amp;$B$2&amp;$B$1&amp;ROUND(BX$29/100*_xlfn.XLOOKUP($E222,$E$32:$E$281,_xlfn.XLOOKUP(BX$31,$S$28:$AB$28,$S$32:$AB$281))*IFERROR(_xlfn.XLOOKUP(BY$30,$S$8:$S$10,_xlfn.XLOOKUP(BX$31,$U$4:$Z$4,$U$8:$Z$10),1),1),4))</f>
        <v>"HealInc":0.1686</v>
      </c>
      <c r="BY222" s="2" t="str">
        <f t="shared" si="36"/>
        <v>{"MagicDef":23470.9916,"AtkSpeed":0.23,"HealInc":0.1686}</v>
      </c>
    </row>
    <row r="223" spans="4:77" ht="16.5" x14ac:dyDescent="0.15">
      <c r="D223" s="38">
        <v>393</v>
      </c>
      <c r="E223" s="43">
        <v>192</v>
      </c>
      <c r="F223" s="38">
        <v>0</v>
      </c>
      <c r="G223" s="38">
        <v>0</v>
      </c>
      <c r="H223" s="38">
        <v>0</v>
      </c>
      <c r="I223" s="48">
        <v>0</v>
      </c>
      <c r="J223" s="48">
        <v>0</v>
      </c>
      <c r="K223" s="48">
        <v>0</v>
      </c>
      <c r="L223" s="48">
        <v>0</v>
      </c>
      <c r="M223" s="48">
        <v>0</v>
      </c>
      <c r="N223" s="48">
        <v>0</v>
      </c>
      <c r="O223" s="48">
        <v>0</v>
      </c>
      <c r="P223" s="48">
        <v>0</v>
      </c>
      <c r="Q223" s="48">
        <v>0</v>
      </c>
      <c r="R223" s="48">
        <v>0</v>
      </c>
      <c r="S223" s="48">
        <f>SUM(I$32:I223)</f>
        <v>592701.80883179419</v>
      </c>
      <c r="T223" s="48">
        <f>SUM(J$32:J223)</f>
        <v>59270.180883179411</v>
      </c>
      <c r="U223" s="48">
        <f>SUM(K$32:K223)</f>
        <v>23708.072353271767</v>
      </c>
      <c r="V223" s="48">
        <f>SUM(L$32:L223)</f>
        <v>23708.072353271767</v>
      </c>
      <c r="W223" s="62">
        <f>SUM(M$32:M223)/10000</f>
        <v>0.80920000000000003</v>
      </c>
      <c r="X223" s="62">
        <f>SUM(N$32:N223)/10000</f>
        <v>0.80920000000000003</v>
      </c>
      <c r="Y223" s="62">
        <f>SUM(O$32:O223)/10000</f>
        <v>0.22994999999999999</v>
      </c>
      <c r="Z223" s="62">
        <f>SUM(P$32:P223)/10000</f>
        <v>0.17885000000000001</v>
      </c>
      <c r="AA223" s="62">
        <f>SUM(Q$32:Q223)/10000</f>
        <v>0.16863000000000011</v>
      </c>
      <c r="AB223" s="62">
        <f>SUM(R$32:R223)/10000</f>
        <v>0.16863000000000011</v>
      </c>
      <c r="AD223" s="2" t="str" cm="1">
        <f t="array" ref="AD223">IF(AD222="","",$B$2&amp;AD$31&amp;$B$2&amp;$B$1&amp;ROUND(AD$29/100*_xlfn.XLOOKUP($E223,$E$32:$E$281,_xlfn.XLOOKUP(AD$31,$S$28:$AB$28,$S$32:$AB$281))*_xlfn.XLOOKUP(AG$30,$S$8:$S$10,_xlfn.XLOOKUP(AD$31,$U$4:$Z$4,$U$8:$Z$10),1),4))</f>
        <v>"Atk":72309.6207</v>
      </c>
      <c r="AE223" s="2" t="str" cm="1">
        <f t="array" ref="AE223">IF(AE222="","",$B$2&amp;AE$31&amp;$B$2&amp;$B$1&amp;ROUND(AE$29/100*_xlfn.XLOOKUP($E223,$E$32:$E$281,_xlfn.XLOOKUP(AE$31,$S$28:$AB$28,$S$32:$AB$281))*_xlfn.XLOOKUP(AG$30,$S$8:$S$10,_xlfn.XLOOKUP(AE$31,$U$4:$Z$4,$U$8:$Z$10),1),4))</f>
        <v>"Cri":1.1733</v>
      </c>
      <c r="AF223" s="2" t="str" cm="1">
        <f t="array" ref="AF223">IF(AF222="","",$B$2&amp;AF$31&amp;$B$2&amp;$B$1&amp;ROUND(AF$29/100*_xlfn.XLOOKUP($E223,$E$32:$E$281,_xlfn.XLOOKUP(AF$31,$S$28:$AB$28,$S$32:$AB$281))*_xlfn.XLOOKUP(AI$30,$S$8:$S$10,_xlfn.XLOOKUP(AF$31,$U$4:$Z$4,$U$8:$Z$10),1),4))</f>
        <v/>
      </c>
      <c r="AG223" s="2" t="str">
        <f t="shared" si="25"/>
        <v>{"Atk":72309.6207,"Cri":1.1733}</v>
      </c>
      <c r="AH223" s="2" t="str" cm="1">
        <f t="array" ref="AH223">IF(AH222="","",$B$2&amp;AH$31&amp;$B$2&amp;$B$1&amp;ROUND(AH$29/100*_xlfn.XLOOKUP($E223,$E$32:$E$281,_xlfn.XLOOKUP(AH$31,$S$28:$AB$28,$S$32:$AB$281))*_xlfn.XLOOKUP(AK$30,$S$8:$S$10,_xlfn.XLOOKUP(AH$31,$U$4:$Z$4,$U$8:$Z$10),1),4))</f>
        <v>"Hp":521577.5918</v>
      </c>
      <c r="AI223" s="2" t="str" cm="1">
        <f t="array" ref="AI223">IF(AI222="","",$B$2&amp;AI$31&amp;$B$2&amp;$B$1&amp;ROUND(AI$29/100*_xlfn.XLOOKUP($E223,$E$32:$E$281,_xlfn.XLOOKUP(AI$31,$S$28:$AB$28,$S$32:$AB$281))*_xlfn.XLOOKUP(AK$30,$S$8:$S$10,_xlfn.XLOOKUP(AI$31,$U$4:$Z$4,$U$8:$Z$10),1),4))</f>
        <v>"AntiCri":0.6474</v>
      </c>
      <c r="AJ223" s="2" t="str" cm="1">
        <f t="array" ref="AJ223">IF(AJ222="","",$B$2&amp;AJ$31&amp;$B$2&amp;$B$1&amp;ROUND(AJ$29/100*_xlfn.XLOOKUP($E223,$E$32:$E$281,_xlfn.XLOOKUP(AJ$31,$S$28:$AB$28,$S$32:$AB$281))*_xlfn.XLOOKUP(AK$30,$S$8:$S$10,_xlfn.XLOOKUP(AJ$31,$U$4:$Z$4,$U$8:$Z$10),1),4))</f>
        <v/>
      </c>
      <c r="AK223" s="2" t="str">
        <f t="shared" si="26"/>
        <v>{"Hp":521577.5918,"AntiCri":0.6474}</v>
      </c>
      <c r="AL223" s="2" t="str" cm="1">
        <f t="array" ref="AL223">IF(AL222="","",$B$2&amp;AL$31&amp;$B$2&amp;$B$1&amp;ROUND(AL$29/100*_xlfn.XLOOKUP($E223,$E$32:$E$281,_xlfn.XLOOKUP(AL$31,$S$28:$AB$28,$S$32:$AB$281))*IFERROR(_xlfn.XLOOKUP(AO$30,$S$8:$S$10,_xlfn.XLOOKUP(AL$31,$U$4:$Z$4,$U$8:$Z$10),1),1),4))</f>
        <v>"PhysDef":22522.6687</v>
      </c>
      <c r="AM223" s="2" t="str" cm="1">
        <f t="array" ref="AM223">IF(AM222="","",$B$2&amp;AM$31&amp;$B$2&amp;$B$1&amp;ROUND(AM$29/100*_xlfn.XLOOKUP($E223,$E$32:$E$281,_xlfn.XLOOKUP(AM$31,$S$28:$AB$28,$S$32:$AB$281))*IFERROR(_xlfn.XLOOKUP(AP$30,$S$8:$S$10,_xlfn.XLOOKUP(AM$31,$U$4:$Z$4,$U$8:$Z$10),1),1),4))</f>
        <v>"SkillSpeed":0.1789</v>
      </c>
      <c r="AN223" s="2" t="str" cm="1">
        <f t="array" ref="AN223">IF(AN222="","",$B$2&amp;AN$31&amp;$B$2&amp;$B$1&amp;ROUND(AN$29/100*_xlfn.XLOOKUP($E223,$E$32:$E$281,_xlfn.XLOOKUP(AN$31,$S$28:$AB$28,$S$32:$AB$281))*IFERROR(_xlfn.XLOOKUP(AO$30,$S$8:$S$10,_xlfn.XLOOKUP(AN$31,$U$4:$Z$4,$U$8:$Z$10),1),1),4))</f>
        <v/>
      </c>
      <c r="AO223" s="2" t="str">
        <f t="shared" si="27"/>
        <v>{"PhysDef":22522.6687,"SkillSpeed":0.1789}</v>
      </c>
      <c r="AP223" s="2" t="str" cm="1">
        <f t="array" ref="AP223">IF(AP222="","",$B$2&amp;AP$31&amp;$B$2&amp;$B$1&amp;ROUND(AP$29/100*_xlfn.XLOOKUP($E223,$E$32:$E$281,_xlfn.XLOOKUP(AP$31,$S$28:$AB$28,$S$32:$AB$281))*IFERROR(_xlfn.XLOOKUP(AS$30,$S$8:$S$10,_xlfn.XLOOKUP(AP$31,$U$4:$Z$4,$U$8:$Z$10),1),1),4))</f>
        <v>"MagicDef":22522.6687</v>
      </c>
      <c r="AQ223" s="2" t="str" cm="1">
        <f t="array" ref="AQ223">IF(AQ222="","",$B$2&amp;AQ$31&amp;$B$2&amp;$B$1&amp;ROUND(AQ$29/100*_xlfn.XLOOKUP($E223,$E$32:$E$281,_xlfn.XLOOKUP(AQ$31,$S$28:$AB$28,$S$32:$AB$281))*IFERROR(_xlfn.XLOOKUP(AT$30,$S$8:$S$10,_xlfn.XLOOKUP(AQ$31,$U$4:$Z$4,$U$8:$Z$10),1),1),4))</f>
        <v>"AtkSpeed":0.23</v>
      </c>
      <c r="AR223" s="2" t="str" cm="1">
        <f t="array" ref="AR223">IF(AR222="","",$B$2&amp;AR$31&amp;$B$2&amp;$B$1&amp;ROUND(AR$29/100*_xlfn.XLOOKUP($E223,$E$32:$E$281,_xlfn.XLOOKUP(AR$31,$S$28:$AB$28,$S$32:$AB$281))*IFERROR(_xlfn.XLOOKUP(AS$30,$S$8:$S$10,_xlfn.XLOOKUP(AR$31,$U$4:$Z$4,$U$8:$Z$10),1),1),4))</f>
        <v>"SkillSpeed":0.1789</v>
      </c>
      <c r="AS223" s="2" t="str">
        <f t="shared" si="28"/>
        <v>{"MagicDef":22522.6687,"AtkSpeed":0.23,"SkillSpeed":0.1789}</v>
      </c>
      <c r="AT223" s="2" t="str" cm="1">
        <f t="array" ref="AT223">IF(AT222="","",$B$2&amp;AT$31&amp;$B$2&amp;$B$1&amp;ROUND(AT$29/100*_xlfn.XLOOKUP($E223,$E$32:$E$281,_xlfn.XLOOKUP(AT$31,$S$28:$AB$28,$S$32:$AB$281))*IFERROR(_xlfn.XLOOKUP(AW$30,$S$8:$S$10,_xlfn.XLOOKUP(AT$31,$U$4:$Z$4,$U$8:$Z$10),1),1),4))</f>
        <v>"Atk":50972.3556</v>
      </c>
      <c r="AU223" s="2" t="str" cm="1">
        <f t="array" ref="AU223">IF(AU222="","",$B$2&amp;AU$31&amp;$B$2&amp;$B$1&amp;ROUND(AU$29/100*_xlfn.XLOOKUP($E223,$E$32:$E$281,_xlfn.XLOOKUP(AU$31,$S$28:$AB$28,$S$32:$AB$281))*IFERROR(_xlfn.XLOOKUP(AX$30,$S$8:$S$10,_xlfn.XLOOKUP(AU$31,$U$4:$Z$4,$U$8:$Z$10),1),1),4))</f>
        <v>"Cri":0.8092</v>
      </c>
      <c r="AV223" s="2" t="str" cm="1">
        <f t="array" ref="AV223">IF(AV222="","",$B$2&amp;AV$31&amp;$B$2&amp;$B$1&amp;ROUND(AV$29/100*_xlfn.XLOOKUP($E223,$E$32:$E$281,_xlfn.XLOOKUP(AV$31,$S$28:$AB$28,$S$32:$AB$281))*IFERROR(_xlfn.XLOOKUP(AW$30,$S$8:$S$10,_xlfn.XLOOKUP(AV$31,$U$4:$Z$4,$U$8:$Z$10),1),1),4))</f>
        <v/>
      </c>
      <c r="AW223" s="2" t="str">
        <f t="shared" si="29"/>
        <v>{"Atk":50972.3556,"Cri":0.8092}</v>
      </c>
      <c r="AX223" s="2" t="str" cm="1">
        <f t="array" ref="AX223">IF(AX222="","",$B$2&amp;AX$31&amp;$B$2&amp;$B$1&amp;ROUND(AX$29/100*_xlfn.XLOOKUP($E223,$E$32:$E$281,_xlfn.XLOOKUP(AX$31,$S$28:$AB$28,$S$32:$AB$281))*IFERROR(_xlfn.XLOOKUP(BA$30,$S$8:$S$10,_xlfn.XLOOKUP(AX$31,$U$4:$Z$4,$U$8:$Z$10),1),1),4))</f>
        <v>"Hp":740877.261</v>
      </c>
      <c r="AY223" s="2" t="str" cm="1">
        <f t="array" ref="AY223">IF(AY222="","",$B$2&amp;AY$31&amp;$B$2&amp;$B$1&amp;ROUND(AY$29/100*_xlfn.XLOOKUP($E223,$E$32:$E$281,_xlfn.XLOOKUP(AY$31,$S$28:$AB$28,$S$32:$AB$281))*IFERROR(_xlfn.XLOOKUP(BB$30,$S$8:$S$10,_xlfn.XLOOKUP(AY$31,$U$4:$Z$4,$U$8:$Z$10),1),1),4))</f>
        <v>"AntiCri":0.8092</v>
      </c>
      <c r="AZ223" s="2" t="str" cm="1">
        <f t="array" ref="AZ223">IF(AZ222="","",$B$2&amp;AZ$31&amp;$B$2&amp;$B$1&amp;ROUND(AZ$29/100*_xlfn.XLOOKUP($E223,$E$32:$E$281,_xlfn.XLOOKUP(AZ$31,$S$28:$AB$28,$S$32:$AB$281))*IFERROR(_xlfn.XLOOKUP(BA$30,$S$8:$S$10,_xlfn.XLOOKUP(AZ$31,$U$4:$Z$4,$U$8:$Z$10),1),1),4))</f>
        <v/>
      </c>
      <c r="BA223" s="2" t="str">
        <f t="shared" si="30"/>
        <v>{"Hp":740877.261,"AntiCri":0.8092}</v>
      </c>
      <c r="BB223" s="2" t="str" cm="1">
        <f t="array" ref="BB223">IF(BB222="","",$B$2&amp;BB$31&amp;$B$2&amp;$B$1&amp;ROUND(BB$29/100*_xlfn.XLOOKUP($E223,$E$32:$E$281,_xlfn.XLOOKUP(BB$31,$S$28:$AB$28,$S$32:$AB$281))*IFERROR(_xlfn.XLOOKUP(BE$30,$S$8:$S$10,_xlfn.XLOOKUP(BB$31,$U$4:$Z$4,$U$8:$Z$10),1),1),4))</f>
        <v>"PhysDef":26078.8796</v>
      </c>
      <c r="BC223" s="2" t="str" cm="1">
        <f t="array" ref="BC223">IF(BC222="","",$B$2&amp;BC$31&amp;$B$2&amp;$B$1&amp;ROUND(BC$29/100*_xlfn.XLOOKUP($E223,$E$32:$E$281,_xlfn.XLOOKUP(BC$31,$S$28:$AB$28,$S$32:$AB$281))*IFERROR(_xlfn.XLOOKUP(BF$30,$S$8:$S$10,_xlfn.XLOOKUP(BC$31,$U$4:$Z$4,$U$8:$Z$10),1),1),4))</f>
        <v>"OnHealInc":0.1686</v>
      </c>
      <c r="BD223" s="2" t="str" cm="1">
        <f t="array" ref="BD223">IF(BD222="","",$B$2&amp;BD$31&amp;$B$2&amp;$B$1&amp;ROUND(BD$29/100*_xlfn.XLOOKUP($E223,$E$32:$E$281,_xlfn.XLOOKUP(BD$31,$S$28:$AB$28,$S$32:$AB$281))*IFERROR(_xlfn.XLOOKUP(BE$30,$S$8:$S$10,_xlfn.XLOOKUP(BD$31,$U$4:$Z$4,$U$8:$Z$10),1),1),4))</f>
        <v/>
      </c>
      <c r="BE223" s="2" t="str">
        <f t="shared" si="31"/>
        <v>{"PhysDef":26078.8796,"OnHealInc":0.1686}</v>
      </c>
      <c r="BF223" s="2" t="str" cm="1">
        <f t="array" ref="BF223">IF(BF222="","",$B$2&amp;BF$31&amp;$B$2&amp;$B$1&amp;ROUND(BF$29/100*_xlfn.XLOOKUP($E223,$E$32:$E$281,_xlfn.XLOOKUP(BF$31,$S$28:$AB$28,$S$32:$AB$281))*IFERROR(_xlfn.XLOOKUP(BI$30,$S$8:$S$10,_xlfn.XLOOKUP(BF$31,$U$4:$Z$4,$U$8:$Z$10),1),1),4))</f>
        <v>"MagicDef":26078.8796</v>
      </c>
      <c r="BG223" s="2" t="str" cm="1">
        <f t="array" ref="BG223">IF(BG222="","",$B$2&amp;BG$31&amp;$B$2&amp;$B$1&amp;ROUND(BG$29/100*_xlfn.XLOOKUP($E223,$E$32:$E$281,_xlfn.XLOOKUP(BG$31,$S$28:$AB$28,$S$32:$AB$281))*IFERROR(_xlfn.XLOOKUP(BJ$30,$S$8:$S$10,_xlfn.XLOOKUP(BG$31,$U$4:$Z$4,$U$8:$Z$10),1),1),4))</f>
        <v>"AtkSpeed":0.23</v>
      </c>
      <c r="BH223" s="2" t="str" cm="1">
        <f t="array" ref="BH223">IF(BH222="","",$B$2&amp;BH$31&amp;$B$2&amp;$B$1&amp;ROUND(BH$29/100*_xlfn.XLOOKUP($E223,$E$32:$E$281,_xlfn.XLOOKUP(BH$31,$S$28:$AB$28,$S$32:$AB$281))*IFERROR(_xlfn.XLOOKUP(BI$30,$S$8:$S$10,_xlfn.XLOOKUP(BH$31,$U$4:$Z$4,$U$8:$Z$10),1),1),4))</f>
        <v>"OnHealInc":0.1686</v>
      </c>
      <c r="BI223" s="2" t="str">
        <f t="shared" si="32"/>
        <v>{"MagicDef":26078.8796,"AtkSpeed":0.23,"OnHealInc":0.1686}</v>
      </c>
      <c r="BJ223" s="2" t="str" cm="1">
        <f t="array" ref="BJ223">IF(BJ222="","",$B$2&amp;BJ$31&amp;$B$2&amp;$B$1&amp;ROUND(BJ$29/100*_xlfn.XLOOKUP($E223,$E$32:$E$281,_xlfn.XLOOKUP(BJ$31,$S$28:$AB$28,$S$32:$AB$281))*IFERROR(_xlfn.XLOOKUP(BM$30,$S$8:$S$10,_xlfn.XLOOKUP(BJ$31,$U$4:$Z$4,$U$8:$Z$10),1),1),4))</f>
        <v>"Atk":65197.199</v>
      </c>
      <c r="BK223" s="2" t="str" cm="1">
        <f t="array" ref="BK223">IF(BK222="","",$B$2&amp;BK$31&amp;$B$2&amp;$B$1&amp;ROUND(BK$29/100*_xlfn.XLOOKUP($E223,$E$32:$E$281,_xlfn.XLOOKUP(BK$31,$S$28:$AB$28,$S$32:$AB$281))*IFERROR(_xlfn.XLOOKUP(BN$30,$S$8:$S$10,_xlfn.XLOOKUP(BK$31,$U$4:$Z$4,$U$8:$Z$10),1),1),4))</f>
        <v>"Cri":0.8092</v>
      </c>
      <c r="BL223" s="2" t="str" cm="1">
        <f t="array" ref="BL223">IF(BL222="","",$B$2&amp;BL$31&amp;$B$2&amp;$B$1&amp;ROUND(BL$29/100*_xlfn.XLOOKUP($E223,$E$32:$E$281,_xlfn.XLOOKUP(BL$31,$S$28:$AB$28,$S$32:$AB$281))*IFERROR(_xlfn.XLOOKUP(BM$30,$S$8:$S$10,_xlfn.XLOOKUP(BL$31,$U$4:$Z$4,$U$8:$Z$10),1),1),4))</f>
        <v/>
      </c>
      <c r="BM223" s="2" t="str">
        <f t="shared" si="33"/>
        <v>{"Atk":65197.199,"Cri":0.8092}</v>
      </c>
      <c r="BN223" s="2" t="str" cm="1">
        <f t="array" ref="BN223">IF(BN222="","",$B$2&amp;BN$31&amp;$B$2&amp;$B$1&amp;ROUND(BN$29/100*_xlfn.XLOOKUP($E223,$E$32:$E$281,_xlfn.XLOOKUP(BN$31,$S$28:$AB$28,$S$32:$AB$281))*IFERROR(_xlfn.XLOOKUP(BQ$30,$S$8:$S$10,_xlfn.XLOOKUP(BN$31,$U$4:$Z$4,$U$8:$Z$10),1),1),4))</f>
        <v>"Hp":622336.8993</v>
      </c>
      <c r="BO223" s="2" t="str" cm="1">
        <f t="array" ref="BO223">IF(BO222="","",$B$2&amp;BO$31&amp;$B$2&amp;$B$1&amp;ROUND(BO$29/100*_xlfn.XLOOKUP($E223,$E$32:$E$281,_xlfn.XLOOKUP(BO$31,$S$28:$AB$28,$S$32:$AB$281))*IFERROR(_xlfn.XLOOKUP(BR$30,$S$8:$S$10,_xlfn.XLOOKUP(BO$31,$U$4:$Z$4,$U$8:$Z$10),1),1),4))</f>
        <v>"AntiCri":0.8092</v>
      </c>
      <c r="BP223" s="2" t="str" cm="1">
        <f t="array" ref="BP223">IF(BP222="","",$B$2&amp;BP$31&amp;$B$2&amp;$B$1&amp;ROUND(BP$29/100*_xlfn.XLOOKUP($E223,$E$32:$E$281,_xlfn.XLOOKUP(BP$31,$S$28:$AB$28,$S$32:$AB$281))*IFERROR(_xlfn.XLOOKUP(BQ$30,$S$8:$S$10,_xlfn.XLOOKUP(BP$31,$U$4:$Z$4,$U$8:$Z$10),1),1),4))</f>
        <v/>
      </c>
      <c r="BQ223" s="2" t="str">
        <f t="shared" si="34"/>
        <v>{"Hp":622336.8993,"AntiCri":0.8092}</v>
      </c>
      <c r="BR223" s="2" t="str" cm="1">
        <f t="array" ref="BR223">IF(BR222="","",$B$2&amp;BR$31&amp;$B$2&amp;$B$1&amp;ROUND(BR$29/100*_xlfn.XLOOKUP($E223,$E$32:$E$281,_xlfn.XLOOKUP(BR$31,$S$28:$AB$28,$S$32:$AB$281))*IFERROR(_xlfn.XLOOKUP(BU$30,$S$8:$S$10,_xlfn.XLOOKUP(BR$31,$U$4:$Z$4,$U$8:$Z$10),1),1),4))</f>
        <v>"PhysDef":22996.8302</v>
      </c>
      <c r="BS223" s="2" t="str" cm="1">
        <f t="array" ref="BS223">IF(BS222="","",$B$2&amp;BS$31&amp;$B$2&amp;$B$1&amp;ROUND(BS$29/100*_xlfn.XLOOKUP($E223,$E$32:$E$281,_xlfn.XLOOKUP(BS$31,$S$28:$AB$28,$S$32:$AB$281))*IFERROR(_xlfn.XLOOKUP(BV$30,$S$8:$S$10,_xlfn.XLOOKUP(BS$31,$U$4:$Z$4,$U$8:$Z$10),1),1),4))</f>
        <v>"HealInc":0.1686</v>
      </c>
      <c r="BT223" s="2" t="str" cm="1">
        <f t="array" ref="BT223">IF(BT222="","",$B$2&amp;BT$31&amp;$B$2&amp;$B$1&amp;ROUND(BT$29/100*_xlfn.XLOOKUP($E223,$E$32:$E$281,_xlfn.XLOOKUP(BT$31,$S$28:$AB$28,$S$32:$AB$281))*IFERROR(_xlfn.XLOOKUP(BU$30,$S$8:$S$10,_xlfn.XLOOKUP(BT$31,$U$4:$Z$4,$U$8:$Z$10),1),1),4))</f>
        <v/>
      </c>
      <c r="BU223" s="2" t="str">
        <f t="shared" si="35"/>
        <v>{"PhysDef":22996.8302,"HealInc":0.1686}</v>
      </c>
      <c r="BV223" s="2" t="str" cm="1">
        <f t="array" ref="BV223">IF(BV222="","",$B$2&amp;BV$31&amp;$B$2&amp;$B$1&amp;ROUND(BV$29/100*_xlfn.XLOOKUP($E223,$E$32:$E$281,_xlfn.XLOOKUP(BV$31,$S$28:$AB$28,$S$32:$AB$281))*IFERROR(_xlfn.XLOOKUP(BY$30,$S$8:$S$10,_xlfn.XLOOKUP(BV$31,$U$4:$Z$4,$U$8:$Z$10),1),1),4))</f>
        <v>"MagicDef":23470.9916</v>
      </c>
      <c r="BW223" s="2" t="str" cm="1">
        <f t="array" ref="BW223">IF(BW222="","",$B$2&amp;BW$31&amp;$B$2&amp;$B$1&amp;ROUND(BW$29/100*_xlfn.XLOOKUP($E223,$E$32:$E$281,_xlfn.XLOOKUP(BW$31,$S$28:$AB$28,$S$32:$AB$281))*IFERROR(_xlfn.XLOOKUP(BZ$30,$S$8:$S$10,_xlfn.XLOOKUP(BW$31,$U$4:$Z$4,$U$8:$Z$10),1),1),4))</f>
        <v>"AtkSpeed":0.23</v>
      </c>
      <c r="BX223" s="2" t="str" cm="1">
        <f t="array" ref="BX223">IF(BX222="","",$B$2&amp;BX$31&amp;$B$2&amp;$B$1&amp;ROUND(BX$29/100*_xlfn.XLOOKUP($E223,$E$32:$E$281,_xlfn.XLOOKUP(BX$31,$S$28:$AB$28,$S$32:$AB$281))*IFERROR(_xlfn.XLOOKUP(BY$30,$S$8:$S$10,_xlfn.XLOOKUP(BX$31,$U$4:$Z$4,$U$8:$Z$10),1),1),4))</f>
        <v>"HealInc":0.1686</v>
      </c>
      <c r="BY223" s="2" t="str">
        <f t="shared" si="36"/>
        <v>{"MagicDef":23470.9916,"AtkSpeed":0.23,"HealInc":0.1686}</v>
      </c>
    </row>
    <row r="224" spans="4:77" ht="16.5" x14ac:dyDescent="0.15">
      <c r="D224" s="38">
        <v>395</v>
      </c>
      <c r="E224" s="43">
        <v>193</v>
      </c>
      <c r="F224" s="38">
        <v>0</v>
      </c>
      <c r="G224" s="38">
        <v>0</v>
      </c>
      <c r="H224" s="38">
        <v>0</v>
      </c>
      <c r="I224" s="48">
        <v>0</v>
      </c>
      <c r="J224" s="48">
        <v>0</v>
      </c>
      <c r="K224" s="48">
        <v>0</v>
      </c>
      <c r="L224" s="48">
        <v>0</v>
      </c>
      <c r="M224" s="48">
        <v>0</v>
      </c>
      <c r="N224" s="48">
        <v>0</v>
      </c>
      <c r="O224" s="48">
        <v>0</v>
      </c>
      <c r="P224" s="48">
        <v>0</v>
      </c>
      <c r="Q224" s="48">
        <v>0</v>
      </c>
      <c r="R224" s="48">
        <v>0</v>
      </c>
      <c r="S224" s="48">
        <f>SUM(I$32:I224)</f>
        <v>592701.80883179419</v>
      </c>
      <c r="T224" s="48">
        <f>SUM(J$32:J224)</f>
        <v>59270.180883179411</v>
      </c>
      <c r="U224" s="48">
        <f>SUM(K$32:K224)</f>
        <v>23708.072353271767</v>
      </c>
      <c r="V224" s="48">
        <f>SUM(L$32:L224)</f>
        <v>23708.072353271767</v>
      </c>
      <c r="W224" s="62">
        <f>SUM(M$32:M224)/10000</f>
        <v>0.80920000000000003</v>
      </c>
      <c r="X224" s="62">
        <f>SUM(N$32:N224)/10000</f>
        <v>0.80920000000000003</v>
      </c>
      <c r="Y224" s="62">
        <f>SUM(O$32:O224)/10000</f>
        <v>0.22994999999999999</v>
      </c>
      <c r="Z224" s="62">
        <f>SUM(P$32:P224)/10000</f>
        <v>0.17885000000000001</v>
      </c>
      <c r="AA224" s="62">
        <f>SUM(Q$32:Q224)/10000</f>
        <v>0.16863000000000011</v>
      </c>
      <c r="AB224" s="62">
        <f>SUM(R$32:R224)/10000</f>
        <v>0.16863000000000011</v>
      </c>
      <c r="AD224" s="2" t="str" cm="1">
        <f t="array" ref="AD224">IF(AD223="","",$B$2&amp;AD$31&amp;$B$2&amp;$B$1&amp;ROUND(AD$29/100*_xlfn.XLOOKUP($E224,$E$32:$E$281,_xlfn.XLOOKUP(AD$31,$S$28:$AB$28,$S$32:$AB$281))*_xlfn.XLOOKUP(AG$30,$S$8:$S$10,_xlfn.XLOOKUP(AD$31,$U$4:$Z$4,$U$8:$Z$10),1),4))</f>
        <v>"Atk":72309.6207</v>
      </c>
      <c r="AE224" s="2" t="str" cm="1">
        <f t="array" ref="AE224">IF(AE223="","",$B$2&amp;AE$31&amp;$B$2&amp;$B$1&amp;ROUND(AE$29/100*_xlfn.XLOOKUP($E224,$E$32:$E$281,_xlfn.XLOOKUP(AE$31,$S$28:$AB$28,$S$32:$AB$281))*_xlfn.XLOOKUP(AG$30,$S$8:$S$10,_xlfn.XLOOKUP(AE$31,$U$4:$Z$4,$U$8:$Z$10),1),4))</f>
        <v>"Cri":1.1733</v>
      </c>
      <c r="AF224" s="2" t="str" cm="1">
        <f t="array" ref="AF224">IF(AF223="","",$B$2&amp;AF$31&amp;$B$2&amp;$B$1&amp;ROUND(AF$29/100*_xlfn.XLOOKUP($E224,$E$32:$E$281,_xlfn.XLOOKUP(AF$31,$S$28:$AB$28,$S$32:$AB$281))*_xlfn.XLOOKUP(AI$30,$S$8:$S$10,_xlfn.XLOOKUP(AF$31,$U$4:$Z$4,$U$8:$Z$10),1),4))</f>
        <v/>
      </c>
      <c r="AG224" s="2" t="str">
        <f t="shared" ref="AG224:AG281" si="37">$A$3&amp;_xlfn.TEXTJOIN($C$1,1,AD224:AF224)&amp;$A$4</f>
        <v>{"Atk":72309.6207,"Cri":1.1733}</v>
      </c>
      <c r="AH224" s="2" t="str" cm="1">
        <f t="array" ref="AH224">IF(AH223="","",$B$2&amp;AH$31&amp;$B$2&amp;$B$1&amp;ROUND(AH$29/100*_xlfn.XLOOKUP($E224,$E$32:$E$281,_xlfn.XLOOKUP(AH$31,$S$28:$AB$28,$S$32:$AB$281))*_xlfn.XLOOKUP(AK$30,$S$8:$S$10,_xlfn.XLOOKUP(AH$31,$U$4:$Z$4,$U$8:$Z$10),1),4))</f>
        <v>"Hp":521577.5918</v>
      </c>
      <c r="AI224" s="2" t="str" cm="1">
        <f t="array" ref="AI224">IF(AI223="","",$B$2&amp;AI$31&amp;$B$2&amp;$B$1&amp;ROUND(AI$29/100*_xlfn.XLOOKUP($E224,$E$32:$E$281,_xlfn.XLOOKUP(AI$31,$S$28:$AB$28,$S$32:$AB$281))*_xlfn.XLOOKUP(AK$30,$S$8:$S$10,_xlfn.XLOOKUP(AI$31,$U$4:$Z$4,$U$8:$Z$10),1),4))</f>
        <v>"AntiCri":0.6474</v>
      </c>
      <c r="AJ224" s="2" t="str" cm="1">
        <f t="array" ref="AJ224">IF(AJ223="","",$B$2&amp;AJ$31&amp;$B$2&amp;$B$1&amp;ROUND(AJ$29/100*_xlfn.XLOOKUP($E224,$E$32:$E$281,_xlfn.XLOOKUP(AJ$31,$S$28:$AB$28,$S$32:$AB$281))*_xlfn.XLOOKUP(AK$30,$S$8:$S$10,_xlfn.XLOOKUP(AJ$31,$U$4:$Z$4,$U$8:$Z$10),1),4))</f>
        <v/>
      </c>
      <c r="AK224" s="2" t="str">
        <f t="shared" ref="AK224:AK281" si="38">$A$3&amp;_xlfn.TEXTJOIN($C$1,1,AH224:AJ224)&amp;$A$4</f>
        <v>{"Hp":521577.5918,"AntiCri":0.6474}</v>
      </c>
      <c r="AL224" s="2" t="str" cm="1">
        <f t="array" ref="AL224">IF(AL223="","",$B$2&amp;AL$31&amp;$B$2&amp;$B$1&amp;ROUND(AL$29/100*_xlfn.XLOOKUP($E224,$E$32:$E$281,_xlfn.XLOOKUP(AL$31,$S$28:$AB$28,$S$32:$AB$281))*IFERROR(_xlfn.XLOOKUP(AO$30,$S$8:$S$10,_xlfn.XLOOKUP(AL$31,$U$4:$Z$4,$U$8:$Z$10),1),1),4))</f>
        <v>"PhysDef":22522.6687</v>
      </c>
      <c r="AM224" s="2" t="str" cm="1">
        <f t="array" ref="AM224">IF(AM223="","",$B$2&amp;AM$31&amp;$B$2&amp;$B$1&amp;ROUND(AM$29/100*_xlfn.XLOOKUP($E224,$E$32:$E$281,_xlfn.XLOOKUP(AM$31,$S$28:$AB$28,$S$32:$AB$281))*IFERROR(_xlfn.XLOOKUP(AP$30,$S$8:$S$10,_xlfn.XLOOKUP(AM$31,$U$4:$Z$4,$U$8:$Z$10),1),1),4))</f>
        <v>"SkillSpeed":0.1789</v>
      </c>
      <c r="AN224" s="2" t="str" cm="1">
        <f t="array" ref="AN224">IF(AN223="","",$B$2&amp;AN$31&amp;$B$2&amp;$B$1&amp;ROUND(AN$29/100*_xlfn.XLOOKUP($E224,$E$32:$E$281,_xlfn.XLOOKUP(AN$31,$S$28:$AB$28,$S$32:$AB$281))*IFERROR(_xlfn.XLOOKUP(AO$30,$S$8:$S$10,_xlfn.XLOOKUP(AN$31,$U$4:$Z$4,$U$8:$Z$10),1),1),4))</f>
        <v/>
      </c>
      <c r="AO224" s="2" t="str">
        <f t="shared" ref="AO224:AO281" si="39">$A$3&amp;_xlfn.TEXTJOIN($C$1,1,AL224:AN224)&amp;$A$4</f>
        <v>{"PhysDef":22522.6687,"SkillSpeed":0.1789}</v>
      </c>
      <c r="AP224" s="2" t="str" cm="1">
        <f t="array" ref="AP224">IF(AP223="","",$B$2&amp;AP$31&amp;$B$2&amp;$B$1&amp;ROUND(AP$29/100*_xlfn.XLOOKUP($E224,$E$32:$E$281,_xlfn.XLOOKUP(AP$31,$S$28:$AB$28,$S$32:$AB$281))*IFERROR(_xlfn.XLOOKUP(AS$30,$S$8:$S$10,_xlfn.XLOOKUP(AP$31,$U$4:$Z$4,$U$8:$Z$10),1),1),4))</f>
        <v>"MagicDef":22522.6687</v>
      </c>
      <c r="AQ224" s="2" t="str" cm="1">
        <f t="array" ref="AQ224">IF(AQ223="","",$B$2&amp;AQ$31&amp;$B$2&amp;$B$1&amp;ROUND(AQ$29/100*_xlfn.XLOOKUP($E224,$E$32:$E$281,_xlfn.XLOOKUP(AQ$31,$S$28:$AB$28,$S$32:$AB$281))*IFERROR(_xlfn.XLOOKUP(AT$30,$S$8:$S$10,_xlfn.XLOOKUP(AQ$31,$U$4:$Z$4,$U$8:$Z$10),1),1),4))</f>
        <v>"AtkSpeed":0.23</v>
      </c>
      <c r="AR224" s="2" t="str" cm="1">
        <f t="array" ref="AR224">IF(AR223="","",$B$2&amp;AR$31&amp;$B$2&amp;$B$1&amp;ROUND(AR$29/100*_xlfn.XLOOKUP($E224,$E$32:$E$281,_xlfn.XLOOKUP(AR$31,$S$28:$AB$28,$S$32:$AB$281))*IFERROR(_xlfn.XLOOKUP(AS$30,$S$8:$S$10,_xlfn.XLOOKUP(AR$31,$U$4:$Z$4,$U$8:$Z$10),1),1),4))</f>
        <v>"SkillSpeed":0.1789</v>
      </c>
      <c r="AS224" s="2" t="str">
        <f t="shared" ref="AS224:AS281" si="40">$A$3&amp;_xlfn.TEXTJOIN($C$1,1,AP224:AR224)&amp;$A$4</f>
        <v>{"MagicDef":22522.6687,"AtkSpeed":0.23,"SkillSpeed":0.1789}</v>
      </c>
      <c r="AT224" s="2" t="str" cm="1">
        <f t="array" ref="AT224">IF(AT223="","",$B$2&amp;AT$31&amp;$B$2&amp;$B$1&amp;ROUND(AT$29/100*_xlfn.XLOOKUP($E224,$E$32:$E$281,_xlfn.XLOOKUP(AT$31,$S$28:$AB$28,$S$32:$AB$281))*IFERROR(_xlfn.XLOOKUP(AW$30,$S$8:$S$10,_xlfn.XLOOKUP(AT$31,$U$4:$Z$4,$U$8:$Z$10),1),1),4))</f>
        <v>"Atk":50972.3556</v>
      </c>
      <c r="AU224" s="2" t="str" cm="1">
        <f t="array" ref="AU224">IF(AU223="","",$B$2&amp;AU$31&amp;$B$2&amp;$B$1&amp;ROUND(AU$29/100*_xlfn.XLOOKUP($E224,$E$32:$E$281,_xlfn.XLOOKUP(AU$31,$S$28:$AB$28,$S$32:$AB$281))*IFERROR(_xlfn.XLOOKUP(AX$30,$S$8:$S$10,_xlfn.XLOOKUP(AU$31,$U$4:$Z$4,$U$8:$Z$10),1),1),4))</f>
        <v>"Cri":0.8092</v>
      </c>
      <c r="AV224" s="2" t="str" cm="1">
        <f t="array" ref="AV224">IF(AV223="","",$B$2&amp;AV$31&amp;$B$2&amp;$B$1&amp;ROUND(AV$29/100*_xlfn.XLOOKUP($E224,$E$32:$E$281,_xlfn.XLOOKUP(AV$31,$S$28:$AB$28,$S$32:$AB$281))*IFERROR(_xlfn.XLOOKUP(AW$30,$S$8:$S$10,_xlfn.XLOOKUP(AV$31,$U$4:$Z$4,$U$8:$Z$10),1),1),4))</f>
        <v/>
      </c>
      <c r="AW224" s="2" t="str">
        <f t="shared" ref="AW224:AW281" si="41">$A$3&amp;_xlfn.TEXTJOIN($C$1,1,AT224:AV224)&amp;$A$4</f>
        <v>{"Atk":50972.3556,"Cri":0.8092}</v>
      </c>
      <c r="AX224" s="2" t="str" cm="1">
        <f t="array" ref="AX224">IF(AX223="","",$B$2&amp;AX$31&amp;$B$2&amp;$B$1&amp;ROUND(AX$29/100*_xlfn.XLOOKUP($E224,$E$32:$E$281,_xlfn.XLOOKUP(AX$31,$S$28:$AB$28,$S$32:$AB$281))*IFERROR(_xlfn.XLOOKUP(BA$30,$S$8:$S$10,_xlfn.XLOOKUP(AX$31,$U$4:$Z$4,$U$8:$Z$10),1),1),4))</f>
        <v>"Hp":740877.261</v>
      </c>
      <c r="AY224" s="2" t="str" cm="1">
        <f t="array" ref="AY224">IF(AY223="","",$B$2&amp;AY$31&amp;$B$2&amp;$B$1&amp;ROUND(AY$29/100*_xlfn.XLOOKUP($E224,$E$32:$E$281,_xlfn.XLOOKUP(AY$31,$S$28:$AB$28,$S$32:$AB$281))*IFERROR(_xlfn.XLOOKUP(BB$30,$S$8:$S$10,_xlfn.XLOOKUP(AY$31,$U$4:$Z$4,$U$8:$Z$10),1),1),4))</f>
        <v>"AntiCri":0.8092</v>
      </c>
      <c r="AZ224" s="2" t="str" cm="1">
        <f t="array" ref="AZ224">IF(AZ223="","",$B$2&amp;AZ$31&amp;$B$2&amp;$B$1&amp;ROUND(AZ$29/100*_xlfn.XLOOKUP($E224,$E$32:$E$281,_xlfn.XLOOKUP(AZ$31,$S$28:$AB$28,$S$32:$AB$281))*IFERROR(_xlfn.XLOOKUP(BA$30,$S$8:$S$10,_xlfn.XLOOKUP(AZ$31,$U$4:$Z$4,$U$8:$Z$10),1),1),4))</f>
        <v/>
      </c>
      <c r="BA224" s="2" t="str">
        <f t="shared" ref="BA224:BA281" si="42">$A$3&amp;_xlfn.TEXTJOIN($C$1,1,AX224:AZ224)&amp;$A$4</f>
        <v>{"Hp":740877.261,"AntiCri":0.8092}</v>
      </c>
      <c r="BB224" s="2" t="str" cm="1">
        <f t="array" ref="BB224">IF(BB223="","",$B$2&amp;BB$31&amp;$B$2&amp;$B$1&amp;ROUND(BB$29/100*_xlfn.XLOOKUP($E224,$E$32:$E$281,_xlfn.XLOOKUP(BB$31,$S$28:$AB$28,$S$32:$AB$281))*IFERROR(_xlfn.XLOOKUP(BE$30,$S$8:$S$10,_xlfn.XLOOKUP(BB$31,$U$4:$Z$4,$U$8:$Z$10),1),1),4))</f>
        <v>"PhysDef":26078.8796</v>
      </c>
      <c r="BC224" s="2" t="str" cm="1">
        <f t="array" ref="BC224">IF(BC223="","",$B$2&amp;BC$31&amp;$B$2&amp;$B$1&amp;ROUND(BC$29/100*_xlfn.XLOOKUP($E224,$E$32:$E$281,_xlfn.XLOOKUP(BC$31,$S$28:$AB$28,$S$32:$AB$281))*IFERROR(_xlfn.XLOOKUP(BF$30,$S$8:$S$10,_xlfn.XLOOKUP(BC$31,$U$4:$Z$4,$U$8:$Z$10),1),1),4))</f>
        <v>"OnHealInc":0.1686</v>
      </c>
      <c r="BD224" s="2" t="str" cm="1">
        <f t="array" ref="BD224">IF(BD223="","",$B$2&amp;BD$31&amp;$B$2&amp;$B$1&amp;ROUND(BD$29/100*_xlfn.XLOOKUP($E224,$E$32:$E$281,_xlfn.XLOOKUP(BD$31,$S$28:$AB$28,$S$32:$AB$281))*IFERROR(_xlfn.XLOOKUP(BE$30,$S$8:$S$10,_xlfn.XLOOKUP(BD$31,$U$4:$Z$4,$U$8:$Z$10),1),1),4))</f>
        <v/>
      </c>
      <c r="BE224" s="2" t="str">
        <f t="shared" ref="BE224:BE281" si="43">$A$3&amp;_xlfn.TEXTJOIN($C$1,1,BB224:BD224)&amp;$A$4</f>
        <v>{"PhysDef":26078.8796,"OnHealInc":0.1686}</v>
      </c>
      <c r="BF224" s="2" t="str" cm="1">
        <f t="array" ref="BF224">IF(BF223="","",$B$2&amp;BF$31&amp;$B$2&amp;$B$1&amp;ROUND(BF$29/100*_xlfn.XLOOKUP($E224,$E$32:$E$281,_xlfn.XLOOKUP(BF$31,$S$28:$AB$28,$S$32:$AB$281))*IFERROR(_xlfn.XLOOKUP(BI$30,$S$8:$S$10,_xlfn.XLOOKUP(BF$31,$U$4:$Z$4,$U$8:$Z$10),1),1),4))</f>
        <v>"MagicDef":26078.8796</v>
      </c>
      <c r="BG224" s="2" t="str" cm="1">
        <f t="array" ref="BG224">IF(BG223="","",$B$2&amp;BG$31&amp;$B$2&amp;$B$1&amp;ROUND(BG$29/100*_xlfn.XLOOKUP($E224,$E$32:$E$281,_xlfn.XLOOKUP(BG$31,$S$28:$AB$28,$S$32:$AB$281))*IFERROR(_xlfn.XLOOKUP(BJ$30,$S$8:$S$10,_xlfn.XLOOKUP(BG$31,$U$4:$Z$4,$U$8:$Z$10),1),1),4))</f>
        <v>"AtkSpeed":0.23</v>
      </c>
      <c r="BH224" s="2" t="str" cm="1">
        <f t="array" ref="BH224">IF(BH223="","",$B$2&amp;BH$31&amp;$B$2&amp;$B$1&amp;ROUND(BH$29/100*_xlfn.XLOOKUP($E224,$E$32:$E$281,_xlfn.XLOOKUP(BH$31,$S$28:$AB$28,$S$32:$AB$281))*IFERROR(_xlfn.XLOOKUP(BI$30,$S$8:$S$10,_xlfn.XLOOKUP(BH$31,$U$4:$Z$4,$U$8:$Z$10),1),1),4))</f>
        <v>"OnHealInc":0.1686</v>
      </c>
      <c r="BI224" s="2" t="str">
        <f t="shared" ref="BI224:BI281" si="44">$A$3&amp;_xlfn.TEXTJOIN($C$1,1,BF224:BH224)&amp;$A$4</f>
        <v>{"MagicDef":26078.8796,"AtkSpeed":0.23,"OnHealInc":0.1686}</v>
      </c>
      <c r="BJ224" s="2" t="str" cm="1">
        <f t="array" ref="BJ224">IF(BJ223="","",$B$2&amp;BJ$31&amp;$B$2&amp;$B$1&amp;ROUND(BJ$29/100*_xlfn.XLOOKUP($E224,$E$32:$E$281,_xlfn.XLOOKUP(BJ$31,$S$28:$AB$28,$S$32:$AB$281))*IFERROR(_xlfn.XLOOKUP(BM$30,$S$8:$S$10,_xlfn.XLOOKUP(BJ$31,$U$4:$Z$4,$U$8:$Z$10),1),1),4))</f>
        <v>"Atk":65197.199</v>
      </c>
      <c r="BK224" s="2" t="str" cm="1">
        <f t="array" ref="BK224">IF(BK223="","",$B$2&amp;BK$31&amp;$B$2&amp;$B$1&amp;ROUND(BK$29/100*_xlfn.XLOOKUP($E224,$E$32:$E$281,_xlfn.XLOOKUP(BK$31,$S$28:$AB$28,$S$32:$AB$281))*IFERROR(_xlfn.XLOOKUP(BN$30,$S$8:$S$10,_xlfn.XLOOKUP(BK$31,$U$4:$Z$4,$U$8:$Z$10),1),1),4))</f>
        <v>"Cri":0.8092</v>
      </c>
      <c r="BL224" s="2" t="str" cm="1">
        <f t="array" ref="BL224">IF(BL223="","",$B$2&amp;BL$31&amp;$B$2&amp;$B$1&amp;ROUND(BL$29/100*_xlfn.XLOOKUP($E224,$E$32:$E$281,_xlfn.XLOOKUP(BL$31,$S$28:$AB$28,$S$32:$AB$281))*IFERROR(_xlfn.XLOOKUP(BM$30,$S$8:$S$10,_xlfn.XLOOKUP(BL$31,$U$4:$Z$4,$U$8:$Z$10),1),1),4))</f>
        <v/>
      </c>
      <c r="BM224" s="2" t="str">
        <f t="shared" ref="BM224:BM281" si="45">$A$3&amp;_xlfn.TEXTJOIN($C$1,1,BJ224:BL224)&amp;$A$4</f>
        <v>{"Atk":65197.199,"Cri":0.8092}</v>
      </c>
      <c r="BN224" s="2" t="str" cm="1">
        <f t="array" ref="BN224">IF(BN223="","",$B$2&amp;BN$31&amp;$B$2&amp;$B$1&amp;ROUND(BN$29/100*_xlfn.XLOOKUP($E224,$E$32:$E$281,_xlfn.XLOOKUP(BN$31,$S$28:$AB$28,$S$32:$AB$281))*IFERROR(_xlfn.XLOOKUP(BQ$30,$S$8:$S$10,_xlfn.XLOOKUP(BN$31,$U$4:$Z$4,$U$8:$Z$10),1),1),4))</f>
        <v>"Hp":622336.8993</v>
      </c>
      <c r="BO224" s="2" t="str" cm="1">
        <f t="array" ref="BO224">IF(BO223="","",$B$2&amp;BO$31&amp;$B$2&amp;$B$1&amp;ROUND(BO$29/100*_xlfn.XLOOKUP($E224,$E$32:$E$281,_xlfn.XLOOKUP(BO$31,$S$28:$AB$28,$S$32:$AB$281))*IFERROR(_xlfn.XLOOKUP(BR$30,$S$8:$S$10,_xlfn.XLOOKUP(BO$31,$U$4:$Z$4,$U$8:$Z$10),1),1),4))</f>
        <v>"AntiCri":0.8092</v>
      </c>
      <c r="BP224" s="2" t="str" cm="1">
        <f t="array" ref="BP224">IF(BP223="","",$B$2&amp;BP$31&amp;$B$2&amp;$B$1&amp;ROUND(BP$29/100*_xlfn.XLOOKUP($E224,$E$32:$E$281,_xlfn.XLOOKUP(BP$31,$S$28:$AB$28,$S$32:$AB$281))*IFERROR(_xlfn.XLOOKUP(BQ$30,$S$8:$S$10,_xlfn.XLOOKUP(BP$31,$U$4:$Z$4,$U$8:$Z$10),1),1),4))</f>
        <v/>
      </c>
      <c r="BQ224" s="2" t="str">
        <f t="shared" ref="BQ224:BQ281" si="46">$A$3&amp;_xlfn.TEXTJOIN($C$1,1,BN224:BP224)&amp;$A$4</f>
        <v>{"Hp":622336.8993,"AntiCri":0.8092}</v>
      </c>
      <c r="BR224" s="2" t="str" cm="1">
        <f t="array" ref="BR224">IF(BR223="","",$B$2&amp;BR$31&amp;$B$2&amp;$B$1&amp;ROUND(BR$29/100*_xlfn.XLOOKUP($E224,$E$32:$E$281,_xlfn.XLOOKUP(BR$31,$S$28:$AB$28,$S$32:$AB$281))*IFERROR(_xlfn.XLOOKUP(BU$30,$S$8:$S$10,_xlfn.XLOOKUP(BR$31,$U$4:$Z$4,$U$8:$Z$10),1),1),4))</f>
        <v>"PhysDef":22996.8302</v>
      </c>
      <c r="BS224" s="2" t="str" cm="1">
        <f t="array" ref="BS224">IF(BS223="","",$B$2&amp;BS$31&amp;$B$2&amp;$B$1&amp;ROUND(BS$29/100*_xlfn.XLOOKUP($E224,$E$32:$E$281,_xlfn.XLOOKUP(BS$31,$S$28:$AB$28,$S$32:$AB$281))*IFERROR(_xlfn.XLOOKUP(BV$30,$S$8:$S$10,_xlfn.XLOOKUP(BS$31,$U$4:$Z$4,$U$8:$Z$10),1),1),4))</f>
        <v>"HealInc":0.1686</v>
      </c>
      <c r="BT224" s="2" t="str" cm="1">
        <f t="array" ref="BT224">IF(BT223="","",$B$2&amp;BT$31&amp;$B$2&amp;$B$1&amp;ROUND(BT$29/100*_xlfn.XLOOKUP($E224,$E$32:$E$281,_xlfn.XLOOKUP(BT$31,$S$28:$AB$28,$S$32:$AB$281))*IFERROR(_xlfn.XLOOKUP(BU$30,$S$8:$S$10,_xlfn.XLOOKUP(BT$31,$U$4:$Z$4,$U$8:$Z$10),1),1),4))</f>
        <v/>
      </c>
      <c r="BU224" s="2" t="str">
        <f t="shared" ref="BU224:BU281" si="47">$A$3&amp;_xlfn.TEXTJOIN($C$1,1,BR224:BT224)&amp;$A$4</f>
        <v>{"PhysDef":22996.8302,"HealInc":0.1686}</v>
      </c>
      <c r="BV224" s="2" t="str" cm="1">
        <f t="array" ref="BV224">IF(BV223="","",$B$2&amp;BV$31&amp;$B$2&amp;$B$1&amp;ROUND(BV$29/100*_xlfn.XLOOKUP($E224,$E$32:$E$281,_xlfn.XLOOKUP(BV$31,$S$28:$AB$28,$S$32:$AB$281))*IFERROR(_xlfn.XLOOKUP(BY$30,$S$8:$S$10,_xlfn.XLOOKUP(BV$31,$U$4:$Z$4,$U$8:$Z$10),1),1),4))</f>
        <v>"MagicDef":23470.9916</v>
      </c>
      <c r="BW224" s="2" t="str" cm="1">
        <f t="array" ref="BW224">IF(BW223="","",$B$2&amp;BW$31&amp;$B$2&amp;$B$1&amp;ROUND(BW$29/100*_xlfn.XLOOKUP($E224,$E$32:$E$281,_xlfn.XLOOKUP(BW$31,$S$28:$AB$28,$S$32:$AB$281))*IFERROR(_xlfn.XLOOKUP(BZ$30,$S$8:$S$10,_xlfn.XLOOKUP(BW$31,$U$4:$Z$4,$U$8:$Z$10),1),1),4))</f>
        <v>"AtkSpeed":0.23</v>
      </c>
      <c r="BX224" s="2" t="str" cm="1">
        <f t="array" ref="BX224">IF(BX223="","",$B$2&amp;BX$31&amp;$B$2&amp;$B$1&amp;ROUND(BX$29/100*_xlfn.XLOOKUP($E224,$E$32:$E$281,_xlfn.XLOOKUP(BX$31,$S$28:$AB$28,$S$32:$AB$281))*IFERROR(_xlfn.XLOOKUP(BY$30,$S$8:$S$10,_xlfn.XLOOKUP(BX$31,$U$4:$Z$4,$U$8:$Z$10),1),1),4))</f>
        <v>"HealInc":0.1686</v>
      </c>
      <c r="BY224" s="2" t="str">
        <f t="shared" ref="BY224:BY281" si="48">$A$3&amp;_xlfn.TEXTJOIN($C$1,1,BV224:BX224)&amp;$A$4</f>
        <v>{"MagicDef":23470.9916,"AtkSpeed":0.23,"HealInc":0.1686}</v>
      </c>
    </row>
    <row r="225" spans="4:77" ht="16.5" x14ac:dyDescent="0.15">
      <c r="D225" s="38">
        <v>397</v>
      </c>
      <c r="E225" s="43">
        <v>194</v>
      </c>
      <c r="F225" s="38">
        <v>0</v>
      </c>
      <c r="G225" s="38">
        <v>0</v>
      </c>
      <c r="H225" s="38">
        <v>0</v>
      </c>
      <c r="I225" s="48">
        <v>0</v>
      </c>
      <c r="J225" s="48">
        <v>0</v>
      </c>
      <c r="K225" s="48">
        <v>0</v>
      </c>
      <c r="L225" s="48">
        <v>0</v>
      </c>
      <c r="M225" s="48">
        <v>0</v>
      </c>
      <c r="N225" s="48">
        <v>0</v>
      </c>
      <c r="O225" s="48">
        <v>0</v>
      </c>
      <c r="P225" s="48">
        <v>0</v>
      </c>
      <c r="Q225" s="48">
        <v>0</v>
      </c>
      <c r="R225" s="48">
        <v>0</v>
      </c>
      <c r="S225" s="48">
        <f>SUM(I$32:I225)</f>
        <v>592701.80883179419</v>
      </c>
      <c r="T225" s="48">
        <f>SUM(J$32:J225)</f>
        <v>59270.180883179411</v>
      </c>
      <c r="U225" s="48">
        <f>SUM(K$32:K225)</f>
        <v>23708.072353271767</v>
      </c>
      <c r="V225" s="48">
        <f>SUM(L$32:L225)</f>
        <v>23708.072353271767</v>
      </c>
      <c r="W225" s="62">
        <f>SUM(M$32:M225)/10000</f>
        <v>0.80920000000000003</v>
      </c>
      <c r="X225" s="62">
        <f>SUM(N$32:N225)/10000</f>
        <v>0.80920000000000003</v>
      </c>
      <c r="Y225" s="62">
        <f>SUM(O$32:O225)/10000</f>
        <v>0.22994999999999999</v>
      </c>
      <c r="Z225" s="62">
        <f>SUM(P$32:P225)/10000</f>
        <v>0.17885000000000001</v>
      </c>
      <c r="AA225" s="62">
        <f>SUM(Q$32:Q225)/10000</f>
        <v>0.16863000000000011</v>
      </c>
      <c r="AB225" s="62">
        <f>SUM(R$32:R225)/10000</f>
        <v>0.16863000000000011</v>
      </c>
      <c r="AD225" s="2" t="str" cm="1">
        <f t="array" ref="AD225">IF(AD224="","",$B$2&amp;AD$31&amp;$B$2&amp;$B$1&amp;ROUND(AD$29/100*_xlfn.XLOOKUP($E225,$E$32:$E$281,_xlfn.XLOOKUP(AD$31,$S$28:$AB$28,$S$32:$AB$281))*_xlfn.XLOOKUP(AG$30,$S$8:$S$10,_xlfn.XLOOKUP(AD$31,$U$4:$Z$4,$U$8:$Z$10),1),4))</f>
        <v>"Atk":72309.6207</v>
      </c>
      <c r="AE225" s="2" t="str" cm="1">
        <f t="array" ref="AE225">IF(AE224="","",$B$2&amp;AE$31&amp;$B$2&amp;$B$1&amp;ROUND(AE$29/100*_xlfn.XLOOKUP($E225,$E$32:$E$281,_xlfn.XLOOKUP(AE$31,$S$28:$AB$28,$S$32:$AB$281))*_xlfn.XLOOKUP(AG$30,$S$8:$S$10,_xlfn.XLOOKUP(AE$31,$U$4:$Z$4,$U$8:$Z$10),1),4))</f>
        <v>"Cri":1.1733</v>
      </c>
      <c r="AF225" s="2" t="str" cm="1">
        <f t="array" ref="AF225">IF(AF224="","",$B$2&amp;AF$31&amp;$B$2&amp;$B$1&amp;ROUND(AF$29/100*_xlfn.XLOOKUP($E225,$E$32:$E$281,_xlfn.XLOOKUP(AF$31,$S$28:$AB$28,$S$32:$AB$281))*_xlfn.XLOOKUP(AI$30,$S$8:$S$10,_xlfn.XLOOKUP(AF$31,$U$4:$Z$4,$U$8:$Z$10),1),4))</f>
        <v/>
      </c>
      <c r="AG225" s="2" t="str">
        <f t="shared" si="37"/>
        <v>{"Atk":72309.6207,"Cri":1.1733}</v>
      </c>
      <c r="AH225" s="2" t="str" cm="1">
        <f t="array" ref="AH225">IF(AH224="","",$B$2&amp;AH$31&amp;$B$2&amp;$B$1&amp;ROUND(AH$29/100*_xlfn.XLOOKUP($E225,$E$32:$E$281,_xlfn.XLOOKUP(AH$31,$S$28:$AB$28,$S$32:$AB$281))*_xlfn.XLOOKUP(AK$30,$S$8:$S$10,_xlfn.XLOOKUP(AH$31,$U$4:$Z$4,$U$8:$Z$10),1),4))</f>
        <v>"Hp":521577.5918</v>
      </c>
      <c r="AI225" s="2" t="str" cm="1">
        <f t="array" ref="AI225">IF(AI224="","",$B$2&amp;AI$31&amp;$B$2&amp;$B$1&amp;ROUND(AI$29/100*_xlfn.XLOOKUP($E225,$E$32:$E$281,_xlfn.XLOOKUP(AI$31,$S$28:$AB$28,$S$32:$AB$281))*_xlfn.XLOOKUP(AK$30,$S$8:$S$10,_xlfn.XLOOKUP(AI$31,$U$4:$Z$4,$U$8:$Z$10),1),4))</f>
        <v>"AntiCri":0.6474</v>
      </c>
      <c r="AJ225" s="2" t="str" cm="1">
        <f t="array" ref="AJ225">IF(AJ224="","",$B$2&amp;AJ$31&amp;$B$2&amp;$B$1&amp;ROUND(AJ$29/100*_xlfn.XLOOKUP($E225,$E$32:$E$281,_xlfn.XLOOKUP(AJ$31,$S$28:$AB$28,$S$32:$AB$281))*_xlfn.XLOOKUP(AK$30,$S$8:$S$10,_xlfn.XLOOKUP(AJ$31,$U$4:$Z$4,$U$8:$Z$10),1),4))</f>
        <v/>
      </c>
      <c r="AK225" s="2" t="str">
        <f t="shared" si="38"/>
        <v>{"Hp":521577.5918,"AntiCri":0.6474}</v>
      </c>
      <c r="AL225" s="2" t="str" cm="1">
        <f t="array" ref="AL225">IF(AL224="","",$B$2&amp;AL$31&amp;$B$2&amp;$B$1&amp;ROUND(AL$29/100*_xlfn.XLOOKUP($E225,$E$32:$E$281,_xlfn.XLOOKUP(AL$31,$S$28:$AB$28,$S$32:$AB$281))*IFERROR(_xlfn.XLOOKUP(AO$30,$S$8:$S$10,_xlfn.XLOOKUP(AL$31,$U$4:$Z$4,$U$8:$Z$10),1),1),4))</f>
        <v>"PhysDef":22522.6687</v>
      </c>
      <c r="AM225" s="2" t="str" cm="1">
        <f t="array" ref="AM225">IF(AM224="","",$B$2&amp;AM$31&amp;$B$2&amp;$B$1&amp;ROUND(AM$29/100*_xlfn.XLOOKUP($E225,$E$32:$E$281,_xlfn.XLOOKUP(AM$31,$S$28:$AB$28,$S$32:$AB$281))*IFERROR(_xlfn.XLOOKUP(AP$30,$S$8:$S$10,_xlfn.XLOOKUP(AM$31,$U$4:$Z$4,$U$8:$Z$10),1),1),4))</f>
        <v>"SkillSpeed":0.1789</v>
      </c>
      <c r="AN225" s="2" t="str" cm="1">
        <f t="array" ref="AN225">IF(AN224="","",$B$2&amp;AN$31&amp;$B$2&amp;$B$1&amp;ROUND(AN$29/100*_xlfn.XLOOKUP($E225,$E$32:$E$281,_xlfn.XLOOKUP(AN$31,$S$28:$AB$28,$S$32:$AB$281))*IFERROR(_xlfn.XLOOKUP(AO$30,$S$8:$S$10,_xlfn.XLOOKUP(AN$31,$U$4:$Z$4,$U$8:$Z$10),1),1),4))</f>
        <v/>
      </c>
      <c r="AO225" s="2" t="str">
        <f t="shared" si="39"/>
        <v>{"PhysDef":22522.6687,"SkillSpeed":0.1789}</v>
      </c>
      <c r="AP225" s="2" t="str" cm="1">
        <f t="array" ref="AP225">IF(AP224="","",$B$2&amp;AP$31&amp;$B$2&amp;$B$1&amp;ROUND(AP$29/100*_xlfn.XLOOKUP($E225,$E$32:$E$281,_xlfn.XLOOKUP(AP$31,$S$28:$AB$28,$S$32:$AB$281))*IFERROR(_xlfn.XLOOKUP(AS$30,$S$8:$S$10,_xlfn.XLOOKUP(AP$31,$U$4:$Z$4,$U$8:$Z$10),1),1),4))</f>
        <v>"MagicDef":22522.6687</v>
      </c>
      <c r="AQ225" s="2" t="str" cm="1">
        <f t="array" ref="AQ225">IF(AQ224="","",$B$2&amp;AQ$31&amp;$B$2&amp;$B$1&amp;ROUND(AQ$29/100*_xlfn.XLOOKUP($E225,$E$32:$E$281,_xlfn.XLOOKUP(AQ$31,$S$28:$AB$28,$S$32:$AB$281))*IFERROR(_xlfn.XLOOKUP(AT$30,$S$8:$S$10,_xlfn.XLOOKUP(AQ$31,$U$4:$Z$4,$U$8:$Z$10),1),1),4))</f>
        <v>"AtkSpeed":0.23</v>
      </c>
      <c r="AR225" s="2" t="str" cm="1">
        <f t="array" ref="AR225">IF(AR224="","",$B$2&amp;AR$31&amp;$B$2&amp;$B$1&amp;ROUND(AR$29/100*_xlfn.XLOOKUP($E225,$E$32:$E$281,_xlfn.XLOOKUP(AR$31,$S$28:$AB$28,$S$32:$AB$281))*IFERROR(_xlfn.XLOOKUP(AS$30,$S$8:$S$10,_xlfn.XLOOKUP(AR$31,$U$4:$Z$4,$U$8:$Z$10),1),1),4))</f>
        <v>"SkillSpeed":0.1789</v>
      </c>
      <c r="AS225" s="2" t="str">
        <f t="shared" si="40"/>
        <v>{"MagicDef":22522.6687,"AtkSpeed":0.23,"SkillSpeed":0.1789}</v>
      </c>
      <c r="AT225" s="2" t="str" cm="1">
        <f t="array" ref="AT225">IF(AT224="","",$B$2&amp;AT$31&amp;$B$2&amp;$B$1&amp;ROUND(AT$29/100*_xlfn.XLOOKUP($E225,$E$32:$E$281,_xlfn.XLOOKUP(AT$31,$S$28:$AB$28,$S$32:$AB$281))*IFERROR(_xlfn.XLOOKUP(AW$30,$S$8:$S$10,_xlfn.XLOOKUP(AT$31,$U$4:$Z$4,$U$8:$Z$10),1),1),4))</f>
        <v>"Atk":50972.3556</v>
      </c>
      <c r="AU225" s="2" t="str" cm="1">
        <f t="array" ref="AU225">IF(AU224="","",$B$2&amp;AU$31&amp;$B$2&amp;$B$1&amp;ROUND(AU$29/100*_xlfn.XLOOKUP($E225,$E$32:$E$281,_xlfn.XLOOKUP(AU$31,$S$28:$AB$28,$S$32:$AB$281))*IFERROR(_xlfn.XLOOKUP(AX$30,$S$8:$S$10,_xlfn.XLOOKUP(AU$31,$U$4:$Z$4,$U$8:$Z$10),1),1),4))</f>
        <v>"Cri":0.8092</v>
      </c>
      <c r="AV225" s="2" t="str" cm="1">
        <f t="array" ref="AV225">IF(AV224="","",$B$2&amp;AV$31&amp;$B$2&amp;$B$1&amp;ROUND(AV$29/100*_xlfn.XLOOKUP($E225,$E$32:$E$281,_xlfn.XLOOKUP(AV$31,$S$28:$AB$28,$S$32:$AB$281))*IFERROR(_xlfn.XLOOKUP(AW$30,$S$8:$S$10,_xlfn.XLOOKUP(AV$31,$U$4:$Z$4,$U$8:$Z$10),1),1),4))</f>
        <v/>
      </c>
      <c r="AW225" s="2" t="str">
        <f t="shared" si="41"/>
        <v>{"Atk":50972.3556,"Cri":0.8092}</v>
      </c>
      <c r="AX225" s="2" t="str" cm="1">
        <f t="array" ref="AX225">IF(AX224="","",$B$2&amp;AX$31&amp;$B$2&amp;$B$1&amp;ROUND(AX$29/100*_xlfn.XLOOKUP($E225,$E$32:$E$281,_xlfn.XLOOKUP(AX$31,$S$28:$AB$28,$S$32:$AB$281))*IFERROR(_xlfn.XLOOKUP(BA$30,$S$8:$S$10,_xlfn.XLOOKUP(AX$31,$U$4:$Z$4,$U$8:$Z$10),1),1),4))</f>
        <v>"Hp":740877.261</v>
      </c>
      <c r="AY225" s="2" t="str" cm="1">
        <f t="array" ref="AY225">IF(AY224="","",$B$2&amp;AY$31&amp;$B$2&amp;$B$1&amp;ROUND(AY$29/100*_xlfn.XLOOKUP($E225,$E$32:$E$281,_xlfn.XLOOKUP(AY$31,$S$28:$AB$28,$S$32:$AB$281))*IFERROR(_xlfn.XLOOKUP(BB$30,$S$8:$S$10,_xlfn.XLOOKUP(AY$31,$U$4:$Z$4,$U$8:$Z$10),1),1),4))</f>
        <v>"AntiCri":0.8092</v>
      </c>
      <c r="AZ225" s="2" t="str" cm="1">
        <f t="array" ref="AZ225">IF(AZ224="","",$B$2&amp;AZ$31&amp;$B$2&amp;$B$1&amp;ROUND(AZ$29/100*_xlfn.XLOOKUP($E225,$E$32:$E$281,_xlfn.XLOOKUP(AZ$31,$S$28:$AB$28,$S$32:$AB$281))*IFERROR(_xlfn.XLOOKUP(BA$30,$S$8:$S$10,_xlfn.XLOOKUP(AZ$31,$U$4:$Z$4,$U$8:$Z$10),1),1),4))</f>
        <v/>
      </c>
      <c r="BA225" s="2" t="str">
        <f t="shared" si="42"/>
        <v>{"Hp":740877.261,"AntiCri":0.8092}</v>
      </c>
      <c r="BB225" s="2" t="str" cm="1">
        <f t="array" ref="BB225">IF(BB224="","",$B$2&amp;BB$31&amp;$B$2&amp;$B$1&amp;ROUND(BB$29/100*_xlfn.XLOOKUP($E225,$E$32:$E$281,_xlfn.XLOOKUP(BB$31,$S$28:$AB$28,$S$32:$AB$281))*IFERROR(_xlfn.XLOOKUP(BE$30,$S$8:$S$10,_xlfn.XLOOKUP(BB$31,$U$4:$Z$4,$U$8:$Z$10),1),1),4))</f>
        <v>"PhysDef":26078.8796</v>
      </c>
      <c r="BC225" s="2" t="str" cm="1">
        <f t="array" ref="BC225">IF(BC224="","",$B$2&amp;BC$31&amp;$B$2&amp;$B$1&amp;ROUND(BC$29/100*_xlfn.XLOOKUP($E225,$E$32:$E$281,_xlfn.XLOOKUP(BC$31,$S$28:$AB$28,$S$32:$AB$281))*IFERROR(_xlfn.XLOOKUP(BF$30,$S$8:$S$10,_xlfn.XLOOKUP(BC$31,$U$4:$Z$4,$U$8:$Z$10),1),1),4))</f>
        <v>"OnHealInc":0.1686</v>
      </c>
      <c r="BD225" s="2" t="str" cm="1">
        <f t="array" ref="BD225">IF(BD224="","",$B$2&amp;BD$31&amp;$B$2&amp;$B$1&amp;ROUND(BD$29/100*_xlfn.XLOOKUP($E225,$E$32:$E$281,_xlfn.XLOOKUP(BD$31,$S$28:$AB$28,$S$32:$AB$281))*IFERROR(_xlfn.XLOOKUP(BE$30,$S$8:$S$10,_xlfn.XLOOKUP(BD$31,$U$4:$Z$4,$U$8:$Z$10),1),1),4))</f>
        <v/>
      </c>
      <c r="BE225" s="2" t="str">
        <f t="shared" si="43"/>
        <v>{"PhysDef":26078.8796,"OnHealInc":0.1686}</v>
      </c>
      <c r="BF225" s="2" t="str" cm="1">
        <f t="array" ref="BF225">IF(BF224="","",$B$2&amp;BF$31&amp;$B$2&amp;$B$1&amp;ROUND(BF$29/100*_xlfn.XLOOKUP($E225,$E$32:$E$281,_xlfn.XLOOKUP(BF$31,$S$28:$AB$28,$S$32:$AB$281))*IFERROR(_xlfn.XLOOKUP(BI$30,$S$8:$S$10,_xlfn.XLOOKUP(BF$31,$U$4:$Z$4,$U$8:$Z$10),1),1),4))</f>
        <v>"MagicDef":26078.8796</v>
      </c>
      <c r="BG225" s="2" t="str" cm="1">
        <f t="array" ref="BG225">IF(BG224="","",$B$2&amp;BG$31&amp;$B$2&amp;$B$1&amp;ROUND(BG$29/100*_xlfn.XLOOKUP($E225,$E$32:$E$281,_xlfn.XLOOKUP(BG$31,$S$28:$AB$28,$S$32:$AB$281))*IFERROR(_xlfn.XLOOKUP(BJ$30,$S$8:$S$10,_xlfn.XLOOKUP(BG$31,$U$4:$Z$4,$U$8:$Z$10),1),1),4))</f>
        <v>"AtkSpeed":0.23</v>
      </c>
      <c r="BH225" s="2" t="str" cm="1">
        <f t="array" ref="BH225">IF(BH224="","",$B$2&amp;BH$31&amp;$B$2&amp;$B$1&amp;ROUND(BH$29/100*_xlfn.XLOOKUP($E225,$E$32:$E$281,_xlfn.XLOOKUP(BH$31,$S$28:$AB$28,$S$32:$AB$281))*IFERROR(_xlfn.XLOOKUP(BI$30,$S$8:$S$10,_xlfn.XLOOKUP(BH$31,$U$4:$Z$4,$U$8:$Z$10),1),1),4))</f>
        <v>"OnHealInc":0.1686</v>
      </c>
      <c r="BI225" s="2" t="str">
        <f t="shared" si="44"/>
        <v>{"MagicDef":26078.8796,"AtkSpeed":0.23,"OnHealInc":0.1686}</v>
      </c>
      <c r="BJ225" s="2" t="str" cm="1">
        <f t="array" ref="BJ225">IF(BJ224="","",$B$2&amp;BJ$31&amp;$B$2&amp;$B$1&amp;ROUND(BJ$29/100*_xlfn.XLOOKUP($E225,$E$32:$E$281,_xlfn.XLOOKUP(BJ$31,$S$28:$AB$28,$S$32:$AB$281))*IFERROR(_xlfn.XLOOKUP(BM$30,$S$8:$S$10,_xlfn.XLOOKUP(BJ$31,$U$4:$Z$4,$U$8:$Z$10),1),1),4))</f>
        <v>"Atk":65197.199</v>
      </c>
      <c r="BK225" s="2" t="str" cm="1">
        <f t="array" ref="BK225">IF(BK224="","",$B$2&amp;BK$31&amp;$B$2&amp;$B$1&amp;ROUND(BK$29/100*_xlfn.XLOOKUP($E225,$E$32:$E$281,_xlfn.XLOOKUP(BK$31,$S$28:$AB$28,$S$32:$AB$281))*IFERROR(_xlfn.XLOOKUP(BN$30,$S$8:$S$10,_xlfn.XLOOKUP(BK$31,$U$4:$Z$4,$U$8:$Z$10),1),1),4))</f>
        <v>"Cri":0.8092</v>
      </c>
      <c r="BL225" s="2" t="str" cm="1">
        <f t="array" ref="BL225">IF(BL224="","",$B$2&amp;BL$31&amp;$B$2&amp;$B$1&amp;ROUND(BL$29/100*_xlfn.XLOOKUP($E225,$E$32:$E$281,_xlfn.XLOOKUP(BL$31,$S$28:$AB$28,$S$32:$AB$281))*IFERROR(_xlfn.XLOOKUP(BM$30,$S$8:$S$10,_xlfn.XLOOKUP(BL$31,$U$4:$Z$4,$U$8:$Z$10),1),1),4))</f>
        <v/>
      </c>
      <c r="BM225" s="2" t="str">
        <f t="shared" si="45"/>
        <v>{"Atk":65197.199,"Cri":0.8092}</v>
      </c>
      <c r="BN225" s="2" t="str" cm="1">
        <f t="array" ref="BN225">IF(BN224="","",$B$2&amp;BN$31&amp;$B$2&amp;$B$1&amp;ROUND(BN$29/100*_xlfn.XLOOKUP($E225,$E$32:$E$281,_xlfn.XLOOKUP(BN$31,$S$28:$AB$28,$S$32:$AB$281))*IFERROR(_xlfn.XLOOKUP(BQ$30,$S$8:$S$10,_xlfn.XLOOKUP(BN$31,$U$4:$Z$4,$U$8:$Z$10),1),1),4))</f>
        <v>"Hp":622336.8993</v>
      </c>
      <c r="BO225" s="2" t="str" cm="1">
        <f t="array" ref="BO225">IF(BO224="","",$B$2&amp;BO$31&amp;$B$2&amp;$B$1&amp;ROUND(BO$29/100*_xlfn.XLOOKUP($E225,$E$32:$E$281,_xlfn.XLOOKUP(BO$31,$S$28:$AB$28,$S$32:$AB$281))*IFERROR(_xlfn.XLOOKUP(BR$30,$S$8:$S$10,_xlfn.XLOOKUP(BO$31,$U$4:$Z$4,$U$8:$Z$10),1),1),4))</f>
        <v>"AntiCri":0.8092</v>
      </c>
      <c r="BP225" s="2" t="str" cm="1">
        <f t="array" ref="BP225">IF(BP224="","",$B$2&amp;BP$31&amp;$B$2&amp;$B$1&amp;ROUND(BP$29/100*_xlfn.XLOOKUP($E225,$E$32:$E$281,_xlfn.XLOOKUP(BP$31,$S$28:$AB$28,$S$32:$AB$281))*IFERROR(_xlfn.XLOOKUP(BQ$30,$S$8:$S$10,_xlfn.XLOOKUP(BP$31,$U$4:$Z$4,$U$8:$Z$10),1),1),4))</f>
        <v/>
      </c>
      <c r="BQ225" s="2" t="str">
        <f t="shared" si="46"/>
        <v>{"Hp":622336.8993,"AntiCri":0.8092}</v>
      </c>
      <c r="BR225" s="2" t="str" cm="1">
        <f t="array" ref="BR225">IF(BR224="","",$B$2&amp;BR$31&amp;$B$2&amp;$B$1&amp;ROUND(BR$29/100*_xlfn.XLOOKUP($E225,$E$32:$E$281,_xlfn.XLOOKUP(BR$31,$S$28:$AB$28,$S$32:$AB$281))*IFERROR(_xlfn.XLOOKUP(BU$30,$S$8:$S$10,_xlfn.XLOOKUP(BR$31,$U$4:$Z$4,$U$8:$Z$10),1),1),4))</f>
        <v>"PhysDef":22996.8302</v>
      </c>
      <c r="BS225" s="2" t="str" cm="1">
        <f t="array" ref="BS225">IF(BS224="","",$B$2&amp;BS$31&amp;$B$2&amp;$B$1&amp;ROUND(BS$29/100*_xlfn.XLOOKUP($E225,$E$32:$E$281,_xlfn.XLOOKUP(BS$31,$S$28:$AB$28,$S$32:$AB$281))*IFERROR(_xlfn.XLOOKUP(BV$30,$S$8:$S$10,_xlfn.XLOOKUP(BS$31,$U$4:$Z$4,$U$8:$Z$10),1),1),4))</f>
        <v>"HealInc":0.1686</v>
      </c>
      <c r="BT225" s="2" t="str" cm="1">
        <f t="array" ref="BT225">IF(BT224="","",$B$2&amp;BT$31&amp;$B$2&amp;$B$1&amp;ROUND(BT$29/100*_xlfn.XLOOKUP($E225,$E$32:$E$281,_xlfn.XLOOKUP(BT$31,$S$28:$AB$28,$S$32:$AB$281))*IFERROR(_xlfn.XLOOKUP(BU$30,$S$8:$S$10,_xlfn.XLOOKUP(BT$31,$U$4:$Z$4,$U$8:$Z$10),1),1),4))</f>
        <v/>
      </c>
      <c r="BU225" s="2" t="str">
        <f t="shared" si="47"/>
        <v>{"PhysDef":22996.8302,"HealInc":0.1686}</v>
      </c>
      <c r="BV225" s="2" t="str" cm="1">
        <f t="array" ref="BV225">IF(BV224="","",$B$2&amp;BV$31&amp;$B$2&amp;$B$1&amp;ROUND(BV$29/100*_xlfn.XLOOKUP($E225,$E$32:$E$281,_xlfn.XLOOKUP(BV$31,$S$28:$AB$28,$S$32:$AB$281))*IFERROR(_xlfn.XLOOKUP(BY$30,$S$8:$S$10,_xlfn.XLOOKUP(BV$31,$U$4:$Z$4,$U$8:$Z$10),1),1),4))</f>
        <v>"MagicDef":23470.9916</v>
      </c>
      <c r="BW225" s="2" t="str" cm="1">
        <f t="array" ref="BW225">IF(BW224="","",$B$2&amp;BW$31&amp;$B$2&amp;$B$1&amp;ROUND(BW$29/100*_xlfn.XLOOKUP($E225,$E$32:$E$281,_xlfn.XLOOKUP(BW$31,$S$28:$AB$28,$S$32:$AB$281))*IFERROR(_xlfn.XLOOKUP(BZ$30,$S$8:$S$10,_xlfn.XLOOKUP(BW$31,$U$4:$Z$4,$U$8:$Z$10),1),1),4))</f>
        <v>"AtkSpeed":0.23</v>
      </c>
      <c r="BX225" s="2" t="str" cm="1">
        <f t="array" ref="BX225">IF(BX224="","",$B$2&amp;BX$31&amp;$B$2&amp;$B$1&amp;ROUND(BX$29/100*_xlfn.XLOOKUP($E225,$E$32:$E$281,_xlfn.XLOOKUP(BX$31,$S$28:$AB$28,$S$32:$AB$281))*IFERROR(_xlfn.XLOOKUP(BY$30,$S$8:$S$10,_xlfn.XLOOKUP(BX$31,$U$4:$Z$4,$U$8:$Z$10),1),1),4))</f>
        <v>"HealInc":0.1686</v>
      </c>
      <c r="BY225" s="2" t="str">
        <f t="shared" si="48"/>
        <v>{"MagicDef":23470.9916,"AtkSpeed":0.23,"HealInc":0.1686}</v>
      </c>
    </row>
    <row r="226" spans="4:77" ht="16.5" x14ac:dyDescent="0.15">
      <c r="D226" s="38">
        <v>399</v>
      </c>
      <c r="E226" s="43">
        <v>195</v>
      </c>
      <c r="F226" s="38">
        <v>0</v>
      </c>
      <c r="G226" s="38">
        <v>0</v>
      </c>
      <c r="H226" s="38">
        <v>0</v>
      </c>
      <c r="I226" s="48">
        <v>0</v>
      </c>
      <c r="J226" s="48">
        <v>0</v>
      </c>
      <c r="K226" s="48">
        <v>0</v>
      </c>
      <c r="L226" s="48">
        <v>0</v>
      </c>
      <c r="M226" s="48">
        <v>0</v>
      </c>
      <c r="N226" s="48">
        <v>0</v>
      </c>
      <c r="O226" s="48">
        <v>0</v>
      </c>
      <c r="P226" s="48">
        <v>0</v>
      </c>
      <c r="Q226" s="48">
        <v>0</v>
      </c>
      <c r="R226" s="48">
        <v>0</v>
      </c>
      <c r="S226" s="48">
        <f>SUM(I$32:I226)</f>
        <v>592701.80883179419</v>
      </c>
      <c r="T226" s="48">
        <f>SUM(J$32:J226)</f>
        <v>59270.180883179411</v>
      </c>
      <c r="U226" s="48">
        <f>SUM(K$32:K226)</f>
        <v>23708.072353271767</v>
      </c>
      <c r="V226" s="48">
        <f>SUM(L$32:L226)</f>
        <v>23708.072353271767</v>
      </c>
      <c r="W226" s="62">
        <f>SUM(M$32:M226)/10000</f>
        <v>0.80920000000000003</v>
      </c>
      <c r="X226" s="62">
        <f>SUM(N$32:N226)/10000</f>
        <v>0.80920000000000003</v>
      </c>
      <c r="Y226" s="62">
        <f>SUM(O$32:O226)/10000</f>
        <v>0.22994999999999999</v>
      </c>
      <c r="Z226" s="62">
        <f>SUM(P$32:P226)/10000</f>
        <v>0.17885000000000001</v>
      </c>
      <c r="AA226" s="62">
        <f>SUM(Q$32:Q226)/10000</f>
        <v>0.16863000000000011</v>
      </c>
      <c r="AB226" s="62">
        <f>SUM(R$32:R226)/10000</f>
        <v>0.16863000000000011</v>
      </c>
      <c r="AD226" s="2" t="str" cm="1">
        <f t="array" ref="AD226">IF(AD225="","",$B$2&amp;AD$31&amp;$B$2&amp;$B$1&amp;ROUND(AD$29/100*_xlfn.XLOOKUP($E226,$E$32:$E$281,_xlfn.XLOOKUP(AD$31,$S$28:$AB$28,$S$32:$AB$281))*_xlfn.XLOOKUP(AG$30,$S$8:$S$10,_xlfn.XLOOKUP(AD$31,$U$4:$Z$4,$U$8:$Z$10),1),4))</f>
        <v>"Atk":72309.6207</v>
      </c>
      <c r="AE226" s="2" t="str" cm="1">
        <f t="array" ref="AE226">IF(AE225="","",$B$2&amp;AE$31&amp;$B$2&amp;$B$1&amp;ROUND(AE$29/100*_xlfn.XLOOKUP($E226,$E$32:$E$281,_xlfn.XLOOKUP(AE$31,$S$28:$AB$28,$S$32:$AB$281))*_xlfn.XLOOKUP(AG$30,$S$8:$S$10,_xlfn.XLOOKUP(AE$31,$U$4:$Z$4,$U$8:$Z$10),1),4))</f>
        <v>"Cri":1.1733</v>
      </c>
      <c r="AF226" s="2" t="str" cm="1">
        <f t="array" ref="AF226">IF(AF225="","",$B$2&amp;AF$31&amp;$B$2&amp;$B$1&amp;ROUND(AF$29/100*_xlfn.XLOOKUP($E226,$E$32:$E$281,_xlfn.XLOOKUP(AF$31,$S$28:$AB$28,$S$32:$AB$281))*_xlfn.XLOOKUP(AI$30,$S$8:$S$10,_xlfn.XLOOKUP(AF$31,$U$4:$Z$4,$U$8:$Z$10),1),4))</f>
        <v/>
      </c>
      <c r="AG226" s="2" t="str">
        <f t="shared" si="37"/>
        <v>{"Atk":72309.6207,"Cri":1.1733}</v>
      </c>
      <c r="AH226" s="2" t="str" cm="1">
        <f t="array" ref="AH226">IF(AH225="","",$B$2&amp;AH$31&amp;$B$2&amp;$B$1&amp;ROUND(AH$29/100*_xlfn.XLOOKUP($E226,$E$32:$E$281,_xlfn.XLOOKUP(AH$31,$S$28:$AB$28,$S$32:$AB$281))*_xlfn.XLOOKUP(AK$30,$S$8:$S$10,_xlfn.XLOOKUP(AH$31,$U$4:$Z$4,$U$8:$Z$10),1),4))</f>
        <v>"Hp":521577.5918</v>
      </c>
      <c r="AI226" s="2" t="str" cm="1">
        <f t="array" ref="AI226">IF(AI225="","",$B$2&amp;AI$31&amp;$B$2&amp;$B$1&amp;ROUND(AI$29/100*_xlfn.XLOOKUP($E226,$E$32:$E$281,_xlfn.XLOOKUP(AI$31,$S$28:$AB$28,$S$32:$AB$281))*_xlfn.XLOOKUP(AK$30,$S$8:$S$10,_xlfn.XLOOKUP(AI$31,$U$4:$Z$4,$U$8:$Z$10),1),4))</f>
        <v>"AntiCri":0.6474</v>
      </c>
      <c r="AJ226" s="2" t="str" cm="1">
        <f t="array" ref="AJ226">IF(AJ225="","",$B$2&amp;AJ$31&amp;$B$2&amp;$B$1&amp;ROUND(AJ$29/100*_xlfn.XLOOKUP($E226,$E$32:$E$281,_xlfn.XLOOKUP(AJ$31,$S$28:$AB$28,$S$32:$AB$281))*_xlfn.XLOOKUP(AK$30,$S$8:$S$10,_xlfn.XLOOKUP(AJ$31,$U$4:$Z$4,$U$8:$Z$10),1),4))</f>
        <v/>
      </c>
      <c r="AK226" s="2" t="str">
        <f t="shared" si="38"/>
        <v>{"Hp":521577.5918,"AntiCri":0.6474}</v>
      </c>
      <c r="AL226" s="2" t="str" cm="1">
        <f t="array" ref="AL226">IF(AL225="","",$B$2&amp;AL$31&amp;$B$2&amp;$B$1&amp;ROUND(AL$29/100*_xlfn.XLOOKUP($E226,$E$32:$E$281,_xlfn.XLOOKUP(AL$31,$S$28:$AB$28,$S$32:$AB$281))*IFERROR(_xlfn.XLOOKUP(AO$30,$S$8:$S$10,_xlfn.XLOOKUP(AL$31,$U$4:$Z$4,$U$8:$Z$10),1),1),4))</f>
        <v>"PhysDef":22522.6687</v>
      </c>
      <c r="AM226" s="2" t="str" cm="1">
        <f t="array" ref="AM226">IF(AM225="","",$B$2&amp;AM$31&amp;$B$2&amp;$B$1&amp;ROUND(AM$29/100*_xlfn.XLOOKUP($E226,$E$32:$E$281,_xlfn.XLOOKUP(AM$31,$S$28:$AB$28,$S$32:$AB$281))*IFERROR(_xlfn.XLOOKUP(AP$30,$S$8:$S$10,_xlfn.XLOOKUP(AM$31,$U$4:$Z$4,$U$8:$Z$10),1),1),4))</f>
        <v>"SkillSpeed":0.1789</v>
      </c>
      <c r="AN226" s="2" t="str" cm="1">
        <f t="array" ref="AN226">IF(AN225="","",$B$2&amp;AN$31&amp;$B$2&amp;$B$1&amp;ROUND(AN$29/100*_xlfn.XLOOKUP($E226,$E$32:$E$281,_xlfn.XLOOKUP(AN$31,$S$28:$AB$28,$S$32:$AB$281))*IFERROR(_xlfn.XLOOKUP(AO$30,$S$8:$S$10,_xlfn.XLOOKUP(AN$31,$U$4:$Z$4,$U$8:$Z$10),1),1),4))</f>
        <v/>
      </c>
      <c r="AO226" s="2" t="str">
        <f t="shared" si="39"/>
        <v>{"PhysDef":22522.6687,"SkillSpeed":0.1789}</v>
      </c>
      <c r="AP226" s="2" t="str" cm="1">
        <f t="array" ref="AP226">IF(AP225="","",$B$2&amp;AP$31&amp;$B$2&amp;$B$1&amp;ROUND(AP$29/100*_xlfn.XLOOKUP($E226,$E$32:$E$281,_xlfn.XLOOKUP(AP$31,$S$28:$AB$28,$S$32:$AB$281))*IFERROR(_xlfn.XLOOKUP(AS$30,$S$8:$S$10,_xlfn.XLOOKUP(AP$31,$U$4:$Z$4,$U$8:$Z$10),1),1),4))</f>
        <v>"MagicDef":22522.6687</v>
      </c>
      <c r="AQ226" s="2" t="str" cm="1">
        <f t="array" ref="AQ226">IF(AQ225="","",$B$2&amp;AQ$31&amp;$B$2&amp;$B$1&amp;ROUND(AQ$29/100*_xlfn.XLOOKUP($E226,$E$32:$E$281,_xlfn.XLOOKUP(AQ$31,$S$28:$AB$28,$S$32:$AB$281))*IFERROR(_xlfn.XLOOKUP(AT$30,$S$8:$S$10,_xlfn.XLOOKUP(AQ$31,$U$4:$Z$4,$U$8:$Z$10),1),1),4))</f>
        <v>"AtkSpeed":0.23</v>
      </c>
      <c r="AR226" s="2" t="str" cm="1">
        <f t="array" ref="AR226">IF(AR225="","",$B$2&amp;AR$31&amp;$B$2&amp;$B$1&amp;ROUND(AR$29/100*_xlfn.XLOOKUP($E226,$E$32:$E$281,_xlfn.XLOOKUP(AR$31,$S$28:$AB$28,$S$32:$AB$281))*IFERROR(_xlfn.XLOOKUP(AS$30,$S$8:$S$10,_xlfn.XLOOKUP(AR$31,$U$4:$Z$4,$U$8:$Z$10),1),1),4))</f>
        <v>"SkillSpeed":0.1789</v>
      </c>
      <c r="AS226" s="2" t="str">
        <f t="shared" si="40"/>
        <v>{"MagicDef":22522.6687,"AtkSpeed":0.23,"SkillSpeed":0.1789}</v>
      </c>
      <c r="AT226" s="2" t="str" cm="1">
        <f t="array" ref="AT226">IF(AT225="","",$B$2&amp;AT$31&amp;$B$2&amp;$B$1&amp;ROUND(AT$29/100*_xlfn.XLOOKUP($E226,$E$32:$E$281,_xlfn.XLOOKUP(AT$31,$S$28:$AB$28,$S$32:$AB$281))*IFERROR(_xlfn.XLOOKUP(AW$30,$S$8:$S$10,_xlfn.XLOOKUP(AT$31,$U$4:$Z$4,$U$8:$Z$10),1),1),4))</f>
        <v>"Atk":50972.3556</v>
      </c>
      <c r="AU226" s="2" t="str" cm="1">
        <f t="array" ref="AU226">IF(AU225="","",$B$2&amp;AU$31&amp;$B$2&amp;$B$1&amp;ROUND(AU$29/100*_xlfn.XLOOKUP($E226,$E$32:$E$281,_xlfn.XLOOKUP(AU$31,$S$28:$AB$28,$S$32:$AB$281))*IFERROR(_xlfn.XLOOKUP(AX$30,$S$8:$S$10,_xlfn.XLOOKUP(AU$31,$U$4:$Z$4,$U$8:$Z$10),1),1),4))</f>
        <v>"Cri":0.8092</v>
      </c>
      <c r="AV226" s="2" t="str" cm="1">
        <f t="array" ref="AV226">IF(AV225="","",$B$2&amp;AV$31&amp;$B$2&amp;$B$1&amp;ROUND(AV$29/100*_xlfn.XLOOKUP($E226,$E$32:$E$281,_xlfn.XLOOKUP(AV$31,$S$28:$AB$28,$S$32:$AB$281))*IFERROR(_xlfn.XLOOKUP(AW$30,$S$8:$S$10,_xlfn.XLOOKUP(AV$31,$U$4:$Z$4,$U$8:$Z$10),1),1),4))</f>
        <v/>
      </c>
      <c r="AW226" s="2" t="str">
        <f t="shared" si="41"/>
        <v>{"Atk":50972.3556,"Cri":0.8092}</v>
      </c>
      <c r="AX226" s="2" t="str" cm="1">
        <f t="array" ref="AX226">IF(AX225="","",$B$2&amp;AX$31&amp;$B$2&amp;$B$1&amp;ROUND(AX$29/100*_xlfn.XLOOKUP($E226,$E$32:$E$281,_xlfn.XLOOKUP(AX$31,$S$28:$AB$28,$S$32:$AB$281))*IFERROR(_xlfn.XLOOKUP(BA$30,$S$8:$S$10,_xlfn.XLOOKUP(AX$31,$U$4:$Z$4,$U$8:$Z$10),1),1),4))</f>
        <v>"Hp":740877.261</v>
      </c>
      <c r="AY226" s="2" t="str" cm="1">
        <f t="array" ref="AY226">IF(AY225="","",$B$2&amp;AY$31&amp;$B$2&amp;$B$1&amp;ROUND(AY$29/100*_xlfn.XLOOKUP($E226,$E$32:$E$281,_xlfn.XLOOKUP(AY$31,$S$28:$AB$28,$S$32:$AB$281))*IFERROR(_xlfn.XLOOKUP(BB$30,$S$8:$S$10,_xlfn.XLOOKUP(AY$31,$U$4:$Z$4,$U$8:$Z$10),1),1),4))</f>
        <v>"AntiCri":0.8092</v>
      </c>
      <c r="AZ226" s="2" t="str" cm="1">
        <f t="array" ref="AZ226">IF(AZ225="","",$B$2&amp;AZ$31&amp;$B$2&amp;$B$1&amp;ROUND(AZ$29/100*_xlfn.XLOOKUP($E226,$E$32:$E$281,_xlfn.XLOOKUP(AZ$31,$S$28:$AB$28,$S$32:$AB$281))*IFERROR(_xlfn.XLOOKUP(BA$30,$S$8:$S$10,_xlfn.XLOOKUP(AZ$31,$U$4:$Z$4,$U$8:$Z$10),1),1),4))</f>
        <v/>
      </c>
      <c r="BA226" s="2" t="str">
        <f t="shared" si="42"/>
        <v>{"Hp":740877.261,"AntiCri":0.8092}</v>
      </c>
      <c r="BB226" s="2" t="str" cm="1">
        <f t="array" ref="BB226">IF(BB225="","",$B$2&amp;BB$31&amp;$B$2&amp;$B$1&amp;ROUND(BB$29/100*_xlfn.XLOOKUP($E226,$E$32:$E$281,_xlfn.XLOOKUP(BB$31,$S$28:$AB$28,$S$32:$AB$281))*IFERROR(_xlfn.XLOOKUP(BE$30,$S$8:$S$10,_xlfn.XLOOKUP(BB$31,$U$4:$Z$4,$U$8:$Z$10),1),1),4))</f>
        <v>"PhysDef":26078.8796</v>
      </c>
      <c r="BC226" s="2" t="str" cm="1">
        <f t="array" ref="BC226">IF(BC225="","",$B$2&amp;BC$31&amp;$B$2&amp;$B$1&amp;ROUND(BC$29/100*_xlfn.XLOOKUP($E226,$E$32:$E$281,_xlfn.XLOOKUP(BC$31,$S$28:$AB$28,$S$32:$AB$281))*IFERROR(_xlfn.XLOOKUP(BF$30,$S$8:$S$10,_xlfn.XLOOKUP(BC$31,$U$4:$Z$4,$U$8:$Z$10),1),1),4))</f>
        <v>"OnHealInc":0.1686</v>
      </c>
      <c r="BD226" s="2" t="str" cm="1">
        <f t="array" ref="BD226">IF(BD225="","",$B$2&amp;BD$31&amp;$B$2&amp;$B$1&amp;ROUND(BD$29/100*_xlfn.XLOOKUP($E226,$E$32:$E$281,_xlfn.XLOOKUP(BD$31,$S$28:$AB$28,$S$32:$AB$281))*IFERROR(_xlfn.XLOOKUP(BE$30,$S$8:$S$10,_xlfn.XLOOKUP(BD$31,$U$4:$Z$4,$U$8:$Z$10),1),1),4))</f>
        <v/>
      </c>
      <c r="BE226" s="2" t="str">
        <f t="shared" si="43"/>
        <v>{"PhysDef":26078.8796,"OnHealInc":0.1686}</v>
      </c>
      <c r="BF226" s="2" t="str" cm="1">
        <f t="array" ref="BF226">IF(BF225="","",$B$2&amp;BF$31&amp;$B$2&amp;$B$1&amp;ROUND(BF$29/100*_xlfn.XLOOKUP($E226,$E$32:$E$281,_xlfn.XLOOKUP(BF$31,$S$28:$AB$28,$S$32:$AB$281))*IFERROR(_xlfn.XLOOKUP(BI$30,$S$8:$S$10,_xlfn.XLOOKUP(BF$31,$U$4:$Z$4,$U$8:$Z$10),1),1),4))</f>
        <v>"MagicDef":26078.8796</v>
      </c>
      <c r="BG226" s="2" t="str" cm="1">
        <f t="array" ref="BG226">IF(BG225="","",$B$2&amp;BG$31&amp;$B$2&amp;$B$1&amp;ROUND(BG$29/100*_xlfn.XLOOKUP($E226,$E$32:$E$281,_xlfn.XLOOKUP(BG$31,$S$28:$AB$28,$S$32:$AB$281))*IFERROR(_xlfn.XLOOKUP(BJ$30,$S$8:$S$10,_xlfn.XLOOKUP(BG$31,$U$4:$Z$4,$U$8:$Z$10),1),1),4))</f>
        <v>"AtkSpeed":0.23</v>
      </c>
      <c r="BH226" s="2" t="str" cm="1">
        <f t="array" ref="BH226">IF(BH225="","",$B$2&amp;BH$31&amp;$B$2&amp;$B$1&amp;ROUND(BH$29/100*_xlfn.XLOOKUP($E226,$E$32:$E$281,_xlfn.XLOOKUP(BH$31,$S$28:$AB$28,$S$32:$AB$281))*IFERROR(_xlfn.XLOOKUP(BI$30,$S$8:$S$10,_xlfn.XLOOKUP(BH$31,$U$4:$Z$4,$U$8:$Z$10),1),1),4))</f>
        <v>"OnHealInc":0.1686</v>
      </c>
      <c r="BI226" s="2" t="str">
        <f t="shared" si="44"/>
        <v>{"MagicDef":26078.8796,"AtkSpeed":0.23,"OnHealInc":0.1686}</v>
      </c>
      <c r="BJ226" s="2" t="str" cm="1">
        <f t="array" ref="BJ226">IF(BJ225="","",$B$2&amp;BJ$31&amp;$B$2&amp;$B$1&amp;ROUND(BJ$29/100*_xlfn.XLOOKUP($E226,$E$32:$E$281,_xlfn.XLOOKUP(BJ$31,$S$28:$AB$28,$S$32:$AB$281))*IFERROR(_xlfn.XLOOKUP(BM$30,$S$8:$S$10,_xlfn.XLOOKUP(BJ$31,$U$4:$Z$4,$U$8:$Z$10),1),1),4))</f>
        <v>"Atk":65197.199</v>
      </c>
      <c r="BK226" s="2" t="str" cm="1">
        <f t="array" ref="BK226">IF(BK225="","",$B$2&amp;BK$31&amp;$B$2&amp;$B$1&amp;ROUND(BK$29/100*_xlfn.XLOOKUP($E226,$E$32:$E$281,_xlfn.XLOOKUP(BK$31,$S$28:$AB$28,$S$32:$AB$281))*IFERROR(_xlfn.XLOOKUP(BN$30,$S$8:$S$10,_xlfn.XLOOKUP(BK$31,$U$4:$Z$4,$U$8:$Z$10),1),1),4))</f>
        <v>"Cri":0.8092</v>
      </c>
      <c r="BL226" s="2" t="str" cm="1">
        <f t="array" ref="BL226">IF(BL225="","",$B$2&amp;BL$31&amp;$B$2&amp;$B$1&amp;ROUND(BL$29/100*_xlfn.XLOOKUP($E226,$E$32:$E$281,_xlfn.XLOOKUP(BL$31,$S$28:$AB$28,$S$32:$AB$281))*IFERROR(_xlfn.XLOOKUP(BM$30,$S$8:$S$10,_xlfn.XLOOKUP(BL$31,$U$4:$Z$4,$U$8:$Z$10),1),1),4))</f>
        <v/>
      </c>
      <c r="BM226" s="2" t="str">
        <f t="shared" si="45"/>
        <v>{"Atk":65197.199,"Cri":0.8092}</v>
      </c>
      <c r="BN226" s="2" t="str" cm="1">
        <f t="array" ref="BN226">IF(BN225="","",$B$2&amp;BN$31&amp;$B$2&amp;$B$1&amp;ROUND(BN$29/100*_xlfn.XLOOKUP($E226,$E$32:$E$281,_xlfn.XLOOKUP(BN$31,$S$28:$AB$28,$S$32:$AB$281))*IFERROR(_xlfn.XLOOKUP(BQ$30,$S$8:$S$10,_xlfn.XLOOKUP(BN$31,$U$4:$Z$4,$U$8:$Z$10),1),1),4))</f>
        <v>"Hp":622336.8993</v>
      </c>
      <c r="BO226" s="2" t="str" cm="1">
        <f t="array" ref="BO226">IF(BO225="","",$B$2&amp;BO$31&amp;$B$2&amp;$B$1&amp;ROUND(BO$29/100*_xlfn.XLOOKUP($E226,$E$32:$E$281,_xlfn.XLOOKUP(BO$31,$S$28:$AB$28,$S$32:$AB$281))*IFERROR(_xlfn.XLOOKUP(BR$30,$S$8:$S$10,_xlfn.XLOOKUP(BO$31,$U$4:$Z$4,$U$8:$Z$10),1),1),4))</f>
        <v>"AntiCri":0.8092</v>
      </c>
      <c r="BP226" s="2" t="str" cm="1">
        <f t="array" ref="BP226">IF(BP225="","",$B$2&amp;BP$31&amp;$B$2&amp;$B$1&amp;ROUND(BP$29/100*_xlfn.XLOOKUP($E226,$E$32:$E$281,_xlfn.XLOOKUP(BP$31,$S$28:$AB$28,$S$32:$AB$281))*IFERROR(_xlfn.XLOOKUP(BQ$30,$S$8:$S$10,_xlfn.XLOOKUP(BP$31,$U$4:$Z$4,$U$8:$Z$10),1),1),4))</f>
        <v/>
      </c>
      <c r="BQ226" s="2" t="str">
        <f t="shared" si="46"/>
        <v>{"Hp":622336.8993,"AntiCri":0.8092}</v>
      </c>
      <c r="BR226" s="2" t="str" cm="1">
        <f t="array" ref="BR226">IF(BR225="","",$B$2&amp;BR$31&amp;$B$2&amp;$B$1&amp;ROUND(BR$29/100*_xlfn.XLOOKUP($E226,$E$32:$E$281,_xlfn.XLOOKUP(BR$31,$S$28:$AB$28,$S$32:$AB$281))*IFERROR(_xlfn.XLOOKUP(BU$30,$S$8:$S$10,_xlfn.XLOOKUP(BR$31,$U$4:$Z$4,$U$8:$Z$10),1),1),4))</f>
        <v>"PhysDef":22996.8302</v>
      </c>
      <c r="BS226" s="2" t="str" cm="1">
        <f t="array" ref="BS226">IF(BS225="","",$B$2&amp;BS$31&amp;$B$2&amp;$B$1&amp;ROUND(BS$29/100*_xlfn.XLOOKUP($E226,$E$32:$E$281,_xlfn.XLOOKUP(BS$31,$S$28:$AB$28,$S$32:$AB$281))*IFERROR(_xlfn.XLOOKUP(BV$30,$S$8:$S$10,_xlfn.XLOOKUP(BS$31,$U$4:$Z$4,$U$8:$Z$10),1),1),4))</f>
        <v>"HealInc":0.1686</v>
      </c>
      <c r="BT226" s="2" t="str" cm="1">
        <f t="array" ref="BT226">IF(BT225="","",$B$2&amp;BT$31&amp;$B$2&amp;$B$1&amp;ROUND(BT$29/100*_xlfn.XLOOKUP($E226,$E$32:$E$281,_xlfn.XLOOKUP(BT$31,$S$28:$AB$28,$S$32:$AB$281))*IFERROR(_xlfn.XLOOKUP(BU$30,$S$8:$S$10,_xlfn.XLOOKUP(BT$31,$U$4:$Z$4,$U$8:$Z$10),1),1),4))</f>
        <v/>
      </c>
      <c r="BU226" s="2" t="str">
        <f t="shared" si="47"/>
        <v>{"PhysDef":22996.8302,"HealInc":0.1686}</v>
      </c>
      <c r="BV226" s="2" t="str" cm="1">
        <f t="array" ref="BV226">IF(BV225="","",$B$2&amp;BV$31&amp;$B$2&amp;$B$1&amp;ROUND(BV$29/100*_xlfn.XLOOKUP($E226,$E$32:$E$281,_xlfn.XLOOKUP(BV$31,$S$28:$AB$28,$S$32:$AB$281))*IFERROR(_xlfn.XLOOKUP(BY$30,$S$8:$S$10,_xlfn.XLOOKUP(BV$31,$U$4:$Z$4,$U$8:$Z$10),1),1),4))</f>
        <v>"MagicDef":23470.9916</v>
      </c>
      <c r="BW226" s="2" t="str" cm="1">
        <f t="array" ref="BW226">IF(BW225="","",$B$2&amp;BW$31&amp;$B$2&amp;$B$1&amp;ROUND(BW$29/100*_xlfn.XLOOKUP($E226,$E$32:$E$281,_xlfn.XLOOKUP(BW$31,$S$28:$AB$28,$S$32:$AB$281))*IFERROR(_xlfn.XLOOKUP(BZ$30,$S$8:$S$10,_xlfn.XLOOKUP(BW$31,$U$4:$Z$4,$U$8:$Z$10),1),1),4))</f>
        <v>"AtkSpeed":0.23</v>
      </c>
      <c r="BX226" s="2" t="str" cm="1">
        <f t="array" ref="BX226">IF(BX225="","",$B$2&amp;BX$31&amp;$B$2&amp;$B$1&amp;ROUND(BX$29/100*_xlfn.XLOOKUP($E226,$E$32:$E$281,_xlfn.XLOOKUP(BX$31,$S$28:$AB$28,$S$32:$AB$281))*IFERROR(_xlfn.XLOOKUP(BY$30,$S$8:$S$10,_xlfn.XLOOKUP(BX$31,$U$4:$Z$4,$U$8:$Z$10),1),1),4))</f>
        <v>"HealInc":0.1686</v>
      </c>
      <c r="BY226" s="2" t="str">
        <f t="shared" si="48"/>
        <v>{"MagicDef":23470.9916,"AtkSpeed":0.23,"HealInc":0.1686}</v>
      </c>
    </row>
    <row r="227" spans="4:77" ht="16.5" x14ac:dyDescent="0.15">
      <c r="D227" s="38">
        <v>401</v>
      </c>
      <c r="E227" s="42">
        <v>196</v>
      </c>
      <c r="F227" s="38">
        <v>0</v>
      </c>
      <c r="G227" s="38">
        <v>0</v>
      </c>
      <c r="H227" s="38">
        <v>0</v>
      </c>
      <c r="I227" s="48">
        <v>0</v>
      </c>
      <c r="J227" s="48">
        <v>0</v>
      </c>
      <c r="K227" s="48">
        <v>0</v>
      </c>
      <c r="L227" s="48">
        <v>0</v>
      </c>
      <c r="M227" s="48">
        <v>0</v>
      </c>
      <c r="N227" s="48">
        <v>0</v>
      </c>
      <c r="O227" s="48">
        <v>0</v>
      </c>
      <c r="P227" s="48">
        <v>0</v>
      </c>
      <c r="Q227" s="48">
        <v>0</v>
      </c>
      <c r="R227" s="48">
        <v>0</v>
      </c>
      <c r="S227" s="48">
        <f>SUM(I$32:I227)</f>
        <v>592701.80883179419</v>
      </c>
      <c r="T227" s="48">
        <f>SUM(J$32:J227)</f>
        <v>59270.180883179411</v>
      </c>
      <c r="U227" s="48">
        <f>SUM(K$32:K227)</f>
        <v>23708.072353271767</v>
      </c>
      <c r="V227" s="48">
        <f>SUM(L$32:L227)</f>
        <v>23708.072353271767</v>
      </c>
      <c r="W227" s="62">
        <f>SUM(M$32:M227)/10000</f>
        <v>0.80920000000000003</v>
      </c>
      <c r="X227" s="62">
        <f>SUM(N$32:N227)/10000</f>
        <v>0.80920000000000003</v>
      </c>
      <c r="Y227" s="62">
        <f>SUM(O$32:O227)/10000</f>
        <v>0.22994999999999999</v>
      </c>
      <c r="Z227" s="62">
        <f>SUM(P$32:P227)/10000</f>
        <v>0.17885000000000001</v>
      </c>
      <c r="AA227" s="62">
        <f>SUM(Q$32:Q227)/10000</f>
        <v>0.16863000000000011</v>
      </c>
      <c r="AB227" s="62">
        <f>SUM(R$32:R227)/10000</f>
        <v>0.16863000000000011</v>
      </c>
      <c r="AD227" s="2" t="str" cm="1">
        <f t="array" ref="AD227">IF(AD226="","",$B$2&amp;AD$31&amp;$B$2&amp;$B$1&amp;ROUND(AD$29/100*_xlfn.XLOOKUP($E227,$E$32:$E$281,_xlfn.XLOOKUP(AD$31,$S$28:$AB$28,$S$32:$AB$281))*_xlfn.XLOOKUP(AG$30,$S$8:$S$10,_xlfn.XLOOKUP(AD$31,$U$4:$Z$4,$U$8:$Z$10),1),4))</f>
        <v>"Atk":72309.6207</v>
      </c>
      <c r="AE227" s="2" t="str" cm="1">
        <f t="array" ref="AE227">IF(AE226="","",$B$2&amp;AE$31&amp;$B$2&amp;$B$1&amp;ROUND(AE$29/100*_xlfn.XLOOKUP($E227,$E$32:$E$281,_xlfn.XLOOKUP(AE$31,$S$28:$AB$28,$S$32:$AB$281))*_xlfn.XLOOKUP(AG$30,$S$8:$S$10,_xlfn.XLOOKUP(AE$31,$U$4:$Z$4,$U$8:$Z$10),1),4))</f>
        <v>"Cri":1.1733</v>
      </c>
      <c r="AF227" s="2" t="str" cm="1">
        <f t="array" ref="AF227">IF(AF226="","",$B$2&amp;AF$31&amp;$B$2&amp;$B$1&amp;ROUND(AF$29/100*_xlfn.XLOOKUP($E227,$E$32:$E$281,_xlfn.XLOOKUP(AF$31,$S$28:$AB$28,$S$32:$AB$281))*_xlfn.XLOOKUP(AI$30,$S$8:$S$10,_xlfn.XLOOKUP(AF$31,$U$4:$Z$4,$U$8:$Z$10),1),4))</f>
        <v/>
      </c>
      <c r="AG227" s="2" t="str">
        <f t="shared" si="37"/>
        <v>{"Atk":72309.6207,"Cri":1.1733}</v>
      </c>
      <c r="AH227" s="2" t="str" cm="1">
        <f t="array" ref="AH227">IF(AH226="","",$B$2&amp;AH$31&amp;$B$2&amp;$B$1&amp;ROUND(AH$29/100*_xlfn.XLOOKUP($E227,$E$32:$E$281,_xlfn.XLOOKUP(AH$31,$S$28:$AB$28,$S$32:$AB$281))*_xlfn.XLOOKUP(AK$30,$S$8:$S$10,_xlfn.XLOOKUP(AH$31,$U$4:$Z$4,$U$8:$Z$10),1),4))</f>
        <v>"Hp":521577.5918</v>
      </c>
      <c r="AI227" s="2" t="str" cm="1">
        <f t="array" ref="AI227">IF(AI226="","",$B$2&amp;AI$31&amp;$B$2&amp;$B$1&amp;ROUND(AI$29/100*_xlfn.XLOOKUP($E227,$E$32:$E$281,_xlfn.XLOOKUP(AI$31,$S$28:$AB$28,$S$32:$AB$281))*_xlfn.XLOOKUP(AK$30,$S$8:$S$10,_xlfn.XLOOKUP(AI$31,$U$4:$Z$4,$U$8:$Z$10),1),4))</f>
        <v>"AntiCri":0.6474</v>
      </c>
      <c r="AJ227" s="2" t="str" cm="1">
        <f t="array" ref="AJ227">IF(AJ226="","",$B$2&amp;AJ$31&amp;$B$2&amp;$B$1&amp;ROUND(AJ$29/100*_xlfn.XLOOKUP($E227,$E$32:$E$281,_xlfn.XLOOKUP(AJ$31,$S$28:$AB$28,$S$32:$AB$281))*_xlfn.XLOOKUP(AK$30,$S$8:$S$10,_xlfn.XLOOKUP(AJ$31,$U$4:$Z$4,$U$8:$Z$10),1),4))</f>
        <v/>
      </c>
      <c r="AK227" s="2" t="str">
        <f t="shared" si="38"/>
        <v>{"Hp":521577.5918,"AntiCri":0.6474}</v>
      </c>
      <c r="AL227" s="2" t="str" cm="1">
        <f t="array" ref="AL227">IF(AL226="","",$B$2&amp;AL$31&amp;$B$2&amp;$B$1&amp;ROUND(AL$29/100*_xlfn.XLOOKUP($E227,$E$32:$E$281,_xlfn.XLOOKUP(AL$31,$S$28:$AB$28,$S$32:$AB$281))*IFERROR(_xlfn.XLOOKUP(AO$30,$S$8:$S$10,_xlfn.XLOOKUP(AL$31,$U$4:$Z$4,$U$8:$Z$10),1),1),4))</f>
        <v>"PhysDef":22522.6687</v>
      </c>
      <c r="AM227" s="2" t="str" cm="1">
        <f t="array" ref="AM227">IF(AM226="","",$B$2&amp;AM$31&amp;$B$2&amp;$B$1&amp;ROUND(AM$29/100*_xlfn.XLOOKUP($E227,$E$32:$E$281,_xlfn.XLOOKUP(AM$31,$S$28:$AB$28,$S$32:$AB$281))*IFERROR(_xlfn.XLOOKUP(AP$30,$S$8:$S$10,_xlfn.XLOOKUP(AM$31,$U$4:$Z$4,$U$8:$Z$10),1),1),4))</f>
        <v>"SkillSpeed":0.1789</v>
      </c>
      <c r="AN227" s="2" t="str" cm="1">
        <f t="array" ref="AN227">IF(AN226="","",$B$2&amp;AN$31&amp;$B$2&amp;$B$1&amp;ROUND(AN$29/100*_xlfn.XLOOKUP($E227,$E$32:$E$281,_xlfn.XLOOKUP(AN$31,$S$28:$AB$28,$S$32:$AB$281))*IFERROR(_xlfn.XLOOKUP(AO$30,$S$8:$S$10,_xlfn.XLOOKUP(AN$31,$U$4:$Z$4,$U$8:$Z$10),1),1),4))</f>
        <v/>
      </c>
      <c r="AO227" s="2" t="str">
        <f t="shared" si="39"/>
        <v>{"PhysDef":22522.6687,"SkillSpeed":0.1789}</v>
      </c>
      <c r="AP227" s="2" t="str" cm="1">
        <f t="array" ref="AP227">IF(AP226="","",$B$2&amp;AP$31&amp;$B$2&amp;$B$1&amp;ROUND(AP$29/100*_xlfn.XLOOKUP($E227,$E$32:$E$281,_xlfn.XLOOKUP(AP$31,$S$28:$AB$28,$S$32:$AB$281))*IFERROR(_xlfn.XLOOKUP(AS$30,$S$8:$S$10,_xlfn.XLOOKUP(AP$31,$U$4:$Z$4,$U$8:$Z$10),1),1),4))</f>
        <v>"MagicDef":22522.6687</v>
      </c>
      <c r="AQ227" s="2" t="str" cm="1">
        <f t="array" ref="AQ227">IF(AQ226="","",$B$2&amp;AQ$31&amp;$B$2&amp;$B$1&amp;ROUND(AQ$29/100*_xlfn.XLOOKUP($E227,$E$32:$E$281,_xlfn.XLOOKUP(AQ$31,$S$28:$AB$28,$S$32:$AB$281))*IFERROR(_xlfn.XLOOKUP(AT$30,$S$8:$S$10,_xlfn.XLOOKUP(AQ$31,$U$4:$Z$4,$U$8:$Z$10),1),1),4))</f>
        <v>"AtkSpeed":0.23</v>
      </c>
      <c r="AR227" s="2" t="str" cm="1">
        <f t="array" ref="AR227">IF(AR226="","",$B$2&amp;AR$31&amp;$B$2&amp;$B$1&amp;ROUND(AR$29/100*_xlfn.XLOOKUP($E227,$E$32:$E$281,_xlfn.XLOOKUP(AR$31,$S$28:$AB$28,$S$32:$AB$281))*IFERROR(_xlfn.XLOOKUP(AS$30,$S$8:$S$10,_xlfn.XLOOKUP(AR$31,$U$4:$Z$4,$U$8:$Z$10),1),1),4))</f>
        <v>"SkillSpeed":0.1789</v>
      </c>
      <c r="AS227" s="2" t="str">
        <f t="shared" si="40"/>
        <v>{"MagicDef":22522.6687,"AtkSpeed":0.23,"SkillSpeed":0.1789}</v>
      </c>
      <c r="AT227" s="2" t="str" cm="1">
        <f t="array" ref="AT227">IF(AT226="","",$B$2&amp;AT$31&amp;$B$2&amp;$B$1&amp;ROUND(AT$29/100*_xlfn.XLOOKUP($E227,$E$32:$E$281,_xlfn.XLOOKUP(AT$31,$S$28:$AB$28,$S$32:$AB$281))*IFERROR(_xlfn.XLOOKUP(AW$30,$S$8:$S$10,_xlfn.XLOOKUP(AT$31,$U$4:$Z$4,$U$8:$Z$10),1),1),4))</f>
        <v>"Atk":50972.3556</v>
      </c>
      <c r="AU227" s="2" t="str" cm="1">
        <f t="array" ref="AU227">IF(AU226="","",$B$2&amp;AU$31&amp;$B$2&amp;$B$1&amp;ROUND(AU$29/100*_xlfn.XLOOKUP($E227,$E$32:$E$281,_xlfn.XLOOKUP(AU$31,$S$28:$AB$28,$S$32:$AB$281))*IFERROR(_xlfn.XLOOKUP(AX$30,$S$8:$S$10,_xlfn.XLOOKUP(AU$31,$U$4:$Z$4,$U$8:$Z$10),1),1),4))</f>
        <v>"Cri":0.8092</v>
      </c>
      <c r="AV227" s="2" t="str" cm="1">
        <f t="array" ref="AV227">IF(AV226="","",$B$2&amp;AV$31&amp;$B$2&amp;$B$1&amp;ROUND(AV$29/100*_xlfn.XLOOKUP($E227,$E$32:$E$281,_xlfn.XLOOKUP(AV$31,$S$28:$AB$28,$S$32:$AB$281))*IFERROR(_xlfn.XLOOKUP(AW$30,$S$8:$S$10,_xlfn.XLOOKUP(AV$31,$U$4:$Z$4,$U$8:$Z$10),1),1),4))</f>
        <v/>
      </c>
      <c r="AW227" s="2" t="str">
        <f t="shared" si="41"/>
        <v>{"Atk":50972.3556,"Cri":0.8092}</v>
      </c>
      <c r="AX227" s="2" t="str" cm="1">
        <f t="array" ref="AX227">IF(AX226="","",$B$2&amp;AX$31&amp;$B$2&amp;$B$1&amp;ROUND(AX$29/100*_xlfn.XLOOKUP($E227,$E$32:$E$281,_xlfn.XLOOKUP(AX$31,$S$28:$AB$28,$S$32:$AB$281))*IFERROR(_xlfn.XLOOKUP(BA$30,$S$8:$S$10,_xlfn.XLOOKUP(AX$31,$U$4:$Z$4,$U$8:$Z$10),1),1),4))</f>
        <v>"Hp":740877.261</v>
      </c>
      <c r="AY227" s="2" t="str" cm="1">
        <f t="array" ref="AY227">IF(AY226="","",$B$2&amp;AY$31&amp;$B$2&amp;$B$1&amp;ROUND(AY$29/100*_xlfn.XLOOKUP($E227,$E$32:$E$281,_xlfn.XLOOKUP(AY$31,$S$28:$AB$28,$S$32:$AB$281))*IFERROR(_xlfn.XLOOKUP(BB$30,$S$8:$S$10,_xlfn.XLOOKUP(AY$31,$U$4:$Z$4,$U$8:$Z$10),1),1),4))</f>
        <v>"AntiCri":0.8092</v>
      </c>
      <c r="AZ227" s="2" t="str" cm="1">
        <f t="array" ref="AZ227">IF(AZ226="","",$B$2&amp;AZ$31&amp;$B$2&amp;$B$1&amp;ROUND(AZ$29/100*_xlfn.XLOOKUP($E227,$E$32:$E$281,_xlfn.XLOOKUP(AZ$31,$S$28:$AB$28,$S$32:$AB$281))*IFERROR(_xlfn.XLOOKUP(BA$30,$S$8:$S$10,_xlfn.XLOOKUP(AZ$31,$U$4:$Z$4,$U$8:$Z$10),1),1),4))</f>
        <v/>
      </c>
      <c r="BA227" s="2" t="str">
        <f t="shared" si="42"/>
        <v>{"Hp":740877.261,"AntiCri":0.8092}</v>
      </c>
      <c r="BB227" s="2" t="str" cm="1">
        <f t="array" ref="BB227">IF(BB226="","",$B$2&amp;BB$31&amp;$B$2&amp;$B$1&amp;ROUND(BB$29/100*_xlfn.XLOOKUP($E227,$E$32:$E$281,_xlfn.XLOOKUP(BB$31,$S$28:$AB$28,$S$32:$AB$281))*IFERROR(_xlfn.XLOOKUP(BE$30,$S$8:$S$10,_xlfn.XLOOKUP(BB$31,$U$4:$Z$4,$U$8:$Z$10),1),1),4))</f>
        <v>"PhysDef":26078.8796</v>
      </c>
      <c r="BC227" s="2" t="str" cm="1">
        <f t="array" ref="BC227">IF(BC226="","",$B$2&amp;BC$31&amp;$B$2&amp;$B$1&amp;ROUND(BC$29/100*_xlfn.XLOOKUP($E227,$E$32:$E$281,_xlfn.XLOOKUP(BC$31,$S$28:$AB$28,$S$32:$AB$281))*IFERROR(_xlfn.XLOOKUP(BF$30,$S$8:$S$10,_xlfn.XLOOKUP(BC$31,$U$4:$Z$4,$U$8:$Z$10),1),1),4))</f>
        <v>"OnHealInc":0.1686</v>
      </c>
      <c r="BD227" s="2" t="str" cm="1">
        <f t="array" ref="BD227">IF(BD226="","",$B$2&amp;BD$31&amp;$B$2&amp;$B$1&amp;ROUND(BD$29/100*_xlfn.XLOOKUP($E227,$E$32:$E$281,_xlfn.XLOOKUP(BD$31,$S$28:$AB$28,$S$32:$AB$281))*IFERROR(_xlfn.XLOOKUP(BE$30,$S$8:$S$10,_xlfn.XLOOKUP(BD$31,$U$4:$Z$4,$U$8:$Z$10),1),1),4))</f>
        <v/>
      </c>
      <c r="BE227" s="2" t="str">
        <f t="shared" si="43"/>
        <v>{"PhysDef":26078.8796,"OnHealInc":0.1686}</v>
      </c>
      <c r="BF227" s="2" t="str" cm="1">
        <f t="array" ref="BF227">IF(BF226="","",$B$2&amp;BF$31&amp;$B$2&amp;$B$1&amp;ROUND(BF$29/100*_xlfn.XLOOKUP($E227,$E$32:$E$281,_xlfn.XLOOKUP(BF$31,$S$28:$AB$28,$S$32:$AB$281))*IFERROR(_xlfn.XLOOKUP(BI$30,$S$8:$S$10,_xlfn.XLOOKUP(BF$31,$U$4:$Z$4,$U$8:$Z$10),1),1),4))</f>
        <v>"MagicDef":26078.8796</v>
      </c>
      <c r="BG227" s="2" t="str" cm="1">
        <f t="array" ref="BG227">IF(BG226="","",$B$2&amp;BG$31&amp;$B$2&amp;$B$1&amp;ROUND(BG$29/100*_xlfn.XLOOKUP($E227,$E$32:$E$281,_xlfn.XLOOKUP(BG$31,$S$28:$AB$28,$S$32:$AB$281))*IFERROR(_xlfn.XLOOKUP(BJ$30,$S$8:$S$10,_xlfn.XLOOKUP(BG$31,$U$4:$Z$4,$U$8:$Z$10),1),1),4))</f>
        <v>"AtkSpeed":0.23</v>
      </c>
      <c r="BH227" s="2" t="str" cm="1">
        <f t="array" ref="BH227">IF(BH226="","",$B$2&amp;BH$31&amp;$B$2&amp;$B$1&amp;ROUND(BH$29/100*_xlfn.XLOOKUP($E227,$E$32:$E$281,_xlfn.XLOOKUP(BH$31,$S$28:$AB$28,$S$32:$AB$281))*IFERROR(_xlfn.XLOOKUP(BI$30,$S$8:$S$10,_xlfn.XLOOKUP(BH$31,$U$4:$Z$4,$U$8:$Z$10),1),1),4))</f>
        <v>"OnHealInc":0.1686</v>
      </c>
      <c r="BI227" s="2" t="str">
        <f t="shared" si="44"/>
        <v>{"MagicDef":26078.8796,"AtkSpeed":0.23,"OnHealInc":0.1686}</v>
      </c>
      <c r="BJ227" s="2" t="str" cm="1">
        <f t="array" ref="BJ227">IF(BJ226="","",$B$2&amp;BJ$31&amp;$B$2&amp;$B$1&amp;ROUND(BJ$29/100*_xlfn.XLOOKUP($E227,$E$32:$E$281,_xlfn.XLOOKUP(BJ$31,$S$28:$AB$28,$S$32:$AB$281))*IFERROR(_xlfn.XLOOKUP(BM$30,$S$8:$S$10,_xlfn.XLOOKUP(BJ$31,$U$4:$Z$4,$U$8:$Z$10),1),1),4))</f>
        <v>"Atk":65197.199</v>
      </c>
      <c r="BK227" s="2" t="str" cm="1">
        <f t="array" ref="BK227">IF(BK226="","",$B$2&amp;BK$31&amp;$B$2&amp;$B$1&amp;ROUND(BK$29/100*_xlfn.XLOOKUP($E227,$E$32:$E$281,_xlfn.XLOOKUP(BK$31,$S$28:$AB$28,$S$32:$AB$281))*IFERROR(_xlfn.XLOOKUP(BN$30,$S$8:$S$10,_xlfn.XLOOKUP(BK$31,$U$4:$Z$4,$U$8:$Z$10),1),1),4))</f>
        <v>"Cri":0.8092</v>
      </c>
      <c r="BL227" s="2" t="str" cm="1">
        <f t="array" ref="BL227">IF(BL226="","",$B$2&amp;BL$31&amp;$B$2&amp;$B$1&amp;ROUND(BL$29/100*_xlfn.XLOOKUP($E227,$E$32:$E$281,_xlfn.XLOOKUP(BL$31,$S$28:$AB$28,$S$32:$AB$281))*IFERROR(_xlfn.XLOOKUP(BM$30,$S$8:$S$10,_xlfn.XLOOKUP(BL$31,$U$4:$Z$4,$U$8:$Z$10),1),1),4))</f>
        <v/>
      </c>
      <c r="BM227" s="2" t="str">
        <f t="shared" si="45"/>
        <v>{"Atk":65197.199,"Cri":0.8092}</v>
      </c>
      <c r="BN227" s="2" t="str" cm="1">
        <f t="array" ref="BN227">IF(BN226="","",$B$2&amp;BN$31&amp;$B$2&amp;$B$1&amp;ROUND(BN$29/100*_xlfn.XLOOKUP($E227,$E$32:$E$281,_xlfn.XLOOKUP(BN$31,$S$28:$AB$28,$S$32:$AB$281))*IFERROR(_xlfn.XLOOKUP(BQ$30,$S$8:$S$10,_xlfn.XLOOKUP(BN$31,$U$4:$Z$4,$U$8:$Z$10),1),1),4))</f>
        <v>"Hp":622336.8993</v>
      </c>
      <c r="BO227" s="2" t="str" cm="1">
        <f t="array" ref="BO227">IF(BO226="","",$B$2&amp;BO$31&amp;$B$2&amp;$B$1&amp;ROUND(BO$29/100*_xlfn.XLOOKUP($E227,$E$32:$E$281,_xlfn.XLOOKUP(BO$31,$S$28:$AB$28,$S$32:$AB$281))*IFERROR(_xlfn.XLOOKUP(BR$30,$S$8:$S$10,_xlfn.XLOOKUP(BO$31,$U$4:$Z$4,$U$8:$Z$10),1),1),4))</f>
        <v>"AntiCri":0.8092</v>
      </c>
      <c r="BP227" s="2" t="str" cm="1">
        <f t="array" ref="BP227">IF(BP226="","",$B$2&amp;BP$31&amp;$B$2&amp;$B$1&amp;ROUND(BP$29/100*_xlfn.XLOOKUP($E227,$E$32:$E$281,_xlfn.XLOOKUP(BP$31,$S$28:$AB$28,$S$32:$AB$281))*IFERROR(_xlfn.XLOOKUP(BQ$30,$S$8:$S$10,_xlfn.XLOOKUP(BP$31,$U$4:$Z$4,$U$8:$Z$10),1),1),4))</f>
        <v/>
      </c>
      <c r="BQ227" s="2" t="str">
        <f t="shared" si="46"/>
        <v>{"Hp":622336.8993,"AntiCri":0.8092}</v>
      </c>
      <c r="BR227" s="2" t="str" cm="1">
        <f t="array" ref="BR227">IF(BR226="","",$B$2&amp;BR$31&amp;$B$2&amp;$B$1&amp;ROUND(BR$29/100*_xlfn.XLOOKUP($E227,$E$32:$E$281,_xlfn.XLOOKUP(BR$31,$S$28:$AB$28,$S$32:$AB$281))*IFERROR(_xlfn.XLOOKUP(BU$30,$S$8:$S$10,_xlfn.XLOOKUP(BR$31,$U$4:$Z$4,$U$8:$Z$10),1),1),4))</f>
        <v>"PhysDef":22996.8302</v>
      </c>
      <c r="BS227" s="2" t="str" cm="1">
        <f t="array" ref="BS227">IF(BS226="","",$B$2&amp;BS$31&amp;$B$2&amp;$B$1&amp;ROUND(BS$29/100*_xlfn.XLOOKUP($E227,$E$32:$E$281,_xlfn.XLOOKUP(BS$31,$S$28:$AB$28,$S$32:$AB$281))*IFERROR(_xlfn.XLOOKUP(BV$30,$S$8:$S$10,_xlfn.XLOOKUP(BS$31,$U$4:$Z$4,$U$8:$Z$10),1),1),4))</f>
        <v>"HealInc":0.1686</v>
      </c>
      <c r="BT227" s="2" t="str" cm="1">
        <f t="array" ref="BT227">IF(BT226="","",$B$2&amp;BT$31&amp;$B$2&amp;$B$1&amp;ROUND(BT$29/100*_xlfn.XLOOKUP($E227,$E$32:$E$281,_xlfn.XLOOKUP(BT$31,$S$28:$AB$28,$S$32:$AB$281))*IFERROR(_xlfn.XLOOKUP(BU$30,$S$8:$S$10,_xlfn.XLOOKUP(BT$31,$U$4:$Z$4,$U$8:$Z$10),1),1),4))</f>
        <v/>
      </c>
      <c r="BU227" s="2" t="str">
        <f t="shared" si="47"/>
        <v>{"PhysDef":22996.8302,"HealInc":0.1686}</v>
      </c>
      <c r="BV227" s="2" t="str" cm="1">
        <f t="array" ref="BV227">IF(BV226="","",$B$2&amp;BV$31&amp;$B$2&amp;$B$1&amp;ROUND(BV$29/100*_xlfn.XLOOKUP($E227,$E$32:$E$281,_xlfn.XLOOKUP(BV$31,$S$28:$AB$28,$S$32:$AB$281))*IFERROR(_xlfn.XLOOKUP(BY$30,$S$8:$S$10,_xlfn.XLOOKUP(BV$31,$U$4:$Z$4,$U$8:$Z$10),1),1),4))</f>
        <v>"MagicDef":23470.9916</v>
      </c>
      <c r="BW227" s="2" t="str" cm="1">
        <f t="array" ref="BW227">IF(BW226="","",$B$2&amp;BW$31&amp;$B$2&amp;$B$1&amp;ROUND(BW$29/100*_xlfn.XLOOKUP($E227,$E$32:$E$281,_xlfn.XLOOKUP(BW$31,$S$28:$AB$28,$S$32:$AB$281))*IFERROR(_xlfn.XLOOKUP(BZ$30,$S$8:$S$10,_xlfn.XLOOKUP(BW$31,$U$4:$Z$4,$U$8:$Z$10),1),1),4))</f>
        <v>"AtkSpeed":0.23</v>
      </c>
      <c r="BX227" s="2" t="str" cm="1">
        <f t="array" ref="BX227">IF(BX226="","",$B$2&amp;BX$31&amp;$B$2&amp;$B$1&amp;ROUND(BX$29/100*_xlfn.XLOOKUP($E227,$E$32:$E$281,_xlfn.XLOOKUP(BX$31,$S$28:$AB$28,$S$32:$AB$281))*IFERROR(_xlfn.XLOOKUP(BY$30,$S$8:$S$10,_xlfn.XLOOKUP(BX$31,$U$4:$Z$4,$U$8:$Z$10),1),1),4))</f>
        <v>"HealInc":0.1686</v>
      </c>
      <c r="BY227" s="2" t="str">
        <f t="shared" si="48"/>
        <v>{"MagicDef":23470.9916,"AtkSpeed":0.23,"HealInc":0.1686}</v>
      </c>
    </row>
    <row r="228" spans="4:77" ht="16.5" x14ac:dyDescent="0.15">
      <c r="D228" s="38">
        <v>403</v>
      </c>
      <c r="E228" s="43">
        <v>197</v>
      </c>
      <c r="F228" s="38">
        <v>0</v>
      </c>
      <c r="G228" s="38">
        <v>0</v>
      </c>
      <c r="H228" s="38">
        <v>0</v>
      </c>
      <c r="I228" s="48">
        <v>0</v>
      </c>
      <c r="J228" s="48">
        <v>0</v>
      </c>
      <c r="K228" s="48">
        <v>0</v>
      </c>
      <c r="L228" s="48">
        <v>0</v>
      </c>
      <c r="M228" s="48">
        <v>0</v>
      </c>
      <c r="N228" s="48">
        <v>0</v>
      </c>
      <c r="O228" s="48">
        <v>0</v>
      </c>
      <c r="P228" s="48">
        <v>0</v>
      </c>
      <c r="Q228" s="48">
        <v>0</v>
      </c>
      <c r="R228" s="48">
        <v>0</v>
      </c>
      <c r="S228" s="48">
        <f>SUM(I$32:I228)</f>
        <v>592701.80883179419</v>
      </c>
      <c r="T228" s="48">
        <f>SUM(J$32:J228)</f>
        <v>59270.180883179411</v>
      </c>
      <c r="U228" s="48">
        <f>SUM(K$32:K228)</f>
        <v>23708.072353271767</v>
      </c>
      <c r="V228" s="48">
        <f>SUM(L$32:L228)</f>
        <v>23708.072353271767</v>
      </c>
      <c r="W228" s="62">
        <f>SUM(M$32:M228)/10000</f>
        <v>0.80920000000000003</v>
      </c>
      <c r="X228" s="62">
        <f>SUM(N$32:N228)/10000</f>
        <v>0.80920000000000003</v>
      </c>
      <c r="Y228" s="62">
        <f>SUM(O$32:O228)/10000</f>
        <v>0.22994999999999999</v>
      </c>
      <c r="Z228" s="62">
        <f>SUM(P$32:P228)/10000</f>
        <v>0.17885000000000001</v>
      </c>
      <c r="AA228" s="62">
        <f>SUM(Q$32:Q228)/10000</f>
        <v>0.16863000000000011</v>
      </c>
      <c r="AB228" s="62">
        <f>SUM(R$32:R228)/10000</f>
        <v>0.16863000000000011</v>
      </c>
      <c r="AD228" s="2" t="str" cm="1">
        <f t="array" ref="AD228">IF(AD227="","",$B$2&amp;AD$31&amp;$B$2&amp;$B$1&amp;ROUND(AD$29/100*_xlfn.XLOOKUP($E228,$E$32:$E$281,_xlfn.XLOOKUP(AD$31,$S$28:$AB$28,$S$32:$AB$281))*_xlfn.XLOOKUP(AG$30,$S$8:$S$10,_xlfn.XLOOKUP(AD$31,$U$4:$Z$4,$U$8:$Z$10),1),4))</f>
        <v>"Atk":72309.6207</v>
      </c>
      <c r="AE228" s="2" t="str" cm="1">
        <f t="array" ref="AE228">IF(AE227="","",$B$2&amp;AE$31&amp;$B$2&amp;$B$1&amp;ROUND(AE$29/100*_xlfn.XLOOKUP($E228,$E$32:$E$281,_xlfn.XLOOKUP(AE$31,$S$28:$AB$28,$S$32:$AB$281))*_xlfn.XLOOKUP(AG$30,$S$8:$S$10,_xlfn.XLOOKUP(AE$31,$U$4:$Z$4,$U$8:$Z$10),1),4))</f>
        <v>"Cri":1.1733</v>
      </c>
      <c r="AF228" s="2" t="str" cm="1">
        <f t="array" ref="AF228">IF(AF227="","",$B$2&amp;AF$31&amp;$B$2&amp;$B$1&amp;ROUND(AF$29/100*_xlfn.XLOOKUP($E228,$E$32:$E$281,_xlfn.XLOOKUP(AF$31,$S$28:$AB$28,$S$32:$AB$281))*_xlfn.XLOOKUP(AI$30,$S$8:$S$10,_xlfn.XLOOKUP(AF$31,$U$4:$Z$4,$U$8:$Z$10),1),4))</f>
        <v/>
      </c>
      <c r="AG228" s="2" t="str">
        <f t="shared" si="37"/>
        <v>{"Atk":72309.6207,"Cri":1.1733}</v>
      </c>
      <c r="AH228" s="2" t="str" cm="1">
        <f t="array" ref="AH228">IF(AH227="","",$B$2&amp;AH$31&amp;$B$2&amp;$B$1&amp;ROUND(AH$29/100*_xlfn.XLOOKUP($E228,$E$32:$E$281,_xlfn.XLOOKUP(AH$31,$S$28:$AB$28,$S$32:$AB$281))*_xlfn.XLOOKUP(AK$30,$S$8:$S$10,_xlfn.XLOOKUP(AH$31,$U$4:$Z$4,$U$8:$Z$10),1),4))</f>
        <v>"Hp":521577.5918</v>
      </c>
      <c r="AI228" s="2" t="str" cm="1">
        <f t="array" ref="AI228">IF(AI227="","",$B$2&amp;AI$31&amp;$B$2&amp;$B$1&amp;ROUND(AI$29/100*_xlfn.XLOOKUP($E228,$E$32:$E$281,_xlfn.XLOOKUP(AI$31,$S$28:$AB$28,$S$32:$AB$281))*_xlfn.XLOOKUP(AK$30,$S$8:$S$10,_xlfn.XLOOKUP(AI$31,$U$4:$Z$4,$U$8:$Z$10),1),4))</f>
        <v>"AntiCri":0.6474</v>
      </c>
      <c r="AJ228" s="2" t="str" cm="1">
        <f t="array" ref="AJ228">IF(AJ227="","",$B$2&amp;AJ$31&amp;$B$2&amp;$B$1&amp;ROUND(AJ$29/100*_xlfn.XLOOKUP($E228,$E$32:$E$281,_xlfn.XLOOKUP(AJ$31,$S$28:$AB$28,$S$32:$AB$281))*_xlfn.XLOOKUP(AK$30,$S$8:$S$10,_xlfn.XLOOKUP(AJ$31,$U$4:$Z$4,$U$8:$Z$10),1),4))</f>
        <v/>
      </c>
      <c r="AK228" s="2" t="str">
        <f t="shared" si="38"/>
        <v>{"Hp":521577.5918,"AntiCri":0.6474}</v>
      </c>
      <c r="AL228" s="2" t="str" cm="1">
        <f t="array" ref="AL228">IF(AL227="","",$B$2&amp;AL$31&amp;$B$2&amp;$B$1&amp;ROUND(AL$29/100*_xlfn.XLOOKUP($E228,$E$32:$E$281,_xlfn.XLOOKUP(AL$31,$S$28:$AB$28,$S$32:$AB$281))*IFERROR(_xlfn.XLOOKUP(AO$30,$S$8:$S$10,_xlfn.XLOOKUP(AL$31,$U$4:$Z$4,$U$8:$Z$10),1),1),4))</f>
        <v>"PhysDef":22522.6687</v>
      </c>
      <c r="AM228" s="2" t="str" cm="1">
        <f t="array" ref="AM228">IF(AM227="","",$B$2&amp;AM$31&amp;$B$2&amp;$B$1&amp;ROUND(AM$29/100*_xlfn.XLOOKUP($E228,$E$32:$E$281,_xlfn.XLOOKUP(AM$31,$S$28:$AB$28,$S$32:$AB$281))*IFERROR(_xlfn.XLOOKUP(AP$30,$S$8:$S$10,_xlfn.XLOOKUP(AM$31,$U$4:$Z$4,$U$8:$Z$10),1),1),4))</f>
        <v>"SkillSpeed":0.1789</v>
      </c>
      <c r="AN228" s="2" t="str" cm="1">
        <f t="array" ref="AN228">IF(AN227="","",$B$2&amp;AN$31&amp;$B$2&amp;$B$1&amp;ROUND(AN$29/100*_xlfn.XLOOKUP($E228,$E$32:$E$281,_xlfn.XLOOKUP(AN$31,$S$28:$AB$28,$S$32:$AB$281))*IFERROR(_xlfn.XLOOKUP(AO$30,$S$8:$S$10,_xlfn.XLOOKUP(AN$31,$U$4:$Z$4,$U$8:$Z$10),1),1),4))</f>
        <v/>
      </c>
      <c r="AO228" s="2" t="str">
        <f t="shared" si="39"/>
        <v>{"PhysDef":22522.6687,"SkillSpeed":0.1789}</v>
      </c>
      <c r="AP228" s="2" t="str" cm="1">
        <f t="array" ref="AP228">IF(AP227="","",$B$2&amp;AP$31&amp;$B$2&amp;$B$1&amp;ROUND(AP$29/100*_xlfn.XLOOKUP($E228,$E$32:$E$281,_xlfn.XLOOKUP(AP$31,$S$28:$AB$28,$S$32:$AB$281))*IFERROR(_xlfn.XLOOKUP(AS$30,$S$8:$S$10,_xlfn.XLOOKUP(AP$31,$U$4:$Z$4,$U$8:$Z$10),1),1),4))</f>
        <v>"MagicDef":22522.6687</v>
      </c>
      <c r="AQ228" s="2" t="str" cm="1">
        <f t="array" ref="AQ228">IF(AQ227="","",$B$2&amp;AQ$31&amp;$B$2&amp;$B$1&amp;ROUND(AQ$29/100*_xlfn.XLOOKUP($E228,$E$32:$E$281,_xlfn.XLOOKUP(AQ$31,$S$28:$AB$28,$S$32:$AB$281))*IFERROR(_xlfn.XLOOKUP(AT$30,$S$8:$S$10,_xlfn.XLOOKUP(AQ$31,$U$4:$Z$4,$U$8:$Z$10),1),1),4))</f>
        <v>"AtkSpeed":0.23</v>
      </c>
      <c r="AR228" s="2" t="str" cm="1">
        <f t="array" ref="AR228">IF(AR227="","",$B$2&amp;AR$31&amp;$B$2&amp;$B$1&amp;ROUND(AR$29/100*_xlfn.XLOOKUP($E228,$E$32:$E$281,_xlfn.XLOOKUP(AR$31,$S$28:$AB$28,$S$32:$AB$281))*IFERROR(_xlfn.XLOOKUP(AS$30,$S$8:$S$10,_xlfn.XLOOKUP(AR$31,$U$4:$Z$4,$U$8:$Z$10),1),1),4))</f>
        <v>"SkillSpeed":0.1789</v>
      </c>
      <c r="AS228" s="2" t="str">
        <f t="shared" si="40"/>
        <v>{"MagicDef":22522.6687,"AtkSpeed":0.23,"SkillSpeed":0.1789}</v>
      </c>
      <c r="AT228" s="2" t="str" cm="1">
        <f t="array" ref="AT228">IF(AT227="","",$B$2&amp;AT$31&amp;$B$2&amp;$B$1&amp;ROUND(AT$29/100*_xlfn.XLOOKUP($E228,$E$32:$E$281,_xlfn.XLOOKUP(AT$31,$S$28:$AB$28,$S$32:$AB$281))*IFERROR(_xlfn.XLOOKUP(AW$30,$S$8:$S$10,_xlfn.XLOOKUP(AT$31,$U$4:$Z$4,$U$8:$Z$10),1),1),4))</f>
        <v>"Atk":50972.3556</v>
      </c>
      <c r="AU228" s="2" t="str" cm="1">
        <f t="array" ref="AU228">IF(AU227="","",$B$2&amp;AU$31&amp;$B$2&amp;$B$1&amp;ROUND(AU$29/100*_xlfn.XLOOKUP($E228,$E$32:$E$281,_xlfn.XLOOKUP(AU$31,$S$28:$AB$28,$S$32:$AB$281))*IFERROR(_xlfn.XLOOKUP(AX$30,$S$8:$S$10,_xlfn.XLOOKUP(AU$31,$U$4:$Z$4,$U$8:$Z$10),1),1),4))</f>
        <v>"Cri":0.8092</v>
      </c>
      <c r="AV228" s="2" t="str" cm="1">
        <f t="array" ref="AV228">IF(AV227="","",$B$2&amp;AV$31&amp;$B$2&amp;$B$1&amp;ROUND(AV$29/100*_xlfn.XLOOKUP($E228,$E$32:$E$281,_xlfn.XLOOKUP(AV$31,$S$28:$AB$28,$S$32:$AB$281))*IFERROR(_xlfn.XLOOKUP(AW$30,$S$8:$S$10,_xlfn.XLOOKUP(AV$31,$U$4:$Z$4,$U$8:$Z$10),1),1),4))</f>
        <v/>
      </c>
      <c r="AW228" s="2" t="str">
        <f t="shared" si="41"/>
        <v>{"Atk":50972.3556,"Cri":0.8092}</v>
      </c>
      <c r="AX228" s="2" t="str" cm="1">
        <f t="array" ref="AX228">IF(AX227="","",$B$2&amp;AX$31&amp;$B$2&amp;$B$1&amp;ROUND(AX$29/100*_xlfn.XLOOKUP($E228,$E$32:$E$281,_xlfn.XLOOKUP(AX$31,$S$28:$AB$28,$S$32:$AB$281))*IFERROR(_xlfn.XLOOKUP(BA$30,$S$8:$S$10,_xlfn.XLOOKUP(AX$31,$U$4:$Z$4,$U$8:$Z$10),1),1),4))</f>
        <v>"Hp":740877.261</v>
      </c>
      <c r="AY228" s="2" t="str" cm="1">
        <f t="array" ref="AY228">IF(AY227="","",$B$2&amp;AY$31&amp;$B$2&amp;$B$1&amp;ROUND(AY$29/100*_xlfn.XLOOKUP($E228,$E$32:$E$281,_xlfn.XLOOKUP(AY$31,$S$28:$AB$28,$S$32:$AB$281))*IFERROR(_xlfn.XLOOKUP(BB$30,$S$8:$S$10,_xlfn.XLOOKUP(AY$31,$U$4:$Z$4,$U$8:$Z$10),1),1),4))</f>
        <v>"AntiCri":0.8092</v>
      </c>
      <c r="AZ228" s="2" t="str" cm="1">
        <f t="array" ref="AZ228">IF(AZ227="","",$B$2&amp;AZ$31&amp;$B$2&amp;$B$1&amp;ROUND(AZ$29/100*_xlfn.XLOOKUP($E228,$E$32:$E$281,_xlfn.XLOOKUP(AZ$31,$S$28:$AB$28,$S$32:$AB$281))*IFERROR(_xlfn.XLOOKUP(BA$30,$S$8:$S$10,_xlfn.XLOOKUP(AZ$31,$U$4:$Z$4,$U$8:$Z$10),1),1),4))</f>
        <v/>
      </c>
      <c r="BA228" s="2" t="str">
        <f t="shared" si="42"/>
        <v>{"Hp":740877.261,"AntiCri":0.8092}</v>
      </c>
      <c r="BB228" s="2" t="str" cm="1">
        <f t="array" ref="BB228">IF(BB227="","",$B$2&amp;BB$31&amp;$B$2&amp;$B$1&amp;ROUND(BB$29/100*_xlfn.XLOOKUP($E228,$E$32:$E$281,_xlfn.XLOOKUP(BB$31,$S$28:$AB$28,$S$32:$AB$281))*IFERROR(_xlfn.XLOOKUP(BE$30,$S$8:$S$10,_xlfn.XLOOKUP(BB$31,$U$4:$Z$4,$U$8:$Z$10),1),1),4))</f>
        <v>"PhysDef":26078.8796</v>
      </c>
      <c r="BC228" s="2" t="str" cm="1">
        <f t="array" ref="BC228">IF(BC227="","",$B$2&amp;BC$31&amp;$B$2&amp;$B$1&amp;ROUND(BC$29/100*_xlfn.XLOOKUP($E228,$E$32:$E$281,_xlfn.XLOOKUP(BC$31,$S$28:$AB$28,$S$32:$AB$281))*IFERROR(_xlfn.XLOOKUP(BF$30,$S$8:$S$10,_xlfn.XLOOKUP(BC$31,$U$4:$Z$4,$U$8:$Z$10),1),1),4))</f>
        <v>"OnHealInc":0.1686</v>
      </c>
      <c r="BD228" s="2" t="str" cm="1">
        <f t="array" ref="BD228">IF(BD227="","",$B$2&amp;BD$31&amp;$B$2&amp;$B$1&amp;ROUND(BD$29/100*_xlfn.XLOOKUP($E228,$E$32:$E$281,_xlfn.XLOOKUP(BD$31,$S$28:$AB$28,$S$32:$AB$281))*IFERROR(_xlfn.XLOOKUP(BE$30,$S$8:$S$10,_xlfn.XLOOKUP(BD$31,$U$4:$Z$4,$U$8:$Z$10),1),1),4))</f>
        <v/>
      </c>
      <c r="BE228" s="2" t="str">
        <f t="shared" si="43"/>
        <v>{"PhysDef":26078.8796,"OnHealInc":0.1686}</v>
      </c>
      <c r="BF228" s="2" t="str" cm="1">
        <f t="array" ref="BF228">IF(BF227="","",$B$2&amp;BF$31&amp;$B$2&amp;$B$1&amp;ROUND(BF$29/100*_xlfn.XLOOKUP($E228,$E$32:$E$281,_xlfn.XLOOKUP(BF$31,$S$28:$AB$28,$S$32:$AB$281))*IFERROR(_xlfn.XLOOKUP(BI$30,$S$8:$S$10,_xlfn.XLOOKUP(BF$31,$U$4:$Z$4,$U$8:$Z$10),1),1),4))</f>
        <v>"MagicDef":26078.8796</v>
      </c>
      <c r="BG228" s="2" t="str" cm="1">
        <f t="array" ref="BG228">IF(BG227="","",$B$2&amp;BG$31&amp;$B$2&amp;$B$1&amp;ROUND(BG$29/100*_xlfn.XLOOKUP($E228,$E$32:$E$281,_xlfn.XLOOKUP(BG$31,$S$28:$AB$28,$S$32:$AB$281))*IFERROR(_xlfn.XLOOKUP(BJ$30,$S$8:$S$10,_xlfn.XLOOKUP(BG$31,$U$4:$Z$4,$U$8:$Z$10),1),1),4))</f>
        <v>"AtkSpeed":0.23</v>
      </c>
      <c r="BH228" s="2" t="str" cm="1">
        <f t="array" ref="BH228">IF(BH227="","",$B$2&amp;BH$31&amp;$B$2&amp;$B$1&amp;ROUND(BH$29/100*_xlfn.XLOOKUP($E228,$E$32:$E$281,_xlfn.XLOOKUP(BH$31,$S$28:$AB$28,$S$32:$AB$281))*IFERROR(_xlfn.XLOOKUP(BI$30,$S$8:$S$10,_xlfn.XLOOKUP(BH$31,$U$4:$Z$4,$U$8:$Z$10),1),1),4))</f>
        <v>"OnHealInc":0.1686</v>
      </c>
      <c r="BI228" s="2" t="str">
        <f t="shared" si="44"/>
        <v>{"MagicDef":26078.8796,"AtkSpeed":0.23,"OnHealInc":0.1686}</v>
      </c>
      <c r="BJ228" s="2" t="str" cm="1">
        <f t="array" ref="BJ228">IF(BJ227="","",$B$2&amp;BJ$31&amp;$B$2&amp;$B$1&amp;ROUND(BJ$29/100*_xlfn.XLOOKUP($E228,$E$32:$E$281,_xlfn.XLOOKUP(BJ$31,$S$28:$AB$28,$S$32:$AB$281))*IFERROR(_xlfn.XLOOKUP(BM$30,$S$8:$S$10,_xlfn.XLOOKUP(BJ$31,$U$4:$Z$4,$U$8:$Z$10),1),1),4))</f>
        <v>"Atk":65197.199</v>
      </c>
      <c r="BK228" s="2" t="str" cm="1">
        <f t="array" ref="BK228">IF(BK227="","",$B$2&amp;BK$31&amp;$B$2&amp;$B$1&amp;ROUND(BK$29/100*_xlfn.XLOOKUP($E228,$E$32:$E$281,_xlfn.XLOOKUP(BK$31,$S$28:$AB$28,$S$32:$AB$281))*IFERROR(_xlfn.XLOOKUP(BN$30,$S$8:$S$10,_xlfn.XLOOKUP(BK$31,$U$4:$Z$4,$U$8:$Z$10),1),1),4))</f>
        <v>"Cri":0.8092</v>
      </c>
      <c r="BL228" s="2" t="str" cm="1">
        <f t="array" ref="BL228">IF(BL227="","",$B$2&amp;BL$31&amp;$B$2&amp;$B$1&amp;ROUND(BL$29/100*_xlfn.XLOOKUP($E228,$E$32:$E$281,_xlfn.XLOOKUP(BL$31,$S$28:$AB$28,$S$32:$AB$281))*IFERROR(_xlfn.XLOOKUP(BM$30,$S$8:$S$10,_xlfn.XLOOKUP(BL$31,$U$4:$Z$4,$U$8:$Z$10),1),1),4))</f>
        <v/>
      </c>
      <c r="BM228" s="2" t="str">
        <f t="shared" si="45"/>
        <v>{"Atk":65197.199,"Cri":0.8092}</v>
      </c>
      <c r="BN228" s="2" t="str" cm="1">
        <f t="array" ref="BN228">IF(BN227="","",$B$2&amp;BN$31&amp;$B$2&amp;$B$1&amp;ROUND(BN$29/100*_xlfn.XLOOKUP($E228,$E$32:$E$281,_xlfn.XLOOKUP(BN$31,$S$28:$AB$28,$S$32:$AB$281))*IFERROR(_xlfn.XLOOKUP(BQ$30,$S$8:$S$10,_xlfn.XLOOKUP(BN$31,$U$4:$Z$4,$U$8:$Z$10),1),1),4))</f>
        <v>"Hp":622336.8993</v>
      </c>
      <c r="BO228" s="2" t="str" cm="1">
        <f t="array" ref="BO228">IF(BO227="","",$B$2&amp;BO$31&amp;$B$2&amp;$B$1&amp;ROUND(BO$29/100*_xlfn.XLOOKUP($E228,$E$32:$E$281,_xlfn.XLOOKUP(BO$31,$S$28:$AB$28,$S$32:$AB$281))*IFERROR(_xlfn.XLOOKUP(BR$30,$S$8:$S$10,_xlfn.XLOOKUP(BO$31,$U$4:$Z$4,$U$8:$Z$10),1),1),4))</f>
        <v>"AntiCri":0.8092</v>
      </c>
      <c r="BP228" s="2" t="str" cm="1">
        <f t="array" ref="BP228">IF(BP227="","",$B$2&amp;BP$31&amp;$B$2&amp;$B$1&amp;ROUND(BP$29/100*_xlfn.XLOOKUP($E228,$E$32:$E$281,_xlfn.XLOOKUP(BP$31,$S$28:$AB$28,$S$32:$AB$281))*IFERROR(_xlfn.XLOOKUP(BQ$30,$S$8:$S$10,_xlfn.XLOOKUP(BP$31,$U$4:$Z$4,$U$8:$Z$10),1),1),4))</f>
        <v/>
      </c>
      <c r="BQ228" s="2" t="str">
        <f t="shared" si="46"/>
        <v>{"Hp":622336.8993,"AntiCri":0.8092}</v>
      </c>
      <c r="BR228" s="2" t="str" cm="1">
        <f t="array" ref="BR228">IF(BR227="","",$B$2&amp;BR$31&amp;$B$2&amp;$B$1&amp;ROUND(BR$29/100*_xlfn.XLOOKUP($E228,$E$32:$E$281,_xlfn.XLOOKUP(BR$31,$S$28:$AB$28,$S$32:$AB$281))*IFERROR(_xlfn.XLOOKUP(BU$30,$S$8:$S$10,_xlfn.XLOOKUP(BR$31,$U$4:$Z$4,$U$8:$Z$10),1),1),4))</f>
        <v>"PhysDef":22996.8302</v>
      </c>
      <c r="BS228" s="2" t="str" cm="1">
        <f t="array" ref="BS228">IF(BS227="","",$B$2&amp;BS$31&amp;$B$2&amp;$B$1&amp;ROUND(BS$29/100*_xlfn.XLOOKUP($E228,$E$32:$E$281,_xlfn.XLOOKUP(BS$31,$S$28:$AB$28,$S$32:$AB$281))*IFERROR(_xlfn.XLOOKUP(BV$30,$S$8:$S$10,_xlfn.XLOOKUP(BS$31,$U$4:$Z$4,$U$8:$Z$10),1),1),4))</f>
        <v>"HealInc":0.1686</v>
      </c>
      <c r="BT228" s="2" t="str" cm="1">
        <f t="array" ref="BT228">IF(BT227="","",$B$2&amp;BT$31&amp;$B$2&amp;$B$1&amp;ROUND(BT$29/100*_xlfn.XLOOKUP($E228,$E$32:$E$281,_xlfn.XLOOKUP(BT$31,$S$28:$AB$28,$S$32:$AB$281))*IFERROR(_xlfn.XLOOKUP(BU$30,$S$8:$S$10,_xlfn.XLOOKUP(BT$31,$U$4:$Z$4,$U$8:$Z$10),1),1),4))</f>
        <v/>
      </c>
      <c r="BU228" s="2" t="str">
        <f t="shared" si="47"/>
        <v>{"PhysDef":22996.8302,"HealInc":0.1686}</v>
      </c>
      <c r="BV228" s="2" t="str" cm="1">
        <f t="array" ref="BV228">IF(BV227="","",$B$2&amp;BV$31&amp;$B$2&amp;$B$1&amp;ROUND(BV$29/100*_xlfn.XLOOKUP($E228,$E$32:$E$281,_xlfn.XLOOKUP(BV$31,$S$28:$AB$28,$S$32:$AB$281))*IFERROR(_xlfn.XLOOKUP(BY$30,$S$8:$S$10,_xlfn.XLOOKUP(BV$31,$U$4:$Z$4,$U$8:$Z$10),1),1),4))</f>
        <v>"MagicDef":23470.9916</v>
      </c>
      <c r="BW228" s="2" t="str" cm="1">
        <f t="array" ref="BW228">IF(BW227="","",$B$2&amp;BW$31&amp;$B$2&amp;$B$1&amp;ROUND(BW$29/100*_xlfn.XLOOKUP($E228,$E$32:$E$281,_xlfn.XLOOKUP(BW$31,$S$28:$AB$28,$S$32:$AB$281))*IFERROR(_xlfn.XLOOKUP(BZ$30,$S$8:$S$10,_xlfn.XLOOKUP(BW$31,$U$4:$Z$4,$U$8:$Z$10),1),1),4))</f>
        <v>"AtkSpeed":0.23</v>
      </c>
      <c r="BX228" s="2" t="str" cm="1">
        <f t="array" ref="BX228">IF(BX227="","",$B$2&amp;BX$31&amp;$B$2&amp;$B$1&amp;ROUND(BX$29/100*_xlfn.XLOOKUP($E228,$E$32:$E$281,_xlfn.XLOOKUP(BX$31,$S$28:$AB$28,$S$32:$AB$281))*IFERROR(_xlfn.XLOOKUP(BY$30,$S$8:$S$10,_xlfn.XLOOKUP(BX$31,$U$4:$Z$4,$U$8:$Z$10),1),1),4))</f>
        <v>"HealInc":0.1686</v>
      </c>
      <c r="BY228" s="2" t="str">
        <f t="shared" si="48"/>
        <v>{"MagicDef":23470.9916,"AtkSpeed":0.23,"HealInc":0.1686}</v>
      </c>
    </row>
    <row r="229" spans="4:77" ht="16.5" x14ac:dyDescent="0.15">
      <c r="D229" s="38">
        <v>405</v>
      </c>
      <c r="E229" s="43">
        <v>198</v>
      </c>
      <c r="F229" s="38">
        <v>0</v>
      </c>
      <c r="G229" s="38">
        <v>0</v>
      </c>
      <c r="H229" s="38">
        <v>0</v>
      </c>
      <c r="I229" s="48">
        <v>0</v>
      </c>
      <c r="J229" s="48">
        <v>0</v>
      </c>
      <c r="K229" s="48">
        <v>0</v>
      </c>
      <c r="L229" s="48">
        <v>0</v>
      </c>
      <c r="M229" s="48">
        <v>0</v>
      </c>
      <c r="N229" s="48">
        <v>0</v>
      </c>
      <c r="O229" s="48">
        <v>0</v>
      </c>
      <c r="P229" s="48">
        <v>0</v>
      </c>
      <c r="Q229" s="48">
        <v>0</v>
      </c>
      <c r="R229" s="48">
        <v>0</v>
      </c>
      <c r="S229" s="48">
        <f>SUM(I$32:I229)</f>
        <v>592701.80883179419</v>
      </c>
      <c r="T229" s="48">
        <f>SUM(J$32:J229)</f>
        <v>59270.180883179411</v>
      </c>
      <c r="U229" s="48">
        <f>SUM(K$32:K229)</f>
        <v>23708.072353271767</v>
      </c>
      <c r="V229" s="48">
        <f>SUM(L$32:L229)</f>
        <v>23708.072353271767</v>
      </c>
      <c r="W229" s="62">
        <f>SUM(M$32:M229)/10000</f>
        <v>0.80920000000000003</v>
      </c>
      <c r="X229" s="62">
        <f>SUM(N$32:N229)/10000</f>
        <v>0.80920000000000003</v>
      </c>
      <c r="Y229" s="62">
        <f>SUM(O$32:O229)/10000</f>
        <v>0.22994999999999999</v>
      </c>
      <c r="Z229" s="62">
        <f>SUM(P$32:P229)/10000</f>
        <v>0.17885000000000001</v>
      </c>
      <c r="AA229" s="62">
        <f>SUM(Q$32:Q229)/10000</f>
        <v>0.16863000000000011</v>
      </c>
      <c r="AB229" s="62">
        <f>SUM(R$32:R229)/10000</f>
        <v>0.16863000000000011</v>
      </c>
      <c r="AD229" s="2" t="str" cm="1">
        <f t="array" ref="AD229">IF(AD228="","",$B$2&amp;AD$31&amp;$B$2&amp;$B$1&amp;ROUND(AD$29/100*_xlfn.XLOOKUP($E229,$E$32:$E$281,_xlfn.XLOOKUP(AD$31,$S$28:$AB$28,$S$32:$AB$281))*_xlfn.XLOOKUP(AG$30,$S$8:$S$10,_xlfn.XLOOKUP(AD$31,$U$4:$Z$4,$U$8:$Z$10),1),4))</f>
        <v>"Atk":72309.6207</v>
      </c>
      <c r="AE229" s="2" t="str" cm="1">
        <f t="array" ref="AE229">IF(AE228="","",$B$2&amp;AE$31&amp;$B$2&amp;$B$1&amp;ROUND(AE$29/100*_xlfn.XLOOKUP($E229,$E$32:$E$281,_xlfn.XLOOKUP(AE$31,$S$28:$AB$28,$S$32:$AB$281))*_xlfn.XLOOKUP(AG$30,$S$8:$S$10,_xlfn.XLOOKUP(AE$31,$U$4:$Z$4,$U$8:$Z$10),1),4))</f>
        <v>"Cri":1.1733</v>
      </c>
      <c r="AF229" s="2" t="str" cm="1">
        <f t="array" ref="AF229">IF(AF228="","",$B$2&amp;AF$31&amp;$B$2&amp;$B$1&amp;ROUND(AF$29/100*_xlfn.XLOOKUP($E229,$E$32:$E$281,_xlfn.XLOOKUP(AF$31,$S$28:$AB$28,$S$32:$AB$281))*_xlfn.XLOOKUP(AI$30,$S$8:$S$10,_xlfn.XLOOKUP(AF$31,$U$4:$Z$4,$U$8:$Z$10),1),4))</f>
        <v/>
      </c>
      <c r="AG229" s="2" t="str">
        <f t="shared" si="37"/>
        <v>{"Atk":72309.6207,"Cri":1.1733}</v>
      </c>
      <c r="AH229" s="2" t="str" cm="1">
        <f t="array" ref="AH229">IF(AH228="","",$B$2&amp;AH$31&amp;$B$2&amp;$B$1&amp;ROUND(AH$29/100*_xlfn.XLOOKUP($E229,$E$32:$E$281,_xlfn.XLOOKUP(AH$31,$S$28:$AB$28,$S$32:$AB$281))*_xlfn.XLOOKUP(AK$30,$S$8:$S$10,_xlfn.XLOOKUP(AH$31,$U$4:$Z$4,$U$8:$Z$10),1),4))</f>
        <v>"Hp":521577.5918</v>
      </c>
      <c r="AI229" s="2" t="str" cm="1">
        <f t="array" ref="AI229">IF(AI228="","",$B$2&amp;AI$31&amp;$B$2&amp;$B$1&amp;ROUND(AI$29/100*_xlfn.XLOOKUP($E229,$E$32:$E$281,_xlfn.XLOOKUP(AI$31,$S$28:$AB$28,$S$32:$AB$281))*_xlfn.XLOOKUP(AK$30,$S$8:$S$10,_xlfn.XLOOKUP(AI$31,$U$4:$Z$4,$U$8:$Z$10),1),4))</f>
        <v>"AntiCri":0.6474</v>
      </c>
      <c r="AJ229" s="2" t="str" cm="1">
        <f t="array" ref="AJ229">IF(AJ228="","",$B$2&amp;AJ$31&amp;$B$2&amp;$B$1&amp;ROUND(AJ$29/100*_xlfn.XLOOKUP($E229,$E$32:$E$281,_xlfn.XLOOKUP(AJ$31,$S$28:$AB$28,$S$32:$AB$281))*_xlfn.XLOOKUP(AK$30,$S$8:$S$10,_xlfn.XLOOKUP(AJ$31,$U$4:$Z$4,$U$8:$Z$10),1),4))</f>
        <v/>
      </c>
      <c r="AK229" s="2" t="str">
        <f t="shared" si="38"/>
        <v>{"Hp":521577.5918,"AntiCri":0.6474}</v>
      </c>
      <c r="AL229" s="2" t="str" cm="1">
        <f t="array" ref="AL229">IF(AL228="","",$B$2&amp;AL$31&amp;$B$2&amp;$B$1&amp;ROUND(AL$29/100*_xlfn.XLOOKUP($E229,$E$32:$E$281,_xlfn.XLOOKUP(AL$31,$S$28:$AB$28,$S$32:$AB$281))*IFERROR(_xlfn.XLOOKUP(AO$30,$S$8:$S$10,_xlfn.XLOOKUP(AL$31,$U$4:$Z$4,$U$8:$Z$10),1),1),4))</f>
        <v>"PhysDef":22522.6687</v>
      </c>
      <c r="AM229" s="2" t="str" cm="1">
        <f t="array" ref="AM229">IF(AM228="","",$B$2&amp;AM$31&amp;$B$2&amp;$B$1&amp;ROUND(AM$29/100*_xlfn.XLOOKUP($E229,$E$32:$E$281,_xlfn.XLOOKUP(AM$31,$S$28:$AB$28,$S$32:$AB$281))*IFERROR(_xlfn.XLOOKUP(AP$30,$S$8:$S$10,_xlfn.XLOOKUP(AM$31,$U$4:$Z$4,$U$8:$Z$10),1),1),4))</f>
        <v>"SkillSpeed":0.1789</v>
      </c>
      <c r="AN229" s="2" t="str" cm="1">
        <f t="array" ref="AN229">IF(AN228="","",$B$2&amp;AN$31&amp;$B$2&amp;$B$1&amp;ROUND(AN$29/100*_xlfn.XLOOKUP($E229,$E$32:$E$281,_xlfn.XLOOKUP(AN$31,$S$28:$AB$28,$S$32:$AB$281))*IFERROR(_xlfn.XLOOKUP(AO$30,$S$8:$S$10,_xlfn.XLOOKUP(AN$31,$U$4:$Z$4,$U$8:$Z$10),1),1),4))</f>
        <v/>
      </c>
      <c r="AO229" s="2" t="str">
        <f t="shared" si="39"/>
        <v>{"PhysDef":22522.6687,"SkillSpeed":0.1789}</v>
      </c>
      <c r="AP229" s="2" t="str" cm="1">
        <f t="array" ref="AP229">IF(AP228="","",$B$2&amp;AP$31&amp;$B$2&amp;$B$1&amp;ROUND(AP$29/100*_xlfn.XLOOKUP($E229,$E$32:$E$281,_xlfn.XLOOKUP(AP$31,$S$28:$AB$28,$S$32:$AB$281))*IFERROR(_xlfn.XLOOKUP(AS$30,$S$8:$S$10,_xlfn.XLOOKUP(AP$31,$U$4:$Z$4,$U$8:$Z$10),1),1),4))</f>
        <v>"MagicDef":22522.6687</v>
      </c>
      <c r="AQ229" s="2" t="str" cm="1">
        <f t="array" ref="AQ229">IF(AQ228="","",$B$2&amp;AQ$31&amp;$B$2&amp;$B$1&amp;ROUND(AQ$29/100*_xlfn.XLOOKUP($E229,$E$32:$E$281,_xlfn.XLOOKUP(AQ$31,$S$28:$AB$28,$S$32:$AB$281))*IFERROR(_xlfn.XLOOKUP(AT$30,$S$8:$S$10,_xlfn.XLOOKUP(AQ$31,$U$4:$Z$4,$U$8:$Z$10),1),1),4))</f>
        <v>"AtkSpeed":0.23</v>
      </c>
      <c r="AR229" s="2" t="str" cm="1">
        <f t="array" ref="AR229">IF(AR228="","",$B$2&amp;AR$31&amp;$B$2&amp;$B$1&amp;ROUND(AR$29/100*_xlfn.XLOOKUP($E229,$E$32:$E$281,_xlfn.XLOOKUP(AR$31,$S$28:$AB$28,$S$32:$AB$281))*IFERROR(_xlfn.XLOOKUP(AS$30,$S$8:$S$10,_xlfn.XLOOKUP(AR$31,$U$4:$Z$4,$U$8:$Z$10),1),1),4))</f>
        <v>"SkillSpeed":0.1789</v>
      </c>
      <c r="AS229" s="2" t="str">
        <f t="shared" si="40"/>
        <v>{"MagicDef":22522.6687,"AtkSpeed":0.23,"SkillSpeed":0.1789}</v>
      </c>
      <c r="AT229" s="2" t="str" cm="1">
        <f t="array" ref="AT229">IF(AT228="","",$B$2&amp;AT$31&amp;$B$2&amp;$B$1&amp;ROUND(AT$29/100*_xlfn.XLOOKUP($E229,$E$32:$E$281,_xlfn.XLOOKUP(AT$31,$S$28:$AB$28,$S$32:$AB$281))*IFERROR(_xlfn.XLOOKUP(AW$30,$S$8:$S$10,_xlfn.XLOOKUP(AT$31,$U$4:$Z$4,$U$8:$Z$10),1),1),4))</f>
        <v>"Atk":50972.3556</v>
      </c>
      <c r="AU229" s="2" t="str" cm="1">
        <f t="array" ref="AU229">IF(AU228="","",$B$2&amp;AU$31&amp;$B$2&amp;$B$1&amp;ROUND(AU$29/100*_xlfn.XLOOKUP($E229,$E$32:$E$281,_xlfn.XLOOKUP(AU$31,$S$28:$AB$28,$S$32:$AB$281))*IFERROR(_xlfn.XLOOKUP(AX$30,$S$8:$S$10,_xlfn.XLOOKUP(AU$31,$U$4:$Z$4,$U$8:$Z$10),1),1),4))</f>
        <v>"Cri":0.8092</v>
      </c>
      <c r="AV229" s="2" t="str" cm="1">
        <f t="array" ref="AV229">IF(AV228="","",$B$2&amp;AV$31&amp;$B$2&amp;$B$1&amp;ROUND(AV$29/100*_xlfn.XLOOKUP($E229,$E$32:$E$281,_xlfn.XLOOKUP(AV$31,$S$28:$AB$28,$S$32:$AB$281))*IFERROR(_xlfn.XLOOKUP(AW$30,$S$8:$S$10,_xlfn.XLOOKUP(AV$31,$U$4:$Z$4,$U$8:$Z$10),1),1),4))</f>
        <v/>
      </c>
      <c r="AW229" s="2" t="str">
        <f t="shared" si="41"/>
        <v>{"Atk":50972.3556,"Cri":0.8092}</v>
      </c>
      <c r="AX229" s="2" t="str" cm="1">
        <f t="array" ref="AX229">IF(AX228="","",$B$2&amp;AX$31&amp;$B$2&amp;$B$1&amp;ROUND(AX$29/100*_xlfn.XLOOKUP($E229,$E$32:$E$281,_xlfn.XLOOKUP(AX$31,$S$28:$AB$28,$S$32:$AB$281))*IFERROR(_xlfn.XLOOKUP(BA$30,$S$8:$S$10,_xlfn.XLOOKUP(AX$31,$U$4:$Z$4,$U$8:$Z$10),1),1),4))</f>
        <v>"Hp":740877.261</v>
      </c>
      <c r="AY229" s="2" t="str" cm="1">
        <f t="array" ref="AY229">IF(AY228="","",$B$2&amp;AY$31&amp;$B$2&amp;$B$1&amp;ROUND(AY$29/100*_xlfn.XLOOKUP($E229,$E$32:$E$281,_xlfn.XLOOKUP(AY$31,$S$28:$AB$28,$S$32:$AB$281))*IFERROR(_xlfn.XLOOKUP(BB$30,$S$8:$S$10,_xlfn.XLOOKUP(AY$31,$U$4:$Z$4,$U$8:$Z$10),1),1),4))</f>
        <v>"AntiCri":0.8092</v>
      </c>
      <c r="AZ229" s="2" t="str" cm="1">
        <f t="array" ref="AZ229">IF(AZ228="","",$B$2&amp;AZ$31&amp;$B$2&amp;$B$1&amp;ROUND(AZ$29/100*_xlfn.XLOOKUP($E229,$E$32:$E$281,_xlfn.XLOOKUP(AZ$31,$S$28:$AB$28,$S$32:$AB$281))*IFERROR(_xlfn.XLOOKUP(BA$30,$S$8:$S$10,_xlfn.XLOOKUP(AZ$31,$U$4:$Z$4,$U$8:$Z$10),1),1),4))</f>
        <v/>
      </c>
      <c r="BA229" s="2" t="str">
        <f t="shared" si="42"/>
        <v>{"Hp":740877.261,"AntiCri":0.8092}</v>
      </c>
      <c r="BB229" s="2" t="str" cm="1">
        <f t="array" ref="BB229">IF(BB228="","",$B$2&amp;BB$31&amp;$B$2&amp;$B$1&amp;ROUND(BB$29/100*_xlfn.XLOOKUP($E229,$E$32:$E$281,_xlfn.XLOOKUP(BB$31,$S$28:$AB$28,$S$32:$AB$281))*IFERROR(_xlfn.XLOOKUP(BE$30,$S$8:$S$10,_xlfn.XLOOKUP(BB$31,$U$4:$Z$4,$U$8:$Z$10),1),1),4))</f>
        <v>"PhysDef":26078.8796</v>
      </c>
      <c r="BC229" s="2" t="str" cm="1">
        <f t="array" ref="BC229">IF(BC228="","",$B$2&amp;BC$31&amp;$B$2&amp;$B$1&amp;ROUND(BC$29/100*_xlfn.XLOOKUP($E229,$E$32:$E$281,_xlfn.XLOOKUP(BC$31,$S$28:$AB$28,$S$32:$AB$281))*IFERROR(_xlfn.XLOOKUP(BF$30,$S$8:$S$10,_xlfn.XLOOKUP(BC$31,$U$4:$Z$4,$U$8:$Z$10),1),1),4))</f>
        <v>"OnHealInc":0.1686</v>
      </c>
      <c r="BD229" s="2" t="str" cm="1">
        <f t="array" ref="BD229">IF(BD228="","",$B$2&amp;BD$31&amp;$B$2&amp;$B$1&amp;ROUND(BD$29/100*_xlfn.XLOOKUP($E229,$E$32:$E$281,_xlfn.XLOOKUP(BD$31,$S$28:$AB$28,$S$32:$AB$281))*IFERROR(_xlfn.XLOOKUP(BE$30,$S$8:$S$10,_xlfn.XLOOKUP(BD$31,$U$4:$Z$4,$U$8:$Z$10),1),1),4))</f>
        <v/>
      </c>
      <c r="BE229" s="2" t="str">
        <f t="shared" si="43"/>
        <v>{"PhysDef":26078.8796,"OnHealInc":0.1686}</v>
      </c>
      <c r="BF229" s="2" t="str" cm="1">
        <f t="array" ref="BF229">IF(BF228="","",$B$2&amp;BF$31&amp;$B$2&amp;$B$1&amp;ROUND(BF$29/100*_xlfn.XLOOKUP($E229,$E$32:$E$281,_xlfn.XLOOKUP(BF$31,$S$28:$AB$28,$S$32:$AB$281))*IFERROR(_xlfn.XLOOKUP(BI$30,$S$8:$S$10,_xlfn.XLOOKUP(BF$31,$U$4:$Z$4,$U$8:$Z$10),1),1),4))</f>
        <v>"MagicDef":26078.8796</v>
      </c>
      <c r="BG229" s="2" t="str" cm="1">
        <f t="array" ref="BG229">IF(BG228="","",$B$2&amp;BG$31&amp;$B$2&amp;$B$1&amp;ROUND(BG$29/100*_xlfn.XLOOKUP($E229,$E$32:$E$281,_xlfn.XLOOKUP(BG$31,$S$28:$AB$28,$S$32:$AB$281))*IFERROR(_xlfn.XLOOKUP(BJ$30,$S$8:$S$10,_xlfn.XLOOKUP(BG$31,$U$4:$Z$4,$U$8:$Z$10),1),1),4))</f>
        <v>"AtkSpeed":0.23</v>
      </c>
      <c r="BH229" s="2" t="str" cm="1">
        <f t="array" ref="BH229">IF(BH228="","",$B$2&amp;BH$31&amp;$B$2&amp;$B$1&amp;ROUND(BH$29/100*_xlfn.XLOOKUP($E229,$E$32:$E$281,_xlfn.XLOOKUP(BH$31,$S$28:$AB$28,$S$32:$AB$281))*IFERROR(_xlfn.XLOOKUP(BI$30,$S$8:$S$10,_xlfn.XLOOKUP(BH$31,$U$4:$Z$4,$U$8:$Z$10),1),1),4))</f>
        <v>"OnHealInc":0.1686</v>
      </c>
      <c r="BI229" s="2" t="str">
        <f t="shared" si="44"/>
        <v>{"MagicDef":26078.8796,"AtkSpeed":0.23,"OnHealInc":0.1686}</v>
      </c>
      <c r="BJ229" s="2" t="str" cm="1">
        <f t="array" ref="BJ229">IF(BJ228="","",$B$2&amp;BJ$31&amp;$B$2&amp;$B$1&amp;ROUND(BJ$29/100*_xlfn.XLOOKUP($E229,$E$32:$E$281,_xlfn.XLOOKUP(BJ$31,$S$28:$AB$28,$S$32:$AB$281))*IFERROR(_xlfn.XLOOKUP(BM$30,$S$8:$S$10,_xlfn.XLOOKUP(BJ$31,$U$4:$Z$4,$U$8:$Z$10),1),1),4))</f>
        <v>"Atk":65197.199</v>
      </c>
      <c r="BK229" s="2" t="str" cm="1">
        <f t="array" ref="BK229">IF(BK228="","",$B$2&amp;BK$31&amp;$B$2&amp;$B$1&amp;ROUND(BK$29/100*_xlfn.XLOOKUP($E229,$E$32:$E$281,_xlfn.XLOOKUP(BK$31,$S$28:$AB$28,$S$32:$AB$281))*IFERROR(_xlfn.XLOOKUP(BN$30,$S$8:$S$10,_xlfn.XLOOKUP(BK$31,$U$4:$Z$4,$U$8:$Z$10),1),1),4))</f>
        <v>"Cri":0.8092</v>
      </c>
      <c r="BL229" s="2" t="str" cm="1">
        <f t="array" ref="BL229">IF(BL228="","",$B$2&amp;BL$31&amp;$B$2&amp;$B$1&amp;ROUND(BL$29/100*_xlfn.XLOOKUP($E229,$E$32:$E$281,_xlfn.XLOOKUP(BL$31,$S$28:$AB$28,$S$32:$AB$281))*IFERROR(_xlfn.XLOOKUP(BM$30,$S$8:$S$10,_xlfn.XLOOKUP(BL$31,$U$4:$Z$4,$U$8:$Z$10),1),1),4))</f>
        <v/>
      </c>
      <c r="BM229" s="2" t="str">
        <f t="shared" si="45"/>
        <v>{"Atk":65197.199,"Cri":0.8092}</v>
      </c>
      <c r="BN229" s="2" t="str" cm="1">
        <f t="array" ref="BN229">IF(BN228="","",$B$2&amp;BN$31&amp;$B$2&amp;$B$1&amp;ROUND(BN$29/100*_xlfn.XLOOKUP($E229,$E$32:$E$281,_xlfn.XLOOKUP(BN$31,$S$28:$AB$28,$S$32:$AB$281))*IFERROR(_xlfn.XLOOKUP(BQ$30,$S$8:$S$10,_xlfn.XLOOKUP(BN$31,$U$4:$Z$4,$U$8:$Z$10),1),1),4))</f>
        <v>"Hp":622336.8993</v>
      </c>
      <c r="BO229" s="2" t="str" cm="1">
        <f t="array" ref="BO229">IF(BO228="","",$B$2&amp;BO$31&amp;$B$2&amp;$B$1&amp;ROUND(BO$29/100*_xlfn.XLOOKUP($E229,$E$32:$E$281,_xlfn.XLOOKUP(BO$31,$S$28:$AB$28,$S$32:$AB$281))*IFERROR(_xlfn.XLOOKUP(BR$30,$S$8:$S$10,_xlfn.XLOOKUP(BO$31,$U$4:$Z$4,$U$8:$Z$10),1),1),4))</f>
        <v>"AntiCri":0.8092</v>
      </c>
      <c r="BP229" s="2" t="str" cm="1">
        <f t="array" ref="BP229">IF(BP228="","",$B$2&amp;BP$31&amp;$B$2&amp;$B$1&amp;ROUND(BP$29/100*_xlfn.XLOOKUP($E229,$E$32:$E$281,_xlfn.XLOOKUP(BP$31,$S$28:$AB$28,$S$32:$AB$281))*IFERROR(_xlfn.XLOOKUP(BQ$30,$S$8:$S$10,_xlfn.XLOOKUP(BP$31,$U$4:$Z$4,$U$8:$Z$10),1),1),4))</f>
        <v/>
      </c>
      <c r="BQ229" s="2" t="str">
        <f t="shared" si="46"/>
        <v>{"Hp":622336.8993,"AntiCri":0.8092}</v>
      </c>
      <c r="BR229" s="2" t="str" cm="1">
        <f t="array" ref="BR229">IF(BR228="","",$B$2&amp;BR$31&amp;$B$2&amp;$B$1&amp;ROUND(BR$29/100*_xlfn.XLOOKUP($E229,$E$32:$E$281,_xlfn.XLOOKUP(BR$31,$S$28:$AB$28,$S$32:$AB$281))*IFERROR(_xlfn.XLOOKUP(BU$30,$S$8:$S$10,_xlfn.XLOOKUP(BR$31,$U$4:$Z$4,$U$8:$Z$10),1),1),4))</f>
        <v>"PhysDef":22996.8302</v>
      </c>
      <c r="BS229" s="2" t="str" cm="1">
        <f t="array" ref="BS229">IF(BS228="","",$B$2&amp;BS$31&amp;$B$2&amp;$B$1&amp;ROUND(BS$29/100*_xlfn.XLOOKUP($E229,$E$32:$E$281,_xlfn.XLOOKUP(BS$31,$S$28:$AB$28,$S$32:$AB$281))*IFERROR(_xlfn.XLOOKUP(BV$30,$S$8:$S$10,_xlfn.XLOOKUP(BS$31,$U$4:$Z$4,$U$8:$Z$10),1),1),4))</f>
        <v>"HealInc":0.1686</v>
      </c>
      <c r="BT229" s="2" t="str" cm="1">
        <f t="array" ref="BT229">IF(BT228="","",$B$2&amp;BT$31&amp;$B$2&amp;$B$1&amp;ROUND(BT$29/100*_xlfn.XLOOKUP($E229,$E$32:$E$281,_xlfn.XLOOKUP(BT$31,$S$28:$AB$28,$S$32:$AB$281))*IFERROR(_xlfn.XLOOKUP(BU$30,$S$8:$S$10,_xlfn.XLOOKUP(BT$31,$U$4:$Z$4,$U$8:$Z$10),1),1),4))</f>
        <v/>
      </c>
      <c r="BU229" s="2" t="str">
        <f t="shared" si="47"/>
        <v>{"PhysDef":22996.8302,"HealInc":0.1686}</v>
      </c>
      <c r="BV229" s="2" t="str" cm="1">
        <f t="array" ref="BV229">IF(BV228="","",$B$2&amp;BV$31&amp;$B$2&amp;$B$1&amp;ROUND(BV$29/100*_xlfn.XLOOKUP($E229,$E$32:$E$281,_xlfn.XLOOKUP(BV$31,$S$28:$AB$28,$S$32:$AB$281))*IFERROR(_xlfn.XLOOKUP(BY$30,$S$8:$S$10,_xlfn.XLOOKUP(BV$31,$U$4:$Z$4,$U$8:$Z$10),1),1),4))</f>
        <v>"MagicDef":23470.9916</v>
      </c>
      <c r="BW229" s="2" t="str" cm="1">
        <f t="array" ref="BW229">IF(BW228="","",$B$2&amp;BW$31&amp;$B$2&amp;$B$1&amp;ROUND(BW$29/100*_xlfn.XLOOKUP($E229,$E$32:$E$281,_xlfn.XLOOKUP(BW$31,$S$28:$AB$28,$S$32:$AB$281))*IFERROR(_xlfn.XLOOKUP(BZ$30,$S$8:$S$10,_xlfn.XLOOKUP(BW$31,$U$4:$Z$4,$U$8:$Z$10),1),1),4))</f>
        <v>"AtkSpeed":0.23</v>
      </c>
      <c r="BX229" s="2" t="str" cm="1">
        <f t="array" ref="BX229">IF(BX228="","",$B$2&amp;BX$31&amp;$B$2&amp;$B$1&amp;ROUND(BX$29/100*_xlfn.XLOOKUP($E229,$E$32:$E$281,_xlfn.XLOOKUP(BX$31,$S$28:$AB$28,$S$32:$AB$281))*IFERROR(_xlfn.XLOOKUP(BY$30,$S$8:$S$10,_xlfn.XLOOKUP(BX$31,$U$4:$Z$4,$U$8:$Z$10),1),1),4))</f>
        <v>"HealInc":0.1686</v>
      </c>
      <c r="BY229" s="2" t="str">
        <f t="shared" si="48"/>
        <v>{"MagicDef":23470.9916,"AtkSpeed":0.23,"HealInc":0.1686}</v>
      </c>
    </row>
    <row r="230" spans="4:77" ht="16.5" x14ac:dyDescent="0.15">
      <c r="D230" s="38">
        <v>407</v>
      </c>
      <c r="E230" s="43">
        <v>199</v>
      </c>
      <c r="F230" s="38">
        <v>0</v>
      </c>
      <c r="G230" s="38">
        <v>0</v>
      </c>
      <c r="H230" s="38">
        <v>0</v>
      </c>
      <c r="I230" s="48">
        <v>0</v>
      </c>
      <c r="J230" s="48">
        <v>0</v>
      </c>
      <c r="K230" s="48">
        <v>0</v>
      </c>
      <c r="L230" s="48">
        <v>0</v>
      </c>
      <c r="M230" s="48">
        <v>0</v>
      </c>
      <c r="N230" s="48">
        <v>0</v>
      </c>
      <c r="O230" s="48">
        <v>0</v>
      </c>
      <c r="P230" s="48">
        <v>0</v>
      </c>
      <c r="Q230" s="48">
        <v>0</v>
      </c>
      <c r="R230" s="48">
        <v>0</v>
      </c>
      <c r="S230" s="48">
        <f>SUM(I$32:I230)</f>
        <v>592701.80883179419</v>
      </c>
      <c r="T230" s="48">
        <f>SUM(J$32:J230)</f>
        <v>59270.180883179411</v>
      </c>
      <c r="U230" s="48">
        <f>SUM(K$32:K230)</f>
        <v>23708.072353271767</v>
      </c>
      <c r="V230" s="48">
        <f>SUM(L$32:L230)</f>
        <v>23708.072353271767</v>
      </c>
      <c r="W230" s="62">
        <f>SUM(M$32:M230)/10000</f>
        <v>0.80920000000000003</v>
      </c>
      <c r="X230" s="62">
        <f>SUM(N$32:N230)/10000</f>
        <v>0.80920000000000003</v>
      </c>
      <c r="Y230" s="62">
        <f>SUM(O$32:O230)/10000</f>
        <v>0.22994999999999999</v>
      </c>
      <c r="Z230" s="62">
        <f>SUM(P$32:P230)/10000</f>
        <v>0.17885000000000001</v>
      </c>
      <c r="AA230" s="62">
        <f>SUM(Q$32:Q230)/10000</f>
        <v>0.16863000000000011</v>
      </c>
      <c r="AB230" s="62">
        <f>SUM(R$32:R230)/10000</f>
        <v>0.16863000000000011</v>
      </c>
      <c r="AD230" s="2" t="str" cm="1">
        <f t="array" ref="AD230">IF(AD229="","",$B$2&amp;AD$31&amp;$B$2&amp;$B$1&amp;ROUND(AD$29/100*_xlfn.XLOOKUP($E230,$E$32:$E$281,_xlfn.XLOOKUP(AD$31,$S$28:$AB$28,$S$32:$AB$281))*_xlfn.XLOOKUP(AG$30,$S$8:$S$10,_xlfn.XLOOKUP(AD$31,$U$4:$Z$4,$U$8:$Z$10),1),4))</f>
        <v>"Atk":72309.6207</v>
      </c>
      <c r="AE230" s="2" t="str" cm="1">
        <f t="array" ref="AE230">IF(AE229="","",$B$2&amp;AE$31&amp;$B$2&amp;$B$1&amp;ROUND(AE$29/100*_xlfn.XLOOKUP($E230,$E$32:$E$281,_xlfn.XLOOKUP(AE$31,$S$28:$AB$28,$S$32:$AB$281))*_xlfn.XLOOKUP(AG$30,$S$8:$S$10,_xlfn.XLOOKUP(AE$31,$U$4:$Z$4,$U$8:$Z$10),1),4))</f>
        <v>"Cri":1.1733</v>
      </c>
      <c r="AF230" s="2" t="str" cm="1">
        <f t="array" ref="AF230">IF(AF229="","",$B$2&amp;AF$31&amp;$B$2&amp;$B$1&amp;ROUND(AF$29/100*_xlfn.XLOOKUP($E230,$E$32:$E$281,_xlfn.XLOOKUP(AF$31,$S$28:$AB$28,$S$32:$AB$281))*_xlfn.XLOOKUP(AI$30,$S$8:$S$10,_xlfn.XLOOKUP(AF$31,$U$4:$Z$4,$U$8:$Z$10),1),4))</f>
        <v/>
      </c>
      <c r="AG230" s="2" t="str">
        <f t="shared" si="37"/>
        <v>{"Atk":72309.6207,"Cri":1.1733}</v>
      </c>
      <c r="AH230" s="2" t="str" cm="1">
        <f t="array" ref="AH230">IF(AH229="","",$B$2&amp;AH$31&amp;$B$2&amp;$B$1&amp;ROUND(AH$29/100*_xlfn.XLOOKUP($E230,$E$32:$E$281,_xlfn.XLOOKUP(AH$31,$S$28:$AB$28,$S$32:$AB$281))*_xlfn.XLOOKUP(AK$30,$S$8:$S$10,_xlfn.XLOOKUP(AH$31,$U$4:$Z$4,$U$8:$Z$10),1),4))</f>
        <v>"Hp":521577.5918</v>
      </c>
      <c r="AI230" s="2" t="str" cm="1">
        <f t="array" ref="AI230">IF(AI229="","",$B$2&amp;AI$31&amp;$B$2&amp;$B$1&amp;ROUND(AI$29/100*_xlfn.XLOOKUP($E230,$E$32:$E$281,_xlfn.XLOOKUP(AI$31,$S$28:$AB$28,$S$32:$AB$281))*_xlfn.XLOOKUP(AK$30,$S$8:$S$10,_xlfn.XLOOKUP(AI$31,$U$4:$Z$4,$U$8:$Z$10),1),4))</f>
        <v>"AntiCri":0.6474</v>
      </c>
      <c r="AJ230" s="2" t="str" cm="1">
        <f t="array" ref="AJ230">IF(AJ229="","",$B$2&amp;AJ$31&amp;$B$2&amp;$B$1&amp;ROUND(AJ$29/100*_xlfn.XLOOKUP($E230,$E$32:$E$281,_xlfn.XLOOKUP(AJ$31,$S$28:$AB$28,$S$32:$AB$281))*_xlfn.XLOOKUP(AK$30,$S$8:$S$10,_xlfn.XLOOKUP(AJ$31,$U$4:$Z$4,$U$8:$Z$10),1),4))</f>
        <v/>
      </c>
      <c r="AK230" s="2" t="str">
        <f t="shared" si="38"/>
        <v>{"Hp":521577.5918,"AntiCri":0.6474}</v>
      </c>
      <c r="AL230" s="2" t="str" cm="1">
        <f t="array" ref="AL230">IF(AL229="","",$B$2&amp;AL$31&amp;$B$2&amp;$B$1&amp;ROUND(AL$29/100*_xlfn.XLOOKUP($E230,$E$32:$E$281,_xlfn.XLOOKUP(AL$31,$S$28:$AB$28,$S$32:$AB$281))*IFERROR(_xlfn.XLOOKUP(AO$30,$S$8:$S$10,_xlfn.XLOOKUP(AL$31,$U$4:$Z$4,$U$8:$Z$10),1),1),4))</f>
        <v>"PhysDef":22522.6687</v>
      </c>
      <c r="AM230" s="2" t="str" cm="1">
        <f t="array" ref="AM230">IF(AM229="","",$B$2&amp;AM$31&amp;$B$2&amp;$B$1&amp;ROUND(AM$29/100*_xlfn.XLOOKUP($E230,$E$32:$E$281,_xlfn.XLOOKUP(AM$31,$S$28:$AB$28,$S$32:$AB$281))*IFERROR(_xlfn.XLOOKUP(AP$30,$S$8:$S$10,_xlfn.XLOOKUP(AM$31,$U$4:$Z$4,$U$8:$Z$10),1),1),4))</f>
        <v>"SkillSpeed":0.1789</v>
      </c>
      <c r="AN230" s="2" t="str" cm="1">
        <f t="array" ref="AN230">IF(AN229="","",$B$2&amp;AN$31&amp;$B$2&amp;$B$1&amp;ROUND(AN$29/100*_xlfn.XLOOKUP($E230,$E$32:$E$281,_xlfn.XLOOKUP(AN$31,$S$28:$AB$28,$S$32:$AB$281))*IFERROR(_xlfn.XLOOKUP(AO$30,$S$8:$S$10,_xlfn.XLOOKUP(AN$31,$U$4:$Z$4,$U$8:$Z$10),1),1),4))</f>
        <v/>
      </c>
      <c r="AO230" s="2" t="str">
        <f t="shared" si="39"/>
        <v>{"PhysDef":22522.6687,"SkillSpeed":0.1789}</v>
      </c>
      <c r="AP230" s="2" t="str" cm="1">
        <f t="array" ref="AP230">IF(AP229="","",$B$2&amp;AP$31&amp;$B$2&amp;$B$1&amp;ROUND(AP$29/100*_xlfn.XLOOKUP($E230,$E$32:$E$281,_xlfn.XLOOKUP(AP$31,$S$28:$AB$28,$S$32:$AB$281))*IFERROR(_xlfn.XLOOKUP(AS$30,$S$8:$S$10,_xlfn.XLOOKUP(AP$31,$U$4:$Z$4,$U$8:$Z$10),1),1),4))</f>
        <v>"MagicDef":22522.6687</v>
      </c>
      <c r="AQ230" s="2" t="str" cm="1">
        <f t="array" ref="AQ230">IF(AQ229="","",$B$2&amp;AQ$31&amp;$B$2&amp;$B$1&amp;ROUND(AQ$29/100*_xlfn.XLOOKUP($E230,$E$32:$E$281,_xlfn.XLOOKUP(AQ$31,$S$28:$AB$28,$S$32:$AB$281))*IFERROR(_xlfn.XLOOKUP(AT$30,$S$8:$S$10,_xlfn.XLOOKUP(AQ$31,$U$4:$Z$4,$U$8:$Z$10),1),1),4))</f>
        <v>"AtkSpeed":0.23</v>
      </c>
      <c r="AR230" s="2" t="str" cm="1">
        <f t="array" ref="AR230">IF(AR229="","",$B$2&amp;AR$31&amp;$B$2&amp;$B$1&amp;ROUND(AR$29/100*_xlfn.XLOOKUP($E230,$E$32:$E$281,_xlfn.XLOOKUP(AR$31,$S$28:$AB$28,$S$32:$AB$281))*IFERROR(_xlfn.XLOOKUP(AS$30,$S$8:$S$10,_xlfn.XLOOKUP(AR$31,$U$4:$Z$4,$U$8:$Z$10),1),1),4))</f>
        <v>"SkillSpeed":0.1789</v>
      </c>
      <c r="AS230" s="2" t="str">
        <f t="shared" si="40"/>
        <v>{"MagicDef":22522.6687,"AtkSpeed":0.23,"SkillSpeed":0.1789}</v>
      </c>
      <c r="AT230" s="2" t="str" cm="1">
        <f t="array" ref="AT230">IF(AT229="","",$B$2&amp;AT$31&amp;$B$2&amp;$B$1&amp;ROUND(AT$29/100*_xlfn.XLOOKUP($E230,$E$32:$E$281,_xlfn.XLOOKUP(AT$31,$S$28:$AB$28,$S$32:$AB$281))*IFERROR(_xlfn.XLOOKUP(AW$30,$S$8:$S$10,_xlfn.XLOOKUP(AT$31,$U$4:$Z$4,$U$8:$Z$10),1),1),4))</f>
        <v>"Atk":50972.3556</v>
      </c>
      <c r="AU230" s="2" t="str" cm="1">
        <f t="array" ref="AU230">IF(AU229="","",$B$2&amp;AU$31&amp;$B$2&amp;$B$1&amp;ROUND(AU$29/100*_xlfn.XLOOKUP($E230,$E$32:$E$281,_xlfn.XLOOKUP(AU$31,$S$28:$AB$28,$S$32:$AB$281))*IFERROR(_xlfn.XLOOKUP(AX$30,$S$8:$S$10,_xlfn.XLOOKUP(AU$31,$U$4:$Z$4,$U$8:$Z$10),1),1),4))</f>
        <v>"Cri":0.8092</v>
      </c>
      <c r="AV230" s="2" t="str" cm="1">
        <f t="array" ref="AV230">IF(AV229="","",$B$2&amp;AV$31&amp;$B$2&amp;$B$1&amp;ROUND(AV$29/100*_xlfn.XLOOKUP($E230,$E$32:$E$281,_xlfn.XLOOKUP(AV$31,$S$28:$AB$28,$S$32:$AB$281))*IFERROR(_xlfn.XLOOKUP(AW$30,$S$8:$S$10,_xlfn.XLOOKUP(AV$31,$U$4:$Z$4,$U$8:$Z$10),1),1),4))</f>
        <v/>
      </c>
      <c r="AW230" s="2" t="str">
        <f t="shared" si="41"/>
        <v>{"Atk":50972.3556,"Cri":0.8092}</v>
      </c>
      <c r="AX230" s="2" t="str" cm="1">
        <f t="array" ref="AX230">IF(AX229="","",$B$2&amp;AX$31&amp;$B$2&amp;$B$1&amp;ROUND(AX$29/100*_xlfn.XLOOKUP($E230,$E$32:$E$281,_xlfn.XLOOKUP(AX$31,$S$28:$AB$28,$S$32:$AB$281))*IFERROR(_xlfn.XLOOKUP(BA$30,$S$8:$S$10,_xlfn.XLOOKUP(AX$31,$U$4:$Z$4,$U$8:$Z$10),1),1),4))</f>
        <v>"Hp":740877.261</v>
      </c>
      <c r="AY230" s="2" t="str" cm="1">
        <f t="array" ref="AY230">IF(AY229="","",$B$2&amp;AY$31&amp;$B$2&amp;$B$1&amp;ROUND(AY$29/100*_xlfn.XLOOKUP($E230,$E$32:$E$281,_xlfn.XLOOKUP(AY$31,$S$28:$AB$28,$S$32:$AB$281))*IFERROR(_xlfn.XLOOKUP(BB$30,$S$8:$S$10,_xlfn.XLOOKUP(AY$31,$U$4:$Z$4,$U$8:$Z$10),1),1),4))</f>
        <v>"AntiCri":0.8092</v>
      </c>
      <c r="AZ230" s="2" t="str" cm="1">
        <f t="array" ref="AZ230">IF(AZ229="","",$B$2&amp;AZ$31&amp;$B$2&amp;$B$1&amp;ROUND(AZ$29/100*_xlfn.XLOOKUP($E230,$E$32:$E$281,_xlfn.XLOOKUP(AZ$31,$S$28:$AB$28,$S$32:$AB$281))*IFERROR(_xlfn.XLOOKUP(BA$30,$S$8:$S$10,_xlfn.XLOOKUP(AZ$31,$U$4:$Z$4,$U$8:$Z$10),1),1),4))</f>
        <v/>
      </c>
      <c r="BA230" s="2" t="str">
        <f t="shared" si="42"/>
        <v>{"Hp":740877.261,"AntiCri":0.8092}</v>
      </c>
      <c r="BB230" s="2" t="str" cm="1">
        <f t="array" ref="BB230">IF(BB229="","",$B$2&amp;BB$31&amp;$B$2&amp;$B$1&amp;ROUND(BB$29/100*_xlfn.XLOOKUP($E230,$E$32:$E$281,_xlfn.XLOOKUP(BB$31,$S$28:$AB$28,$S$32:$AB$281))*IFERROR(_xlfn.XLOOKUP(BE$30,$S$8:$S$10,_xlfn.XLOOKUP(BB$31,$U$4:$Z$4,$U$8:$Z$10),1),1),4))</f>
        <v>"PhysDef":26078.8796</v>
      </c>
      <c r="BC230" s="2" t="str" cm="1">
        <f t="array" ref="BC230">IF(BC229="","",$B$2&amp;BC$31&amp;$B$2&amp;$B$1&amp;ROUND(BC$29/100*_xlfn.XLOOKUP($E230,$E$32:$E$281,_xlfn.XLOOKUP(BC$31,$S$28:$AB$28,$S$32:$AB$281))*IFERROR(_xlfn.XLOOKUP(BF$30,$S$8:$S$10,_xlfn.XLOOKUP(BC$31,$U$4:$Z$4,$U$8:$Z$10),1),1),4))</f>
        <v>"OnHealInc":0.1686</v>
      </c>
      <c r="BD230" s="2" t="str" cm="1">
        <f t="array" ref="BD230">IF(BD229="","",$B$2&amp;BD$31&amp;$B$2&amp;$B$1&amp;ROUND(BD$29/100*_xlfn.XLOOKUP($E230,$E$32:$E$281,_xlfn.XLOOKUP(BD$31,$S$28:$AB$28,$S$32:$AB$281))*IFERROR(_xlfn.XLOOKUP(BE$30,$S$8:$S$10,_xlfn.XLOOKUP(BD$31,$U$4:$Z$4,$U$8:$Z$10),1),1),4))</f>
        <v/>
      </c>
      <c r="BE230" s="2" t="str">
        <f t="shared" si="43"/>
        <v>{"PhysDef":26078.8796,"OnHealInc":0.1686}</v>
      </c>
      <c r="BF230" s="2" t="str" cm="1">
        <f t="array" ref="BF230">IF(BF229="","",$B$2&amp;BF$31&amp;$B$2&amp;$B$1&amp;ROUND(BF$29/100*_xlfn.XLOOKUP($E230,$E$32:$E$281,_xlfn.XLOOKUP(BF$31,$S$28:$AB$28,$S$32:$AB$281))*IFERROR(_xlfn.XLOOKUP(BI$30,$S$8:$S$10,_xlfn.XLOOKUP(BF$31,$U$4:$Z$4,$U$8:$Z$10),1),1),4))</f>
        <v>"MagicDef":26078.8796</v>
      </c>
      <c r="BG230" s="2" t="str" cm="1">
        <f t="array" ref="BG230">IF(BG229="","",$B$2&amp;BG$31&amp;$B$2&amp;$B$1&amp;ROUND(BG$29/100*_xlfn.XLOOKUP($E230,$E$32:$E$281,_xlfn.XLOOKUP(BG$31,$S$28:$AB$28,$S$32:$AB$281))*IFERROR(_xlfn.XLOOKUP(BJ$30,$S$8:$S$10,_xlfn.XLOOKUP(BG$31,$U$4:$Z$4,$U$8:$Z$10),1),1),4))</f>
        <v>"AtkSpeed":0.23</v>
      </c>
      <c r="BH230" s="2" t="str" cm="1">
        <f t="array" ref="BH230">IF(BH229="","",$B$2&amp;BH$31&amp;$B$2&amp;$B$1&amp;ROUND(BH$29/100*_xlfn.XLOOKUP($E230,$E$32:$E$281,_xlfn.XLOOKUP(BH$31,$S$28:$AB$28,$S$32:$AB$281))*IFERROR(_xlfn.XLOOKUP(BI$30,$S$8:$S$10,_xlfn.XLOOKUP(BH$31,$U$4:$Z$4,$U$8:$Z$10),1),1),4))</f>
        <v>"OnHealInc":0.1686</v>
      </c>
      <c r="BI230" s="2" t="str">
        <f t="shared" si="44"/>
        <v>{"MagicDef":26078.8796,"AtkSpeed":0.23,"OnHealInc":0.1686}</v>
      </c>
      <c r="BJ230" s="2" t="str" cm="1">
        <f t="array" ref="BJ230">IF(BJ229="","",$B$2&amp;BJ$31&amp;$B$2&amp;$B$1&amp;ROUND(BJ$29/100*_xlfn.XLOOKUP($E230,$E$32:$E$281,_xlfn.XLOOKUP(BJ$31,$S$28:$AB$28,$S$32:$AB$281))*IFERROR(_xlfn.XLOOKUP(BM$30,$S$8:$S$10,_xlfn.XLOOKUP(BJ$31,$U$4:$Z$4,$U$8:$Z$10),1),1),4))</f>
        <v>"Atk":65197.199</v>
      </c>
      <c r="BK230" s="2" t="str" cm="1">
        <f t="array" ref="BK230">IF(BK229="","",$B$2&amp;BK$31&amp;$B$2&amp;$B$1&amp;ROUND(BK$29/100*_xlfn.XLOOKUP($E230,$E$32:$E$281,_xlfn.XLOOKUP(BK$31,$S$28:$AB$28,$S$32:$AB$281))*IFERROR(_xlfn.XLOOKUP(BN$30,$S$8:$S$10,_xlfn.XLOOKUP(BK$31,$U$4:$Z$4,$U$8:$Z$10),1),1),4))</f>
        <v>"Cri":0.8092</v>
      </c>
      <c r="BL230" s="2" t="str" cm="1">
        <f t="array" ref="BL230">IF(BL229="","",$B$2&amp;BL$31&amp;$B$2&amp;$B$1&amp;ROUND(BL$29/100*_xlfn.XLOOKUP($E230,$E$32:$E$281,_xlfn.XLOOKUP(BL$31,$S$28:$AB$28,$S$32:$AB$281))*IFERROR(_xlfn.XLOOKUP(BM$30,$S$8:$S$10,_xlfn.XLOOKUP(BL$31,$U$4:$Z$4,$U$8:$Z$10),1),1),4))</f>
        <v/>
      </c>
      <c r="BM230" s="2" t="str">
        <f t="shared" si="45"/>
        <v>{"Atk":65197.199,"Cri":0.8092}</v>
      </c>
      <c r="BN230" s="2" t="str" cm="1">
        <f t="array" ref="BN230">IF(BN229="","",$B$2&amp;BN$31&amp;$B$2&amp;$B$1&amp;ROUND(BN$29/100*_xlfn.XLOOKUP($E230,$E$32:$E$281,_xlfn.XLOOKUP(BN$31,$S$28:$AB$28,$S$32:$AB$281))*IFERROR(_xlfn.XLOOKUP(BQ$30,$S$8:$S$10,_xlfn.XLOOKUP(BN$31,$U$4:$Z$4,$U$8:$Z$10),1),1),4))</f>
        <v>"Hp":622336.8993</v>
      </c>
      <c r="BO230" s="2" t="str" cm="1">
        <f t="array" ref="BO230">IF(BO229="","",$B$2&amp;BO$31&amp;$B$2&amp;$B$1&amp;ROUND(BO$29/100*_xlfn.XLOOKUP($E230,$E$32:$E$281,_xlfn.XLOOKUP(BO$31,$S$28:$AB$28,$S$32:$AB$281))*IFERROR(_xlfn.XLOOKUP(BR$30,$S$8:$S$10,_xlfn.XLOOKUP(BO$31,$U$4:$Z$4,$U$8:$Z$10),1),1),4))</f>
        <v>"AntiCri":0.8092</v>
      </c>
      <c r="BP230" s="2" t="str" cm="1">
        <f t="array" ref="BP230">IF(BP229="","",$B$2&amp;BP$31&amp;$B$2&amp;$B$1&amp;ROUND(BP$29/100*_xlfn.XLOOKUP($E230,$E$32:$E$281,_xlfn.XLOOKUP(BP$31,$S$28:$AB$28,$S$32:$AB$281))*IFERROR(_xlfn.XLOOKUP(BQ$30,$S$8:$S$10,_xlfn.XLOOKUP(BP$31,$U$4:$Z$4,$U$8:$Z$10),1),1),4))</f>
        <v/>
      </c>
      <c r="BQ230" s="2" t="str">
        <f t="shared" si="46"/>
        <v>{"Hp":622336.8993,"AntiCri":0.8092}</v>
      </c>
      <c r="BR230" s="2" t="str" cm="1">
        <f t="array" ref="BR230">IF(BR229="","",$B$2&amp;BR$31&amp;$B$2&amp;$B$1&amp;ROUND(BR$29/100*_xlfn.XLOOKUP($E230,$E$32:$E$281,_xlfn.XLOOKUP(BR$31,$S$28:$AB$28,$S$32:$AB$281))*IFERROR(_xlfn.XLOOKUP(BU$30,$S$8:$S$10,_xlfn.XLOOKUP(BR$31,$U$4:$Z$4,$U$8:$Z$10),1),1),4))</f>
        <v>"PhysDef":22996.8302</v>
      </c>
      <c r="BS230" s="2" t="str" cm="1">
        <f t="array" ref="BS230">IF(BS229="","",$B$2&amp;BS$31&amp;$B$2&amp;$B$1&amp;ROUND(BS$29/100*_xlfn.XLOOKUP($E230,$E$32:$E$281,_xlfn.XLOOKUP(BS$31,$S$28:$AB$28,$S$32:$AB$281))*IFERROR(_xlfn.XLOOKUP(BV$30,$S$8:$S$10,_xlfn.XLOOKUP(BS$31,$U$4:$Z$4,$U$8:$Z$10),1),1),4))</f>
        <v>"HealInc":0.1686</v>
      </c>
      <c r="BT230" s="2" t="str" cm="1">
        <f t="array" ref="BT230">IF(BT229="","",$B$2&amp;BT$31&amp;$B$2&amp;$B$1&amp;ROUND(BT$29/100*_xlfn.XLOOKUP($E230,$E$32:$E$281,_xlfn.XLOOKUP(BT$31,$S$28:$AB$28,$S$32:$AB$281))*IFERROR(_xlfn.XLOOKUP(BU$30,$S$8:$S$10,_xlfn.XLOOKUP(BT$31,$U$4:$Z$4,$U$8:$Z$10),1),1),4))</f>
        <v/>
      </c>
      <c r="BU230" s="2" t="str">
        <f t="shared" si="47"/>
        <v>{"PhysDef":22996.8302,"HealInc":0.1686}</v>
      </c>
      <c r="BV230" s="2" t="str" cm="1">
        <f t="array" ref="BV230">IF(BV229="","",$B$2&amp;BV$31&amp;$B$2&amp;$B$1&amp;ROUND(BV$29/100*_xlfn.XLOOKUP($E230,$E$32:$E$281,_xlfn.XLOOKUP(BV$31,$S$28:$AB$28,$S$32:$AB$281))*IFERROR(_xlfn.XLOOKUP(BY$30,$S$8:$S$10,_xlfn.XLOOKUP(BV$31,$U$4:$Z$4,$U$8:$Z$10),1),1),4))</f>
        <v>"MagicDef":23470.9916</v>
      </c>
      <c r="BW230" s="2" t="str" cm="1">
        <f t="array" ref="BW230">IF(BW229="","",$B$2&amp;BW$31&amp;$B$2&amp;$B$1&amp;ROUND(BW$29/100*_xlfn.XLOOKUP($E230,$E$32:$E$281,_xlfn.XLOOKUP(BW$31,$S$28:$AB$28,$S$32:$AB$281))*IFERROR(_xlfn.XLOOKUP(BZ$30,$S$8:$S$10,_xlfn.XLOOKUP(BW$31,$U$4:$Z$4,$U$8:$Z$10),1),1),4))</f>
        <v>"AtkSpeed":0.23</v>
      </c>
      <c r="BX230" s="2" t="str" cm="1">
        <f t="array" ref="BX230">IF(BX229="","",$B$2&amp;BX$31&amp;$B$2&amp;$B$1&amp;ROUND(BX$29/100*_xlfn.XLOOKUP($E230,$E$32:$E$281,_xlfn.XLOOKUP(BX$31,$S$28:$AB$28,$S$32:$AB$281))*IFERROR(_xlfn.XLOOKUP(BY$30,$S$8:$S$10,_xlfn.XLOOKUP(BX$31,$U$4:$Z$4,$U$8:$Z$10),1),1),4))</f>
        <v>"HealInc":0.1686</v>
      </c>
      <c r="BY230" s="2" t="str">
        <f t="shared" si="48"/>
        <v>{"MagicDef":23470.9916,"AtkSpeed":0.23,"HealInc":0.1686}</v>
      </c>
    </row>
    <row r="231" spans="4:77" ht="16.5" x14ac:dyDescent="0.15">
      <c r="D231" s="38">
        <v>409</v>
      </c>
      <c r="E231" s="43">
        <v>200</v>
      </c>
      <c r="F231" s="38">
        <v>0</v>
      </c>
      <c r="G231" s="38">
        <v>0</v>
      </c>
      <c r="H231" s="38">
        <v>0</v>
      </c>
      <c r="I231" s="48">
        <v>0</v>
      </c>
      <c r="J231" s="48">
        <v>0</v>
      </c>
      <c r="K231" s="48">
        <v>0</v>
      </c>
      <c r="L231" s="48">
        <v>0</v>
      </c>
      <c r="M231" s="48">
        <v>0</v>
      </c>
      <c r="N231" s="48">
        <v>0</v>
      </c>
      <c r="O231" s="48">
        <v>0</v>
      </c>
      <c r="P231" s="48">
        <v>0</v>
      </c>
      <c r="Q231" s="48">
        <v>0</v>
      </c>
      <c r="R231" s="48">
        <v>0</v>
      </c>
      <c r="S231" s="48">
        <f>SUM(I$32:I231)</f>
        <v>592701.80883179419</v>
      </c>
      <c r="T231" s="48">
        <f>SUM(J$32:J231)</f>
        <v>59270.180883179411</v>
      </c>
      <c r="U231" s="48">
        <f>SUM(K$32:K231)</f>
        <v>23708.072353271767</v>
      </c>
      <c r="V231" s="48">
        <f>SUM(L$32:L231)</f>
        <v>23708.072353271767</v>
      </c>
      <c r="W231" s="62">
        <f>SUM(M$32:M231)/10000</f>
        <v>0.80920000000000003</v>
      </c>
      <c r="X231" s="62">
        <f>SUM(N$32:N231)/10000</f>
        <v>0.80920000000000003</v>
      </c>
      <c r="Y231" s="62">
        <f>SUM(O$32:O231)/10000</f>
        <v>0.22994999999999999</v>
      </c>
      <c r="Z231" s="62">
        <f>SUM(P$32:P231)/10000</f>
        <v>0.17885000000000001</v>
      </c>
      <c r="AA231" s="62">
        <f>SUM(Q$32:Q231)/10000</f>
        <v>0.16863000000000011</v>
      </c>
      <c r="AB231" s="62">
        <f>SUM(R$32:R231)/10000</f>
        <v>0.16863000000000011</v>
      </c>
      <c r="AD231" s="2" t="str" cm="1">
        <f t="array" ref="AD231">IF(AD230="","",$B$2&amp;AD$31&amp;$B$2&amp;$B$1&amp;ROUND(AD$29/100*_xlfn.XLOOKUP($E231,$E$32:$E$281,_xlfn.XLOOKUP(AD$31,$S$28:$AB$28,$S$32:$AB$281))*_xlfn.XLOOKUP(AG$30,$S$8:$S$10,_xlfn.XLOOKUP(AD$31,$U$4:$Z$4,$U$8:$Z$10),1),4))</f>
        <v>"Atk":72309.6207</v>
      </c>
      <c r="AE231" s="2" t="str" cm="1">
        <f t="array" ref="AE231">IF(AE230="","",$B$2&amp;AE$31&amp;$B$2&amp;$B$1&amp;ROUND(AE$29/100*_xlfn.XLOOKUP($E231,$E$32:$E$281,_xlfn.XLOOKUP(AE$31,$S$28:$AB$28,$S$32:$AB$281))*_xlfn.XLOOKUP(AG$30,$S$8:$S$10,_xlfn.XLOOKUP(AE$31,$U$4:$Z$4,$U$8:$Z$10),1),4))</f>
        <v>"Cri":1.1733</v>
      </c>
      <c r="AF231" s="2" t="str" cm="1">
        <f t="array" ref="AF231">IF(AF230="","",$B$2&amp;AF$31&amp;$B$2&amp;$B$1&amp;ROUND(AF$29/100*_xlfn.XLOOKUP($E231,$E$32:$E$281,_xlfn.XLOOKUP(AF$31,$S$28:$AB$28,$S$32:$AB$281))*_xlfn.XLOOKUP(AI$30,$S$8:$S$10,_xlfn.XLOOKUP(AF$31,$U$4:$Z$4,$U$8:$Z$10),1),4))</f>
        <v/>
      </c>
      <c r="AG231" s="2" t="str">
        <f t="shared" si="37"/>
        <v>{"Atk":72309.6207,"Cri":1.1733}</v>
      </c>
      <c r="AH231" s="2" t="str" cm="1">
        <f t="array" ref="AH231">IF(AH230="","",$B$2&amp;AH$31&amp;$B$2&amp;$B$1&amp;ROUND(AH$29/100*_xlfn.XLOOKUP($E231,$E$32:$E$281,_xlfn.XLOOKUP(AH$31,$S$28:$AB$28,$S$32:$AB$281))*_xlfn.XLOOKUP(AK$30,$S$8:$S$10,_xlfn.XLOOKUP(AH$31,$U$4:$Z$4,$U$8:$Z$10),1),4))</f>
        <v>"Hp":521577.5918</v>
      </c>
      <c r="AI231" s="2" t="str" cm="1">
        <f t="array" ref="AI231">IF(AI230="","",$B$2&amp;AI$31&amp;$B$2&amp;$B$1&amp;ROUND(AI$29/100*_xlfn.XLOOKUP($E231,$E$32:$E$281,_xlfn.XLOOKUP(AI$31,$S$28:$AB$28,$S$32:$AB$281))*_xlfn.XLOOKUP(AK$30,$S$8:$S$10,_xlfn.XLOOKUP(AI$31,$U$4:$Z$4,$U$8:$Z$10),1),4))</f>
        <v>"AntiCri":0.6474</v>
      </c>
      <c r="AJ231" s="2" t="str" cm="1">
        <f t="array" ref="AJ231">IF(AJ230="","",$B$2&amp;AJ$31&amp;$B$2&amp;$B$1&amp;ROUND(AJ$29/100*_xlfn.XLOOKUP($E231,$E$32:$E$281,_xlfn.XLOOKUP(AJ$31,$S$28:$AB$28,$S$32:$AB$281))*_xlfn.XLOOKUP(AK$30,$S$8:$S$10,_xlfn.XLOOKUP(AJ$31,$U$4:$Z$4,$U$8:$Z$10),1),4))</f>
        <v/>
      </c>
      <c r="AK231" s="2" t="str">
        <f t="shared" si="38"/>
        <v>{"Hp":521577.5918,"AntiCri":0.6474}</v>
      </c>
      <c r="AL231" s="2" t="str" cm="1">
        <f t="array" ref="AL231">IF(AL230="","",$B$2&amp;AL$31&amp;$B$2&amp;$B$1&amp;ROUND(AL$29/100*_xlfn.XLOOKUP($E231,$E$32:$E$281,_xlfn.XLOOKUP(AL$31,$S$28:$AB$28,$S$32:$AB$281))*IFERROR(_xlfn.XLOOKUP(AO$30,$S$8:$S$10,_xlfn.XLOOKUP(AL$31,$U$4:$Z$4,$U$8:$Z$10),1),1),4))</f>
        <v>"PhysDef":22522.6687</v>
      </c>
      <c r="AM231" s="2" t="str" cm="1">
        <f t="array" ref="AM231">IF(AM230="","",$B$2&amp;AM$31&amp;$B$2&amp;$B$1&amp;ROUND(AM$29/100*_xlfn.XLOOKUP($E231,$E$32:$E$281,_xlfn.XLOOKUP(AM$31,$S$28:$AB$28,$S$32:$AB$281))*IFERROR(_xlfn.XLOOKUP(AP$30,$S$8:$S$10,_xlfn.XLOOKUP(AM$31,$U$4:$Z$4,$U$8:$Z$10),1),1),4))</f>
        <v>"SkillSpeed":0.1789</v>
      </c>
      <c r="AN231" s="2" t="str" cm="1">
        <f t="array" ref="AN231">IF(AN230="","",$B$2&amp;AN$31&amp;$B$2&amp;$B$1&amp;ROUND(AN$29/100*_xlfn.XLOOKUP($E231,$E$32:$E$281,_xlfn.XLOOKUP(AN$31,$S$28:$AB$28,$S$32:$AB$281))*IFERROR(_xlfn.XLOOKUP(AO$30,$S$8:$S$10,_xlfn.XLOOKUP(AN$31,$U$4:$Z$4,$U$8:$Z$10),1),1),4))</f>
        <v/>
      </c>
      <c r="AO231" s="2" t="str">
        <f t="shared" si="39"/>
        <v>{"PhysDef":22522.6687,"SkillSpeed":0.1789}</v>
      </c>
      <c r="AP231" s="2" t="str" cm="1">
        <f t="array" ref="AP231">IF(AP230="","",$B$2&amp;AP$31&amp;$B$2&amp;$B$1&amp;ROUND(AP$29/100*_xlfn.XLOOKUP($E231,$E$32:$E$281,_xlfn.XLOOKUP(AP$31,$S$28:$AB$28,$S$32:$AB$281))*IFERROR(_xlfn.XLOOKUP(AS$30,$S$8:$S$10,_xlfn.XLOOKUP(AP$31,$U$4:$Z$4,$U$8:$Z$10),1),1),4))</f>
        <v>"MagicDef":22522.6687</v>
      </c>
      <c r="AQ231" s="2" t="str" cm="1">
        <f t="array" ref="AQ231">IF(AQ230="","",$B$2&amp;AQ$31&amp;$B$2&amp;$B$1&amp;ROUND(AQ$29/100*_xlfn.XLOOKUP($E231,$E$32:$E$281,_xlfn.XLOOKUP(AQ$31,$S$28:$AB$28,$S$32:$AB$281))*IFERROR(_xlfn.XLOOKUP(AT$30,$S$8:$S$10,_xlfn.XLOOKUP(AQ$31,$U$4:$Z$4,$U$8:$Z$10),1),1),4))</f>
        <v>"AtkSpeed":0.23</v>
      </c>
      <c r="AR231" s="2" t="str" cm="1">
        <f t="array" ref="AR231">IF(AR230="","",$B$2&amp;AR$31&amp;$B$2&amp;$B$1&amp;ROUND(AR$29/100*_xlfn.XLOOKUP($E231,$E$32:$E$281,_xlfn.XLOOKUP(AR$31,$S$28:$AB$28,$S$32:$AB$281))*IFERROR(_xlfn.XLOOKUP(AS$30,$S$8:$S$10,_xlfn.XLOOKUP(AR$31,$U$4:$Z$4,$U$8:$Z$10),1),1),4))</f>
        <v>"SkillSpeed":0.1789</v>
      </c>
      <c r="AS231" s="2" t="str">
        <f t="shared" si="40"/>
        <v>{"MagicDef":22522.6687,"AtkSpeed":0.23,"SkillSpeed":0.1789}</v>
      </c>
      <c r="AT231" s="2" t="str" cm="1">
        <f t="array" ref="AT231">IF(AT230="","",$B$2&amp;AT$31&amp;$B$2&amp;$B$1&amp;ROUND(AT$29/100*_xlfn.XLOOKUP($E231,$E$32:$E$281,_xlfn.XLOOKUP(AT$31,$S$28:$AB$28,$S$32:$AB$281))*IFERROR(_xlfn.XLOOKUP(AW$30,$S$8:$S$10,_xlfn.XLOOKUP(AT$31,$U$4:$Z$4,$U$8:$Z$10),1),1),4))</f>
        <v>"Atk":50972.3556</v>
      </c>
      <c r="AU231" s="2" t="str" cm="1">
        <f t="array" ref="AU231">IF(AU230="","",$B$2&amp;AU$31&amp;$B$2&amp;$B$1&amp;ROUND(AU$29/100*_xlfn.XLOOKUP($E231,$E$32:$E$281,_xlfn.XLOOKUP(AU$31,$S$28:$AB$28,$S$32:$AB$281))*IFERROR(_xlfn.XLOOKUP(AX$30,$S$8:$S$10,_xlfn.XLOOKUP(AU$31,$U$4:$Z$4,$U$8:$Z$10),1),1),4))</f>
        <v>"Cri":0.8092</v>
      </c>
      <c r="AV231" s="2" t="str" cm="1">
        <f t="array" ref="AV231">IF(AV230="","",$B$2&amp;AV$31&amp;$B$2&amp;$B$1&amp;ROUND(AV$29/100*_xlfn.XLOOKUP($E231,$E$32:$E$281,_xlfn.XLOOKUP(AV$31,$S$28:$AB$28,$S$32:$AB$281))*IFERROR(_xlfn.XLOOKUP(AW$30,$S$8:$S$10,_xlfn.XLOOKUP(AV$31,$U$4:$Z$4,$U$8:$Z$10),1),1),4))</f>
        <v/>
      </c>
      <c r="AW231" s="2" t="str">
        <f t="shared" si="41"/>
        <v>{"Atk":50972.3556,"Cri":0.8092}</v>
      </c>
      <c r="AX231" s="2" t="str" cm="1">
        <f t="array" ref="AX231">IF(AX230="","",$B$2&amp;AX$31&amp;$B$2&amp;$B$1&amp;ROUND(AX$29/100*_xlfn.XLOOKUP($E231,$E$32:$E$281,_xlfn.XLOOKUP(AX$31,$S$28:$AB$28,$S$32:$AB$281))*IFERROR(_xlfn.XLOOKUP(BA$30,$S$8:$S$10,_xlfn.XLOOKUP(AX$31,$U$4:$Z$4,$U$8:$Z$10),1),1),4))</f>
        <v>"Hp":740877.261</v>
      </c>
      <c r="AY231" s="2" t="str" cm="1">
        <f t="array" ref="AY231">IF(AY230="","",$B$2&amp;AY$31&amp;$B$2&amp;$B$1&amp;ROUND(AY$29/100*_xlfn.XLOOKUP($E231,$E$32:$E$281,_xlfn.XLOOKUP(AY$31,$S$28:$AB$28,$S$32:$AB$281))*IFERROR(_xlfn.XLOOKUP(BB$30,$S$8:$S$10,_xlfn.XLOOKUP(AY$31,$U$4:$Z$4,$U$8:$Z$10),1),1),4))</f>
        <v>"AntiCri":0.8092</v>
      </c>
      <c r="AZ231" s="2" t="str" cm="1">
        <f t="array" ref="AZ231">IF(AZ230="","",$B$2&amp;AZ$31&amp;$B$2&amp;$B$1&amp;ROUND(AZ$29/100*_xlfn.XLOOKUP($E231,$E$32:$E$281,_xlfn.XLOOKUP(AZ$31,$S$28:$AB$28,$S$32:$AB$281))*IFERROR(_xlfn.XLOOKUP(BA$30,$S$8:$S$10,_xlfn.XLOOKUP(AZ$31,$U$4:$Z$4,$U$8:$Z$10),1),1),4))</f>
        <v/>
      </c>
      <c r="BA231" s="2" t="str">
        <f t="shared" si="42"/>
        <v>{"Hp":740877.261,"AntiCri":0.8092}</v>
      </c>
      <c r="BB231" s="2" t="str" cm="1">
        <f t="array" ref="BB231">IF(BB230="","",$B$2&amp;BB$31&amp;$B$2&amp;$B$1&amp;ROUND(BB$29/100*_xlfn.XLOOKUP($E231,$E$32:$E$281,_xlfn.XLOOKUP(BB$31,$S$28:$AB$28,$S$32:$AB$281))*IFERROR(_xlfn.XLOOKUP(BE$30,$S$8:$S$10,_xlfn.XLOOKUP(BB$31,$U$4:$Z$4,$U$8:$Z$10),1),1),4))</f>
        <v>"PhysDef":26078.8796</v>
      </c>
      <c r="BC231" s="2" t="str" cm="1">
        <f t="array" ref="BC231">IF(BC230="","",$B$2&amp;BC$31&amp;$B$2&amp;$B$1&amp;ROUND(BC$29/100*_xlfn.XLOOKUP($E231,$E$32:$E$281,_xlfn.XLOOKUP(BC$31,$S$28:$AB$28,$S$32:$AB$281))*IFERROR(_xlfn.XLOOKUP(BF$30,$S$8:$S$10,_xlfn.XLOOKUP(BC$31,$U$4:$Z$4,$U$8:$Z$10),1),1),4))</f>
        <v>"OnHealInc":0.1686</v>
      </c>
      <c r="BD231" s="2" t="str" cm="1">
        <f t="array" ref="BD231">IF(BD230="","",$B$2&amp;BD$31&amp;$B$2&amp;$B$1&amp;ROUND(BD$29/100*_xlfn.XLOOKUP($E231,$E$32:$E$281,_xlfn.XLOOKUP(BD$31,$S$28:$AB$28,$S$32:$AB$281))*IFERROR(_xlfn.XLOOKUP(BE$30,$S$8:$S$10,_xlfn.XLOOKUP(BD$31,$U$4:$Z$4,$U$8:$Z$10),1),1),4))</f>
        <v/>
      </c>
      <c r="BE231" s="2" t="str">
        <f t="shared" si="43"/>
        <v>{"PhysDef":26078.8796,"OnHealInc":0.1686}</v>
      </c>
      <c r="BF231" s="2" t="str" cm="1">
        <f t="array" ref="BF231">IF(BF230="","",$B$2&amp;BF$31&amp;$B$2&amp;$B$1&amp;ROUND(BF$29/100*_xlfn.XLOOKUP($E231,$E$32:$E$281,_xlfn.XLOOKUP(BF$31,$S$28:$AB$28,$S$32:$AB$281))*IFERROR(_xlfn.XLOOKUP(BI$30,$S$8:$S$10,_xlfn.XLOOKUP(BF$31,$U$4:$Z$4,$U$8:$Z$10),1),1),4))</f>
        <v>"MagicDef":26078.8796</v>
      </c>
      <c r="BG231" s="2" t="str" cm="1">
        <f t="array" ref="BG231">IF(BG230="","",$B$2&amp;BG$31&amp;$B$2&amp;$B$1&amp;ROUND(BG$29/100*_xlfn.XLOOKUP($E231,$E$32:$E$281,_xlfn.XLOOKUP(BG$31,$S$28:$AB$28,$S$32:$AB$281))*IFERROR(_xlfn.XLOOKUP(BJ$30,$S$8:$S$10,_xlfn.XLOOKUP(BG$31,$U$4:$Z$4,$U$8:$Z$10),1),1),4))</f>
        <v>"AtkSpeed":0.23</v>
      </c>
      <c r="BH231" s="2" t="str" cm="1">
        <f t="array" ref="BH231">IF(BH230="","",$B$2&amp;BH$31&amp;$B$2&amp;$B$1&amp;ROUND(BH$29/100*_xlfn.XLOOKUP($E231,$E$32:$E$281,_xlfn.XLOOKUP(BH$31,$S$28:$AB$28,$S$32:$AB$281))*IFERROR(_xlfn.XLOOKUP(BI$30,$S$8:$S$10,_xlfn.XLOOKUP(BH$31,$U$4:$Z$4,$U$8:$Z$10),1),1),4))</f>
        <v>"OnHealInc":0.1686</v>
      </c>
      <c r="BI231" s="2" t="str">
        <f t="shared" si="44"/>
        <v>{"MagicDef":26078.8796,"AtkSpeed":0.23,"OnHealInc":0.1686}</v>
      </c>
      <c r="BJ231" s="2" t="str" cm="1">
        <f t="array" ref="BJ231">IF(BJ230="","",$B$2&amp;BJ$31&amp;$B$2&amp;$B$1&amp;ROUND(BJ$29/100*_xlfn.XLOOKUP($E231,$E$32:$E$281,_xlfn.XLOOKUP(BJ$31,$S$28:$AB$28,$S$32:$AB$281))*IFERROR(_xlfn.XLOOKUP(BM$30,$S$8:$S$10,_xlfn.XLOOKUP(BJ$31,$U$4:$Z$4,$U$8:$Z$10),1),1),4))</f>
        <v>"Atk":65197.199</v>
      </c>
      <c r="BK231" s="2" t="str" cm="1">
        <f t="array" ref="BK231">IF(BK230="","",$B$2&amp;BK$31&amp;$B$2&amp;$B$1&amp;ROUND(BK$29/100*_xlfn.XLOOKUP($E231,$E$32:$E$281,_xlfn.XLOOKUP(BK$31,$S$28:$AB$28,$S$32:$AB$281))*IFERROR(_xlfn.XLOOKUP(BN$30,$S$8:$S$10,_xlfn.XLOOKUP(BK$31,$U$4:$Z$4,$U$8:$Z$10),1),1),4))</f>
        <v>"Cri":0.8092</v>
      </c>
      <c r="BL231" s="2" t="str" cm="1">
        <f t="array" ref="BL231">IF(BL230="","",$B$2&amp;BL$31&amp;$B$2&amp;$B$1&amp;ROUND(BL$29/100*_xlfn.XLOOKUP($E231,$E$32:$E$281,_xlfn.XLOOKUP(BL$31,$S$28:$AB$28,$S$32:$AB$281))*IFERROR(_xlfn.XLOOKUP(BM$30,$S$8:$S$10,_xlfn.XLOOKUP(BL$31,$U$4:$Z$4,$U$8:$Z$10),1),1),4))</f>
        <v/>
      </c>
      <c r="BM231" s="2" t="str">
        <f t="shared" si="45"/>
        <v>{"Atk":65197.199,"Cri":0.8092}</v>
      </c>
      <c r="BN231" s="2" t="str" cm="1">
        <f t="array" ref="BN231">IF(BN230="","",$B$2&amp;BN$31&amp;$B$2&amp;$B$1&amp;ROUND(BN$29/100*_xlfn.XLOOKUP($E231,$E$32:$E$281,_xlfn.XLOOKUP(BN$31,$S$28:$AB$28,$S$32:$AB$281))*IFERROR(_xlfn.XLOOKUP(BQ$30,$S$8:$S$10,_xlfn.XLOOKUP(BN$31,$U$4:$Z$4,$U$8:$Z$10),1),1),4))</f>
        <v>"Hp":622336.8993</v>
      </c>
      <c r="BO231" s="2" t="str" cm="1">
        <f t="array" ref="BO231">IF(BO230="","",$B$2&amp;BO$31&amp;$B$2&amp;$B$1&amp;ROUND(BO$29/100*_xlfn.XLOOKUP($E231,$E$32:$E$281,_xlfn.XLOOKUP(BO$31,$S$28:$AB$28,$S$32:$AB$281))*IFERROR(_xlfn.XLOOKUP(BR$30,$S$8:$S$10,_xlfn.XLOOKUP(BO$31,$U$4:$Z$4,$U$8:$Z$10),1),1),4))</f>
        <v>"AntiCri":0.8092</v>
      </c>
      <c r="BP231" s="2" t="str" cm="1">
        <f t="array" ref="BP231">IF(BP230="","",$B$2&amp;BP$31&amp;$B$2&amp;$B$1&amp;ROUND(BP$29/100*_xlfn.XLOOKUP($E231,$E$32:$E$281,_xlfn.XLOOKUP(BP$31,$S$28:$AB$28,$S$32:$AB$281))*IFERROR(_xlfn.XLOOKUP(BQ$30,$S$8:$S$10,_xlfn.XLOOKUP(BP$31,$U$4:$Z$4,$U$8:$Z$10),1),1),4))</f>
        <v/>
      </c>
      <c r="BQ231" s="2" t="str">
        <f t="shared" si="46"/>
        <v>{"Hp":622336.8993,"AntiCri":0.8092}</v>
      </c>
      <c r="BR231" s="2" t="str" cm="1">
        <f t="array" ref="BR231">IF(BR230="","",$B$2&amp;BR$31&amp;$B$2&amp;$B$1&amp;ROUND(BR$29/100*_xlfn.XLOOKUP($E231,$E$32:$E$281,_xlfn.XLOOKUP(BR$31,$S$28:$AB$28,$S$32:$AB$281))*IFERROR(_xlfn.XLOOKUP(BU$30,$S$8:$S$10,_xlfn.XLOOKUP(BR$31,$U$4:$Z$4,$U$8:$Z$10),1),1),4))</f>
        <v>"PhysDef":22996.8302</v>
      </c>
      <c r="BS231" s="2" t="str" cm="1">
        <f t="array" ref="BS231">IF(BS230="","",$B$2&amp;BS$31&amp;$B$2&amp;$B$1&amp;ROUND(BS$29/100*_xlfn.XLOOKUP($E231,$E$32:$E$281,_xlfn.XLOOKUP(BS$31,$S$28:$AB$28,$S$32:$AB$281))*IFERROR(_xlfn.XLOOKUP(BV$30,$S$8:$S$10,_xlfn.XLOOKUP(BS$31,$U$4:$Z$4,$U$8:$Z$10),1),1),4))</f>
        <v>"HealInc":0.1686</v>
      </c>
      <c r="BT231" s="2" t="str" cm="1">
        <f t="array" ref="BT231">IF(BT230="","",$B$2&amp;BT$31&amp;$B$2&amp;$B$1&amp;ROUND(BT$29/100*_xlfn.XLOOKUP($E231,$E$32:$E$281,_xlfn.XLOOKUP(BT$31,$S$28:$AB$28,$S$32:$AB$281))*IFERROR(_xlfn.XLOOKUP(BU$30,$S$8:$S$10,_xlfn.XLOOKUP(BT$31,$U$4:$Z$4,$U$8:$Z$10),1),1),4))</f>
        <v/>
      </c>
      <c r="BU231" s="2" t="str">
        <f t="shared" si="47"/>
        <v>{"PhysDef":22996.8302,"HealInc":0.1686}</v>
      </c>
      <c r="BV231" s="2" t="str" cm="1">
        <f t="array" ref="BV231">IF(BV230="","",$B$2&amp;BV$31&amp;$B$2&amp;$B$1&amp;ROUND(BV$29/100*_xlfn.XLOOKUP($E231,$E$32:$E$281,_xlfn.XLOOKUP(BV$31,$S$28:$AB$28,$S$32:$AB$281))*IFERROR(_xlfn.XLOOKUP(BY$30,$S$8:$S$10,_xlfn.XLOOKUP(BV$31,$U$4:$Z$4,$U$8:$Z$10),1),1),4))</f>
        <v>"MagicDef":23470.9916</v>
      </c>
      <c r="BW231" s="2" t="str" cm="1">
        <f t="array" ref="BW231">IF(BW230="","",$B$2&amp;BW$31&amp;$B$2&amp;$B$1&amp;ROUND(BW$29/100*_xlfn.XLOOKUP($E231,$E$32:$E$281,_xlfn.XLOOKUP(BW$31,$S$28:$AB$28,$S$32:$AB$281))*IFERROR(_xlfn.XLOOKUP(BZ$30,$S$8:$S$10,_xlfn.XLOOKUP(BW$31,$U$4:$Z$4,$U$8:$Z$10),1),1),4))</f>
        <v>"AtkSpeed":0.23</v>
      </c>
      <c r="BX231" s="2" t="str" cm="1">
        <f t="array" ref="BX231">IF(BX230="","",$B$2&amp;BX$31&amp;$B$2&amp;$B$1&amp;ROUND(BX$29/100*_xlfn.XLOOKUP($E231,$E$32:$E$281,_xlfn.XLOOKUP(BX$31,$S$28:$AB$28,$S$32:$AB$281))*IFERROR(_xlfn.XLOOKUP(BY$30,$S$8:$S$10,_xlfn.XLOOKUP(BX$31,$U$4:$Z$4,$U$8:$Z$10),1),1),4))</f>
        <v>"HealInc":0.1686</v>
      </c>
      <c r="BY231" s="2" t="str">
        <f t="shared" si="48"/>
        <v>{"MagicDef":23470.9916,"AtkSpeed":0.23,"HealInc":0.1686}</v>
      </c>
    </row>
    <row r="232" spans="4:77" ht="16.5" x14ac:dyDescent="0.15">
      <c r="D232" s="38">
        <v>411</v>
      </c>
      <c r="E232" s="42">
        <v>201</v>
      </c>
      <c r="F232" s="38">
        <v>0</v>
      </c>
      <c r="G232" s="38">
        <v>0</v>
      </c>
      <c r="H232" s="38">
        <v>0</v>
      </c>
      <c r="I232" s="48">
        <v>0</v>
      </c>
      <c r="J232" s="48">
        <v>0</v>
      </c>
      <c r="K232" s="48">
        <v>0</v>
      </c>
      <c r="L232" s="48">
        <v>0</v>
      </c>
      <c r="M232" s="48">
        <v>0</v>
      </c>
      <c r="N232" s="48">
        <v>0</v>
      </c>
      <c r="O232" s="48">
        <v>0</v>
      </c>
      <c r="P232" s="48">
        <v>0</v>
      </c>
      <c r="Q232" s="48">
        <v>0</v>
      </c>
      <c r="R232" s="48">
        <v>0</v>
      </c>
      <c r="S232" s="48">
        <f>SUM(I$32:I232)</f>
        <v>592701.80883179419</v>
      </c>
      <c r="T232" s="48">
        <f>SUM(J$32:J232)</f>
        <v>59270.180883179411</v>
      </c>
      <c r="U232" s="48">
        <f>SUM(K$32:K232)</f>
        <v>23708.072353271767</v>
      </c>
      <c r="V232" s="48">
        <f>SUM(L$32:L232)</f>
        <v>23708.072353271767</v>
      </c>
      <c r="W232" s="62">
        <f>SUM(M$32:M232)/10000</f>
        <v>0.80920000000000003</v>
      </c>
      <c r="X232" s="62">
        <f>SUM(N$32:N232)/10000</f>
        <v>0.80920000000000003</v>
      </c>
      <c r="Y232" s="62">
        <f>SUM(O$32:O232)/10000</f>
        <v>0.22994999999999999</v>
      </c>
      <c r="Z232" s="62">
        <f>SUM(P$32:P232)/10000</f>
        <v>0.17885000000000001</v>
      </c>
      <c r="AA232" s="62">
        <f>SUM(Q$32:Q232)/10000</f>
        <v>0.16863000000000011</v>
      </c>
      <c r="AB232" s="62">
        <f>SUM(R$32:R232)/10000</f>
        <v>0.16863000000000011</v>
      </c>
      <c r="AD232" s="2" t="str" cm="1">
        <f t="array" ref="AD232">IF(AD231="","",$B$2&amp;AD$31&amp;$B$2&amp;$B$1&amp;ROUND(AD$29/100*_xlfn.XLOOKUP($E232,$E$32:$E$281,_xlfn.XLOOKUP(AD$31,$S$28:$AB$28,$S$32:$AB$281))*_xlfn.XLOOKUP(AG$30,$S$8:$S$10,_xlfn.XLOOKUP(AD$31,$U$4:$Z$4,$U$8:$Z$10),1),4))</f>
        <v>"Atk":72309.6207</v>
      </c>
      <c r="AE232" s="2" t="str" cm="1">
        <f t="array" ref="AE232">IF(AE231="","",$B$2&amp;AE$31&amp;$B$2&amp;$B$1&amp;ROUND(AE$29/100*_xlfn.XLOOKUP($E232,$E$32:$E$281,_xlfn.XLOOKUP(AE$31,$S$28:$AB$28,$S$32:$AB$281))*_xlfn.XLOOKUP(AG$30,$S$8:$S$10,_xlfn.XLOOKUP(AE$31,$U$4:$Z$4,$U$8:$Z$10),1),4))</f>
        <v>"Cri":1.1733</v>
      </c>
      <c r="AF232" s="2" t="str" cm="1">
        <f t="array" ref="AF232">IF(AF231="","",$B$2&amp;AF$31&amp;$B$2&amp;$B$1&amp;ROUND(AF$29/100*_xlfn.XLOOKUP($E232,$E$32:$E$281,_xlfn.XLOOKUP(AF$31,$S$28:$AB$28,$S$32:$AB$281))*_xlfn.XLOOKUP(AI$30,$S$8:$S$10,_xlfn.XLOOKUP(AF$31,$U$4:$Z$4,$U$8:$Z$10),1),4))</f>
        <v/>
      </c>
      <c r="AG232" s="2" t="str">
        <f t="shared" si="37"/>
        <v>{"Atk":72309.6207,"Cri":1.1733}</v>
      </c>
      <c r="AH232" s="2" t="str" cm="1">
        <f t="array" ref="AH232">IF(AH231="","",$B$2&amp;AH$31&amp;$B$2&amp;$B$1&amp;ROUND(AH$29/100*_xlfn.XLOOKUP($E232,$E$32:$E$281,_xlfn.XLOOKUP(AH$31,$S$28:$AB$28,$S$32:$AB$281))*_xlfn.XLOOKUP(AK$30,$S$8:$S$10,_xlfn.XLOOKUP(AH$31,$U$4:$Z$4,$U$8:$Z$10),1),4))</f>
        <v>"Hp":521577.5918</v>
      </c>
      <c r="AI232" s="2" t="str" cm="1">
        <f t="array" ref="AI232">IF(AI231="","",$B$2&amp;AI$31&amp;$B$2&amp;$B$1&amp;ROUND(AI$29/100*_xlfn.XLOOKUP($E232,$E$32:$E$281,_xlfn.XLOOKUP(AI$31,$S$28:$AB$28,$S$32:$AB$281))*_xlfn.XLOOKUP(AK$30,$S$8:$S$10,_xlfn.XLOOKUP(AI$31,$U$4:$Z$4,$U$8:$Z$10),1),4))</f>
        <v>"AntiCri":0.6474</v>
      </c>
      <c r="AJ232" s="2" t="str" cm="1">
        <f t="array" ref="AJ232">IF(AJ231="","",$B$2&amp;AJ$31&amp;$B$2&amp;$B$1&amp;ROUND(AJ$29/100*_xlfn.XLOOKUP($E232,$E$32:$E$281,_xlfn.XLOOKUP(AJ$31,$S$28:$AB$28,$S$32:$AB$281))*_xlfn.XLOOKUP(AK$30,$S$8:$S$10,_xlfn.XLOOKUP(AJ$31,$U$4:$Z$4,$U$8:$Z$10),1),4))</f>
        <v/>
      </c>
      <c r="AK232" s="2" t="str">
        <f t="shared" si="38"/>
        <v>{"Hp":521577.5918,"AntiCri":0.6474}</v>
      </c>
      <c r="AL232" s="2" t="str" cm="1">
        <f t="array" ref="AL232">IF(AL231="","",$B$2&amp;AL$31&amp;$B$2&amp;$B$1&amp;ROUND(AL$29/100*_xlfn.XLOOKUP($E232,$E$32:$E$281,_xlfn.XLOOKUP(AL$31,$S$28:$AB$28,$S$32:$AB$281))*IFERROR(_xlfn.XLOOKUP(AO$30,$S$8:$S$10,_xlfn.XLOOKUP(AL$31,$U$4:$Z$4,$U$8:$Z$10),1),1),4))</f>
        <v>"PhysDef":22522.6687</v>
      </c>
      <c r="AM232" s="2" t="str" cm="1">
        <f t="array" ref="AM232">IF(AM231="","",$B$2&amp;AM$31&amp;$B$2&amp;$B$1&amp;ROUND(AM$29/100*_xlfn.XLOOKUP($E232,$E$32:$E$281,_xlfn.XLOOKUP(AM$31,$S$28:$AB$28,$S$32:$AB$281))*IFERROR(_xlfn.XLOOKUP(AP$30,$S$8:$S$10,_xlfn.XLOOKUP(AM$31,$U$4:$Z$4,$U$8:$Z$10),1),1),4))</f>
        <v>"SkillSpeed":0.1789</v>
      </c>
      <c r="AN232" s="2" t="str" cm="1">
        <f t="array" ref="AN232">IF(AN231="","",$B$2&amp;AN$31&amp;$B$2&amp;$B$1&amp;ROUND(AN$29/100*_xlfn.XLOOKUP($E232,$E$32:$E$281,_xlfn.XLOOKUP(AN$31,$S$28:$AB$28,$S$32:$AB$281))*IFERROR(_xlfn.XLOOKUP(AO$30,$S$8:$S$10,_xlfn.XLOOKUP(AN$31,$U$4:$Z$4,$U$8:$Z$10),1),1),4))</f>
        <v/>
      </c>
      <c r="AO232" s="2" t="str">
        <f t="shared" si="39"/>
        <v>{"PhysDef":22522.6687,"SkillSpeed":0.1789}</v>
      </c>
      <c r="AP232" s="2" t="str" cm="1">
        <f t="array" ref="AP232">IF(AP231="","",$B$2&amp;AP$31&amp;$B$2&amp;$B$1&amp;ROUND(AP$29/100*_xlfn.XLOOKUP($E232,$E$32:$E$281,_xlfn.XLOOKUP(AP$31,$S$28:$AB$28,$S$32:$AB$281))*IFERROR(_xlfn.XLOOKUP(AS$30,$S$8:$S$10,_xlfn.XLOOKUP(AP$31,$U$4:$Z$4,$U$8:$Z$10),1),1),4))</f>
        <v>"MagicDef":22522.6687</v>
      </c>
      <c r="AQ232" s="2" t="str" cm="1">
        <f t="array" ref="AQ232">IF(AQ231="","",$B$2&amp;AQ$31&amp;$B$2&amp;$B$1&amp;ROUND(AQ$29/100*_xlfn.XLOOKUP($E232,$E$32:$E$281,_xlfn.XLOOKUP(AQ$31,$S$28:$AB$28,$S$32:$AB$281))*IFERROR(_xlfn.XLOOKUP(AT$30,$S$8:$S$10,_xlfn.XLOOKUP(AQ$31,$U$4:$Z$4,$U$8:$Z$10),1),1),4))</f>
        <v>"AtkSpeed":0.23</v>
      </c>
      <c r="AR232" s="2" t="str" cm="1">
        <f t="array" ref="AR232">IF(AR231="","",$B$2&amp;AR$31&amp;$B$2&amp;$B$1&amp;ROUND(AR$29/100*_xlfn.XLOOKUP($E232,$E$32:$E$281,_xlfn.XLOOKUP(AR$31,$S$28:$AB$28,$S$32:$AB$281))*IFERROR(_xlfn.XLOOKUP(AS$30,$S$8:$S$10,_xlfn.XLOOKUP(AR$31,$U$4:$Z$4,$U$8:$Z$10),1),1),4))</f>
        <v>"SkillSpeed":0.1789</v>
      </c>
      <c r="AS232" s="2" t="str">
        <f t="shared" si="40"/>
        <v>{"MagicDef":22522.6687,"AtkSpeed":0.23,"SkillSpeed":0.1789}</v>
      </c>
      <c r="AT232" s="2" t="str" cm="1">
        <f t="array" ref="AT232">IF(AT231="","",$B$2&amp;AT$31&amp;$B$2&amp;$B$1&amp;ROUND(AT$29/100*_xlfn.XLOOKUP($E232,$E$32:$E$281,_xlfn.XLOOKUP(AT$31,$S$28:$AB$28,$S$32:$AB$281))*IFERROR(_xlfn.XLOOKUP(AW$30,$S$8:$S$10,_xlfn.XLOOKUP(AT$31,$U$4:$Z$4,$U$8:$Z$10),1),1),4))</f>
        <v>"Atk":50972.3556</v>
      </c>
      <c r="AU232" s="2" t="str" cm="1">
        <f t="array" ref="AU232">IF(AU231="","",$B$2&amp;AU$31&amp;$B$2&amp;$B$1&amp;ROUND(AU$29/100*_xlfn.XLOOKUP($E232,$E$32:$E$281,_xlfn.XLOOKUP(AU$31,$S$28:$AB$28,$S$32:$AB$281))*IFERROR(_xlfn.XLOOKUP(AX$30,$S$8:$S$10,_xlfn.XLOOKUP(AU$31,$U$4:$Z$4,$U$8:$Z$10),1),1),4))</f>
        <v>"Cri":0.8092</v>
      </c>
      <c r="AV232" s="2" t="str" cm="1">
        <f t="array" ref="AV232">IF(AV231="","",$B$2&amp;AV$31&amp;$B$2&amp;$B$1&amp;ROUND(AV$29/100*_xlfn.XLOOKUP($E232,$E$32:$E$281,_xlfn.XLOOKUP(AV$31,$S$28:$AB$28,$S$32:$AB$281))*IFERROR(_xlfn.XLOOKUP(AW$30,$S$8:$S$10,_xlfn.XLOOKUP(AV$31,$U$4:$Z$4,$U$8:$Z$10),1),1),4))</f>
        <v/>
      </c>
      <c r="AW232" s="2" t="str">
        <f t="shared" si="41"/>
        <v>{"Atk":50972.3556,"Cri":0.8092}</v>
      </c>
      <c r="AX232" s="2" t="str" cm="1">
        <f t="array" ref="AX232">IF(AX231="","",$B$2&amp;AX$31&amp;$B$2&amp;$B$1&amp;ROUND(AX$29/100*_xlfn.XLOOKUP($E232,$E$32:$E$281,_xlfn.XLOOKUP(AX$31,$S$28:$AB$28,$S$32:$AB$281))*IFERROR(_xlfn.XLOOKUP(BA$30,$S$8:$S$10,_xlfn.XLOOKUP(AX$31,$U$4:$Z$4,$U$8:$Z$10),1),1),4))</f>
        <v>"Hp":740877.261</v>
      </c>
      <c r="AY232" s="2" t="str" cm="1">
        <f t="array" ref="AY232">IF(AY231="","",$B$2&amp;AY$31&amp;$B$2&amp;$B$1&amp;ROUND(AY$29/100*_xlfn.XLOOKUP($E232,$E$32:$E$281,_xlfn.XLOOKUP(AY$31,$S$28:$AB$28,$S$32:$AB$281))*IFERROR(_xlfn.XLOOKUP(BB$30,$S$8:$S$10,_xlfn.XLOOKUP(AY$31,$U$4:$Z$4,$U$8:$Z$10),1),1),4))</f>
        <v>"AntiCri":0.8092</v>
      </c>
      <c r="AZ232" s="2" t="str" cm="1">
        <f t="array" ref="AZ232">IF(AZ231="","",$B$2&amp;AZ$31&amp;$B$2&amp;$B$1&amp;ROUND(AZ$29/100*_xlfn.XLOOKUP($E232,$E$32:$E$281,_xlfn.XLOOKUP(AZ$31,$S$28:$AB$28,$S$32:$AB$281))*IFERROR(_xlfn.XLOOKUP(BA$30,$S$8:$S$10,_xlfn.XLOOKUP(AZ$31,$U$4:$Z$4,$U$8:$Z$10),1),1),4))</f>
        <v/>
      </c>
      <c r="BA232" s="2" t="str">
        <f t="shared" si="42"/>
        <v>{"Hp":740877.261,"AntiCri":0.8092}</v>
      </c>
      <c r="BB232" s="2" t="str" cm="1">
        <f t="array" ref="BB232">IF(BB231="","",$B$2&amp;BB$31&amp;$B$2&amp;$B$1&amp;ROUND(BB$29/100*_xlfn.XLOOKUP($E232,$E$32:$E$281,_xlfn.XLOOKUP(BB$31,$S$28:$AB$28,$S$32:$AB$281))*IFERROR(_xlfn.XLOOKUP(BE$30,$S$8:$S$10,_xlfn.XLOOKUP(BB$31,$U$4:$Z$4,$U$8:$Z$10),1),1),4))</f>
        <v>"PhysDef":26078.8796</v>
      </c>
      <c r="BC232" s="2" t="str" cm="1">
        <f t="array" ref="BC232">IF(BC231="","",$B$2&amp;BC$31&amp;$B$2&amp;$B$1&amp;ROUND(BC$29/100*_xlfn.XLOOKUP($E232,$E$32:$E$281,_xlfn.XLOOKUP(BC$31,$S$28:$AB$28,$S$32:$AB$281))*IFERROR(_xlfn.XLOOKUP(BF$30,$S$8:$S$10,_xlfn.XLOOKUP(BC$31,$U$4:$Z$4,$U$8:$Z$10),1),1),4))</f>
        <v>"OnHealInc":0.1686</v>
      </c>
      <c r="BD232" s="2" t="str" cm="1">
        <f t="array" ref="BD232">IF(BD231="","",$B$2&amp;BD$31&amp;$B$2&amp;$B$1&amp;ROUND(BD$29/100*_xlfn.XLOOKUP($E232,$E$32:$E$281,_xlfn.XLOOKUP(BD$31,$S$28:$AB$28,$S$32:$AB$281))*IFERROR(_xlfn.XLOOKUP(BE$30,$S$8:$S$10,_xlfn.XLOOKUP(BD$31,$U$4:$Z$4,$U$8:$Z$10),1),1),4))</f>
        <v/>
      </c>
      <c r="BE232" s="2" t="str">
        <f t="shared" si="43"/>
        <v>{"PhysDef":26078.8796,"OnHealInc":0.1686}</v>
      </c>
      <c r="BF232" s="2" t="str" cm="1">
        <f t="array" ref="BF232">IF(BF231="","",$B$2&amp;BF$31&amp;$B$2&amp;$B$1&amp;ROUND(BF$29/100*_xlfn.XLOOKUP($E232,$E$32:$E$281,_xlfn.XLOOKUP(BF$31,$S$28:$AB$28,$S$32:$AB$281))*IFERROR(_xlfn.XLOOKUP(BI$30,$S$8:$S$10,_xlfn.XLOOKUP(BF$31,$U$4:$Z$4,$U$8:$Z$10),1),1),4))</f>
        <v>"MagicDef":26078.8796</v>
      </c>
      <c r="BG232" s="2" t="str" cm="1">
        <f t="array" ref="BG232">IF(BG231="","",$B$2&amp;BG$31&amp;$B$2&amp;$B$1&amp;ROUND(BG$29/100*_xlfn.XLOOKUP($E232,$E$32:$E$281,_xlfn.XLOOKUP(BG$31,$S$28:$AB$28,$S$32:$AB$281))*IFERROR(_xlfn.XLOOKUP(BJ$30,$S$8:$S$10,_xlfn.XLOOKUP(BG$31,$U$4:$Z$4,$U$8:$Z$10),1),1),4))</f>
        <v>"AtkSpeed":0.23</v>
      </c>
      <c r="BH232" s="2" t="str" cm="1">
        <f t="array" ref="BH232">IF(BH231="","",$B$2&amp;BH$31&amp;$B$2&amp;$B$1&amp;ROUND(BH$29/100*_xlfn.XLOOKUP($E232,$E$32:$E$281,_xlfn.XLOOKUP(BH$31,$S$28:$AB$28,$S$32:$AB$281))*IFERROR(_xlfn.XLOOKUP(BI$30,$S$8:$S$10,_xlfn.XLOOKUP(BH$31,$U$4:$Z$4,$U$8:$Z$10),1),1),4))</f>
        <v>"OnHealInc":0.1686</v>
      </c>
      <c r="BI232" s="2" t="str">
        <f t="shared" si="44"/>
        <v>{"MagicDef":26078.8796,"AtkSpeed":0.23,"OnHealInc":0.1686}</v>
      </c>
      <c r="BJ232" s="2" t="str" cm="1">
        <f t="array" ref="BJ232">IF(BJ231="","",$B$2&amp;BJ$31&amp;$B$2&amp;$B$1&amp;ROUND(BJ$29/100*_xlfn.XLOOKUP($E232,$E$32:$E$281,_xlfn.XLOOKUP(BJ$31,$S$28:$AB$28,$S$32:$AB$281))*IFERROR(_xlfn.XLOOKUP(BM$30,$S$8:$S$10,_xlfn.XLOOKUP(BJ$31,$U$4:$Z$4,$U$8:$Z$10),1),1),4))</f>
        <v>"Atk":65197.199</v>
      </c>
      <c r="BK232" s="2" t="str" cm="1">
        <f t="array" ref="BK232">IF(BK231="","",$B$2&amp;BK$31&amp;$B$2&amp;$B$1&amp;ROUND(BK$29/100*_xlfn.XLOOKUP($E232,$E$32:$E$281,_xlfn.XLOOKUP(BK$31,$S$28:$AB$28,$S$32:$AB$281))*IFERROR(_xlfn.XLOOKUP(BN$30,$S$8:$S$10,_xlfn.XLOOKUP(BK$31,$U$4:$Z$4,$U$8:$Z$10),1),1),4))</f>
        <v>"Cri":0.8092</v>
      </c>
      <c r="BL232" s="2" t="str" cm="1">
        <f t="array" ref="BL232">IF(BL231="","",$B$2&amp;BL$31&amp;$B$2&amp;$B$1&amp;ROUND(BL$29/100*_xlfn.XLOOKUP($E232,$E$32:$E$281,_xlfn.XLOOKUP(BL$31,$S$28:$AB$28,$S$32:$AB$281))*IFERROR(_xlfn.XLOOKUP(BM$30,$S$8:$S$10,_xlfn.XLOOKUP(BL$31,$U$4:$Z$4,$U$8:$Z$10),1),1),4))</f>
        <v/>
      </c>
      <c r="BM232" s="2" t="str">
        <f t="shared" si="45"/>
        <v>{"Atk":65197.199,"Cri":0.8092}</v>
      </c>
      <c r="BN232" s="2" t="str" cm="1">
        <f t="array" ref="BN232">IF(BN231="","",$B$2&amp;BN$31&amp;$B$2&amp;$B$1&amp;ROUND(BN$29/100*_xlfn.XLOOKUP($E232,$E$32:$E$281,_xlfn.XLOOKUP(BN$31,$S$28:$AB$28,$S$32:$AB$281))*IFERROR(_xlfn.XLOOKUP(BQ$30,$S$8:$S$10,_xlfn.XLOOKUP(BN$31,$U$4:$Z$4,$U$8:$Z$10),1),1),4))</f>
        <v>"Hp":622336.8993</v>
      </c>
      <c r="BO232" s="2" t="str" cm="1">
        <f t="array" ref="BO232">IF(BO231="","",$B$2&amp;BO$31&amp;$B$2&amp;$B$1&amp;ROUND(BO$29/100*_xlfn.XLOOKUP($E232,$E$32:$E$281,_xlfn.XLOOKUP(BO$31,$S$28:$AB$28,$S$32:$AB$281))*IFERROR(_xlfn.XLOOKUP(BR$30,$S$8:$S$10,_xlfn.XLOOKUP(BO$31,$U$4:$Z$4,$U$8:$Z$10),1),1),4))</f>
        <v>"AntiCri":0.8092</v>
      </c>
      <c r="BP232" s="2" t="str" cm="1">
        <f t="array" ref="BP232">IF(BP231="","",$B$2&amp;BP$31&amp;$B$2&amp;$B$1&amp;ROUND(BP$29/100*_xlfn.XLOOKUP($E232,$E$32:$E$281,_xlfn.XLOOKUP(BP$31,$S$28:$AB$28,$S$32:$AB$281))*IFERROR(_xlfn.XLOOKUP(BQ$30,$S$8:$S$10,_xlfn.XLOOKUP(BP$31,$U$4:$Z$4,$U$8:$Z$10),1),1),4))</f>
        <v/>
      </c>
      <c r="BQ232" s="2" t="str">
        <f t="shared" si="46"/>
        <v>{"Hp":622336.8993,"AntiCri":0.8092}</v>
      </c>
      <c r="BR232" s="2" t="str" cm="1">
        <f t="array" ref="BR232">IF(BR231="","",$B$2&amp;BR$31&amp;$B$2&amp;$B$1&amp;ROUND(BR$29/100*_xlfn.XLOOKUP($E232,$E$32:$E$281,_xlfn.XLOOKUP(BR$31,$S$28:$AB$28,$S$32:$AB$281))*IFERROR(_xlfn.XLOOKUP(BU$30,$S$8:$S$10,_xlfn.XLOOKUP(BR$31,$U$4:$Z$4,$U$8:$Z$10),1),1),4))</f>
        <v>"PhysDef":22996.8302</v>
      </c>
      <c r="BS232" s="2" t="str" cm="1">
        <f t="array" ref="BS232">IF(BS231="","",$B$2&amp;BS$31&amp;$B$2&amp;$B$1&amp;ROUND(BS$29/100*_xlfn.XLOOKUP($E232,$E$32:$E$281,_xlfn.XLOOKUP(BS$31,$S$28:$AB$28,$S$32:$AB$281))*IFERROR(_xlfn.XLOOKUP(BV$30,$S$8:$S$10,_xlfn.XLOOKUP(BS$31,$U$4:$Z$4,$U$8:$Z$10),1),1),4))</f>
        <v>"HealInc":0.1686</v>
      </c>
      <c r="BT232" s="2" t="str" cm="1">
        <f t="array" ref="BT232">IF(BT231="","",$B$2&amp;BT$31&amp;$B$2&amp;$B$1&amp;ROUND(BT$29/100*_xlfn.XLOOKUP($E232,$E$32:$E$281,_xlfn.XLOOKUP(BT$31,$S$28:$AB$28,$S$32:$AB$281))*IFERROR(_xlfn.XLOOKUP(BU$30,$S$8:$S$10,_xlfn.XLOOKUP(BT$31,$U$4:$Z$4,$U$8:$Z$10),1),1),4))</f>
        <v/>
      </c>
      <c r="BU232" s="2" t="str">
        <f t="shared" si="47"/>
        <v>{"PhysDef":22996.8302,"HealInc":0.1686}</v>
      </c>
      <c r="BV232" s="2" t="str" cm="1">
        <f t="array" ref="BV232">IF(BV231="","",$B$2&amp;BV$31&amp;$B$2&amp;$B$1&amp;ROUND(BV$29/100*_xlfn.XLOOKUP($E232,$E$32:$E$281,_xlfn.XLOOKUP(BV$31,$S$28:$AB$28,$S$32:$AB$281))*IFERROR(_xlfn.XLOOKUP(BY$30,$S$8:$S$10,_xlfn.XLOOKUP(BV$31,$U$4:$Z$4,$U$8:$Z$10),1),1),4))</f>
        <v>"MagicDef":23470.9916</v>
      </c>
      <c r="BW232" s="2" t="str" cm="1">
        <f t="array" ref="BW232">IF(BW231="","",$B$2&amp;BW$31&amp;$B$2&amp;$B$1&amp;ROUND(BW$29/100*_xlfn.XLOOKUP($E232,$E$32:$E$281,_xlfn.XLOOKUP(BW$31,$S$28:$AB$28,$S$32:$AB$281))*IFERROR(_xlfn.XLOOKUP(BZ$30,$S$8:$S$10,_xlfn.XLOOKUP(BW$31,$U$4:$Z$4,$U$8:$Z$10),1),1),4))</f>
        <v>"AtkSpeed":0.23</v>
      </c>
      <c r="BX232" s="2" t="str" cm="1">
        <f t="array" ref="BX232">IF(BX231="","",$B$2&amp;BX$31&amp;$B$2&amp;$B$1&amp;ROUND(BX$29/100*_xlfn.XLOOKUP($E232,$E$32:$E$281,_xlfn.XLOOKUP(BX$31,$S$28:$AB$28,$S$32:$AB$281))*IFERROR(_xlfn.XLOOKUP(BY$30,$S$8:$S$10,_xlfn.XLOOKUP(BX$31,$U$4:$Z$4,$U$8:$Z$10),1),1),4))</f>
        <v>"HealInc":0.1686</v>
      </c>
      <c r="BY232" s="2" t="str">
        <f t="shared" si="48"/>
        <v>{"MagicDef":23470.9916,"AtkSpeed":0.23,"HealInc":0.1686}</v>
      </c>
    </row>
    <row r="233" spans="4:77" ht="16.5" x14ac:dyDescent="0.15">
      <c r="D233" s="38">
        <v>413</v>
      </c>
      <c r="E233" s="43">
        <v>202</v>
      </c>
      <c r="F233" s="38">
        <v>0</v>
      </c>
      <c r="G233" s="38">
        <v>0</v>
      </c>
      <c r="H233" s="38">
        <v>0</v>
      </c>
      <c r="I233" s="48">
        <v>0</v>
      </c>
      <c r="J233" s="48">
        <v>0</v>
      </c>
      <c r="K233" s="48">
        <v>0</v>
      </c>
      <c r="L233" s="48">
        <v>0</v>
      </c>
      <c r="M233" s="48">
        <v>0</v>
      </c>
      <c r="N233" s="48">
        <v>0</v>
      </c>
      <c r="O233" s="48">
        <v>0</v>
      </c>
      <c r="P233" s="48">
        <v>0</v>
      </c>
      <c r="Q233" s="48">
        <v>0</v>
      </c>
      <c r="R233" s="48">
        <v>0</v>
      </c>
      <c r="S233" s="48">
        <f>SUM(I$32:I233)</f>
        <v>592701.80883179419</v>
      </c>
      <c r="T233" s="48">
        <f>SUM(J$32:J233)</f>
        <v>59270.180883179411</v>
      </c>
      <c r="U233" s="48">
        <f>SUM(K$32:K233)</f>
        <v>23708.072353271767</v>
      </c>
      <c r="V233" s="48">
        <f>SUM(L$32:L233)</f>
        <v>23708.072353271767</v>
      </c>
      <c r="W233" s="62">
        <f>SUM(M$32:M233)/10000</f>
        <v>0.80920000000000003</v>
      </c>
      <c r="X233" s="62">
        <f>SUM(N$32:N233)/10000</f>
        <v>0.80920000000000003</v>
      </c>
      <c r="Y233" s="62">
        <f>SUM(O$32:O233)/10000</f>
        <v>0.22994999999999999</v>
      </c>
      <c r="Z233" s="62">
        <f>SUM(P$32:P233)/10000</f>
        <v>0.17885000000000001</v>
      </c>
      <c r="AA233" s="62">
        <f>SUM(Q$32:Q233)/10000</f>
        <v>0.16863000000000011</v>
      </c>
      <c r="AB233" s="62">
        <f>SUM(R$32:R233)/10000</f>
        <v>0.16863000000000011</v>
      </c>
      <c r="AD233" s="2" t="str" cm="1">
        <f t="array" ref="AD233">IF(AD232="","",$B$2&amp;AD$31&amp;$B$2&amp;$B$1&amp;ROUND(AD$29/100*_xlfn.XLOOKUP($E233,$E$32:$E$281,_xlfn.XLOOKUP(AD$31,$S$28:$AB$28,$S$32:$AB$281))*_xlfn.XLOOKUP(AG$30,$S$8:$S$10,_xlfn.XLOOKUP(AD$31,$U$4:$Z$4,$U$8:$Z$10),1),4))</f>
        <v>"Atk":72309.6207</v>
      </c>
      <c r="AE233" s="2" t="str" cm="1">
        <f t="array" ref="AE233">IF(AE232="","",$B$2&amp;AE$31&amp;$B$2&amp;$B$1&amp;ROUND(AE$29/100*_xlfn.XLOOKUP($E233,$E$32:$E$281,_xlfn.XLOOKUP(AE$31,$S$28:$AB$28,$S$32:$AB$281))*_xlfn.XLOOKUP(AG$30,$S$8:$S$10,_xlfn.XLOOKUP(AE$31,$U$4:$Z$4,$U$8:$Z$10),1),4))</f>
        <v>"Cri":1.1733</v>
      </c>
      <c r="AF233" s="2" t="str" cm="1">
        <f t="array" ref="AF233">IF(AF232="","",$B$2&amp;AF$31&amp;$B$2&amp;$B$1&amp;ROUND(AF$29/100*_xlfn.XLOOKUP($E233,$E$32:$E$281,_xlfn.XLOOKUP(AF$31,$S$28:$AB$28,$S$32:$AB$281))*_xlfn.XLOOKUP(AI$30,$S$8:$S$10,_xlfn.XLOOKUP(AF$31,$U$4:$Z$4,$U$8:$Z$10),1),4))</f>
        <v/>
      </c>
      <c r="AG233" s="2" t="str">
        <f t="shared" si="37"/>
        <v>{"Atk":72309.6207,"Cri":1.1733}</v>
      </c>
      <c r="AH233" s="2" t="str" cm="1">
        <f t="array" ref="AH233">IF(AH232="","",$B$2&amp;AH$31&amp;$B$2&amp;$B$1&amp;ROUND(AH$29/100*_xlfn.XLOOKUP($E233,$E$32:$E$281,_xlfn.XLOOKUP(AH$31,$S$28:$AB$28,$S$32:$AB$281))*_xlfn.XLOOKUP(AK$30,$S$8:$S$10,_xlfn.XLOOKUP(AH$31,$U$4:$Z$4,$U$8:$Z$10),1),4))</f>
        <v>"Hp":521577.5918</v>
      </c>
      <c r="AI233" s="2" t="str" cm="1">
        <f t="array" ref="AI233">IF(AI232="","",$B$2&amp;AI$31&amp;$B$2&amp;$B$1&amp;ROUND(AI$29/100*_xlfn.XLOOKUP($E233,$E$32:$E$281,_xlfn.XLOOKUP(AI$31,$S$28:$AB$28,$S$32:$AB$281))*_xlfn.XLOOKUP(AK$30,$S$8:$S$10,_xlfn.XLOOKUP(AI$31,$U$4:$Z$4,$U$8:$Z$10),1),4))</f>
        <v>"AntiCri":0.6474</v>
      </c>
      <c r="AJ233" s="2" t="str" cm="1">
        <f t="array" ref="AJ233">IF(AJ232="","",$B$2&amp;AJ$31&amp;$B$2&amp;$B$1&amp;ROUND(AJ$29/100*_xlfn.XLOOKUP($E233,$E$32:$E$281,_xlfn.XLOOKUP(AJ$31,$S$28:$AB$28,$S$32:$AB$281))*_xlfn.XLOOKUP(AK$30,$S$8:$S$10,_xlfn.XLOOKUP(AJ$31,$U$4:$Z$4,$U$8:$Z$10),1),4))</f>
        <v/>
      </c>
      <c r="AK233" s="2" t="str">
        <f t="shared" si="38"/>
        <v>{"Hp":521577.5918,"AntiCri":0.6474}</v>
      </c>
      <c r="AL233" s="2" t="str" cm="1">
        <f t="array" ref="AL233">IF(AL232="","",$B$2&amp;AL$31&amp;$B$2&amp;$B$1&amp;ROUND(AL$29/100*_xlfn.XLOOKUP($E233,$E$32:$E$281,_xlfn.XLOOKUP(AL$31,$S$28:$AB$28,$S$32:$AB$281))*IFERROR(_xlfn.XLOOKUP(AO$30,$S$8:$S$10,_xlfn.XLOOKUP(AL$31,$U$4:$Z$4,$U$8:$Z$10),1),1),4))</f>
        <v>"PhysDef":22522.6687</v>
      </c>
      <c r="AM233" s="2" t="str" cm="1">
        <f t="array" ref="AM233">IF(AM232="","",$B$2&amp;AM$31&amp;$B$2&amp;$B$1&amp;ROUND(AM$29/100*_xlfn.XLOOKUP($E233,$E$32:$E$281,_xlfn.XLOOKUP(AM$31,$S$28:$AB$28,$S$32:$AB$281))*IFERROR(_xlfn.XLOOKUP(AP$30,$S$8:$S$10,_xlfn.XLOOKUP(AM$31,$U$4:$Z$4,$U$8:$Z$10),1),1),4))</f>
        <v>"SkillSpeed":0.1789</v>
      </c>
      <c r="AN233" s="2" t="str" cm="1">
        <f t="array" ref="AN233">IF(AN232="","",$B$2&amp;AN$31&amp;$B$2&amp;$B$1&amp;ROUND(AN$29/100*_xlfn.XLOOKUP($E233,$E$32:$E$281,_xlfn.XLOOKUP(AN$31,$S$28:$AB$28,$S$32:$AB$281))*IFERROR(_xlfn.XLOOKUP(AO$30,$S$8:$S$10,_xlfn.XLOOKUP(AN$31,$U$4:$Z$4,$U$8:$Z$10),1),1),4))</f>
        <v/>
      </c>
      <c r="AO233" s="2" t="str">
        <f t="shared" si="39"/>
        <v>{"PhysDef":22522.6687,"SkillSpeed":0.1789}</v>
      </c>
      <c r="AP233" s="2" t="str" cm="1">
        <f t="array" ref="AP233">IF(AP232="","",$B$2&amp;AP$31&amp;$B$2&amp;$B$1&amp;ROUND(AP$29/100*_xlfn.XLOOKUP($E233,$E$32:$E$281,_xlfn.XLOOKUP(AP$31,$S$28:$AB$28,$S$32:$AB$281))*IFERROR(_xlfn.XLOOKUP(AS$30,$S$8:$S$10,_xlfn.XLOOKUP(AP$31,$U$4:$Z$4,$U$8:$Z$10),1),1),4))</f>
        <v>"MagicDef":22522.6687</v>
      </c>
      <c r="AQ233" s="2" t="str" cm="1">
        <f t="array" ref="AQ233">IF(AQ232="","",$B$2&amp;AQ$31&amp;$B$2&amp;$B$1&amp;ROUND(AQ$29/100*_xlfn.XLOOKUP($E233,$E$32:$E$281,_xlfn.XLOOKUP(AQ$31,$S$28:$AB$28,$S$32:$AB$281))*IFERROR(_xlfn.XLOOKUP(AT$30,$S$8:$S$10,_xlfn.XLOOKUP(AQ$31,$U$4:$Z$4,$U$8:$Z$10),1),1),4))</f>
        <v>"AtkSpeed":0.23</v>
      </c>
      <c r="AR233" s="2" t="str" cm="1">
        <f t="array" ref="AR233">IF(AR232="","",$B$2&amp;AR$31&amp;$B$2&amp;$B$1&amp;ROUND(AR$29/100*_xlfn.XLOOKUP($E233,$E$32:$E$281,_xlfn.XLOOKUP(AR$31,$S$28:$AB$28,$S$32:$AB$281))*IFERROR(_xlfn.XLOOKUP(AS$30,$S$8:$S$10,_xlfn.XLOOKUP(AR$31,$U$4:$Z$4,$U$8:$Z$10),1),1),4))</f>
        <v>"SkillSpeed":0.1789</v>
      </c>
      <c r="AS233" s="2" t="str">
        <f t="shared" si="40"/>
        <v>{"MagicDef":22522.6687,"AtkSpeed":0.23,"SkillSpeed":0.1789}</v>
      </c>
      <c r="AT233" s="2" t="str" cm="1">
        <f t="array" ref="AT233">IF(AT232="","",$B$2&amp;AT$31&amp;$B$2&amp;$B$1&amp;ROUND(AT$29/100*_xlfn.XLOOKUP($E233,$E$32:$E$281,_xlfn.XLOOKUP(AT$31,$S$28:$AB$28,$S$32:$AB$281))*IFERROR(_xlfn.XLOOKUP(AW$30,$S$8:$S$10,_xlfn.XLOOKUP(AT$31,$U$4:$Z$4,$U$8:$Z$10),1),1),4))</f>
        <v>"Atk":50972.3556</v>
      </c>
      <c r="AU233" s="2" t="str" cm="1">
        <f t="array" ref="AU233">IF(AU232="","",$B$2&amp;AU$31&amp;$B$2&amp;$B$1&amp;ROUND(AU$29/100*_xlfn.XLOOKUP($E233,$E$32:$E$281,_xlfn.XLOOKUP(AU$31,$S$28:$AB$28,$S$32:$AB$281))*IFERROR(_xlfn.XLOOKUP(AX$30,$S$8:$S$10,_xlfn.XLOOKUP(AU$31,$U$4:$Z$4,$U$8:$Z$10),1),1),4))</f>
        <v>"Cri":0.8092</v>
      </c>
      <c r="AV233" s="2" t="str" cm="1">
        <f t="array" ref="AV233">IF(AV232="","",$B$2&amp;AV$31&amp;$B$2&amp;$B$1&amp;ROUND(AV$29/100*_xlfn.XLOOKUP($E233,$E$32:$E$281,_xlfn.XLOOKUP(AV$31,$S$28:$AB$28,$S$32:$AB$281))*IFERROR(_xlfn.XLOOKUP(AW$30,$S$8:$S$10,_xlfn.XLOOKUP(AV$31,$U$4:$Z$4,$U$8:$Z$10),1),1),4))</f>
        <v/>
      </c>
      <c r="AW233" s="2" t="str">
        <f t="shared" si="41"/>
        <v>{"Atk":50972.3556,"Cri":0.8092}</v>
      </c>
      <c r="AX233" s="2" t="str" cm="1">
        <f t="array" ref="AX233">IF(AX232="","",$B$2&amp;AX$31&amp;$B$2&amp;$B$1&amp;ROUND(AX$29/100*_xlfn.XLOOKUP($E233,$E$32:$E$281,_xlfn.XLOOKUP(AX$31,$S$28:$AB$28,$S$32:$AB$281))*IFERROR(_xlfn.XLOOKUP(BA$30,$S$8:$S$10,_xlfn.XLOOKUP(AX$31,$U$4:$Z$4,$U$8:$Z$10),1),1),4))</f>
        <v>"Hp":740877.261</v>
      </c>
      <c r="AY233" s="2" t="str" cm="1">
        <f t="array" ref="AY233">IF(AY232="","",$B$2&amp;AY$31&amp;$B$2&amp;$B$1&amp;ROUND(AY$29/100*_xlfn.XLOOKUP($E233,$E$32:$E$281,_xlfn.XLOOKUP(AY$31,$S$28:$AB$28,$S$32:$AB$281))*IFERROR(_xlfn.XLOOKUP(BB$30,$S$8:$S$10,_xlfn.XLOOKUP(AY$31,$U$4:$Z$4,$U$8:$Z$10),1),1),4))</f>
        <v>"AntiCri":0.8092</v>
      </c>
      <c r="AZ233" s="2" t="str" cm="1">
        <f t="array" ref="AZ233">IF(AZ232="","",$B$2&amp;AZ$31&amp;$B$2&amp;$B$1&amp;ROUND(AZ$29/100*_xlfn.XLOOKUP($E233,$E$32:$E$281,_xlfn.XLOOKUP(AZ$31,$S$28:$AB$28,$S$32:$AB$281))*IFERROR(_xlfn.XLOOKUP(BA$30,$S$8:$S$10,_xlfn.XLOOKUP(AZ$31,$U$4:$Z$4,$U$8:$Z$10),1),1),4))</f>
        <v/>
      </c>
      <c r="BA233" s="2" t="str">
        <f t="shared" si="42"/>
        <v>{"Hp":740877.261,"AntiCri":0.8092}</v>
      </c>
      <c r="BB233" s="2" t="str" cm="1">
        <f t="array" ref="BB233">IF(BB232="","",$B$2&amp;BB$31&amp;$B$2&amp;$B$1&amp;ROUND(BB$29/100*_xlfn.XLOOKUP($E233,$E$32:$E$281,_xlfn.XLOOKUP(BB$31,$S$28:$AB$28,$S$32:$AB$281))*IFERROR(_xlfn.XLOOKUP(BE$30,$S$8:$S$10,_xlfn.XLOOKUP(BB$31,$U$4:$Z$4,$U$8:$Z$10),1),1),4))</f>
        <v>"PhysDef":26078.8796</v>
      </c>
      <c r="BC233" s="2" t="str" cm="1">
        <f t="array" ref="BC233">IF(BC232="","",$B$2&amp;BC$31&amp;$B$2&amp;$B$1&amp;ROUND(BC$29/100*_xlfn.XLOOKUP($E233,$E$32:$E$281,_xlfn.XLOOKUP(BC$31,$S$28:$AB$28,$S$32:$AB$281))*IFERROR(_xlfn.XLOOKUP(BF$30,$S$8:$S$10,_xlfn.XLOOKUP(BC$31,$U$4:$Z$4,$U$8:$Z$10),1),1),4))</f>
        <v>"OnHealInc":0.1686</v>
      </c>
      <c r="BD233" s="2" t="str" cm="1">
        <f t="array" ref="BD233">IF(BD232="","",$B$2&amp;BD$31&amp;$B$2&amp;$B$1&amp;ROUND(BD$29/100*_xlfn.XLOOKUP($E233,$E$32:$E$281,_xlfn.XLOOKUP(BD$31,$S$28:$AB$28,$S$32:$AB$281))*IFERROR(_xlfn.XLOOKUP(BE$30,$S$8:$S$10,_xlfn.XLOOKUP(BD$31,$U$4:$Z$4,$U$8:$Z$10),1),1),4))</f>
        <v/>
      </c>
      <c r="BE233" s="2" t="str">
        <f t="shared" si="43"/>
        <v>{"PhysDef":26078.8796,"OnHealInc":0.1686}</v>
      </c>
      <c r="BF233" s="2" t="str" cm="1">
        <f t="array" ref="BF233">IF(BF232="","",$B$2&amp;BF$31&amp;$B$2&amp;$B$1&amp;ROUND(BF$29/100*_xlfn.XLOOKUP($E233,$E$32:$E$281,_xlfn.XLOOKUP(BF$31,$S$28:$AB$28,$S$32:$AB$281))*IFERROR(_xlfn.XLOOKUP(BI$30,$S$8:$S$10,_xlfn.XLOOKUP(BF$31,$U$4:$Z$4,$U$8:$Z$10),1),1),4))</f>
        <v>"MagicDef":26078.8796</v>
      </c>
      <c r="BG233" s="2" t="str" cm="1">
        <f t="array" ref="BG233">IF(BG232="","",$B$2&amp;BG$31&amp;$B$2&amp;$B$1&amp;ROUND(BG$29/100*_xlfn.XLOOKUP($E233,$E$32:$E$281,_xlfn.XLOOKUP(BG$31,$S$28:$AB$28,$S$32:$AB$281))*IFERROR(_xlfn.XLOOKUP(BJ$30,$S$8:$S$10,_xlfn.XLOOKUP(BG$31,$U$4:$Z$4,$U$8:$Z$10),1),1),4))</f>
        <v>"AtkSpeed":0.23</v>
      </c>
      <c r="BH233" s="2" t="str" cm="1">
        <f t="array" ref="BH233">IF(BH232="","",$B$2&amp;BH$31&amp;$B$2&amp;$B$1&amp;ROUND(BH$29/100*_xlfn.XLOOKUP($E233,$E$32:$E$281,_xlfn.XLOOKUP(BH$31,$S$28:$AB$28,$S$32:$AB$281))*IFERROR(_xlfn.XLOOKUP(BI$30,$S$8:$S$10,_xlfn.XLOOKUP(BH$31,$U$4:$Z$4,$U$8:$Z$10),1),1),4))</f>
        <v>"OnHealInc":0.1686</v>
      </c>
      <c r="BI233" s="2" t="str">
        <f t="shared" si="44"/>
        <v>{"MagicDef":26078.8796,"AtkSpeed":0.23,"OnHealInc":0.1686}</v>
      </c>
      <c r="BJ233" s="2" t="str" cm="1">
        <f t="array" ref="BJ233">IF(BJ232="","",$B$2&amp;BJ$31&amp;$B$2&amp;$B$1&amp;ROUND(BJ$29/100*_xlfn.XLOOKUP($E233,$E$32:$E$281,_xlfn.XLOOKUP(BJ$31,$S$28:$AB$28,$S$32:$AB$281))*IFERROR(_xlfn.XLOOKUP(BM$30,$S$8:$S$10,_xlfn.XLOOKUP(BJ$31,$U$4:$Z$4,$U$8:$Z$10),1),1),4))</f>
        <v>"Atk":65197.199</v>
      </c>
      <c r="BK233" s="2" t="str" cm="1">
        <f t="array" ref="BK233">IF(BK232="","",$B$2&amp;BK$31&amp;$B$2&amp;$B$1&amp;ROUND(BK$29/100*_xlfn.XLOOKUP($E233,$E$32:$E$281,_xlfn.XLOOKUP(BK$31,$S$28:$AB$28,$S$32:$AB$281))*IFERROR(_xlfn.XLOOKUP(BN$30,$S$8:$S$10,_xlfn.XLOOKUP(BK$31,$U$4:$Z$4,$U$8:$Z$10),1),1),4))</f>
        <v>"Cri":0.8092</v>
      </c>
      <c r="BL233" s="2" t="str" cm="1">
        <f t="array" ref="BL233">IF(BL232="","",$B$2&amp;BL$31&amp;$B$2&amp;$B$1&amp;ROUND(BL$29/100*_xlfn.XLOOKUP($E233,$E$32:$E$281,_xlfn.XLOOKUP(BL$31,$S$28:$AB$28,$S$32:$AB$281))*IFERROR(_xlfn.XLOOKUP(BM$30,$S$8:$S$10,_xlfn.XLOOKUP(BL$31,$U$4:$Z$4,$U$8:$Z$10),1),1),4))</f>
        <v/>
      </c>
      <c r="BM233" s="2" t="str">
        <f t="shared" si="45"/>
        <v>{"Atk":65197.199,"Cri":0.8092}</v>
      </c>
      <c r="BN233" s="2" t="str" cm="1">
        <f t="array" ref="BN233">IF(BN232="","",$B$2&amp;BN$31&amp;$B$2&amp;$B$1&amp;ROUND(BN$29/100*_xlfn.XLOOKUP($E233,$E$32:$E$281,_xlfn.XLOOKUP(BN$31,$S$28:$AB$28,$S$32:$AB$281))*IFERROR(_xlfn.XLOOKUP(BQ$30,$S$8:$S$10,_xlfn.XLOOKUP(BN$31,$U$4:$Z$4,$U$8:$Z$10),1),1),4))</f>
        <v>"Hp":622336.8993</v>
      </c>
      <c r="BO233" s="2" t="str" cm="1">
        <f t="array" ref="BO233">IF(BO232="","",$B$2&amp;BO$31&amp;$B$2&amp;$B$1&amp;ROUND(BO$29/100*_xlfn.XLOOKUP($E233,$E$32:$E$281,_xlfn.XLOOKUP(BO$31,$S$28:$AB$28,$S$32:$AB$281))*IFERROR(_xlfn.XLOOKUP(BR$30,$S$8:$S$10,_xlfn.XLOOKUP(BO$31,$U$4:$Z$4,$U$8:$Z$10),1),1),4))</f>
        <v>"AntiCri":0.8092</v>
      </c>
      <c r="BP233" s="2" t="str" cm="1">
        <f t="array" ref="BP233">IF(BP232="","",$B$2&amp;BP$31&amp;$B$2&amp;$B$1&amp;ROUND(BP$29/100*_xlfn.XLOOKUP($E233,$E$32:$E$281,_xlfn.XLOOKUP(BP$31,$S$28:$AB$28,$S$32:$AB$281))*IFERROR(_xlfn.XLOOKUP(BQ$30,$S$8:$S$10,_xlfn.XLOOKUP(BP$31,$U$4:$Z$4,$U$8:$Z$10),1),1),4))</f>
        <v/>
      </c>
      <c r="BQ233" s="2" t="str">
        <f t="shared" si="46"/>
        <v>{"Hp":622336.8993,"AntiCri":0.8092}</v>
      </c>
      <c r="BR233" s="2" t="str" cm="1">
        <f t="array" ref="BR233">IF(BR232="","",$B$2&amp;BR$31&amp;$B$2&amp;$B$1&amp;ROUND(BR$29/100*_xlfn.XLOOKUP($E233,$E$32:$E$281,_xlfn.XLOOKUP(BR$31,$S$28:$AB$28,$S$32:$AB$281))*IFERROR(_xlfn.XLOOKUP(BU$30,$S$8:$S$10,_xlfn.XLOOKUP(BR$31,$U$4:$Z$4,$U$8:$Z$10),1),1),4))</f>
        <v>"PhysDef":22996.8302</v>
      </c>
      <c r="BS233" s="2" t="str" cm="1">
        <f t="array" ref="BS233">IF(BS232="","",$B$2&amp;BS$31&amp;$B$2&amp;$B$1&amp;ROUND(BS$29/100*_xlfn.XLOOKUP($E233,$E$32:$E$281,_xlfn.XLOOKUP(BS$31,$S$28:$AB$28,$S$32:$AB$281))*IFERROR(_xlfn.XLOOKUP(BV$30,$S$8:$S$10,_xlfn.XLOOKUP(BS$31,$U$4:$Z$4,$U$8:$Z$10),1),1),4))</f>
        <v>"HealInc":0.1686</v>
      </c>
      <c r="BT233" s="2" t="str" cm="1">
        <f t="array" ref="BT233">IF(BT232="","",$B$2&amp;BT$31&amp;$B$2&amp;$B$1&amp;ROUND(BT$29/100*_xlfn.XLOOKUP($E233,$E$32:$E$281,_xlfn.XLOOKUP(BT$31,$S$28:$AB$28,$S$32:$AB$281))*IFERROR(_xlfn.XLOOKUP(BU$30,$S$8:$S$10,_xlfn.XLOOKUP(BT$31,$U$4:$Z$4,$U$8:$Z$10),1),1),4))</f>
        <v/>
      </c>
      <c r="BU233" s="2" t="str">
        <f t="shared" si="47"/>
        <v>{"PhysDef":22996.8302,"HealInc":0.1686}</v>
      </c>
      <c r="BV233" s="2" t="str" cm="1">
        <f t="array" ref="BV233">IF(BV232="","",$B$2&amp;BV$31&amp;$B$2&amp;$B$1&amp;ROUND(BV$29/100*_xlfn.XLOOKUP($E233,$E$32:$E$281,_xlfn.XLOOKUP(BV$31,$S$28:$AB$28,$S$32:$AB$281))*IFERROR(_xlfn.XLOOKUP(BY$30,$S$8:$S$10,_xlfn.XLOOKUP(BV$31,$U$4:$Z$4,$U$8:$Z$10),1),1),4))</f>
        <v>"MagicDef":23470.9916</v>
      </c>
      <c r="BW233" s="2" t="str" cm="1">
        <f t="array" ref="BW233">IF(BW232="","",$B$2&amp;BW$31&amp;$B$2&amp;$B$1&amp;ROUND(BW$29/100*_xlfn.XLOOKUP($E233,$E$32:$E$281,_xlfn.XLOOKUP(BW$31,$S$28:$AB$28,$S$32:$AB$281))*IFERROR(_xlfn.XLOOKUP(BZ$30,$S$8:$S$10,_xlfn.XLOOKUP(BW$31,$U$4:$Z$4,$U$8:$Z$10),1),1),4))</f>
        <v>"AtkSpeed":0.23</v>
      </c>
      <c r="BX233" s="2" t="str" cm="1">
        <f t="array" ref="BX233">IF(BX232="","",$B$2&amp;BX$31&amp;$B$2&amp;$B$1&amp;ROUND(BX$29/100*_xlfn.XLOOKUP($E233,$E$32:$E$281,_xlfn.XLOOKUP(BX$31,$S$28:$AB$28,$S$32:$AB$281))*IFERROR(_xlfn.XLOOKUP(BY$30,$S$8:$S$10,_xlfn.XLOOKUP(BX$31,$U$4:$Z$4,$U$8:$Z$10),1),1),4))</f>
        <v>"HealInc":0.1686</v>
      </c>
      <c r="BY233" s="2" t="str">
        <f t="shared" si="48"/>
        <v>{"MagicDef":23470.9916,"AtkSpeed":0.23,"HealInc":0.1686}</v>
      </c>
    </row>
    <row r="234" spans="4:77" ht="16.5" x14ac:dyDescent="0.15">
      <c r="D234" s="38">
        <v>415</v>
      </c>
      <c r="E234" s="43">
        <v>203</v>
      </c>
      <c r="F234" s="38">
        <v>0</v>
      </c>
      <c r="G234" s="38">
        <v>0</v>
      </c>
      <c r="H234" s="38">
        <v>0</v>
      </c>
      <c r="I234" s="48">
        <v>0</v>
      </c>
      <c r="J234" s="48">
        <v>0</v>
      </c>
      <c r="K234" s="48">
        <v>0</v>
      </c>
      <c r="L234" s="48">
        <v>0</v>
      </c>
      <c r="M234" s="48">
        <v>0</v>
      </c>
      <c r="N234" s="48">
        <v>0</v>
      </c>
      <c r="O234" s="48">
        <v>0</v>
      </c>
      <c r="P234" s="48">
        <v>0</v>
      </c>
      <c r="Q234" s="48">
        <v>0</v>
      </c>
      <c r="R234" s="48">
        <v>0</v>
      </c>
      <c r="S234" s="48">
        <f>SUM(I$32:I234)</f>
        <v>592701.80883179419</v>
      </c>
      <c r="T234" s="48">
        <f>SUM(J$32:J234)</f>
        <v>59270.180883179411</v>
      </c>
      <c r="U234" s="48">
        <f>SUM(K$32:K234)</f>
        <v>23708.072353271767</v>
      </c>
      <c r="V234" s="48">
        <f>SUM(L$32:L234)</f>
        <v>23708.072353271767</v>
      </c>
      <c r="W234" s="62">
        <f>SUM(M$32:M234)/10000</f>
        <v>0.80920000000000003</v>
      </c>
      <c r="X234" s="62">
        <f>SUM(N$32:N234)/10000</f>
        <v>0.80920000000000003</v>
      </c>
      <c r="Y234" s="62">
        <f>SUM(O$32:O234)/10000</f>
        <v>0.22994999999999999</v>
      </c>
      <c r="Z234" s="62">
        <f>SUM(P$32:P234)/10000</f>
        <v>0.17885000000000001</v>
      </c>
      <c r="AA234" s="62">
        <f>SUM(Q$32:Q234)/10000</f>
        <v>0.16863000000000011</v>
      </c>
      <c r="AB234" s="62">
        <f>SUM(R$32:R234)/10000</f>
        <v>0.16863000000000011</v>
      </c>
      <c r="AD234" s="2" t="str" cm="1">
        <f t="array" ref="AD234">IF(AD233="","",$B$2&amp;AD$31&amp;$B$2&amp;$B$1&amp;ROUND(AD$29/100*_xlfn.XLOOKUP($E234,$E$32:$E$281,_xlfn.XLOOKUP(AD$31,$S$28:$AB$28,$S$32:$AB$281))*_xlfn.XLOOKUP(AG$30,$S$8:$S$10,_xlfn.XLOOKUP(AD$31,$U$4:$Z$4,$U$8:$Z$10),1),4))</f>
        <v>"Atk":72309.6207</v>
      </c>
      <c r="AE234" s="2" t="str" cm="1">
        <f t="array" ref="AE234">IF(AE233="","",$B$2&amp;AE$31&amp;$B$2&amp;$B$1&amp;ROUND(AE$29/100*_xlfn.XLOOKUP($E234,$E$32:$E$281,_xlfn.XLOOKUP(AE$31,$S$28:$AB$28,$S$32:$AB$281))*_xlfn.XLOOKUP(AG$30,$S$8:$S$10,_xlfn.XLOOKUP(AE$31,$U$4:$Z$4,$U$8:$Z$10),1),4))</f>
        <v>"Cri":1.1733</v>
      </c>
      <c r="AF234" s="2" t="str" cm="1">
        <f t="array" ref="AF234">IF(AF233="","",$B$2&amp;AF$31&amp;$B$2&amp;$B$1&amp;ROUND(AF$29/100*_xlfn.XLOOKUP($E234,$E$32:$E$281,_xlfn.XLOOKUP(AF$31,$S$28:$AB$28,$S$32:$AB$281))*_xlfn.XLOOKUP(AI$30,$S$8:$S$10,_xlfn.XLOOKUP(AF$31,$U$4:$Z$4,$U$8:$Z$10),1),4))</f>
        <v/>
      </c>
      <c r="AG234" s="2" t="str">
        <f t="shared" si="37"/>
        <v>{"Atk":72309.6207,"Cri":1.1733}</v>
      </c>
      <c r="AH234" s="2" t="str" cm="1">
        <f t="array" ref="AH234">IF(AH233="","",$B$2&amp;AH$31&amp;$B$2&amp;$B$1&amp;ROUND(AH$29/100*_xlfn.XLOOKUP($E234,$E$32:$E$281,_xlfn.XLOOKUP(AH$31,$S$28:$AB$28,$S$32:$AB$281))*_xlfn.XLOOKUP(AK$30,$S$8:$S$10,_xlfn.XLOOKUP(AH$31,$U$4:$Z$4,$U$8:$Z$10),1),4))</f>
        <v>"Hp":521577.5918</v>
      </c>
      <c r="AI234" s="2" t="str" cm="1">
        <f t="array" ref="AI234">IF(AI233="","",$B$2&amp;AI$31&amp;$B$2&amp;$B$1&amp;ROUND(AI$29/100*_xlfn.XLOOKUP($E234,$E$32:$E$281,_xlfn.XLOOKUP(AI$31,$S$28:$AB$28,$S$32:$AB$281))*_xlfn.XLOOKUP(AK$30,$S$8:$S$10,_xlfn.XLOOKUP(AI$31,$U$4:$Z$4,$U$8:$Z$10),1),4))</f>
        <v>"AntiCri":0.6474</v>
      </c>
      <c r="AJ234" s="2" t="str" cm="1">
        <f t="array" ref="AJ234">IF(AJ233="","",$B$2&amp;AJ$31&amp;$B$2&amp;$B$1&amp;ROUND(AJ$29/100*_xlfn.XLOOKUP($E234,$E$32:$E$281,_xlfn.XLOOKUP(AJ$31,$S$28:$AB$28,$S$32:$AB$281))*_xlfn.XLOOKUP(AK$30,$S$8:$S$10,_xlfn.XLOOKUP(AJ$31,$U$4:$Z$4,$U$8:$Z$10),1),4))</f>
        <v/>
      </c>
      <c r="AK234" s="2" t="str">
        <f t="shared" si="38"/>
        <v>{"Hp":521577.5918,"AntiCri":0.6474}</v>
      </c>
      <c r="AL234" s="2" t="str" cm="1">
        <f t="array" ref="AL234">IF(AL233="","",$B$2&amp;AL$31&amp;$B$2&amp;$B$1&amp;ROUND(AL$29/100*_xlfn.XLOOKUP($E234,$E$32:$E$281,_xlfn.XLOOKUP(AL$31,$S$28:$AB$28,$S$32:$AB$281))*IFERROR(_xlfn.XLOOKUP(AO$30,$S$8:$S$10,_xlfn.XLOOKUP(AL$31,$U$4:$Z$4,$U$8:$Z$10),1),1),4))</f>
        <v>"PhysDef":22522.6687</v>
      </c>
      <c r="AM234" s="2" t="str" cm="1">
        <f t="array" ref="AM234">IF(AM233="","",$B$2&amp;AM$31&amp;$B$2&amp;$B$1&amp;ROUND(AM$29/100*_xlfn.XLOOKUP($E234,$E$32:$E$281,_xlfn.XLOOKUP(AM$31,$S$28:$AB$28,$S$32:$AB$281))*IFERROR(_xlfn.XLOOKUP(AP$30,$S$8:$S$10,_xlfn.XLOOKUP(AM$31,$U$4:$Z$4,$U$8:$Z$10),1),1),4))</f>
        <v>"SkillSpeed":0.1789</v>
      </c>
      <c r="AN234" s="2" t="str" cm="1">
        <f t="array" ref="AN234">IF(AN233="","",$B$2&amp;AN$31&amp;$B$2&amp;$B$1&amp;ROUND(AN$29/100*_xlfn.XLOOKUP($E234,$E$32:$E$281,_xlfn.XLOOKUP(AN$31,$S$28:$AB$28,$S$32:$AB$281))*IFERROR(_xlfn.XLOOKUP(AO$30,$S$8:$S$10,_xlfn.XLOOKUP(AN$31,$U$4:$Z$4,$U$8:$Z$10),1),1),4))</f>
        <v/>
      </c>
      <c r="AO234" s="2" t="str">
        <f t="shared" si="39"/>
        <v>{"PhysDef":22522.6687,"SkillSpeed":0.1789}</v>
      </c>
      <c r="AP234" s="2" t="str" cm="1">
        <f t="array" ref="AP234">IF(AP233="","",$B$2&amp;AP$31&amp;$B$2&amp;$B$1&amp;ROUND(AP$29/100*_xlfn.XLOOKUP($E234,$E$32:$E$281,_xlfn.XLOOKUP(AP$31,$S$28:$AB$28,$S$32:$AB$281))*IFERROR(_xlfn.XLOOKUP(AS$30,$S$8:$S$10,_xlfn.XLOOKUP(AP$31,$U$4:$Z$4,$U$8:$Z$10),1),1),4))</f>
        <v>"MagicDef":22522.6687</v>
      </c>
      <c r="AQ234" s="2" t="str" cm="1">
        <f t="array" ref="AQ234">IF(AQ233="","",$B$2&amp;AQ$31&amp;$B$2&amp;$B$1&amp;ROUND(AQ$29/100*_xlfn.XLOOKUP($E234,$E$32:$E$281,_xlfn.XLOOKUP(AQ$31,$S$28:$AB$28,$S$32:$AB$281))*IFERROR(_xlfn.XLOOKUP(AT$30,$S$8:$S$10,_xlfn.XLOOKUP(AQ$31,$U$4:$Z$4,$U$8:$Z$10),1),1),4))</f>
        <v>"AtkSpeed":0.23</v>
      </c>
      <c r="AR234" s="2" t="str" cm="1">
        <f t="array" ref="AR234">IF(AR233="","",$B$2&amp;AR$31&amp;$B$2&amp;$B$1&amp;ROUND(AR$29/100*_xlfn.XLOOKUP($E234,$E$32:$E$281,_xlfn.XLOOKUP(AR$31,$S$28:$AB$28,$S$32:$AB$281))*IFERROR(_xlfn.XLOOKUP(AS$30,$S$8:$S$10,_xlfn.XLOOKUP(AR$31,$U$4:$Z$4,$U$8:$Z$10),1),1),4))</f>
        <v>"SkillSpeed":0.1789</v>
      </c>
      <c r="AS234" s="2" t="str">
        <f t="shared" si="40"/>
        <v>{"MagicDef":22522.6687,"AtkSpeed":0.23,"SkillSpeed":0.1789}</v>
      </c>
      <c r="AT234" s="2" t="str" cm="1">
        <f t="array" ref="AT234">IF(AT233="","",$B$2&amp;AT$31&amp;$B$2&amp;$B$1&amp;ROUND(AT$29/100*_xlfn.XLOOKUP($E234,$E$32:$E$281,_xlfn.XLOOKUP(AT$31,$S$28:$AB$28,$S$32:$AB$281))*IFERROR(_xlfn.XLOOKUP(AW$30,$S$8:$S$10,_xlfn.XLOOKUP(AT$31,$U$4:$Z$4,$U$8:$Z$10),1),1),4))</f>
        <v>"Atk":50972.3556</v>
      </c>
      <c r="AU234" s="2" t="str" cm="1">
        <f t="array" ref="AU234">IF(AU233="","",$B$2&amp;AU$31&amp;$B$2&amp;$B$1&amp;ROUND(AU$29/100*_xlfn.XLOOKUP($E234,$E$32:$E$281,_xlfn.XLOOKUP(AU$31,$S$28:$AB$28,$S$32:$AB$281))*IFERROR(_xlfn.XLOOKUP(AX$30,$S$8:$S$10,_xlfn.XLOOKUP(AU$31,$U$4:$Z$4,$U$8:$Z$10),1),1),4))</f>
        <v>"Cri":0.8092</v>
      </c>
      <c r="AV234" s="2" t="str" cm="1">
        <f t="array" ref="AV234">IF(AV233="","",$B$2&amp;AV$31&amp;$B$2&amp;$B$1&amp;ROUND(AV$29/100*_xlfn.XLOOKUP($E234,$E$32:$E$281,_xlfn.XLOOKUP(AV$31,$S$28:$AB$28,$S$32:$AB$281))*IFERROR(_xlfn.XLOOKUP(AW$30,$S$8:$S$10,_xlfn.XLOOKUP(AV$31,$U$4:$Z$4,$U$8:$Z$10),1),1),4))</f>
        <v/>
      </c>
      <c r="AW234" s="2" t="str">
        <f t="shared" si="41"/>
        <v>{"Atk":50972.3556,"Cri":0.8092}</v>
      </c>
      <c r="AX234" s="2" t="str" cm="1">
        <f t="array" ref="AX234">IF(AX233="","",$B$2&amp;AX$31&amp;$B$2&amp;$B$1&amp;ROUND(AX$29/100*_xlfn.XLOOKUP($E234,$E$32:$E$281,_xlfn.XLOOKUP(AX$31,$S$28:$AB$28,$S$32:$AB$281))*IFERROR(_xlfn.XLOOKUP(BA$30,$S$8:$S$10,_xlfn.XLOOKUP(AX$31,$U$4:$Z$4,$U$8:$Z$10),1),1),4))</f>
        <v>"Hp":740877.261</v>
      </c>
      <c r="AY234" s="2" t="str" cm="1">
        <f t="array" ref="AY234">IF(AY233="","",$B$2&amp;AY$31&amp;$B$2&amp;$B$1&amp;ROUND(AY$29/100*_xlfn.XLOOKUP($E234,$E$32:$E$281,_xlfn.XLOOKUP(AY$31,$S$28:$AB$28,$S$32:$AB$281))*IFERROR(_xlfn.XLOOKUP(BB$30,$S$8:$S$10,_xlfn.XLOOKUP(AY$31,$U$4:$Z$4,$U$8:$Z$10),1),1),4))</f>
        <v>"AntiCri":0.8092</v>
      </c>
      <c r="AZ234" s="2" t="str" cm="1">
        <f t="array" ref="AZ234">IF(AZ233="","",$B$2&amp;AZ$31&amp;$B$2&amp;$B$1&amp;ROUND(AZ$29/100*_xlfn.XLOOKUP($E234,$E$32:$E$281,_xlfn.XLOOKUP(AZ$31,$S$28:$AB$28,$S$32:$AB$281))*IFERROR(_xlfn.XLOOKUP(BA$30,$S$8:$S$10,_xlfn.XLOOKUP(AZ$31,$U$4:$Z$4,$U$8:$Z$10),1),1),4))</f>
        <v/>
      </c>
      <c r="BA234" s="2" t="str">
        <f t="shared" si="42"/>
        <v>{"Hp":740877.261,"AntiCri":0.8092}</v>
      </c>
      <c r="BB234" s="2" t="str" cm="1">
        <f t="array" ref="BB234">IF(BB233="","",$B$2&amp;BB$31&amp;$B$2&amp;$B$1&amp;ROUND(BB$29/100*_xlfn.XLOOKUP($E234,$E$32:$E$281,_xlfn.XLOOKUP(BB$31,$S$28:$AB$28,$S$32:$AB$281))*IFERROR(_xlfn.XLOOKUP(BE$30,$S$8:$S$10,_xlfn.XLOOKUP(BB$31,$U$4:$Z$4,$U$8:$Z$10),1),1),4))</f>
        <v>"PhysDef":26078.8796</v>
      </c>
      <c r="BC234" s="2" t="str" cm="1">
        <f t="array" ref="BC234">IF(BC233="","",$B$2&amp;BC$31&amp;$B$2&amp;$B$1&amp;ROUND(BC$29/100*_xlfn.XLOOKUP($E234,$E$32:$E$281,_xlfn.XLOOKUP(BC$31,$S$28:$AB$28,$S$32:$AB$281))*IFERROR(_xlfn.XLOOKUP(BF$30,$S$8:$S$10,_xlfn.XLOOKUP(BC$31,$U$4:$Z$4,$U$8:$Z$10),1),1),4))</f>
        <v>"OnHealInc":0.1686</v>
      </c>
      <c r="BD234" s="2" t="str" cm="1">
        <f t="array" ref="BD234">IF(BD233="","",$B$2&amp;BD$31&amp;$B$2&amp;$B$1&amp;ROUND(BD$29/100*_xlfn.XLOOKUP($E234,$E$32:$E$281,_xlfn.XLOOKUP(BD$31,$S$28:$AB$28,$S$32:$AB$281))*IFERROR(_xlfn.XLOOKUP(BE$30,$S$8:$S$10,_xlfn.XLOOKUP(BD$31,$U$4:$Z$4,$U$8:$Z$10),1),1),4))</f>
        <v/>
      </c>
      <c r="BE234" s="2" t="str">
        <f t="shared" si="43"/>
        <v>{"PhysDef":26078.8796,"OnHealInc":0.1686}</v>
      </c>
      <c r="BF234" s="2" t="str" cm="1">
        <f t="array" ref="BF234">IF(BF233="","",$B$2&amp;BF$31&amp;$B$2&amp;$B$1&amp;ROUND(BF$29/100*_xlfn.XLOOKUP($E234,$E$32:$E$281,_xlfn.XLOOKUP(BF$31,$S$28:$AB$28,$S$32:$AB$281))*IFERROR(_xlfn.XLOOKUP(BI$30,$S$8:$S$10,_xlfn.XLOOKUP(BF$31,$U$4:$Z$4,$U$8:$Z$10),1),1),4))</f>
        <v>"MagicDef":26078.8796</v>
      </c>
      <c r="BG234" s="2" t="str" cm="1">
        <f t="array" ref="BG234">IF(BG233="","",$B$2&amp;BG$31&amp;$B$2&amp;$B$1&amp;ROUND(BG$29/100*_xlfn.XLOOKUP($E234,$E$32:$E$281,_xlfn.XLOOKUP(BG$31,$S$28:$AB$28,$S$32:$AB$281))*IFERROR(_xlfn.XLOOKUP(BJ$30,$S$8:$S$10,_xlfn.XLOOKUP(BG$31,$U$4:$Z$4,$U$8:$Z$10),1),1),4))</f>
        <v>"AtkSpeed":0.23</v>
      </c>
      <c r="BH234" s="2" t="str" cm="1">
        <f t="array" ref="BH234">IF(BH233="","",$B$2&amp;BH$31&amp;$B$2&amp;$B$1&amp;ROUND(BH$29/100*_xlfn.XLOOKUP($E234,$E$32:$E$281,_xlfn.XLOOKUP(BH$31,$S$28:$AB$28,$S$32:$AB$281))*IFERROR(_xlfn.XLOOKUP(BI$30,$S$8:$S$10,_xlfn.XLOOKUP(BH$31,$U$4:$Z$4,$U$8:$Z$10),1),1),4))</f>
        <v>"OnHealInc":0.1686</v>
      </c>
      <c r="BI234" s="2" t="str">
        <f t="shared" si="44"/>
        <v>{"MagicDef":26078.8796,"AtkSpeed":0.23,"OnHealInc":0.1686}</v>
      </c>
      <c r="BJ234" s="2" t="str" cm="1">
        <f t="array" ref="BJ234">IF(BJ233="","",$B$2&amp;BJ$31&amp;$B$2&amp;$B$1&amp;ROUND(BJ$29/100*_xlfn.XLOOKUP($E234,$E$32:$E$281,_xlfn.XLOOKUP(BJ$31,$S$28:$AB$28,$S$32:$AB$281))*IFERROR(_xlfn.XLOOKUP(BM$30,$S$8:$S$10,_xlfn.XLOOKUP(BJ$31,$U$4:$Z$4,$U$8:$Z$10),1),1),4))</f>
        <v>"Atk":65197.199</v>
      </c>
      <c r="BK234" s="2" t="str" cm="1">
        <f t="array" ref="BK234">IF(BK233="","",$B$2&amp;BK$31&amp;$B$2&amp;$B$1&amp;ROUND(BK$29/100*_xlfn.XLOOKUP($E234,$E$32:$E$281,_xlfn.XLOOKUP(BK$31,$S$28:$AB$28,$S$32:$AB$281))*IFERROR(_xlfn.XLOOKUP(BN$30,$S$8:$S$10,_xlfn.XLOOKUP(BK$31,$U$4:$Z$4,$U$8:$Z$10),1),1),4))</f>
        <v>"Cri":0.8092</v>
      </c>
      <c r="BL234" s="2" t="str" cm="1">
        <f t="array" ref="BL234">IF(BL233="","",$B$2&amp;BL$31&amp;$B$2&amp;$B$1&amp;ROUND(BL$29/100*_xlfn.XLOOKUP($E234,$E$32:$E$281,_xlfn.XLOOKUP(BL$31,$S$28:$AB$28,$S$32:$AB$281))*IFERROR(_xlfn.XLOOKUP(BM$30,$S$8:$S$10,_xlfn.XLOOKUP(BL$31,$U$4:$Z$4,$U$8:$Z$10),1),1),4))</f>
        <v/>
      </c>
      <c r="BM234" s="2" t="str">
        <f t="shared" si="45"/>
        <v>{"Atk":65197.199,"Cri":0.8092}</v>
      </c>
      <c r="BN234" s="2" t="str" cm="1">
        <f t="array" ref="BN234">IF(BN233="","",$B$2&amp;BN$31&amp;$B$2&amp;$B$1&amp;ROUND(BN$29/100*_xlfn.XLOOKUP($E234,$E$32:$E$281,_xlfn.XLOOKUP(BN$31,$S$28:$AB$28,$S$32:$AB$281))*IFERROR(_xlfn.XLOOKUP(BQ$30,$S$8:$S$10,_xlfn.XLOOKUP(BN$31,$U$4:$Z$4,$U$8:$Z$10),1),1),4))</f>
        <v>"Hp":622336.8993</v>
      </c>
      <c r="BO234" s="2" t="str" cm="1">
        <f t="array" ref="BO234">IF(BO233="","",$B$2&amp;BO$31&amp;$B$2&amp;$B$1&amp;ROUND(BO$29/100*_xlfn.XLOOKUP($E234,$E$32:$E$281,_xlfn.XLOOKUP(BO$31,$S$28:$AB$28,$S$32:$AB$281))*IFERROR(_xlfn.XLOOKUP(BR$30,$S$8:$S$10,_xlfn.XLOOKUP(BO$31,$U$4:$Z$4,$U$8:$Z$10),1),1),4))</f>
        <v>"AntiCri":0.8092</v>
      </c>
      <c r="BP234" s="2" t="str" cm="1">
        <f t="array" ref="BP234">IF(BP233="","",$B$2&amp;BP$31&amp;$B$2&amp;$B$1&amp;ROUND(BP$29/100*_xlfn.XLOOKUP($E234,$E$32:$E$281,_xlfn.XLOOKUP(BP$31,$S$28:$AB$28,$S$32:$AB$281))*IFERROR(_xlfn.XLOOKUP(BQ$30,$S$8:$S$10,_xlfn.XLOOKUP(BP$31,$U$4:$Z$4,$U$8:$Z$10),1),1),4))</f>
        <v/>
      </c>
      <c r="BQ234" s="2" t="str">
        <f t="shared" si="46"/>
        <v>{"Hp":622336.8993,"AntiCri":0.8092}</v>
      </c>
      <c r="BR234" s="2" t="str" cm="1">
        <f t="array" ref="BR234">IF(BR233="","",$B$2&amp;BR$31&amp;$B$2&amp;$B$1&amp;ROUND(BR$29/100*_xlfn.XLOOKUP($E234,$E$32:$E$281,_xlfn.XLOOKUP(BR$31,$S$28:$AB$28,$S$32:$AB$281))*IFERROR(_xlfn.XLOOKUP(BU$30,$S$8:$S$10,_xlfn.XLOOKUP(BR$31,$U$4:$Z$4,$U$8:$Z$10),1),1),4))</f>
        <v>"PhysDef":22996.8302</v>
      </c>
      <c r="BS234" s="2" t="str" cm="1">
        <f t="array" ref="BS234">IF(BS233="","",$B$2&amp;BS$31&amp;$B$2&amp;$B$1&amp;ROUND(BS$29/100*_xlfn.XLOOKUP($E234,$E$32:$E$281,_xlfn.XLOOKUP(BS$31,$S$28:$AB$28,$S$32:$AB$281))*IFERROR(_xlfn.XLOOKUP(BV$30,$S$8:$S$10,_xlfn.XLOOKUP(BS$31,$U$4:$Z$4,$U$8:$Z$10),1),1),4))</f>
        <v>"HealInc":0.1686</v>
      </c>
      <c r="BT234" s="2" t="str" cm="1">
        <f t="array" ref="BT234">IF(BT233="","",$B$2&amp;BT$31&amp;$B$2&amp;$B$1&amp;ROUND(BT$29/100*_xlfn.XLOOKUP($E234,$E$32:$E$281,_xlfn.XLOOKUP(BT$31,$S$28:$AB$28,$S$32:$AB$281))*IFERROR(_xlfn.XLOOKUP(BU$30,$S$8:$S$10,_xlfn.XLOOKUP(BT$31,$U$4:$Z$4,$U$8:$Z$10),1),1),4))</f>
        <v/>
      </c>
      <c r="BU234" s="2" t="str">
        <f t="shared" si="47"/>
        <v>{"PhysDef":22996.8302,"HealInc":0.1686}</v>
      </c>
      <c r="BV234" s="2" t="str" cm="1">
        <f t="array" ref="BV234">IF(BV233="","",$B$2&amp;BV$31&amp;$B$2&amp;$B$1&amp;ROUND(BV$29/100*_xlfn.XLOOKUP($E234,$E$32:$E$281,_xlfn.XLOOKUP(BV$31,$S$28:$AB$28,$S$32:$AB$281))*IFERROR(_xlfn.XLOOKUP(BY$30,$S$8:$S$10,_xlfn.XLOOKUP(BV$31,$U$4:$Z$4,$U$8:$Z$10),1),1),4))</f>
        <v>"MagicDef":23470.9916</v>
      </c>
      <c r="BW234" s="2" t="str" cm="1">
        <f t="array" ref="BW234">IF(BW233="","",$B$2&amp;BW$31&amp;$B$2&amp;$B$1&amp;ROUND(BW$29/100*_xlfn.XLOOKUP($E234,$E$32:$E$281,_xlfn.XLOOKUP(BW$31,$S$28:$AB$28,$S$32:$AB$281))*IFERROR(_xlfn.XLOOKUP(BZ$30,$S$8:$S$10,_xlfn.XLOOKUP(BW$31,$U$4:$Z$4,$U$8:$Z$10),1),1),4))</f>
        <v>"AtkSpeed":0.23</v>
      </c>
      <c r="BX234" s="2" t="str" cm="1">
        <f t="array" ref="BX234">IF(BX233="","",$B$2&amp;BX$31&amp;$B$2&amp;$B$1&amp;ROUND(BX$29/100*_xlfn.XLOOKUP($E234,$E$32:$E$281,_xlfn.XLOOKUP(BX$31,$S$28:$AB$28,$S$32:$AB$281))*IFERROR(_xlfn.XLOOKUP(BY$30,$S$8:$S$10,_xlfn.XLOOKUP(BX$31,$U$4:$Z$4,$U$8:$Z$10),1),1),4))</f>
        <v>"HealInc":0.1686</v>
      </c>
      <c r="BY234" s="2" t="str">
        <f t="shared" si="48"/>
        <v>{"MagicDef":23470.9916,"AtkSpeed":0.23,"HealInc":0.1686}</v>
      </c>
    </row>
    <row r="235" spans="4:77" ht="16.5" x14ac:dyDescent="0.15">
      <c r="D235" s="38">
        <v>417</v>
      </c>
      <c r="E235" s="43">
        <v>204</v>
      </c>
      <c r="F235" s="38">
        <v>0</v>
      </c>
      <c r="G235" s="38">
        <v>0</v>
      </c>
      <c r="H235" s="38">
        <v>0</v>
      </c>
      <c r="I235" s="48">
        <v>0</v>
      </c>
      <c r="J235" s="48">
        <v>0</v>
      </c>
      <c r="K235" s="48">
        <v>0</v>
      </c>
      <c r="L235" s="48">
        <v>0</v>
      </c>
      <c r="M235" s="48">
        <v>0</v>
      </c>
      <c r="N235" s="48">
        <v>0</v>
      </c>
      <c r="O235" s="48">
        <v>0</v>
      </c>
      <c r="P235" s="48">
        <v>0</v>
      </c>
      <c r="Q235" s="48">
        <v>0</v>
      </c>
      <c r="R235" s="48">
        <v>0</v>
      </c>
      <c r="S235" s="48">
        <f>SUM(I$32:I235)</f>
        <v>592701.80883179419</v>
      </c>
      <c r="T235" s="48">
        <f>SUM(J$32:J235)</f>
        <v>59270.180883179411</v>
      </c>
      <c r="U235" s="48">
        <f>SUM(K$32:K235)</f>
        <v>23708.072353271767</v>
      </c>
      <c r="V235" s="48">
        <f>SUM(L$32:L235)</f>
        <v>23708.072353271767</v>
      </c>
      <c r="W235" s="62">
        <f>SUM(M$32:M235)/10000</f>
        <v>0.80920000000000003</v>
      </c>
      <c r="X235" s="62">
        <f>SUM(N$32:N235)/10000</f>
        <v>0.80920000000000003</v>
      </c>
      <c r="Y235" s="62">
        <f>SUM(O$32:O235)/10000</f>
        <v>0.22994999999999999</v>
      </c>
      <c r="Z235" s="62">
        <f>SUM(P$32:P235)/10000</f>
        <v>0.17885000000000001</v>
      </c>
      <c r="AA235" s="62">
        <f>SUM(Q$32:Q235)/10000</f>
        <v>0.16863000000000011</v>
      </c>
      <c r="AB235" s="62">
        <f>SUM(R$32:R235)/10000</f>
        <v>0.16863000000000011</v>
      </c>
      <c r="AD235" s="2" t="str" cm="1">
        <f t="array" ref="AD235">IF(AD234="","",$B$2&amp;AD$31&amp;$B$2&amp;$B$1&amp;ROUND(AD$29/100*_xlfn.XLOOKUP($E235,$E$32:$E$281,_xlfn.XLOOKUP(AD$31,$S$28:$AB$28,$S$32:$AB$281))*_xlfn.XLOOKUP(AG$30,$S$8:$S$10,_xlfn.XLOOKUP(AD$31,$U$4:$Z$4,$U$8:$Z$10),1),4))</f>
        <v>"Atk":72309.6207</v>
      </c>
      <c r="AE235" s="2" t="str" cm="1">
        <f t="array" ref="AE235">IF(AE234="","",$B$2&amp;AE$31&amp;$B$2&amp;$B$1&amp;ROUND(AE$29/100*_xlfn.XLOOKUP($E235,$E$32:$E$281,_xlfn.XLOOKUP(AE$31,$S$28:$AB$28,$S$32:$AB$281))*_xlfn.XLOOKUP(AG$30,$S$8:$S$10,_xlfn.XLOOKUP(AE$31,$U$4:$Z$4,$U$8:$Z$10),1),4))</f>
        <v>"Cri":1.1733</v>
      </c>
      <c r="AF235" s="2" t="str" cm="1">
        <f t="array" ref="AF235">IF(AF234="","",$B$2&amp;AF$31&amp;$B$2&amp;$B$1&amp;ROUND(AF$29/100*_xlfn.XLOOKUP($E235,$E$32:$E$281,_xlfn.XLOOKUP(AF$31,$S$28:$AB$28,$S$32:$AB$281))*_xlfn.XLOOKUP(AI$30,$S$8:$S$10,_xlfn.XLOOKUP(AF$31,$U$4:$Z$4,$U$8:$Z$10),1),4))</f>
        <v/>
      </c>
      <c r="AG235" s="2" t="str">
        <f t="shared" si="37"/>
        <v>{"Atk":72309.6207,"Cri":1.1733}</v>
      </c>
      <c r="AH235" s="2" t="str" cm="1">
        <f t="array" ref="AH235">IF(AH234="","",$B$2&amp;AH$31&amp;$B$2&amp;$B$1&amp;ROUND(AH$29/100*_xlfn.XLOOKUP($E235,$E$32:$E$281,_xlfn.XLOOKUP(AH$31,$S$28:$AB$28,$S$32:$AB$281))*_xlfn.XLOOKUP(AK$30,$S$8:$S$10,_xlfn.XLOOKUP(AH$31,$U$4:$Z$4,$U$8:$Z$10),1),4))</f>
        <v>"Hp":521577.5918</v>
      </c>
      <c r="AI235" s="2" t="str" cm="1">
        <f t="array" ref="AI235">IF(AI234="","",$B$2&amp;AI$31&amp;$B$2&amp;$B$1&amp;ROUND(AI$29/100*_xlfn.XLOOKUP($E235,$E$32:$E$281,_xlfn.XLOOKUP(AI$31,$S$28:$AB$28,$S$32:$AB$281))*_xlfn.XLOOKUP(AK$30,$S$8:$S$10,_xlfn.XLOOKUP(AI$31,$U$4:$Z$4,$U$8:$Z$10),1),4))</f>
        <v>"AntiCri":0.6474</v>
      </c>
      <c r="AJ235" s="2" t="str" cm="1">
        <f t="array" ref="AJ235">IF(AJ234="","",$B$2&amp;AJ$31&amp;$B$2&amp;$B$1&amp;ROUND(AJ$29/100*_xlfn.XLOOKUP($E235,$E$32:$E$281,_xlfn.XLOOKUP(AJ$31,$S$28:$AB$28,$S$32:$AB$281))*_xlfn.XLOOKUP(AK$30,$S$8:$S$10,_xlfn.XLOOKUP(AJ$31,$U$4:$Z$4,$U$8:$Z$10),1),4))</f>
        <v/>
      </c>
      <c r="AK235" s="2" t="str">
        <f t="shared" si="38"/>
        <v>{"Hp":521577.5918,"AntiCri":0.6474}</v>
      </c>
      <c r="AL235" s="2" t="str" cm="1">
        <f t="array" ref="AL235">IF(AL234="","",$B$2&amp;AL$31&amp;$B$2&amp;$B$1&amp;ROUND(AL$29/100*_xlfn.XLOOKUP($E235,$E$32:$E$281,_xlfn.XLOOKUP(AL$31,$S$28:$AB$28,$S$32:$AB$281))*IFERROR(_xlfn.XLOOKUP(AO$30,$S$8:$S$10,_xlfn.XLOOKUP(AL$31,$U$4:$Z$4,$U$8:$Z$10),1),1),4))</f>
        <v>"PhysDef":22522.6687</v>
      </c>
      <c r="AM235" s="2" t="str" cm="1">
        <f t="array" ref="AM235">IF(AM234="","",$B$2&amp;AM$31&amp;$B$2&amp;$B$1&amp;ROUND(AM$29/100*_xlfn.XLOOKUP($E235,$E$32:$E$281,_xlfn.XLOOKUP(AM$31,$S$28:$AB$28,$S$32:$AB$281))*IFERROR(_xlfn.XLOOKUP(AP$30,$S$8:$S$10,_xlfn.XLOOKUP(AM$31,$U$4:$Z$4,$U$8:$Z$10),1),1),4))</f>
        <v>"SkillSpeed":0.1789</v>
      </c>
      <c r="AN235" s="2" t="str" cm="1">
        <f t="array" ref="AN235">IF(AN234="","",$B$2&amp;AN$31&amp;$B$2&amp;$B$1&amp;ROUND(AN$29/100*_xlfn.XLOOKUP($E235,$E$32:$E$281,_xlfn.XLOOKUP(AN$31,$S$28:$AB$28,$S$32:$AB$281))*IFERROR(_xlfn.XLOOKUP(AO$30,$S$8:$S$10,_xlfn.XLOOKUP(AN$31,$U$4:$Z$4,$U$8:$Z$10),1),1),4))</f>
        <v/>
      </c>
      <c r="AO235" s="2" t="str">
        <f t="shared" si="39"/>
        <v>{"PhysDef":22522.6687,"SkillSpeed":0.1789}</v>
      </c>
      <c r="AP235" s="2" t="str" cm="1">
        <f t="array" ref="AP235">IF(AP234="","",$B$2&amp;AP$31&amp;$B$2&amp;$B$1&amp;ROUND(AP$29/100*_xlfn.XLOOKUP($E235,$E$32:$E$281,_xlfn.XLOOKUP(AP$31,$S$28:$AB$28,$S$32:$AB$281))*IFERROR(_xlfn.XLOOKUP(AS$30,$S$8:$S$10,_xlfn.XLOOKUP(AP$31,$U$4:$Z$4,$U$8:$Z$10),1),1),4))</f>
        <v>"MagicDef":22522.6687</v>
      </c>
      <c r="AQ235" s="2" t="str" cm="1">
        <f t="array" ref="AQ235">IF(AQ234="","",$B$2&amp;AQ$31&amp;$B$2&amp;$B$1&amp;ROUND(AQ$29/100*_xlfn.XLOOKUP($E235,$E$32:$E$281,_xlfn.XLOOKUP(AQ$31,$S$28:$AB$28,$S$32:$AB$281))*IFERROR(_xlfn.XLOOKUP(AT$30,$S$8:$S$10,_xlfn.XLOOKUP(AQ$31,$U$4:$Z$4,$U$8:$Z$10),1),1),4))</f>
        <v>"AtkSpeed":0.23</v>
      </c>
      <c r="AR235" s="2" t="str" cm="1">
        <f t="array" ref="AR235">IF(AR234="","",$B$2&amp;AR$31&amp;$B$2&amp;$B$1&amp;ROUND(AR$29/100*_xlfn.XLOOKUP($E235,$E$32:$E$281,_xlfn.XLOOKUP(AR$31,$S$28:$AB$28,$S$32:$AB$281))*IFERROR(_xlfn.XLOOKUP(AS$30,$S$8:$S$10,_xlfn.XLOOKUP(AR$31,$U$4:$Z$4,$U$8:$Z$10),1),1),4))</f>
        <v>"SkillSpeed":0.1789</v>
      </c>
      <c r="AS235" s="2" t="str">
        <f t="shared" si="40"/>
        <v>{"MagicDef":22522.6687,"AtkSpeed":0.23,"SkillSpeed":0.1789}</v>
      </c>
      <c r="AT235" s="2" t="str" cm="1">
        <f t="array" ref="AT235">IF(AT234="","",$B$2&amp;AT$31&amp;$B$2&amp;$B$1&amp;ROUND(AT$29/100*_xlfn.XLOOKUP($E235,$E$32:$E$281,_xlfn.XLOOKUP(AT$31,$S$28:$AB$28,$S$32:$AB$281))*IFERROR(_xlfn.XLOOKUP(AW$30,$S$8:$S$10,_xlfn.XLOOKUP(AT$31,$U$4:$Z$4,$U$8:$Z$10),1),1),4))</f>
        <v>"Atk":50972.3556</v>
      </c>
      <c r="AU235" s="2" t="str" cm="1">
        <f t="array" ref="AU235">IF(AU234="","",$B$2&amp;AU$31&amp;$B$2&amp;$B$1&amp;ROUND(AU$29/100*_xlfn.XLOOKUP($E235,$E$32:$E$281,_xlfn.XLOOKUP(AU$31,$S$28:$AB$28,$S$32:$AB$281))*IFERROR(_xlfn.XLOOKUP(AX$30,$S$8:$S$10,_xlfn.XLOOKUP(AU$31,$U$4:$Z$4,$U$8:$Z$10),1),1),4))</f>
        <v>"Cri":0.8092</v>
      </c>
      <c r="AV235" s="2" t="str" cm="1">
        <f t="array" ref="AV235">IF(AV234="","",$B$2&amp;AV$31&amp;$B$2&amp;$B$1&amp;ROUND(AV$29/100*_xlfn.XLOOKUP($E235,$E$32:$E$281,_xlfn.XLOOKUP(AV$31,$S$28:$AB$28,$S$32:$AB$281))*IFERROR(_xlfn.XLOOKUP(AW$30,$S$8:$S$10,_xlfn.XLOOKUP(AV$31,$U$4:$Z$4,$U$8:$Z$10),1),1),4))</f>
        <v/>
      </c>
      <c r="AW235" s="2" t="str">
        <f t="shared" si="41"/>
        <v>{"Atk":50972.3556,"Cri":0.8092}</v>
      </c>
      <c r="AX235" s="2" t="str" cm="1">
        <f t="array" ref="AX235">IF(AX234="","",$B$2&amp;AX$31&amp;$B$2&amp;$B$1&amp;ROUND(AX$29/100*_xlfn.XLOOKUP($E235,$E$32:$E$281,_xlfn.XLOOKUP(AX$31,$S$28:$AB$28,$S$32:$AB$281))*IFERROR(_xlfn.XLOOKUP(BA$30,$S$8:$S$10,_xlfn.XLOOKUP(AX$31,$U$4:$Z$4,$U$8:$Z$10),1),1),4))</f>
        <v>"Hp":740877.261</v>
      </c>
      <c r="AY235" s="2" t="str" cm="1">
        <f t="array" ref="AY235">IF(AY234="","",$B$2&amp;AY$31&amp;$B$2&amp;$B$1&amp;ROUND(AY$29/100*_xlfn.XLOOKUP($E235,$E$32:$E$281,_xlfn.XLOOKUP(AY$31,$S$28:$AB$28,$S$32:$AB$281))*IFERROR(_xlfn.XLOOKUP(BB$30,$S$8:$S$10,_xlfn.XLOOKUP(AY$31,$U$4:$Z$4,$U$8:$Z$10),1),1),4))</f>
        <v>"AntiCri":0.8092</v>
      </c>
      <c r="AZ235" s="2" t="str" cm="1">
        <f t="array" ref="AZ235">IF(AZ234="","",$B$2&amp;AZ$31&amp;$B$2&amp;$B$1&amp;ROUND(AZ$29/100*_xlfn.XLOOKUP($E235,$E$32:$E$281,_xlfn.XLOOKUP(AZ$31,$S$28:$AB$28,$S$32:$AB$281))*IFERROR(_xlfn.XLOOKUP(BA$30,$S$8:$S$10,_xlfn.XLOOKUP(AZ$31,$U$4:$Z$4,$U$8:$Z$10),1),1),4))</f>
        <v/>
      </c>
      <c r="BA235" s="2" t="str">
        <f t="shared" si="42"/>
        <v>{"Hp":740877.261,"AntiCri":0.8092}</v>
      </c>
      <c r="BB235" s="2" t="str" cm="1">
        <f t="array" ref="BB235">IF(BB234="","",$B$2&amp;BB$31&amp;$B$2&amp;$B$1&amp;ROUND(BB$29/100*_xlfn.XLOOKUP($E235,$E$32:$E$281,_xlfn.XLOOKUP(BB$31,$S$28:$AB$28,$S$32:$AB$281))*IFERROR(_xlfn.XLOOKUP(BE$30,$S$8:$S$10,_xlfn.XLOOKUP(BB$31,$U$4:$Z$4,$U$8:$Z$10),1),1),4))</f>
        <v>"PhysDef":26078.8796</v>
      </c>
      <c r="BC235" s="2" t="str" cm="1">
        <f t="array" ref="BC235">IF(BC234="","",$B$2&amp;BC$31&amp;$B$2&amp;$B$1&amp;ROUND(BC$29/100*_xlfn.XLOOKUP($E235,$E$32:$E$281,_xlfn.XLOOKUP(BC$31,$S$28:$AB$28,$S$32:$AB$281))*IFERROR(_xlfn.XLOOKUP(BF$30,$S$8:$S$10,_xlfn.XLOOKUP(BC$31,$U$4:$Z$4,$U$8:$Z$10),1),1),4))</f>
        <v>"OnHealInc":0.1686</v>
      </c>
      <c r="BD235" s="2" t="str" cm="1">
        <f t="array" ref="BD235">IF(BD234="","",$B$2&amp;BD$31&amp;$B$2&amp;$B$1&amp;ROUND(BD$29/100*_xlfn.XLOOKUP($E235,$E$32:$E$281,_xlfn.XLOOKUP(BD$31,$S$28:$AB$28,$S$32:$AB$281))*IFERROR(_xlfn.XLOOKUP(BE$30,$S$8:$S$10,_xlfn.XLOOKUP(BD$31,$U$4:$Z$4,$U$8:$Z$10),1),1),4))</f>
        <v/>
      </c>
      <c r="BE235" s="2" t="str">
        <f t="shared" si="43"/>
        <v>{"PhysDef":26078.8796,"OnHealInc":0.1686}</v>
      </c>
      <c r="BF235" s="2" t="str" cm="1">
        <f t="array" ref="BF235">IF(BF234="","",$B$2&amp;BF$31&amp;$B$2&amp;$B$1&amp;ROUND(BF$29/100*_xlfn.XLOOKUP($E235,$E$32:$E$281,_xlfn.XLOOKUP(BF$31,$S$28:$AB$28,$S$32:$AB$281))*IFERROR(_xlfn.XLOOKUP(BI$30,$S$8:$S$10,_xlfn.XLOOKUP(BF$31,$U$4:$Z$4,$U$8:$Z$10),1),1),4))</f>
        <v>"MagicDef":26078.8796</v>
      </c>
      <c r="BG235" s="2" t="str" cm="1">
        <f t="array" ref="BG235">IF(BG234="","",$B$2&amp;BG$31&amp;$B$2&amp;$B$1&amp;ROUND(BG$29/100*_xlfn.XLOOKUP($E235,$E$32:$E$281,_xlfn.XLOOKUP(BG$31,$S$28:$AB$28,$S$32:$AB$281))*IFERROR(_xlfn.XLOOKUP(BJ$30,$S$8:$S$10,_xlfn.XLOOKUP(BG$31,$U$4:$Z$4,$U$8:$Z$10),1),1),4))</f>
        <v>"AtkSpeed":0.23</v>
      </c>
      <c r="BH235" s="2" t="str" cm="1">
        <f t="array" ref="BH235">IF(BH234="","",$B$2&amp;BH$31&amp;$B$2&amp;$B$1&amp;ROUND(BH$29/100*_xlfn.XLOOKUP($E235,$E$32:$E$281,_xlfn.XLOOKUP(BH$31,$S$28:$AB$28,$S$32:$AB$281))*IFERROR(_xlfn.XLOOKUP(BI$30,$S$8:$S$10,_xlfn.XLOOKUP(BH$31,$U$4:$Z$4,$U$8:$Z$10),1),1),4))</f>
        <v>"OnHealInc":0.1686</v>
      </c>
      <c r="BI235" s="2" t="str">
        <f t="shared" si="44"/>
        <v>{"MagicDef":26078.8796,"AtkSpeed":0.23,"OnHealInc":0.1686}</v>
      </c>
      <c r="BJ235" s="2" t="str" cm="1">
        <f t="array" ref="BJ235">IF(BJ234="","",$B$2&amp;BJ$31&amp;$B$2&amp;$B$1&amp;ROUND(BJ$29/100*_xlfn.XLOOKUP($E235,$E$32:$E$281,_xlfn.XLOOKUP(BJ$31,$S$28:$AB$28,$S$32:$AB$281))*IFERROR(_xlfn.XLOOKUP(BM$30,$S$8:$S$10,_xlfn.XLOOKUP(BJ$31,$U$4:$Z$4,$U$8:$Z$10),1),1),4))</f>
        <v>"Atk":65197.199</v>
      </c>
      <c r="BK235" s="2" t="str" cm="1">
        <f t="array" ref="BK235">IF(BK234="","",$B$2&amp;BK$31&amp;$B$2&amp;$B$1&amp;ROUND(BK$29/100*_xlfn.XLOOKUP($E235,$E$32:$E$281,_xlfn.XLOOKUP(BK$31,$S$28:$AB$28,$S$32:$AB$281))*IFERROR(_xlfn.XLOOKUP(BN$30,$S$8:$S$10,_xlfn.XLOOKUP(BK$31,$U$4:$Z$4,$U$8:$Z$10),1),1),4))</f>
        <v>"Cri":0.8092</v>
      </c>
      <c r="BL235" s="2" t="str" cm="1">
        <f t="array" ref="BL235">IF(BL234="","",$B$2&amp;BL$31&amp;$B$2&amp;$B$1&amp;ROUND(BL$29/100*_xlfn.XLOOKUP($E235,$E$32:$E$281,_xlfn.XLOOKUP(BL$31,$S$28:$AB$28,$S$32:$AB$281))*IFERROR(_xlfn.XLOOKUP(BM$30,$S$8:$S$10,_xlfn.XLOOKUP(BL$31,$U$4:$Z$4,$U$8:$Z$10),1),1),4))</f>
        <v/>
      </c>
      <c r="BM235" s="2" t="str">
        <f t="shared" si="45"/>
        <v>{"Atk":65197.199,"Cri":0.8092}</v>
      </c>
      <c r="BN235" s="2" t="str" cm="1">
        <f t="array" ref="BN235">IF(BN234="","",$B$2&amp;BN$31&amp;$B$2&amp;$B$1&amp;ROUND(BN$29/100*_xlfn.XLOOKUP($E235,$E$32:$E$281,_xlfn.XLOOKUP(BN$31,$S$28:$AB$28,$S$32:$AB$281))*IFERROR(_xlfn.XLOOKUP(BQ$30,$S$8:$S$10,_xlfn.XLOOKUP(BN$31,$U$4:$Z$4,$U$8:$Z$10),1),1),4))</f>
        <v>"Hp":622336.8993</v>
      </c>
      <c r="BO235" s="2" t="str" cm="1">
        <f t="array" ref="BO235">IF(BO234="","",$B$2&amp;BO$31&amp;$B$2&amp;$B$1&amp;ROUND(BO$29/100*_xlfn.XLOOKUP($E235,$E$32:$E$281,_xlfn.XLOOKUP(BO$31,$S$28:$AB$28,$S$32:$AB$281))*IFERROR(_xlfn.XLOOKUP(BR$30,$S$8:$S$10,_xlfn.XLOOKUP(BO$31,$U$4:$Z$4,$U$8:$Z$10),1),1),4))</f>
        <v>"AntiCri":0.8092</v>
      </c>
      <c r="BP235" s="2" t="str" cm="1">
        <f t="array" ref="BP235">IF(BP234="","",$B$2&amp;BP$31&amp;$B$2&amp;$B$1&amp;ROUND(BP$29/100*_xlfn.XLOOKUP($E235,$E$32:$E$281,_xlfn.XLOOKUP(BP$31,$S$28:$AB$28,$S$32:$AB$281))*IFERROR(_xlfn.XLOOKUP(BQ$30,$S$8:$S$10,_xlfn.XLOOKUP(BP$31,$U$4:$Z$4,$U$8:$Z$10),1),1),4))</f>
        <v/>
      </c>
      <c r="BQ235" s="2" t="str">
        <f t="shared" si="46"/>
        <v>{"Hp":622336.8993,"AntiCri":0.8092}</v>
      </c>
      <c r="BR235" s="2" t="str" cm="1">
        <f t="array" ref="BR235">IF(BR234="","",$B$2&amp;BR$31&amp;$B$2&amp;$B$1&amp;ROUND(BR$29/100*_xlfn.XLOOKUP($E235,$E$32:$E$281,_xlfn.XLOOKUP(BR$31,$S$28:$AB$28,$S$32:$AB$281))*IFERROR(_xlfn.XLOOKUP(BU$30,$S$8:$S$10,_xlfn.XLOOKUP(BR$31,$U$4:$Z$4,$U$8:$Z$10),1),1),4))</f>
        <v>"PhysDef":22996.8302</v>
      </c>
      <c r="BS235" s="2" t="str" cm="1">
        <f t="array" ref="BS235">IF(BS234="","",$B$2&amp;BS$31&amp;$B$2&amp;$B$1&amp;ROUND(BS$29/100*_xlfn.XLOOKUP($E235,$E$32:$E$281,_xlfn.XLOOKUP(BS$31,$S$28:$AB$28,$S$32:$AB$281))*IFERROR(_xlfn.XLOOKUP(BV$30,$S$8:$S$10,_xlfn.XLOOKUP(BS$31,$U$4:$Z$4,$U$8:$Z$10),1),1),4))</f>
        <v>"HealInc":0.1686</v>
      </c>
      <c r="BT235" s="2" t="str" cm="1">
        <f t="array" ref="BT235">IF(BT234="","",$B$2&amp;BT$31&amp;$B$2&amp;$B$1&amp;ROUND(BT$29/100*_xlfn.XLOOKUP($E235,$E$32:$E$281,_xlfn.XLOOKUP(BT$31,$S$28:$AB$28,$S$32:$AB$281))*IFERROR(_xlfn.XLOOKUP(BU$30,$S$8:$S$10,_xlfn.XLOOKUP(BT$31,$U$4:$Z$4,$U$8:$Z$10),1),1),4))</f>
        <v/>
      </c>
      <c r="BU235" s="2" t="str">
        <f t="shared" si="47"/>
        <v>{"PhysDef":22996.8302,"HealInc":0.1686}</v>
      </c>
      <c r="BV235" s="2" t="str" cm="1">
        <f t="array" ref="BV235">IF(BV234="","",$B$2&amp;BV$31&amp;$B$2&amp;$B$1&amp;ROUND(BV$29/100*_xlfn.XLOOKUP($E235,$E$32:$E$281,_xlfn.XLOOKUP(BV$31,$S$28:$AB$28,$S$32:$AB$281))*IFERROR(_xlfn.XLOOKUP(BY$30,$S$8:$S$10,_xlfn.XLOOKUP(BV$31,$U$4:$Z$4,$U$8:$Z$10),1),1),4))</f>
        <v>"MagicDef":23470.9916</v>
      </c>
      <c r="BW235" s="2" t="str" cm="1">
        <f t="array" ref="BW235">IF(BW234="","",$B$2&amp;BW$31&amp;$B$2&amp;$B$1&amp;ROUND(BW$29/100*_xlfn.XLOOKUP($E235,$E$32:$E$281,_xlfn.XLOOKUP(BW$31,$S$28:$AB$28,$S$32:$AB$281))*IFERROR(_xlfn.XLOOKUP(BZ$30,$S$8:$S$10,_xlfn.XLOOKUP(BW$31,$U$4:$Z$4,$U$8:$Z$10),1),1),4))</f>
        <v>"AtkSpeed":0.23</v>
      </c>
      <c r="BX235" s="2" t="str" cm="1">
        <f t="array" ref="BX235">IF(BX234="","",$B$2&amp;BX$31&amp;$B$2&amp;$B$1&amp;ROUND(BX$29/100*_xlfn.XLOOKUP($E235,$E$32:$E$281,_xlfn.XLOOKUP(BX$31,$S$28:$AB$28,$S$32:$AB$281))*IFERROR(_xlfn.XLOOKUP(BY$30,$S$8:$S$10,_xlfn.XLOOKUP(BX$31,$U$4:$Z$4,$U$8:$Z$10),1),1),4))</f>
        <v>"HealInc":0.1686</v>
      </c>
      <c r="BY235" s="2" t="str">
        <f t="shared" si="48"/>
        <v>{"MagicDef":23470.9916,"AtkSpeed":0.23,"HealInc":0.1686}</v>
      </c>
    </row>
    <row r="236" spans="4:77" ht="16.5" x14ac:dyDescent="0.15">
      <c r="D236" s="38">
        <v>419</v>
      </c>
      <c r="E236" s="43">
        <v>205</v>
      </c>
      <c r="F236" s="38">
        <v>0</v>
      </c>
      <c r="G236" s="38">
        <v>0</v>
      </c>
      <c r="H236" s="38">
        <v>0</v>
      </c>
      <c r="I236" s="48">
        <v>0</v>
      </c>
      <c r="J236" s="48">
        <v>0</v>
      </c>
      <c r="K236" s="48">
        <v>0</v>
      </c>
      <c r="L236" s="48">
        <v>0</v>
      </c>
      <c r="M236" s="48">
        <v>0</v>
      </c>
      <c r="N236" s="48">
        <v>0</v>
      </c>
      <c r="O236" s="48">
        <v>0</v>
      </c>
      <c r="P236" s="48">
        <v>0</v>
      </c>
      <c r="Q236" s="48">
        <v>0</v>
      </c>
      <c r="R236" s="48">
        <v>0</v>
      </c>
      <c r="S236" s="48">
        <f>SUM(I$32:I236)</f>
        <v>592701.80883179419</v>
      </c>
      <c r="T236" s="48">
        <f>SUM(J$32:J236)</f>
        <v>59270.180883179411</v>
      </c>
      <c r="U236" s="48">
        <f>SUM(K$32:K236)</f>
        <v>23708.072353271767</v>
      </c>
      <c r="V236" s="48">
        <f>SUM(L$32:L236)</f>
        <v>23708.072353271767</v>
      </c>
      <c r="W236" s="62">
        <f>SUM(M$32:M236)/10000</f>
        <v>0.80920000000000003</v>
      </c>
      <c r="X236" s="62">
        <f>SUM(N$32:N236)/10000</f>
        <v>0.80920000000000003</v>
      </c>
      <c r="Y236" s="62">
        <f>SUM(O$32:O236)/10000</f>
        <v>0.22994999999999999</v>
      </c>
      <c r="Z236" s="62">
        <f>SUM(P$32:P236)/10000</f>
        <v>0.17885000000000001</v>
      </c>
      <c r="AA236" s="62">
        <f>SUM(Q$32:Q236)/10000</f>
        <v>0.16863000000000011</v>
      </c>
      <c r="AB236" s="62">
        <f>SUM(R$32:R236)/10000</f>
        <v>0.16863000000000011</v>
      </c>
      <c r="AD236" s="2" t="str" cm="1">
        <f t="array" ref="AD236">IF(AD235="","",$B$2&amp;AD$31&amp;$B$2&amp;$B$1&amp;ROUND(AD$29/100*_xlfn.XLOOKUP($E236,$E$32:$E$281,_xlfn.XLOOKUP(AD$31,$S$28:$AB$28,$S$32:$AB$281))*_xlfn.XLOOKUP(AG$30,$S$8:$S$10,_xlfn.XLOOKUP(AD$31,$U$4:$Z$4,$U$8:$Z$10),1),4))</f>
        <v>"Atk":72309.6207</v>
      </c>
      <c r="AE236" s="2" t="str" cm="1">
        <f t="array" ref="AE236">IF(AE235="","",$B$2&amp;AE$31&amp;$B$2&amp;$B$1&amp;ROUND(AE$29/100*_xlfn.XLOOKUP($E236,$E$32:$E$281,_xlfn.XLOOKUP(AE$31,$S$28:$AB$28,$S$32:$AB$281))*_xlfn.XLOOKUP(AG$30,$S$8:$S$10,_xlfn.XLOOKUP(AE$31,$U$4:$Z$4,$U$8:$Z$10),1),4))</f>
        <v>"Cri":1.1733</v>
      </c>
      <c r="AF236" s="2" t="str" cm="1">
        <f t="array" ref="AF236">IF(AF235="","",$B$2&amp;AF$31&amp;$B$2&amp;$B$1&amp;ROUND(AF$29/100*_xlfn.XLOOKUP($E236,$E$32:$E$281,_xlfn.XLOOKUP(AF$31,$S$28:$AB$28,$S$32:$AB$281))*_xlfn.XLOOKUP(AI$30,$S$8:$S$10,_xlfn.XLOOKUP(AF$31,$U$4:$Z$4,$U$8:$Z$10),1),4))</f>
        <v/>
      </c>
      <c r="AG236" s="2" t="str">
        <f t="shared" si="37"/>
        <v>{"Atk":72309.6207,"Cri":1.1733}</v>
      </c>
      <c r="AH236" s="2" t="str" cm="1">
        <f t="array" ref="AH236">IF(AH235="","",$B$2&amp;AH$31&amp;$B$2&amp;$B$1&amp;ROUND(AH$29/100*_xlfn.XLOOKUP($E236,$E$32:$E$281,_xlfn.XLOOKUP(AH$31,$S$28:$AB$28,$S$32:$AB$281))*_xlfn.XLOOKUP(AK$30,$S$8:$S$10,_xlfn.XLOOKUP(AH$31,$U$4:$Z$4,$U$8:$Z$10),1),4))</f>
        <v>"Hp":521577.5918</v>
      </c>
      <c r="AI236" s="2" t="str" cm="1">
        <f t="array" ref="AI236">IF(AI235="","",$B$2&amp;AI$31&amp;$B$2&amp;$B$1&amp;ROUND(AI$29/100*_xlfn.XLOOKUP($E236,$E$32:$E$281,_xlfn.XLOOKUP(AI$31,$S$28:$AB$28,$S$32:$AB$281))*_xlfn.XLOOKUP(AK$30,$S$8:$S$10,_xlfn.XLOOKUP(AI$31,$U$4:$Z$4,$U$8:$Z$10),1),4))</f>
        <v>"AntiCri":0.6474</v>
      </c>
      <c r="AJ236" s="2" t="str" cm="1">
        <f t="array" ref="AJ236">IF(AJ235="","",$B$2&amp;AJ$31&amp;$B$2&amp;$B$1&amp;ROUND(AJ$29/100*_xlfn.XLOOKUP($E236,$E$32:$E$281,_xlfn.XLOOKUP(AJ$31,$S$28:$AB$28,$S$32:$AB$281))*_xlfn.XLOOKUP(AK$30,$S$8:$S$10,_xlfn.XLOOKUP(AJ$31,$U$4:$Z$4,$U$8:$Z$10),1),4))</f>
        <v/>
      </c>
      <c r="AK236" s="2" t="str">
        <f t="shared" si="38"/>
        <v>{"Hp":521577.5918,"AntiCri":0.6474}</v>
      </c>
      <c r="AL236" s="2" t="str" cm="1">
        <f t="array" ref="AL236">IF(AL235="","",$B$2&amp;AL$31&amp;$B$2&amp;$B$1&amp;ROUND(AL$29/100*_xlfn.XLOOKUP($E236,$E$32:$E$281,_xlfn.XLOOKUP(AL$31,$S$28:$AB$28,$S$32:$AB$281))*IFERROR(_xlfn.XLOOKUP(AO$30,$S$8:$S$10,_xlfn.XLOOKUP(AL$31,$U$4:$Z$4,$U$8:$Z$10),1),1),4))</f>
        <v>"PhysDef":22522.6687</v>
      </c>
      <c r="AM236" s="2" t="str" cm="1">
        <f t="array" ref="AM236">IF(AM235="","",$B$2&amp;AM$31&amp;$B$2&amp;$B$1&amp;ROUND(AM$29/100*_xlfn.XLOOKUP($E236,$E$32:$E$281,_xlfn.XLOOKUP(AM$31,$S$28:$AB$28,$S$32:$AB$281))*IFERROR(_xlfn.XLOOKUP(AP$30,$S$8:$S$10,_xlfn.XLOOKUP(AM$31,$U$4:$Z$4,$U$8:$Z$10),1),1),4))</f>
        <v>"SkillSpeed":0.1789</v>
      </c>
      <c r="AN236" s="2" t="str" cm="1">
        <f t="array" ref="AN236">IF(AN235="","",$B$2&amp;AN$31&amp;$B$2&amp;$B$1&amp;ROUND(AN$29/100*_xlfn.XLOOKUP($E236,$E$32:$E$281,_xlfn.XLOOKUP(AN$31,$S$28:$AB$28,$S$32:$AB$281))*IFERROR(_xlfn.XLOOKUP(AO$30,$S$8:$S$10,_xlfn.XLOOKUP(AN$31,$U$4:$Z$4,$U$8:$Z$10),1),1),4))</f>
        <v/>
      </c>
      <c r="AO236" s="2" t="str">
        <f t="shared" si="39"/>
        <v>{"PhysDef":22522.6687,"SkillSpeed":0.1789}</v>
      </c>
      <c r="AP236" s="2" t="str" cm="1">
        <f t="array" ref="AP236">IF(AP235="","",$B$2&amp;AP$31&amp;$B$2&amp;$B$1&amp;ROUND(AP$29/100*_xlfn.XLOOKUP($E236,$E$32:$E$281,_xlfn.XLOOKUP(AP$31,$S$28:$AB$28,$S$32:$AB$281))*IFERROR(_xlfn.XLOOKUP(AS$30,$S$8:$S$10,_xlfn.XLOOKUP(AP$31,$U$4:$Z$4,$U$8:$Z$10),1),1),4))</f>
        <v>"MagicDef":22522.6687</v>
      </c>
      <c r="AQ236" s="2" t="str" cm="1">
        <f t="array" ref="AQ236">IF(AQ235="","",$B$2&amp;AQ$31&amp;$B$2&amp;$B$1&amp;ROUND(AQ$29/100*_xlfn.XLOOKUP($E236,$E$32:$E$281,_xlfn.XLOOKUP(AQ$31,$S$28:$AB$28,$S$32:$AB$281))*IFERROR(_xlfn.XLOOKUP(AT$30,$S$8:$S$10,_xlfn.XLOOKUP(AQ$31,$U$4:$Z$4,$U$8:$Z$10),1),1),4))</f>
        <v>"AtkSpeed":0.23</v>
      </c>
      <c r="AR236" s="2" t="str" cm="1">
        <f t="array" ref="AR236">IF(AR235="","",$B$2&amp;AR$31&amp;$B$2&amp;$B$1&amp;ROUND(AR$29/100*_xlfn.XLOOKUP($E236,$E$32:$E$281,_xlfn.XLOOKUP(AR$31,$S$28:$AB$28,$S$32:$AB$281))*IFERROR(_xlfn.XLOOKUP(AS$30,$S$8:$S$10,_xlfn.XLOOKUP(AR$31,$U$4:$Z$4,$U$8:$Z$10),1),1),4))</f>
        <v>"SkillSpeed":0.1789</v>
      </c>
      <c r="AS236" s="2" t="str">
        <f t="shared" si="40"/>
        <v>{"MagicDef":22522.6687,"AtkSpeed":0.23,"SkillSpeed":0.1789}</v>
      </c>
      <c r="AT236" s="2" t="str" cm="1">
        <f t="array" ref="AT236">IF(AT235="","",$B$2&amp;AT$31&amp;$B$2&amp;$B$1&amp;ROUND(AT$29/100*_xlfn.XLOOKUP($E236,$E$32:$E$281,_xlfn.XLOOKUP(AT$31,$S$28:$AB$28,$S$32:$AB$281))*IFERROR(_xlfn.XLOOKUP(AW$30,$S$8:$S$10,_xlfn.XLOOKUP(AT$31,$U$4:$Z$4,$U$8:$Z$10),1),1),4))</f>
        <v>"Atk":50972.3556</v>
      </c>
      <c r="AU236" s="2" t="str" cm="1">
        <f t="array" ref="AU236">IF(AU235="","",$B$2&amp;AU$31&amp;$B$2&amp;$B$1&amp;ROUND(AU$29/100*_xlfn.XLOOKUP($E236,$E$32:$E$281,_xlfn.XLOOKUP(AU$31,$S$28:$AB$28,$S$32:$AB$281))*IFERROR(_xlfn.XLOOKUP(AX$30,$S$8:$S$10,_xlfn.XLOOKUP(AU$31,$U$4:$Z$4,$U$8:$Z$10),1),1),4))</f>
        <v>"Cri":0.8092</v>
      </c>
      <c r="AV236" s="2" t="str" cm="1">
        <f t="array" ref="AV236">IF(AV235="","",$B$2&amp;AV$31&amp;$B$2&amp;$B$1&amp;ROUND(AV$29/100*_xlfn.XLOOKUP($E236,$E$32:$E$281,_xlfn.XLOOKUP(AV$31,$S$28:$AB$28,$S$32:$AB$281))*IFERROR(_xlfn.XLOOKUP(AW$30,$S$8:$S$10,_xlfn.XLOOKUP(AV$31,$U$4:$Z$4,$U$8:$Z$10),1),1),4))</f>
        <v/>
      </c>
      <c r="AW236" s="2" t="str">
        <f t="shared" si="41"/>
        <v>{"Atk":50972.3556,"Cri":0.8092}</v>
      </c>
      <c r="AX236" s="2" t="str" cm="1">
        <f t="array" ref="AX236">IF(AX235="","",$B$2&amp;AX$31&amp;$B$2&amp;$B$1&amp;ROUND(AX$29/100*_xlfn.XLOOKUP($E236,$E$32:$E$281,_xlfn.XLOOKUP(AX$31,$S$28:$AB$28,$S$32:$AB$281))*IFERROR(_xlfn.XLOOKUP(BA$30,$S$8:$S$10,_xlfn.XLOOKUP(AX$31,$U$4:$Z$4,$U$8:$Z$10),1),1),4))</f>
        <v>"Hp":740877.261</v>
      </c>
      <c r="AY236" s="2" t="str" cm="1">
        <f t="array" ref="AY236">IF(AY235="","",$B$2&amp;AY$31&amp;$B$2&amp;$B$1&amp;ROUND(AY$29/100*_xlfn.XLOOKUP($E236,$E$32:$E$281,_xlfn.XLOOKUP(AY$31,$S$28:$AB$28,$S$32:$AB$281))*IFERROR(_xlfn.XLOOKUP(BB$30,$S$8:$S$10,_xlfn.XLOOKUP(AY$31,$U$4:$Z$4,$U$8:$Z$10),1),1),4))</f>
        <v>"AntiCri":0.8092</v>
      </c>
      <c r="AZ236" s="2" t="str" cm="1">
        <f t="array" ref="AZ236">IF(AZ235="","",$B$2&amp;AZ$31&amp;$B$2&amp;$B$1&amp;ROUND(AZ$29/100*_xlfn.XLOOKUP($E236,$E$32:$E$281,_xlfn.XLOOKUP(AZ$31,$S$28:$AB$28,$S$32:$AB$281))*IFERROR(_xlfn.XLOOKUP(BA$30,$S$8:$S$10,_xlfn.XLOOKUP(AZ$31,$U$4:$Z$4,$U$8:$Z$10),1),1),4))</f>
        <v/>
      </c>
      <c r="BA236" s="2" t="str">
        <f t="shared" si="42"/>
        <v>{"Hp":740877.261,"AntiCri":0.8092}</v>
      </c>
      <c r="BB236" s="2" t="str" cm="1">
        <f t="array" ref="BB236">IF(BB235="","",$B$2&amp;BB$31&amp;$B$2&amp;$B$1&amp;ROUND(BB$29/100*_xlfn.XLOOKUP($E236,$E$32:$E$281,_xlfn.XLOOKUP(BB$31,$S$28:$AB$28,$S$32:$AB$281))*IFERROR(_xlfn.XLOOKUP(BE$30,$S$8:$S$10,_xlfn.XLOOKUP(BB$31,$U$4:$Z$4,$U$8:$Z$10),1),1),4))</f>
        <v>"PhysDef":26078.8796</v>
      </c>
      <c r="BC236" s="2" t="str" cm="1">
        <f t="array" ref="BC236">IF(BC235="","",$B$2&amp;BC$31&amp;$B$2&amp;$B$1&amp;ROUND(BC$29/100*_xlfn.XLOOKUP($E236,$E$32:$E$281,_xlfn.XLOOKUP(BC$31,$S$28:$AB$28,$S$32:$AB$281))*IFERROR(_xlfn.XLOOKUP(BF$30,$S$8:$S$10,_xlfn.XLOOKUP(BC$31,$U$4:$Z$4,$U$8:$Z$10),1),1),4))</f>
        <v>"OnHealInc":0.1686</v>
      </c>
      <c r="BD236" s="2" t="str" cm="1">
        <f t="array" ref="BD236">IF(BD235="","",$B$2&amp;BD$31&amp;$B$2&amp;$B$1&amp;ROUND(BD$29/100*_xlfn.XLOOKUP($E236,$E$32:$E$281,_xlfn.XLOOKUP(BD$31,$S$28:$AB$28,$S$32:$AB$281))*IFERROR(_xlfn.XLOOKUP(BE$30,$S$8:$S$10,_xlfn.XLOOKUP(BD$31,$U$4:$Z$4,$U$8:$Z$10),1),1),4))</f>
        <v/>
      </c>
      <c r="BE236" s="2" t="str">
        <f t="shared" si="43"/>
        <v>{"PhysDef":26078.8796,"OnHealInc":0.1686}</v>
      </c>
      <c r="BF236" s="2" t="str" cm="1">
        <f t="array" ref="BF236">IF(BF235="","",$B$2&amp;BF$31&amp;$B$2&amp;$B$1&amp;ROUND(BF$29/100*_xlfn.XLOOKUP($E236,$E$32:$E$281,_xlfn.XLOOKUP(BF$31,$S$28:$AB$28,$S$32:$AB$281))*IFERROR(_xlfn.XLOOKUP(BI$30,$S$8:$S$10,_xlfn.XLOOKUP(BF$31,$U$4:$Z$4,$U$8:$Z$10),1),1),4))</f>
        <v>"MagicDef":26078.8796</v>
      </c>
      <c r="BG236" s="2" t="str" cm="1">
        <f t="array" ref="BG236">IF(BG235="","",$B$2&amp;BG$31&amp;$B$2&amp;$B$1&amp;ROUND(BG$29/100*_xlfn.XLOOKUP($E236,$E$32:$E$281,_xlfn.XLOOKUP(BG$31,$S$28:$AB$28,$S$32:$AB$281))*IFERROR(_xlfn.XLOOKUP(BJ$30,$S$8:$S$10,_xlfn.XLOOKUP(BG$31,$U$4:$Z$4,$U$8:$Z$10),1),1),4))</f>
        <v>"AtkSpeed":0.23</v>
      </c>
      <c r="BH236" s="2" t="str" cm="1">
        <f t="array" ref="BH236">IF(BH235="","",$B$2&amp;BH$31&amp;$B$2&amp;$B$1&amp;ROUND(BH$29/100*_xlfn.XLOOKUP($E236,$E$32:$E$281,_xlfn.XLOOKUP(BH$31,$S$28:$AB$28,$S$32:$AB$281))*IFERROR(_xlfn.XLOOKUP(BI$30,$S$8:$S$10,_xlfn.XLOOKUP(BH$31,$U$4:$Z$4,$U$8:$Z$10),1),1),4))</f>
        <v>"OnHealInc":0.1686</v>
      </c>
      <c r="BI236" s="2" t="str">
        <f t="shared" si="44"/>
        <v>{"MagicDef":26078.8796,"AtkSpeed":0.23,"OnHealInc":0.1686}</v>
      </c>
      <c r="BJ236" s="2" t="str" cm="1">
        <f t="array" ref="BJ236">IF(BJ235="","",$B$2&amp;BJ$31&amp;$B$2&amp;$B$1&amp;ROUND(BJ$29/100*_xlfn.XLOOKUP($E236,$E$32:$E$281,_xlfn.XLOOKUP(BJ$31,$S$28:$AB$28,$S$32:$AB$281))*IFERROR(_xlfn.XLOOKUP(BM$30,$S$8:$S$10,_xlfn.XLOOKUP(BJ$31,$U$4:$Z$4,$U$8:$Z$10),1),1),4))</f>
        <v>"Atk":65197.199</v>
      </c>
      <c r="BK236" s="2" t="str" cm="1">
        <f t="array" ref="BK236">IF(BK235="","",$B$2&amp;BK$31&amp;$B$2&amp;$B$1&amp;ROUND(BK$29/100*_xlfn.XLOOKUP($E236,$E$32:$E$281,_xlfn.XLOOKUP(BK$31,$S$28:$AB$28,$S$32:$AB$281))*IFERROR(_xlfn.XLOOKUP(BN$30,$S$8:$S$10,_xlfn.XLOOKUP(BK$31,$U$4:$Z$4,$U$8:$Z$10),1),1),4))</f>
        <v>"Cri":0.8092</v>
      </c>
      <c r="BL236" s="2" t="str" cm="1">
        <f t="array" ref="BL236">IF(BL235="","",$B$2&amp;BL$31&amp;$B$2&amp;$B$1&amp;ROUND(BL$29/100*_xlfn.XLOOKUP($E236,$E$32:$E$281,_xlfn.XLOOKUP(BL$31,$S$28:$AB$28,$S$32:$AB$281))*IFERROR(_xlfn.XLOOKUP(BM$30,$S$8:$S$10,_xlfn.XLOOKUP(BL$31,$U$4:$Z$4,$U$8:$Z$10),1),1),4))</f>
        <v/>
      </c>
      <c r="BM236" s="2" t="str">
        <f t="shared" si="45"/>
        <v>{"Atk":65197.199,"Cri":0.8092}</v>
      </c>
      <c r="BN236" s="2" t="str" cm="1">
        <f t="array" ref="BN236">IF(BN235="","",$B$2&amp;BN$31&amp;$B$2&amp;$B$1&amp;ROUND(BN$29/100*_xlfn.XLOOKUP($E236,$E$32:$E$281,_xlfn.XLOOKUP(BN$31,$S$28:$AB$28,$S$32:$AB$281))*IFERROR(_xlfn.XLOOKUP(BQ$30,$S$8:$S$10,_xlfn.XLOOKUP(BN$31,$U$4:$Z$4,$U$8:$Z$10),1),1),4))</f>
        <v>"Hp":622336.8993</v>
      </c>
      <c r="BO236" s="2" t="str" cm="1">
        <f t="array" ref="BO236">IF(BO235="","",$B$2&amp;BO$31&amp;$B$2&amp;$B$1&amp;ROUND(BO$29/100*_xlfn.XLOOKUP($E236,$E$32:$E$281,_xlfn.XLOOKUP(BO$31,$S$28:$AB$28,$S$32:$AB$281))*IFERROR(_xlfn.XLOOKUP(BR$30,$S$8:$S$10,_xlfn.XLOOKUP(BO$31,$U$4:$Z$4,$U$8:$Z$10),1),1),4))</f>
        <v>"AntiCri":0.8092</v>
      </c>
      <c r="BP236" s="2" t="str" cm="1">
        <f t="array" ref="BP236">IF(BP235="","",$B$2&amp;BP$31&amp;$B$2&amp;$B$1&amp;ROUND(BP$29/100*_xlfn.XLOOKUP($E236,$E$32:$E$281,_xlfn.XLOOKUP(BP$31,$S$28:$AB$28,$S$32:$AB$281))*IFERROR(_xlfn.XLOOKUP(BQ$30,$S$8:$S$10,_xlfn.XLOOKUP(BP$31,$U$4:$Z$4,$U$8:$Z$10),1),1),4))</f>
        <v/>
      </c>
      <c r="BQ236" s="2" t="str">
        <f t="shared" si="46"/>
        <v>{"Hp":622336.8993,"AntiCri":0.8092}</v>
      </c>
      <c r="BR236" s="2" t="str" cm="1">
        <f t="array" ref="BR236">IF(BR235="","",$B$2&amp;BR$31&amp;$B$2&amp;$B$1&amp;ROUND(BR$29/100*_xlfn.XLOOKUP($E236,$E$32:$E$281,_xlfn.XLOOKUP(BR$31,$S$28:$AB$28,$S$32:$AB$281))*IFERROR(_xlfn.XLOOKUP(BU$30,$S$8:$S$10,_xlfn.XLOOKUP(BR$31,$U$4:$Z$4,$U$8:$Z$10),1),1),4))</f>
        <v>"PhysDef":22996.8302</v>
      </c>
      <c r="BS236" s="2" t="str" cm="1">
        <f t="array" ref="BS236">IF(BS235="","",$B$2&amp;BS$31&amp;$B$2&amp;$B$1&amp;ROUND(BS$29/100*_xlfn.XLOOKUP($E236,$E$32:$E$281,_xlfn.XLOOKUP(BS$31,$S$28:$AB$28,$S$32:$AB$281))*IFERROR(_xlfn.XLOOKUP(BV$30,$S$8:$S$10,_xlfn.XLOOKUP(BS$31,$U$4:$Z$4,$U$8:$Z$10),1),1),4))</f>
        <v>"HealInc":0.1686</v>
      </c>
      <c r="BT236" s="2" t="str" cm="1">
        <f t="array" ref="BT236">IF(BT235="","",$B$2&amp;BT$31&amp;$B$2&amp;$B$1&amp;ROUND(BT$29/100*_xlfn.XLOOKUP($E236,$E$32:$E$281,_xlfn.XLOOKUP(BT$31,$S$28:$AB$28,$S$32:$AB$281))*IFERROR(_xlfn.XLOOKUP(BU$30,$S$8:$S$10,_xlfn.XLOOKUP(BT$31,$U$4:$Z$4,$U$8:$Z$10),1),1),4))</f>
        <v/>
      </c>
      <c r="BU236" s="2" t="str">
        <f t="shared" si="47"/>
        <v>{"PhysDef":22996.8302,"HealInc":0.1686}</v>
      </c>
      <c r="BV236" s="2" t="str" cm="1">
        <f t="array" ref="BV236">IF(BV235="","",$B$2&amp;BV$31&amp;$B$2&amp;$B$1&amp;ROUND(BV$29/100*_xlfn.XLOOKUP($E236,$E$32:$E$281,_xlfn.XLOOKUP(BV$31,$S$28:$AB$28,$S$32:$AB$281))*IFERROR(_xlfn.XLOOKUP(BY$30,$S$8:$S$10,_xlfn.XLOOKUP(BV$31,$U$4:$Z$4,$U$8:$Z$10),1),1),4))</f>
        <v>"MagicDef":23470.9916</v>
      </c>
      <c r="BW236" s="2" t="str" cm="1">
        <f t="array" ref="BW236">IF(BW235="","",$B$2&amp;BW$31&amp;$B$2&amp;$B$1&amp;ROUND(BW$29/100*_xlfn.XLOOKUP($E236,$E$32:$E$281,_xlfn.XLOOKUP(BW$31,$S$28:$AB$28,$S$32:$AB$281))*IFERROR(_xlfn.XLOOKUP(BZ$30,$S$8:$S$10,_xlfn.XLOOKUP(BW$31,$U$4:$Z$4,$U$8:$Z$10),1),1),4))</f>
        <v>"AtkSpeed":0.23</v>
      </c>
      <c r="BX236" s="2" t="str" cm="1">
        <f t="array" ref="BX236">IF(BX235="","",$B$2&amp;BX$31&amp;$B$2&amp;$B$1&amp;ROUND(BX$29/100*_xlfn.XLOOKUP($E236,$E$32:$E$281,_xlfn.XLOOKUP(BX$31,$S$28:$AB$28,$S$32:$AB$281))*IFERROR(_xlfn.XLOOKUP(BY$30,$S$8:$S$10,_xlfn.XLOOKUP(BX$31,$U$4:$Z$4,$U$8:$Z$10),1),1),4))</f>
        <v>"HealInc":0.1686</v>
      </c>
      <c r="BY236" s="2" t="str">
        <f t="shared" si="48"/>
        <v>{"MagicDef":23470.9916,"AtkSpeed":0.23,"HealInc":0.1686}</v>
      </c>
    </row>
    <row r="237" spans="4:77" ht="16.5" x14ac:dyDescent="0.15">
      <c r="D237" s="38">
        <v>421</v>
      </c>
      <c r="E237" s="42">
        <v>206</v>
      </c>
      <c r="F237" s="38">
        <v>0</v>
      </c>
      <c r="G237" s="38">
        <v>0</v>
      </c>
      <c r="H237" s="38">
        <v>0</v>
      </c>
      <c r="I237" s="48">
        <v>0</v>
      </c>
      <c r="J237" s="48">
        <v>0</v>
      </c>
      <c r="K237" s="48">
        <v>0</v>
      </c>
      <c r="L237" s="48">
        <v>0</v>
      </c>
      <c r="M237" s="48">
        <v>0</v>
      </c>
      <c r="N237" s="48">
        <v>0</v>
      </c>
      <c r="O237" s="48">
        <v>0</v>
      </c>
      <c r="P237" s="48">
        <v>0</v>
      </c>
      <c r="Q237" s="48">
        <v>0</v>
      </c>
      <c r="R237" s="48">
        <v>0</v>
      </c>
      <c r="S237" s="48">
        <f>SUM(I$32:I237)</f>
        <v>592701.80883179419</v>
      </c>
      <c r="T237" s="48">
        <f>SUM(J$32:J237)</f>
        <v>59270.180883179411</v>
      </c>
      <c r="U237" s="48">
        <f>SUM(K$32:K237)</f>
        <v>23708.072353271767</v>
      </c>
      <c r="V237" s="48">
        <f>SUM(L$32:L237)</f>
        <v>23708.072353271767</v>
      </c>
      <c r="W237" s="62">
        <f>SUM(M$32:M237)/10000</f>
        <v>0.80920000000000003</v>
      </c>
      <c r="X237" s="62">
        <f>SUM(N$32:N237)/10000</f>
        <v>0.80920000000000003</v>
      </c>
      <c r="Y237" s="62">
        <f>SUM(O$32:O237)/10000</f>
        <v>0.22994999999999999</v>
      </c>
      <c r="Z237" s="62">
        <f>SUM(P$32:P237)/10000</f>
        <v>0.17885000000000001</v>
      </c>
      <c r="AA237" s="62">
        <f>SUM(Q$32:Q237)/10000</f>
        <v>0.16863000000000011</v>
      </c>
      <c r="AB237" s="62">
        <f>SUM(R$32:R237)/10000</f>
        <v>0.16863000000000011</v>
      </c>
      <c r="AD237" s="2" t="str" cm="1">
        <f t="array" ref="AD237">IF(AD236="","",$B$2&amp;AD$31&amp;$B$2&amp;$B$1&amp;ROUND(AD$29/100*_xlfn.XLOOKUP($E237,$E$32:$E$281,_xlfn.XLOOKUP(AD$31,$S$28:$AB$28,$S$32:$AB$281))*_xlfn.XLOOKUP(AG$30,$S$8:$S$10,_xlfn.XLOOKUP(AD$31,$U$4:$Z$4,$U$8:$Z$10),1),4))</f>
        <v>"Atk":72309.6207</v>
      </c>
      <c r="AE237" s="2" t="str" cm="1">
        <f t="array" ref="AE237">IF(AE236="","",$B$2&amp;AE$31&amp;$B$2&amp;$B$1&amp;ROUND(AE$29/100*_xlfn.XLOOKUP($E237,$E$32:$E$281,_xlfn.XLOOKUP(AE$31,$S$28:$AB$28,$S$32:$AB$281))*_xlfn.XLOOKUP(AG$30,$S$8:$S$10,_xlfn.XLOOKUP(AE$31,$U$4:$Z$4,$U$8:$Z$10),1),4))</f>
        <v>"Cri":1.1733</v>
      </c>
      <c r="AF237" s="2" t="str" cm="1">
        <f t="array" ref="AF237">IF(AF236="","",$B$2&amp;AF$31&amp;$B$2&amp;$B$1&amp;ROUND(AF$29/100*_xlfn.XLOOKUP($E237,$E$32:$E$281,_xlfn.XLOOKUP(AF$31,$S$28:$AB$28,$S$32:$AB$281))*_xlfn.XLOOKUP(AI$30,$S$8:$S$10,_xlfn.XLOOKUP(AF$31,$U$4:$Z$4,$U$8:$Z$10),1),4))</f>
        <v/>
      </c>
      <c r="AG237" s="2" t="str">
        <f t="shared" si="37"/>
        <v>{"Atk":72309.6207,"Cri":1.1733}</v>
      </c>
      <c r="AH237" s="2" t="str" cm="1">
        <f t="array" ref="AH237">IF(AH236="","",$B$2&amp;AH$31&amp;$B$2&amp;$B$1&amp;ROUND(AH$29/100*_xlfn.XLOOKUP($E237,$E$32:$E$281,_xlfn.XLOOKUP(AH$31,$S$28:$AB$28,$S$32:$AB$281))*_xlfn.XLOOKUP(AK$30,$S$8:$S$10,_xlfn.XLOOKUP(AH$31,$U$4:$Z$4,$U$8:$Z$10),1),4))</f>
        <v>"Hp":521577.5918</v>
      </c>
      <c r="AI237" s="2" t="str" cm="1">
        <f t="array" ref="AI237">IF(AI236="","",$B$2&amp;AI$31&amp;$B$2&amp;$B$1&amp;ROUND(AI$29/100*_xlfn.XLOOKUP($E237,$E$32:$E$281,_xlfn.XLOOKUP(AI$31,$S$28:$AB$28,$S$32:$AB$281))*_xlfn.XLOOKUP(AK$30,$S$8:$S$10,_xlfn.XLOOKUP(AI$31,$U$4:$Z$4,$U$8:$Z$10),1),4))</f>
        <v>"AntiCri":0.6474</v>
      </c>
      <c r="AJ237" s="2" t="str" cm="1">
        <f t="array" ref="AJ237">IF(AJ236="","",$B$2&amp;AJ$31&amp;$B$2&amp;$B$1&amp;ROUND(AJ$29/100*_xlfn.XLOOKUP($E237,$E$32:$E$281,_xlfn.XLOOKUP(AJ$31,$S$28:$AB$28,$S$32:$AB$281))*_xlfn.XLOOKUP(AK$30,$S$8:$S$10,_xlfn.XLOOKUP(AJ$31,$U$4:$Z$4,$U$8:$Z$10),1),4))</f>
        <v/>
      </c>
      <c r="AK237" s="2" t="str">
        <f t="shared" si="38"/>
        <v>{"Hp":521577.5918,"AntiCri":0.6474}</v>
      </c>
      <c r="AL237" s="2" t="str" cm="1">
        <f t="array" ref="AL237">IF(AL236="","",$B$2&amp;AL$31&amp;$B$2&amp;$B$1&amp;ROUND(AL$29/100*_xlfn.XLOOKUP($E237,$E$32:$E$281,_xlfn.XLOOKUP(AL$31,$S$28:$AB$28,$S$32:$AB$281))*IFERROR(_xlfn.XLOOKUP(AO$30,$S$8:$S$10,_xlfn.XLOOKUP(AL$31,$U$4:$Z$4,$U$8:$Z$10),1),1),4))</f>
        <v>"PhysDef":22522.6687</v>
      </c>
      <c r="AM237" s="2" t="str" cm="1">
        <f t="array" ref="AM237">IF(AM236="","",$B$2&amp;AM$31&amp;$B$2&amp;$B$1&amp;ROUND(AM$29/100*_xlfn.XLOOKUP($E237,$E$32:$E$281,_xlfn.XLOOKUP(AM$31,$S$28:$AB$28,$S$32:$AB$281))*IFERROR(_xlfn.XLOOKUP(AP$30,$S$8:$S$10,_xlfn.XLOOKUP(AM$31,$U$4:$Z$4,$U$8:$Z$10),1),1),4))</f>
        <v>"SkillSpeed":0.1789</v>
      </c>
      <c r="AN237" s="2" t="str" cm="1">
        <f t="array" ref="AN237">IF(AN236="","",$B$2&amp;AN$31&amp;$B$2&amp;$B$1&amp;ROUND(AN$29/100*_xlfn.XLOOKUP($E237,$E$32:$E$281,_xlfn.XLOOKUP(AN$31,$S$28:$AB$28,$S$32:$AB$281))*IFERROR(_xlfn.XLOOKUP(AO$30,$S$8:$S$10,_xlfn.XLOOKUP(AN$31,$U$4:$Z$4,$U$8:$Z$10),1),1),4))</f>
        <v/>
      </c>
      <c r="AO237" s="2" t="str">
        <f t="shared" si="39"/>
        <v>{"PhysDef":22522.6687,"SkillSpeed":0.1789}</v>
      </c>
      <c r="AP237" s="2" t="str" cm="1">
        <f t="array" ref="AP237">IF(AP236="","",$B$2&amp;AP$31&amp;$B$2&amp;$B$1&amp;ROUND(AP$29/100*_xlfn.XLOOKUP($E237,$E$32:$E$281,_xlfn.XLOOKUP(AP$31,$S$28:$AB$28,$S$32:$AB$281))*IFERROR(_xlfn.XLOOKUP(AS$30,$S$8:$S$10,_xlfn.XLOOKUP(AP$31,$U$4:$Z$4,$U$8:$Z$10),1),1),4))</f>
        <v>"MagicDef":22522.6687</v>
      </c>
      <c r="AQ237" s="2" t="str" cm="1">
        <f t="array" ref="AQ237">IF(AQ236="","",$B$2&amp;AQ$31&amp;$B$2&amp;$B$1&amp;ROUND(AQ$29/100*_xlfn.XLOOKUP($E237,$E$32:$E$281,_xlfn.XLOOKUP(AQ$31,$S$28:$AB$28,$S$32:$AB$281))*IFERROR(_xlfn.XLOOKUP(AT$30,$S$8:$S$10,_xlfn.XLOOKUP(AQ$31,$U$4:$Z$4,$U$8:$Z$10),1),1),4))</f>
        <v>"AtkSpeed":0.23</v>
      </c>
      <c r="AR237" s="2" t="str" cm="1">
        <f t="array" ref="AR237">IF(AR236="","",$B$2&amp;AR$31&amp;$B$2&amp;$B$1&amp;ROUND(AR$29/100*_xlfn.XLOOKUP($E237,$E$32:$E$281,_xlfn.XLOOKUP(AR$31,$S$28:$AB$28,$S$32:$AB$281))*IFERROR(_xlfn.XLOOKUP(AS$30,$S$8:$S$10,_xlfn.XLOOKUP(AR$31,$U$4:$Z$4,$U$8:$Z$10),1),1),4))</f>
        <v>"SkillSpeed":0.1789</v>
      </c>
      <c r="AS237" s="2" t="str">
        <f t="shared" si="40"/>
        <v>{"MagicDef":22522.6687,"AtkSpeed":0.23,"SkillSpeed":0.1789}</v>
      </c>
      <c r="AT237" s="2" t="str" cm="1">
        <f t="array" ref="AT237">IF(AT236="","",$B$2&amp;AT$31&amp;$B$2&amp;$B$1&amp;ROUND(AT$29/100*_xlfn.XLOOKUP($E237,$E$32:$E$281,_xlfn.XLOOKUP(AT$31,$S$28:$AB$28,$S$32:$AB$281))*IFERROR(_xlfn.XLOOKUP(AW$30,$S$8:$S$10,_xlfn.XLOOKUP(AT$31,$U$4:$Z$4,$U$8:$Z$10),1),1),4))</f>
        <v>"Atk":50972.3556</v>
      </c>
      <c r="AU237" s="2" t="str" cm="1">
        <f t="array" ref="AU237">IF(AU236="","",$B$2&amp;AU$31&amp;$B$2&amp;$B$1&amp;ROUND(AU$29/100*_xlfn.XLOOKUP($E237,$E$32:$E$281,_xlfn.XLOOKUP(AU$31,$S$28:$AB$28,$S$32:$AB$281))*IFERROR(_xlfn.XLOOKUP(AX$30,$S$8:$S$10,_xlfn.XLOOKUP(AU$31,$U$4:$Z$4,$U$8:$Z$10),1),1),4))</f>
        <v>"Cri":0.8092</v>
      </c>
      <c r="AV237" s="2" t="str" cm="1">
        <f t="array" ref="AV237">IF(AV236="","",$B$2&amp;AV$31&amp;$B$2&amp;$B$1&amp;ROUND(AV$29/100*_xlfn.XLOOKUP($E237,$E$32:$E$281,_xlfn.XLOOKUP(AV$31,$S$28:$AB$28,$S$32:$AB$281))*IFERROR(_xlfn.XLOOKUP(AW$30,$S$8:$S$10,_xlfn.XLOOKUP(AV$31,$U$4:$Z$4,$U$8:$Z$10),1),1),4))</f>
        <v/>
      </c>
      <c r="AW237" s="2" t="str">
        <f t="shared" si="41"/>
        <v>{"Atk":50972.3556,"Cri":0.8092}</v>
      </c>
      <c r="AX237" s="2" t="str" cm="1">
        <f t="array" ref="AX237">IF(AX236="","",$B$2&amp;AX$31&amp;$B$2&amp;$B$1&amp;ROUND(AX$29/100*_xlfn.XLOOKUP($E237,$E$32:$E$281,_xlfn.XLOOKUP(AX$31,$S$28:$AB$28,$S$32:$AB$281))*IFERROR(_xlfn.XLOOKUP(BA$30,$S$8:$S$10,_xlfn.XLOOKUP(AX$31,$U$4:$Z$4,$U$8:$Z$10),1),1),4))</f>
        <v>"Hp":740877.261</v>
      </c>
      <c r="AY237" s="2" t="str" cm="1">
        <f t="array" ref="AY237">IF(AY236="","",$B$2&amp;AY$31&amp;$B$2&amp;$B$1&amp;ROUND(AY$29/100*_xlfn.XLOOKUP($E237,$E$32:$E$281,_xlfn.XLOOKUP(AY$31,$S$28:$AB$28,$S$32:$AB$281))*IFERROR(_xlfn.XLOOKUP(BB$30,$S$8:$S$10,_xlfn.XLOOKUP(AY$31,$U$4:$Z$4,$U$8:$Z$10),1),1),4))</f>
        <v>"AntiCri":0.8092</v>
      </c>
      <c r="AZ237" s="2" t="str" cm="1">
        <f t="array" ref="AZ237">IF(AZ236="","",$B$2&amp;AZ$31&amp;$B$2&amp;$B$1&amp;ROUND(AZ$29/100*_xlfn.XLOOKUP($E237,$E$32:$E$281,_xlfn.XLOOKUP(AZ$31,$S$28:$AB$28,$S$32:$AB$281))*IFERROR(_xlfn.XLOOKUP(BA$30,$S$8:$S$10,_xlfn.XLOOKUP(AZ$31,$U$4:$Z$4,$U$8:$Z$10),1),1),4))</f>
        <v/>
      </c>
      <c r="BA237" s="2" t="str">
        <f t="shared" si="42"/>
        <v>{"Hp":740877.261,"AntiCri":0.8092}</v>
      </c>
      <c r="BB237" s="2" t="str" cm="1">
        <f t="array" ref="BB237">IF(BB236="","",$B$2&amp;BB$31&amp;$B$2&amp;$B$1&amp;ROUND(BB$29/100*_xlfn.XLOOKUP($E237,$E$32:$E$281,_xlfn.XLOOKUP(BB$31,$S$28:$AB$28,$S$32:$AB$281))*IFERROR(_xlfn.XLOOKUP(BE$30,$S$8:$S$10,_xlfn.XLOOKUP(BB$31,$U$4:$Z$4,$U$8:$Z$10),1),1),4))</f>
        <v>"PhysDef":26078.8796</v>
      </c>
      <c r="BC237" s="2" t="str" cm="1">
        <f t="array" ref="BC237">IF(BC236="","",$B$2&amp;BC$31&amp;$B$2&amp;$B$1&amp;ROUND(BC$29/100*_xlfn.XLOOKUP($E237,$E$32:$E$281,_xlfn.XLOOKUP(BC$31,$S$28:$AB$28,$S$32:$AB$281))*IFERROR(_xlfn.XLOOKUP(BF$30,$S$8:$S$10,_xlfn.XLOOKUP(BC$31,$U$4:$Z$4,$U$8:$Z$10),1),1),4))</f>
        <v>"OnHealInc":0.1686</v>
      </c>
      <c r="BD237" s="2" t="str" cm="1">
        <f t="array" ref="BD237">IF(BD236="","",$B$2&amp;BD$31&amp;$B$2&amp;$B$1&amp;ROUND(BD$29/100*_xlfn.XLOOKUP($E237,$E$32:$E$281,_xlfn.XLOOKUP(BD$31,$S$28:$AB$28,$S$32:$AB$281))*IFERROR(_xlfn.XLOOKUP(BE$30,$S$8:$S$10,_xlfn.XLOOKUP(BD$31,$U$4:$Z$4,$U$8:$Z$10),1),1),4))</f>
        <v/>
      </c>
      <c r="BE237" s="2" t="str">
        <f t="shared" si="43"/>
        <v>{"PhysDef":26078.8796,"OnHealInc":0.1686}</v>
      </c>
      <c r="BF237" s="2" t="str" cm="1">
        <f t="array" ref="BF237">IF(BF236="","",$B$2&amp;BF$31&amp;$B$2&amp;$B$1&amp;ROUND(BF$29/100*_xlfn.XLOOKUP($E237,$E$32:$E$281,_xlfn.XLOOKUP(BF$31,$S$28:$AB$28,$S$32:$AB$281))*IFERROR(_xlfn.XLOOKUP(BI$30,$S$8:$S$10,_xlfn.XLOOKUP(BF$31,$U$4:$Z$4,$U$8:$Z$10),1),1),4))</f>
        <v>"MagicDef":26078.8796</v>
      </c>
      <c r="BG237" s="2" t="str" cm="1">
        <f t="array" ref="BG237">IF(BG236="","",$B$2&amp;BG$31&amp;$B$2&amp;$B$1&amp;ROUND(BG$29/100*_xlfn.XLOOKUP($E237,$E$32:$E$281,_xlfn.XLOOKUP(BG$31,$S$28:$AB$28,$S$32:$AB$281))*IFERROR(_xlfn.XLOOKUP(BJ$30,$S$8:$S$10,_xlfn.XLOOKUP(BG$31,$U$4:$Z$4,$U$8:$Z$10),1),1),4))</f>
        <v>"AtkSpeed":0.23</v>
      </c>
      <c r="BH237" s="2" t="str" cm="1">
        <f t="array" ref="BH237">IF(BH236="","",$B$2&amp;BH$31&amp;$B$2&amp;$B$1&amp;ROUND(BH$29/100*_xlfn.XLOOKUP($E237,$E$32:$E$281,_xlfn.XLOOKUP(BH$31,$S$28:$AB$28,$S$32:$AB$281))*IFERROR(_xlfn.XLOOKUP(BI$30,$S$8:$S$10,_xlfn.XLOOKUP(BH$31,$U$4:$Z$4,$U$8:$Z$10),1),1),4))</f>
        <v>"OnHealInc":0.1686</v>
      </c>
      <c r="BI237" s="2" t="str">
        <f t="shared" si="44"/>
        <v>{"MagicDef":26078.8796,"AtkSpeed":0.23,"OnHealInc":0.1686}</v>
      </c>
      <c r="BJ237" s="2" t="str" cm="1">
        <f t="array" ref="BJ237">IF(BJ236="","",$B$2&amp;BJ$31&amp;$B$2&amp;$B$1&amp;ROUND(BJ$29/100*_xlfn.XLOOKUP($E237,$E$32:$E$281,_xlfn.XLOOKUP(BJ$31,$S$28:$AB$28,$S$32:$AB$281))*IFERROR(_xlfn.XLOOKUP(BM$30,$S$8:$S$10,_xlfn.XLOOKUP(BJ$31,$U$4:$Z$4,$U$8:$Z$10),1),1),4))</f>
        <v>"Atk":65197.199</v>
      </c>
      <c r="BK237" s="2" t="str" cm="1">
        <f t="array" ref="BK237">IF(BK236="","",$B$2&amp;BK$31&amp;$B$2&amp;$B$1&amp;ROUND(BK$29/100*_xlfn.XLOOKUP($E237,$E$32:$E$281,_xlfn.XLOOKUP(BK$31,$S$28:$AB$28,$S$32:$AB$281))*IFERROR(_xlfn.XLOOKUP(BN$30,$S$8:$S$10,_xlfn.XLOOKUP(BK$31,$U$4:$Z$4,$U$8:$Z$10),1),1),4))</f>
        <v>"Cri":0.8092</v>
      </c>
      <c r="BL237" s="2" t="str" cm="1">
        <f t="array" ref="BL237">IF(BL236="","",$B$2&amp;BL$31&amp;$B$2&amp;$B$1&amp;ROUND(BL$29/100*_xlfn.XLOOKUP($E237,$E$32:$E$281,_xlfn.XLOOKUP(BL$31,$S$28:$AB$28,$S$32:$AB$281))*IFERROR(_xlfn.XLOOKUP(BM$30,$S$8:$S$10,_xlfn.XLOOKUP(BL$31,$U$4:$Z$4,$U$8:$Z$10),1),1),4))</f>
        <v/>
      </c>
      <c r="BM237" s="2" t="str">
        <f t="shared" si="45"/>
        <v>{"Atk":65197.199,"Cri":0.8092}</v>
      </c>
      <c r="BN237" s="2" t="str" cm="1">
        <f t="array" ref="BN237">IF(BN236="","",$B$2&amp;BN$31&amp;$B$2&amp;$B$1&amp;ROUND(BN$29/100*_xlfn.XLOOKUP($E237,$E$32:$E$281,_xlfn.XLOOKUP(BN$31,$S$28:$AB$28,$S$32:$AB$281))*IFERROR(_xlfn.XLOOKUP(BQ$30,$S$8:$S$10,_xlfn.XLOOKUP(BN$31,$U$4:$Z$4,$U$8:$Z$10),1),1),4))</f>
        <v>"Hp":622336.8993</v>
      </c>
      <c r="BO237" s="2" t="str" cm="1">
        <f t="array" ref="BO237">IF(BO236="","",$B$2&amp;BO$31&amp;$B$2&amp;$B$1&amp;ROUND(BO$29/100*_xlfn.XLOOKUP($E237,$E$32:$E$281,_xlfn.XLOOKUP(BO$31,$S$28:$AB$28,$S$32:$AB$281))*IFERROR(_xlfn.XLOOKUP(BR$30,$S$8:$S$10,_xlfn.XLOOKUP(BO$31,$U$4:$Z$4,$U$8:$Z$10),1),1),4))</f>
        <v>"AntiCri":0.8092</v>
      </c>
      <c r="BP237" s="2" t="str" cm="1">
        <f t="array" ref="BP237">IF(BP236="","",$B$2&amp;BP$31&amp;$B$2&amp;$B$1&amp;ROUND(BP$29/100*_xlfn.XLOOKUP($E237,$E$32:$E$281,_xlfn.XLOOKUP(BP$31,$S$28:$AB$28,$S$32:$AB$281))*IFERROR(_xlfn.XLOOKUP(BQ$30,$S$8:$S$10,_xlfn.XLOOKUP(BP$31,$U$4:$Z$4,$U$8:$Z$10),1),1),4))</f>
        <v/>
      </c>
      <c r="BQ237" s="2" t="str">
        <f t="shared" si="46"/>
        <v>{"Hp":622336.8993,"AntiCri":0.8092}</v>
      </c>
      <c r="BR237" s="2" t="str" cm="1">
        <f t="array" ref="BR237">IF(BR236="","",$B$2&amp;BR$31&amp;$B$2&amp;$B$1&amp;ROUND(BR$29/100*_xlfn.XLOOKUP($E237,$E$32:$E$281,_xlfn.XLOOKUP(BR$31,$S$28:$AB$28,$S$32:$AB$281))*IFERROR(_xlfn.XLOOKUP(BU$30,$S$8:$S$10,_xlfn.XLOOKUP(BR$31,$U$4:$Z$4,$U$8:$Z$10),1),1),4))</f>
        <v>"PhysDef":22996.8302</v>
      </c>
      <c r="BS237" s="2" t="str" cm="1">
        <f t="array" ref="BS237">IF(BS236="","",$B$2&amp;BS$31&amp;$B$2&amp;$B$1&amp;ROUND(BS$29/100*_xlfn.XLOOKUP($E237,$E$32:$E$281,_xlfn.XLOOKUP(BS$31,$S$28:$AB$28,$S$32:$AB$281))*IFERROR(_xlfn.XLOOKUP(BV$30,$S$8:$S$10,_xlfn.XLOOKUP(BS$31,$U$4:$Z$4,$U$8:$Z$10),1),1),4))</f>
        <v>"HealInc":0.1686</v>
      </c>
      <c r="BT237" s="2" t="str" cm="1">
        <f t="array" ref="BT237">IF(BT236="","",$B$2&amp;BT$31&amp;$B$2&amp;$B$1&amp;ROUND(BT$29/100*_xlfn.XLOOKUP($E237,$E$32:$E$281,_xlfn.XLOOKUP(BT$31,$S$28:$AB$28,$S$32:$AB$281))*IFERROR(_xlfn.XLOOKUP(BU$30,$S$8:$S$10,_xlfn.XLOOKUP(BT$31,$U$4:$Z$4,$U$8:$Z$10),1),1),4))</f>
        <v/>
      </c>
      <c r="BU237" s="2" t="str">
        <f t="shared" si="47"/>
        <v>{"PhysDef":22996.8302,"HealInc":0.1686}</v>
      </c>
      <c r="BV237" s="2" t="str" cm="1">
        <f t="array" ref="BV237">IF(BV236="","",$B$2&amp;BV$31&amp;$B$2&amp;$B$1&amp;ROUND(BV$29/100*_xlfn.XLOOKUP($E237,$E$32:$E$281,_xlfn.XLOOKUP(BV$31,$S$28:$AB$28,$S$32:$AB$281))*IFERROR(_xlfn.XLOOKUP(BY$30,$S$8:$S$10,_xlfn.XLOOKUP(BV$31,$U$4:$Z$4,$U$8:$Z$10),1),1),4))</f>
        <v>"MagicDef":23470.9916</v>
      </c>
      <c r="BW237" s="2" t="str" cm="1">
        <f t="array" ref="BW237">IF(BW236="","",$B$2&amp;BW$31&amp;$B$2&amp;$B$1&amp;ROUND(BW$29/100*_xlfn.XLOOKUP($E237,$E$32:$E$281,_xlfn.XLOOKUP(BW$31,$S$28:$AB$28,$S$32:$AB$281))*IFERROR(_xlfn.XLOOKUP(BZ$30,$S$8:$S$10,_xlfn.XLOOKUP(BW$31,$U$4:$Z$4,$U$8:$Z$10),1),1),4))</f>
        <v>"AtkSpeed":0.23</v>
      </c>
      <c r="BX237" s="2" t="str" cm="1">
        <f t="array" ref="BX237">IF(BX236="","",$B$2&amp;BX$31&amp;$B$2&amp;$B$1&amp;ROUND(BX$29/100*_xlfn.XLOOKUP($E237,$E$32:$E$281,_xlfn.XLOOKUP(BX$31,$S$28:$AB$28,$S$32:$AB$281))*IFERROR(_xlfn.XLOOKUP(BY$30,$S$8:$S$10,_xlfn.XLOOKUP(BX$31,$U$4:$Z$4,$U$8:$Z$10),1),1),4))</f>
        <v>"HealInc":0.1686</v>
      </c>
      <c r="BY237" s="2" t="str">
        <f t="shared" si="48"/>
        <v>{"MagicDef":23470.9916,"AtkSpeed":0.23,"HealInc":0.1686}</v>
      </c>
    </row>
    <row r="238" spans="4:77" ht="16.5" x14ac:dyDescent="0.15">
      <c r="D238" s="38">
        <v>423</v>
      </c>
      <c r="E238" s="43">
        <v>207</v>
      </c>
      <c r="F238" s="38">
        <v>0</v>
      </c>
      <c r="G238" s="38">
        <v>0</v>
      </c>
      <c r="H238" s="38">
        <v>0</v>
      </c>
      <c r="I238" s="48">
        <v>0</v>
      </c>
      <c r="J238" s="48">
        <v>0</v>
      </c>
      <c r="K238" s="48">
        <v>0</v>
      </c>
      <c r="L238" s="48">
        <v>0</v>
      </c>
      <c r="M238" s="48">
        <v>0</v>
      </c>
      <c r="N238" s="48">
        <v>0</v>
      </c>
      <c r="O238" s="48">
        <v>0</v>
      </c>
      <c r="P238" s="48">
        <v>0</v>
      </c>
      <c r="Q238" s="48">
        <v>0</v>
      </c>
      <c r="R238" s="48">
        <v>0</v>
      </c>
      <c r="S238" s="48">
        <f>SUM(I$32:I238)</f>
        <v>592701.80883179419</v>
      </c>
      <c r="T238" s="48">
        <f>SUM(J$32:J238)</f>
        <v>59270.180883179411</v>
      </c>
      <c r="U238" s="48">
        <f>SUM(K$32:K238)</f>
        <v>23708.072353271767</v>
      </c>
      <c r="V238" s="48">
        <f>SUM(L$32:L238)</f>
        <v>23708.072353271767</v>
      </c>
      <c r="W238" s="62">
        <f>SUM(M$32:M238)/10000</f>
        <v>0.80920000000000003</v>
      </c>
      <c r="X238" s="62">
        <f>SUM(N$32:N238)/10000</f>
        <v>0.80920000000000003</v>
      </c>
      <c r="Y238" s="62">
        <f>SUM(O$32:O238)/10000</f>
        <v>0.22994999999999999</v>
      </c>
      <c r="Z238" s="62">
        <f>SUM(P$32:P238)/10000</f>
        <v>0.17885000000000001</v>
      </c>
      <c r="AA238" s="62">
        <f>SUM(Q$32:Q238)/10000</f>
        <v>0.16863000000000011</v>
      </c>
      <c r="AB238" s="62">
        <f>SUM(R$32:R238)/10000</f>
        <v>0.16863000000000011</v>
      </c>
      <c r="AD238" s="2" t="str" cm="1">
        <f t="array" ref="AD238">IF(AD237="","",$B$2&amp;AD$31&amp;$B$2&amp;$B$1&amp;ROUND(AD$29/100*_xlfn.XLOOKUP($E238,$E$32:$E$281,_xlfn.XLOOKUP(AD$31,$S$28:$AB$28,$S$32:$AB$281))*_xlfn.XLOOKUP(AG$30,$S$8:$S$10,_xlfn.XLOOKUP(AD$31,$U$4:$Z$4,$U$8:$Z$10),1),4))</f>
        <v>"Atk":72309.6207</v>
      </c>
      <c r="AE238" s="2" t="str" cm="1">
        <f t="array" ref="AE238">IF(AE237="","",$B$2&amp;AE$31&amp;$B$2&amp;$B$1&amp;ROUND(AE$29/100*_xlfn.XLOOKUP($E238,$E$32:$E$281,_xlfn.XLOOKUP(AE$31,$S$28:$AB$28,$S$32:$AB$281))*_xlfn.XLOOKUP(AG$30,$S$8:$S$10,_xlfn.XLOOKUP(AE$31,$U$4:$Z$4,$U$8:$Z$10),1),4))</f>
        <v>"Cri":1.1733</v>
      </c>
      <c r="AF238" s="2" t="str" cm="1">
        <f t="array" ref="AF238">IF(AF237="","",$B$2&amp;AF$31&amp;$B$2&amp;$B$1&amp;ROUND(AF$29/100*_xlfn.XLOOKUP($E238,$E$32:$E$281,_xlfn.XLOOKUP(AF$31,$S$28:$AB$28,$S$32:$AB$281))*_xlfn.XLOOKUP(AI$30,$S$8:$S$10,_xlfn.XLOOKUP(AF$31,$U$4:$Z$4,$U$8:$Z$10),1),4))</f>
        <v/>
      </c>
      <c r="AG238" s="2" t="str">
        <f t="shared" si="37"/>
        <v>{"Atk":72309.6207,"Cri":1.1733}</v>
      </c>
      <c r="AH238" s="2" t="str" cm="1">
        <f t="array" ref="AH238">IF(AH237="","",$B$2&amp;AH$31&amp;$B$2&amp;$B$1&amp;ROUND(AH$29/100*_xlfn.XLOOKUP($E238,$E$32:$E$281,_xlfn.XLOOKUP(AH$31,$S$28:$AB$28,$S$32:$AB$281))*_xlfn.XLOOKUP(AK$30,$S$8:$S$10,_xlfn.XLOOKUP(AH$31,$U$4:$Z$4,$U$8:$Z$10),1),4))</f>
        <v>"Hp":521577.5918</v>
      </c>
      <c r="AI238" s="2" t="str" cm="1">
        <f t="array" ref="AI238">IF(AI237="","",$B$2&amp;AI$31&amp;$B$2&amp;$B$1&amp;ROUND(AI$29/100*_xlfn.XLOOKUP($E238,$E$32:$E$281,_xlfn.XLOOKUP(AI$31,$S$28:$AB$28,$S$32:$AB$281))*_xlfn.XLOOKUP(AK$30,$S$8:$S$10,_xlfn.XLOOKUP(AI$31,$U$4:$Z$4,$U$8:$Z$10),1),4))</f>
        <v>"AntiCri":0.6474</v>
      </c>
      <c r="AJ238" s="2" t="str" cm="1">
        <f t="array" ref="AJ238">IF(AJ237="","",$B$2&amp;AJ$31&amp;$B$2&amp;$B$1&amp;ROUND(AJ$29/100*_xlfn.XLOOKUP($E238,$E$32:$E$281,_xlfn.XLOOKUP(AJ$31,$S$28:$AB$28,$S$32:$AB$281))*_xlfn.XLOOKUP(AK$30,$S$8:$S$10,_xlfn.XLOOKUP(AJ$31,$U$4:$Z$4,$U$8:$Z$10),1),4))</f>
        <v/>
      </c>
      <c r="AK238" s="2" t="str">
        <f t="shared" si="38"/>
        <v>{"Hp":521577.5918,"AntiCri":0.6474}</v>
      </c>
      <c r="AL238" s="2" t="str" cm="1">
        <f t="array" ref="AL238">IF(AL237="","",$B$2&amp;AL$31&amp;$B$2&amp;$B$1&amp;ROUND(AL$29/100*_xlfn.XLOOKUP($E238,$E$32:$E$281,_xlfn.XLOOKUP(AL$31,$S$28:$AB$28,$S$32:$AB$281))*IFERROR(_xlfn.XLOOKUP(AO$30,$S$8:$S$10,_xlfn.XLOOKUP(AL$31,$U$4:$Z$4,$U$8:$Z$10),1),1),4))</f>
        <v>"PhysDef":22522.6687</v>
      </c>
      <c r="AM238" s="2" t="str" cm="1">
        <f t="array" ref="AM238">IF(AM237="","",$B$2&amp;AM$31&amp;$B$2&amp;$B$1&amp;ROUND(AM$29/100*_xlfn.XLOOKUP($E238,$E$32:$E$281,_xlfn.XLOOKUP(AM$31,$S$28:$AB$28,$S$32:$AB$281))*IFERROR(_xlfn.XLOOKUP(AP$30,$S$8:$S$10,_xlfn.XLOOKUP(AM$31,$U$4:$Z$4,$U$8:$Z$10),1),1),4))</f>
        <v>"SkillSpeed":0.1789</v>
      </c>
      <c r="AN238" s="2" t="str" cm="1">
        <f t="array" ref="AN238">IF(AN237="","",$B$2&amp;AN$31&amp;$B$2&amp;$B$1&amp;ROUND(AN$29/100*_xlfn.XLOOKUP($E238,$E$32:$E$281,_xlfn.XLOOKUP(AN$31,$S$28:$AB$28,$S$32:$AB$281))*IFERROR(_xlfn.XLOOKUP(AO$30,$S$8:$S$10,_xlfn.XLOOKUP(AN$31,$U$4:$Z$4,$U$8:$Z$10),1),1),4))</f>
        <v/>
      </c>
      <c r="AO238" s="2" t="str">
        <f t="shared" si="39"/>
        <v>{"PhysDef":22522.6687,"SkillSpeed":0.1789}</v>
      </c>
      <c r="AP238" s="2" t="str" cm="1">
        <f t="array" ref="AP238">IF(AP237="","",$B$2&amp;AP$31&amp;$B$2&amp;$B$1&amp;ROUND(AP$29/100*_xlfn.XLOOKUP($E238,$E$32:$E$281,_xlfn.XLOOKUP(AP$31,$S$28:$AB$28,$S$32:$AB$281))*IFERROR(_xlfn.XLOOKUP(AS$30,$S$8:$S$10,_xlfn.XLOOKUP(AP$31,$U$4:$Z$4,$U$8:$Z$10),1),1),4))</f>
        <v>"MagicDef":22522.6687</v>
      </c>
      <c r="AQ238" s="2" t="str" cm="1">
        <f t="array" ref="AQ238">IF(AQ237="","",$B$2&amp;AQ$31&amp;$B$2&amp;$B$1&amp;ROUND(AQ$29/100*_xlfn.XLOOKUP($E238,$E$32:$E$281,_xlfn.XLOOKUP(AQ$31,$S$28:$AB$28,$S$32:$AB$281))*IFERROR(_xlfn.XLOOKUP(AT$30,$S$8:$S$10,_xlfn.XLOOKUP(AQ$31,$U$4:$Z$4,$U$8:$Z$10),1),1),4))</f>
        <v>"AtkSpeed":0.23</v>
      </c>
      <c r="AR238" s="2" t="str" cm="1">
        <f t="array" ref="AR238">IF(AR237="","",$B$2&amp;AR$31&amp;$B$2&amp;$B$1&amp;ROUND(AR$29/100*_xlfn.XLOOKUP($E238,$E$32:$E$281,_xlfn.XLOOKUP(AR$31,$S$28:$AB$28,$S$32:$AB$281))*IFERROR(_xlfn.XLOOKUP(AS$30,$S$8:$S$10,_xlfn.XLOOKUP(AR$31,$U$4:$Z$4,$U$8:$Z$10),1),1),4))</f>
        <v>"SkillSpeed":0.1789</v>
      </c>
      <c r="AS238" s="2" t="str">
        <f t="shared" si="40"/>
        <v>{"MagicDef":22522.6687,"AtkSpeed":0.23,"SkillSpeed":0.1789}</v>
      </c>
      <c r="AT238" s="2" t="str" cm="1">
        <f t="array" ref="AT238">IF(AT237="","",$B$2&amp;AT$31&amp;$B$2&amp;$B$1&amp;ROUND(AT$29/100*_xlfn.XLOOKUP($E238,$E$32:$E$281,_xlfn.XLOOKUP(AT$31,$S$28:$AB$28,$S$32:$AB$281))*IFERROR(_xlfn.XLOOKUP(AW$30,$S$8:$S$10,_xlfn.XLOOKUP(AT$31,$U$4:$Z$4,$U$8:$Z$10),1),1),4))</f>
        <v>"Atk":50972.3556</v>
      </c>
      <c r="AU238" s="2" t="str" cm="1">
        <f t="array" ref="AU238">IF(AU237="","",$B$2&amp;AU$31&amp;$B$2&amp;$B$1&amp;ROUND(AU$29/100*_xlfn.XLOOKUP($E238,$E$32:$E$281,_xlfn.XLOOKUP(AU$31,$S$28:$AB$28,$S$32:$AB$281))*IFERROR(_xlfn.XLOOKUP(AX$30,$S$8:$S$10,_xlfn.XLOOKUP(AU$31,$U$4:$Z$4,$U$8:$Z$10),1),1),4))</f>
        <v>"Cri":0.8092</v>
      </c>
      <c r="AV238" s="2" t="str" cm="1">
        <f t="array" ref="AV238">IF(AV237="","",$B$2&amp;AV$31&amp;$B$2&amp;$B$1&amp;ROUND(AV$29/100*_xlfn.XLOOKUP($E238,$E$32:$E$281,_xlfn.XLOOKUP(AV$31,$S$28:$AB$28,$S$32:$AB$281))*IFERROR(_xlfn.XLOOKUP(AW$30,$S$8:$S$10,_xlfn.XLOOKUP(AV$31,$U$4:$Z$4,$U$8:$Z$10),1),1),4))</f>
        <v/>
      </c>
      <c r="AW238" s="2" t="str">
        <f t="shared" si="41"/>
        <v>{"Atk":50972.3556,"Cri":0.8092}</v>
      </c>
      <c r="AX238" s="2" t="str" cm="1">
        <f t="array" ref="AX238">IF(AX237="","",$B$2&amp;AX$31&amp;$B$2&amp;$B$1&amp;ROUND(AX$29/100*_xlfn.XLOOKUP($E238,$E$32:$E$281,_xlfn.XLOOKUP(AX$31,$S$28:$AB$28,$S$32:$AB$281))*IFERROR(_xlfn.XLOOKUP(BA$30,$S$8:$S$10,_xlfn.XLOOKUP(AX$31,$U$4:$Z$4,$U$8:$Z$10),1),1),4))</f>
        <v>"Hp":740877.261</v>
      </c>
      <c r="AY238" s="2" t="str" cm="1">
        <f t="array" ref="AY238">IF(AY237="","",$B$2&amp;AY$31&amp;$B$2&amp;$B$1&amp;ROUND(AY$29/100*_xlfn.XLOOKUP($E238,$E$32:$E$281,_xlfn.XLOOKUP(AY$31,$S$28:$AB$28,$S$32:$AB$281))*IFERROR(_xlfn.XLOOKUP(BB$30,$S$8:$S$10,_xlfn.XLOOKUP(AY$31,$U$4:$Z$4,$U$8:$Z$10),1),1),4))</f>
        <v>"AntiCri":0.8092</v>
      </c>
      <c r="AZ238" s="2" t="str" cm="1">
        <f t="array" ref="AZ238">IF(AZ237="","",$B$2&amp;AZ$31&amp;$B$2&amp;$B$1&amp;ROUND(AZ$29/100*_xlfn.XLOOKUP($E238,$E$32:$E$281,_xlfn.XLOOKUP(AZ$31,$S$28:$AB$28,$S$32:$AB$281))*IFERROR(_xlfn.XLOOKUP(BA$30,$S$8:$S$10,_xlfn.XLOOKUP(AZ$31,$U$4:$Z$4,$U$8:$Z$10),1),1),4))</f>
        <v/>
      </c>
      <c r="BA238" s="2" t="str">
        <f t="shared" si="42"/>
        <v>{"Hp":740877.261,"AntiCri":0.8092}</v>
      </c>
      <c r="BB238" s="2" t="str" cm="1">
        <f t="array" ref="BB238">IF(BB237="","",$B$2&amp;BB$31&amp;$B$2&amp;$B$1&amp;ROUND(BB$29/100*_xlfn.XLOOKUP($E238,$E$32:$E$281,_xlfn.XLOOKUP(BB$31,$S$28:$AB$28,$S$32:$AB$281))*IFERROR(_xlfn.XLOOKUP(BE$30,$S$8:$S$10,_xlfn.XLOOKUP(BB$31,$U$4:$Z$4,$U$8:$Z$10),1),1),4))</f>
        <v>"PhysDef":26078.8796</v>
      </c>
      <c r="BC238" s="2" t="str" cm="1">
        <f t="array" ref="BC238">IF(BC237="","",$B$2&amp;BC$31&amp;$B$2&amp;$B$1&amp;ROUND(BC$29/100*_xlfn.XLOOKUP($E238,$E$32:$E$281,_xlfn.XLOOKUP(BC$31,$S$28:$AB$28,$S$32:$AB$281))*IFERROR(_xlfn.XLOOKUP(BF$30,$S$8:$S$10,_xlfn.XLOOKUP(BC$31,$U$4:$Z$4,$U$8:$Z$10),1),1),4))</f>
        <v>"OnHealInc":0.1686</v>
      </c>
      <c r="BD238" s="2" t="str" cm="1">
        <f t="array" ref="BD238">IF(BD237="","",$B$2&amp;BD$31&amp;$B$2&amp;$B$1&amp;ROUND(BD$29/100*_xlfn.XLOOKUP($E238,$E$32:$E$281,_xlfn.XLOOKUP(BD$31,$S$28:$AB$28,$S$32:$AB$281))*IFERROR(_xlfn.XLOOKUP(BE$30,$S$8:$S$10,_xlfn.XLOOKUP(BD$31,$U$4:$Z$4,$U$8:$Z$10),1),1),4))</f>
        <v/>
      </c>
      <c r="BE238" s="2" t="str">
        <f t="shared" si="43"/>
        <v>{"PhysDef":26078.8796,"OnHealInc":0.1686}</v>
      </c>
      <c r="BF238" s="2" t="str" cm="1">
        <f t="array" ref="BF238">IF(BF237="","",$B$2&amp;BF$31&amp;$B$2&amp;$B$1&amp;ROUND(BF$29/100*_xlfn.XLOOKUP($E238,$E$32:$E$281,_xlfn.XLOOKUP(BF$31,$S$28:$AB$28,$S$32:$AB$281))*IFERROR(_xlfn.XLOOKUP(BI$30,$S$8:$S$10,_xlfn.XLOOKUP(BF$31,$U$4:$Z$4,$U$8:$Z$10),1),1),4))</f>
        <v>"MagicDef":26078.8796</v>
      </c>
      <c r="BG238" s="2" t="str" cm="1">
        <f t="array" ref="BG238">IF(BG237="","",$B$2&amp;BG$31&amp;$B$2&amp;$B$1&amp;ROUND(BG$29/100*_xlfn.XLOOKUP($E238,$E$32:$E$281,_xlfn.XLOOKUP(BG$31,$S$28:$AB$28,$S$32:$AB$281))*IFERROR(_xlfn.XLOOKUP(BJ$30,$S$8:$S$10,_xlfn.XLOOKUP(BG$31,$U$4:$Z$4,$U$8:$Z$10),1),1),4))</f>
        <v>"AtkSpeed":0.23</v>
      </c>
      <c r="BH238" s="2" t="str" cm="1">
        <f t="array" ref="BH238">IF(BH237="","",$B$2&amp;BH$31&amp;$B$2&amp;$B$1&amp;ROUND(BH$29/100*_xlfn.XLOOKUP($E238,$E$32:$E$281,_xlfn.XLOOKUP(BH$31,$S$28:$AB$28,$S$32:$AB$281))*IFERROR(_xlfn.XLOOKUP(BI$30,$S$8:$S$10,_xlfn.XLOOKUP(BH$31,$U$4:$Z$4,$U$8:$Z$10),1),1),4))</f>
        <v>"OnHealInc":0.1686</v>
      </c>
      <c r="BI238" s="2" t="str">
        <f t="shared" si="44"/>
        <v>{"MagicDef":26078.8796,"AtkSpeed":0.23,"OnHealInc":0.1686}</v>
      </c>
      <c r="BJ238" s="2" t="str" cm="1">
        <f t="array" ref="BJ238">IF(BJ237="","",$B$2&amp;BJ$31&amp;$B$2&amp;$B$1&amp;ROUND(BJ$29/100*_xlfn.XLOOKUP($E238,$E$32:$E$281,_xlfn.XLOOKUP(BJ$31,$S$28:$AB$28,$S$32:$AB$281))*IFERROR(_xlfn.XLOOKUP(BM$30,$S$8:$S$10,_xlfn.XLOOKUP(BJ$31,$U$4:$Z$4,$U$8:$Z$10),1),1),4))</f>
        <v>"Atk":65197.199</v>
      </c>
      <c r="BK238" s="2" t="str" cm="1">
        <f t="array" ref="BK238">IF(BK237="","",$B$2&amp;BK$31&amp;$B$2&amp;$B$1&amp;ROUND(BK$29/100*_xlfn.XLOOKUP($E238,$E$32:$E$281,_xlfn.XLOOKUP(BK$31,$S$28:$AB$28,$S$32:$AB$281))*IFERROR(_xlfn.XLOOKUP(BN$30,$S$8:$S$10,_xlfn.XLOOKUP(BK$31,$U$4:$Z$4,$U$8:$Z$10),1),1),4))</f>
        <v>"Cri":0.8092</v>
      </c>
      <c r="BL238" s="2" t="str" cm="1">
        <f t="array" ref="BL238">IF(BL237="","",$B$2&amp;BL$31&amp;$B$2&amp;$B$1&amp;ROUND(BL$29/100*_xlfn.XLOOKUP($E238,$E$32:$E$281,_xlfn.XLOOKUP(BL$31,$S$28:$AB$28,$S$32:$AB$281))*IFERROR(_xlfn.XLOOKUP(BM$30,$S$8:$S$10,_xlfn.XLOOKUP(BL$31,$U$4:$Z$4,$U$8:$Z$10),1),1),4))</f>
        <v/>
      </c>
      <c r="BM238" s="2" t="str">
        <f t="shared" si="45"/>
        <v>{"Atk":65197.199,"Cri":0.8092}</v>
      </c>
      <c r="BN238" s="2" t="str" cm="1">
        <f t="array" ref="BN238">IF(BN237="","",$B$2&amp;BN$31&amp;$B$2&amp;$B$1&amp;ROUND(BN$29/100*_xlfn.XLOOKUP($E238,$E$32:$E$281,_xlfn.XLOOKUP(BN$31,$S$28:$AB$28,$S$32:$AB$281))*IFERROR(_xlfn.XLOOKUP(BQ$30,$S$8:$S$10,_xlfn.XLOOKUP(BN$31,$U$4:$Z$4,$U$8:$Z$10),1),1),4))</f>
        <v>"Hp":622336.8993</v>
      </c>
      <c r="BO238" s="2" t="str" cm="1">
        <f t="array" ref="BO238">IF(BO237="","",$B$2&amp;BO$31&amp;$B$2&amp;$B$1&amp;ROUND(BO$29/100*_xlfn.XLOOKUP($E238,$E$32:$E$281,_xlfn.XLOOKUP(BO$31,$S$28:$AB$28,$S$32:$AB$281))*IFERROR(_xlfn.XLOOKUP(BR$30,$S$8:$S$10,_xlfn.XLOOKUP(BO$31,$U$4:$Z$4,$U$8:$Z$10),1),1),4))</f>
        <v>"AntiCri":0.8092</v>
      </c>
      <c r="BP238" s="2" t="str" cm="1">
        <f t="array" ref="BP238">IF(BP237="","",$B$2&amp;BP$31&amp;$B$2&amp;$B$1&amp;ROUND(BP$29/100*_xlfn.XLOOKUP($E238,$E$32:$E$281,_xlfn.XLOOKUP(BP$31,$S$28:$AB$28,$S$32:$AB$281))*IFERROR(_xlfn.XLOOKUP(BQ$30,$S$8:$S$10,_xlfn.XLOOKUP(BP$31,$U$4:$Z$4,$U$8:$Z$10),1),1),4))</f>
        <v/>
      </c>
      <c r="BQ238" s="2" t="str">
        <f t="shared" si="46"/>
        <v>{"Hp":622336.8993,"AntiCri":0.8092}</v>
      </c>
      <c r="BR238" s="2" t="str" cm="1">
        <f t="array" ref="BR238">IF(BR237="","",$B$2&amp;BR$31&amp;$B$2&amp;$B$1&amp;ROUND(BR$29/100*_xlfn.XLOOKUP($E238,$E$32:$E$281,_xlfn.XLOOKUP(BR$31,$S$28:$AB$28,$S$32:$AB$281))*IFERROR(_xlfn.XLOOKUP(BU$30,$S$8:$S$10,_xlfn.XLOOKUP(BR$31,$U$4:$Z$4,$U$8:$Z$10),1),1),4))</f>
        <v>"PhysDef":22996.8302</v>
      </c>
      <c r="BS238" s="2" t="str" cm="1">
        <f t="array" ref="BS238">IF(BS237="","",$B$2&amp;BS$31&amp;$B$2&amp;$B$1&amp;ROUND(BS$29/100*_xlfn.XLOOKUP($E238,$E$32:$E$281,_xlfn.XLOOKUP(BS$31,$S$28:$AB$28,$S$32:$AB$281))*IFERROR(_xlfn.XLOOKUP(BV$30,$S$8:$S$10,_xlfn.XLOOKUP(BS$31,$U$4:$Z$4,$U$8:$Z$10),1),1),4))</f>
        <v>"HealInc":0.1686</v>
      </c>
      <c r="BT238" s="2" t="str" cm="1">
        <f t="array" ref="BT238">IF(BT237="","",$B$2&amp;BT$31&amp;$B$2&amp;$B$1&amp;ROUND(BT$29/100*_xlfn.XLOOKUP($E238,$E$32:$E$281,_xlfn.XLOOKUP(BT$31,$S$28:$AB$28,$S$32:$AB$281))*IFERROR(_xlfn.XLOOKUP(BU$30,$S$8:$S$10,_xlfn.XLOOKUP(BT$31,$U$4:$Z$4,$U$8:$Z$10),1),1),4))</f>
        <v/>
      </c>
      <c r="BU238" s="2" t="str">
        <f t="shared" si="47"/>
        <v>{"PhysDef":22996.8302,"HealInc":0.1686}</v>
      </c>
      <c r="BV238" s="2" t="str" cm="1">
        <f t="array" ref="BV238">IF(BV237="","",$B$2&amp;BV$31&amp;$B$2&amp;$B$1&amp;ROUND(BV$29/100*_xlfn.XLOOKUP($E238,$E$32:$E$281,_xlfn.XLOOKUP(BV$31,$S$28:$AB$28,$S$32:$AB$281))*IFERROR(_xlfn.XLOOKUP(BY$30,$S$8:$S$10,_xlfn.XLOOKUP(BV$31,$U$4:$Z$4,$U$8:$Z$10),1),1),4))</f>
        <v>"MagicDef":23470.9916</v>
      </c>
      <c r="BW238" s="2" t="str" cm="1">
        <f t="array" ref="BW238">IF(BW237="","",$B$2&amp;BW$31&amp;$B$2&amp;$B$1&amp;ROUND(BW$29/100*_xlfn.XLOOKUP($E238,$E$32:$E$281,_xlfn.XLOOKUP(BW$31,$S$28:$AB$28,$S$32:$AB$281))*IFERROR(_xlfn.XLOOKUP(BZ$30,$S$8:$S$10,_xlfn.XLOOKUP(BW$31,$U$4:$Z$4,$U$8:$Z$10),1),1),4))</f>
        <v>"AtkSpeed":0.23</v>
      </c>
      <c r="BX238" s="2" t="str" cm="1">
        <f t="array" ref="BX238">IF(BX237="","",$B$2&amp;BX$31&amp;$B$2&amp;$B$1&amp;ROUND(BX$29/100*_xlfn.XLOOKUP($E238,$E$32:$E$281,_xlfn.XLOOKUP(BX$31,$S$28:$AB$28,$S$32:$AB$281))*IFERROR(_xlfn.XLOOKUP(BY$30,$S$8:$S$10,_xlfn.XLOOKUP(BX$31,$U$4:$Z$4,$U$8:$Z$10),1),1),4))</f>
        <v>"HealInc":0.1686</v>
      </c>
      <c r="BY238" s="2" t="str">
        <f t="shared" si="48"/>
        <v>{"MagicDef":23470.9916,"AtkSpeed":0.23,"HealInc":0.1686}</v>
      </c>
    </row>
    <row r="239" spans="4:77" ht="16.5" x14ac:dyDescent="0.15">
      <c r="D239" s="38">
        <v>425</v>
      </c>
      <c r="E239" s="43">
        <v>208</v>
      </c>
      <c r="F239" s="38">
        <v>0</v>
      </c>
      <c r="G239" s="38">
        <v>0</v>
      </c>
      <c r="H239" s="38">
        <v>0</v>
      </c>
      <c r="I239" s="48">
        <v>0</v>
      </c>
      <c r="J239" s="48">
        <v>0</v>
      </c>
      <c r="K239" s="48">
        <v>0</v>
      </c>
      <c r="L239" s="48">
        <v>0</v>
      </c>
      <c r="M239" s="48">
        <v>0</v>
      </c>
      <c r="N239" s="48">
        <v>0</v>
      </c>
      <c r="O239" s="48">
        <v>0</v>
      </c>
      <c r="P239" s="48">
        <v>0</v>
      </c>
      <c r="Q239" s="48">
        <v>0</v>
      </c>
      <c r="R239" s="48">
        <v>0</v>
      </c>
      <c r="S239" s="48">
        <f>SUM(I$32:I239)</f>
        <v>592701.80883179419</v>
      </c>
      <c r="T239" s="48">
        <f>SUM(J$32:J239)</f>
        <v>59270.180883179411</v>
      </c>
      <c r="U239" s="48">
        <f>SUM(K$32:K239)</f>
        <v>23708.072353271767</v>
      </c>
      <c r="V239" s="48">
        <f>SUM(L$32:L239)</f>
        <v>23708.072353271767</v>
      </c>
      <c r="W239" s="62">
        <f>SUM(M$32:M239)/10000</f>
        <v>0.80920000000000003</v>
      </c>
      <c r="X239" s="62">
        <f>SUM(N$32:N239)/10000</f>
        <v>0.80920000000000003</v>
      </c>
      <c r="Y239" s="62">
        <f>SUM(O$32:O239)/10000</f>
        <v>0.22994999999999999</v>
      </c>
      <c r="Z239" s="62">
        <f>SUM(P$32:P239)/10000</f>
        <v>0.17885000000000001</v>
      </c>
      <c r="AA239" s="62">
        <f>SUM(Q$32:Q239)/10000</f>
        <v>0.16863000000000011</v>
      </c>
      <c r="AB239" s="62">
        <f>SUM(R$32:R239)/10000</f>
        <v>0.16863000000000011</v>
      </c>
      <c r="AD239" s="2" t="str" cm="1">
        <f t="array" ref="AD239">IF(AD238="","",$B$2&amp;AD$31&amp;$B$2&amp;$B$1&amp;ROUND(AD$29/100*_xlfn.XLOOKUP($E239,$E$32:$E$281,_xlfn.XLOOKUP(AD$31,$S$28:$AB$28,$S$32:$AB$281))*_xlfn.XLOOKUP(AG$30,$S$8:$S$10,_xlfn.XLOOKUP(AD$31,$U$4:$Z$4,$U$8:$Z$10),1),4))</f>
        <v>"Atk":72309.6207</v>
      </c>
      <c r="AE239" s="2" t="str" cm="1">
        <f t="array" ref="AE239">IF(AE238="","",$B$2&amp;AE$31&amp;$B$2&amp;$B$1&amp;ROUND(AE$29/100*_xlfn.XLOOKUP($E239,$E$32:$E$281,_xlfn.XLOOKUP(AE$31,$S$28:$AB$28,$S$32:$AB$281))*_xlfn.XLOOKUP(AG$30,$S$8:$S$10,_xlfn.XLOOKUP(AE$31,$U$4:$Z$4,$U$8:$Z$10),1),4))</f>
        <v>"Cri":1.1733</v>
      </c>
      <c r="AF239" s="2" t="str" cm="1">
        <f t="array" ref="AF239">IF(AF238="","",$B$2&amp;AF$31&amp;$B$2&amp;$B$1&amp;ROUND(AF$29/100*_xlfn.XLOOKUP($E239,$E$32:$E$281,_xlfn.XLOOKUP(AF$31,$S$28:$AB$28,$S$32:$AB$281))*_xlfn.XLOOKUP(AI$30,$S$8:$S$10,_xlfn.XLOOKUP(AF$31,$U$4:$Z$4,$U$8:$Z$10),1),4))</f>
        <v/>
      </c>
      <c r="AG239" s="2" t="str">
        <f t="shared" si="37"/>
        <v>{"Atk":72309.6207,"Cri":1.1733}</v>
      </c>
      <c r="AH239" s="2" t="str" cm="1">
        <f t="array" ref="AH239">IF(AH238="","",$B$2&amp;AH$31&amp;$B$2&amp;$B$1&amp;ROUND(AH$29/100*_xlfn.XLOOKUP($E239,$E$32:$E$281,_xlfn.XLOOKUP(AH$31,$S$28:$AB$28,$S$32:$AB$281))*_xlfn.XLOOKUP(AK$30,$S$8:$S$10,_xlfn.XLOOKUP(AH$31,$U$4:$Z$4,$U$8:$Z$10),1),4))</f>
        <v>"Hp":521577.5918</v>
      </c>
      <c r="AI239" s="2" t="str" cm="1">
        <f t="array" ref="AI239">IF(AI238="","",$B$2&amp;AI$31&amp;$B$2&amp;$B$1&amp;ROUND(AI$29/100*_xlfn.XLOOKUP($E239,$E$32:$E$281,_xlfn.XLOOKUP(AI$31,$S$28:$AB$28,$S$32:$AB$281))*_xlfn.XLOOKUP(AK$30,$S$8:$S$10,_xlfn.XLOOKUP(AI$31,$U$4:$Z$4,$U$8:$Z$10),1),4))</f>
        <v>"AntiCri":0.6474</v>
      </c>
      <c r="AJ239" s="2" t="str" cm="1">
        <f t="array" ref="AJ239">IF(AJ238="","",$B$2&amp;AJ$31&amp;$B$2&amp;$B$1&amp;ROUND(AJ$29/100*_xlfn.XLOOKUP($E239,$E$32:$E$281,_xlfn.XLOOKUP(AJ$31,$S$28:$AB$28,$S$32:$AB$281))*_xlfn.XLOOKUP(AK$30,$S$8:$S$10,_xlfn.XLOOKUP(AJ$31,$U$4:$Z$4,$U$8:$Z$10),1),4))</f>
        <v/>
      </c>
      <c r="AK239" s="2" t="str">
        <f t="shared" si="38"/>
        <v>{"Hp":521577.5918,"AntiCri":0.6474}</v>
      </c>
      <c r="AL239" s="2" t="str" cm="1">
        <f t="array" ref="AL239">IF(AL238="","",$B$2&amp;AL$31&amp;$B$2&amp;$B$1&amp;ROUND(AL$29/100*_xlfn.XLOOKUP($E239,$E$32:$E$281,_xlfn.XLOOKUP(AL$31,$S$28:$AB$28,$S$32:$AB$281))*IFERROR(_xlfn.XLOOKUP(AO$30,$S$8:$S$10,_xlfn.XLOOKUP(AL$31,$U$4:$Z$4,$U$8:$Z$10),1),1),4))</f>
        <v>"PhysDef":22522.6687</v>
      </c>
      <c r="AM239" s="2" t="str" cm="1">
        <f t="array" ref="AM239">IF(AM238="","",$B$2&amp;AM$31&amp;$B$2&amp;$B$1&amp;ROUND(AM$29/100*_xlfn.XLOOKUP($E239,$E$32:$E$281,_xlfn.XLOOKUP(AM$31,$S$28:$AB$28,$S$32:$AB$281))*IFERROR(_xlfn.XLOOKUP(AP$30,$S$8:$S$10,_xlfn.XLOOKUP(AM$31,$U$4:$Z$4,$U$8:$Z$10),1),1),4))</f>
        <v>"SkillSpeed":0.1789</v>
      </c>
      <c r="AN239" s="2" t="str" cm="1">
        <f t="array" ref="AN239">IF(AN238="","",$B$2&amp;AN$31&amp;$B$2&amp;$B$1&amp;ROUND(AN$29/100*_xlfn.XLOOKUP($E239,$E$32:$E$281,_xlfn.XLOOKUP(AN$31,$S$28:$AB$28,$S$32:$AB$281))*IFERROR(_xlfn.XLOOKUP(AO$30,$S$8:$S$10,_xlfn.XLOOKUP(AN$31,$U$4:$Z$4,$U$8:$Z$10),1),1),4))</f>
        <v/>
      </c>
      <c r="AO239" s="2" t="str">
        <f t="shared" si="39"/>
        <v>{"PhysDef":22522.6687,"SkillSpeed":0.1789}</v>
      </c>
      <c r="AP239" s="2" t="str" cm="1">
        <f t="array" ref="AP239">IF(AP238="","",$B$2&amp;AP$31&amp;$B$2&amp;$B$1&amp;ROUND(AP$29/100*_xlfn.XLOOKUP($E239,$E$32:$E$281,_xlfn.XLOOKUP(AP$31,$S$28:$AB$28,$S$32:$AB$281))*IFERROR(_xlfn.XLOOKUP(AS$30,$S$8:$S$10,_xlfn.XLOOKUP(AP$31,$U$4:$Z$4,$U$8:$Z$10),1),1),4))</f>
        <v>"MagicDef":22522.6687</v>
      </c>
      <c r="AQ239" s="2" t="str" cm="1">
        <f t="array" ref="AQ239">IF(AQ238="","",$B$2&amp;AQ$31&amp;$B$2&amp;$B$1&amp;ROUND(AQ$29/100*_xlfn.XLOOKUP($E239,$E$32:$E$281,_xlfn.XLOOKUP(AQ$31,$S$28:$AB$28,$S$32:$AB$281))*IFERROR(_xlfn.XLOOKUP(AT$30,$S$8:$S$10,_xlfn.XLOOKUP(AQ$31,$U$4:$Z$4,$U$8:$Z$10),1),1),4))</f>
        <v>"AtkSpeed":0.23</v>
      </c>
      <c r="AR239" s="2" t="str" cm="1">
        <f t="array" ref="AR239">IF(AR238="","",$B$2&amp;AR$31&amp;$B$2&amp;$B$1&amp;ROUND(AR$29/100*_xlfn.XLOOKUP($E239,$E$32:$E$281,_xlfn.XLOOKUP(AR$31,$S$28:$AB$28,$S$32:$AB$281))*IFERROR(_xlfn.XLOOKUP(AS$30,$S$8:$S$10,_xlfn.XLOOKUP(AR$31,$U$4:$Z$4,$U$8:$Z$10),1),1),4))</f>
        <v>"SkillSpeed":0.1789</v>
      </c>
      <c r="AS239" s="2" t="str">
        <f t="shared" si="40"/>
        <v>{"MagicDef":22522.6687,"AtkSpeed":0.23,"SkillSpeed":0.1789}</v>
      </c>
      <c r="AT239" s="2" t="str" cm="1">
        <f t="array" ref="AT239">IF(AT238="","",$B$2&amp;AT$31&amp;$B$2&amp;$B$1&amp;ROUND(AT$29/100*_xlfn.XLOOKUP($E239,$E$32:$E$281,_xlfn.XLOOKUP(AT$31,$S$28:$AB$28,$S$32:$AB$281))*IFERROR(_xlfn.XLOOKUP(AW$30,$S$8:$S$10,_xlfn.XLOOKUP(AT$31,$U$4:$Z$4,$U$8:$Z$10),1),1),4))</f>
        <v>"Atk":50972.3556</v>
      </c>
      <c r="AU239" s="2" t="str" cm="1">
        <f t="array" ref="AU239">IF(AU238="","",$B$2&amp;AU$31&amp;$B$2&amp;$B$1&amp;ROUND(AU$29/100*_xlfn.XLOOKUP($E239,$E$32:$E$281,_xlfn.XLOOKUP(AU$31,$S$28:$AB$28,$S$32:$AB$281))*IFERROR(_xlfn.XLOOKUP(AX$30,$S$8:$S$10,_xlfn.XLOOKUP(AU$31,$U$4:$Z$4,$U$8:$Z$10),1),1),4))</f>
        <v>"Cri":0.8092</v>
      </c>
      <c r="AV239" s="2" t="str" cm="1">
        <f t="array" ref="AV239">IF(AV238="","",$B$2&amp;AV$31&amp;$B$2&amp;$B$1&amp;ROUND(AV$29/100*_xlfn.XLOOKUP($E239,$E$32:$E$281,_xlfn.XLOOKUP(AV$31,$S$28:$AB$28,$S$32:$AB$281))*IFERROR(_xlfn.XLOOKUP(AW$30,$S$8:$S$10,_xlfn.XLOOKUP(AV$31,$U$4:$Z$4,$U$8:$Z$10),1),1),4))</f>
        <v/>
      </c>
      <c r="AW239" s="2" t="str">
        <f t="shared" si="41"/>
        <v>{"Atk":50972.3556,"Cri":0.8092}</v>
      </c>
      <c r="AX239" s="2" t="str" cm="1">
        <f t="array" ref="AX239">IF(AX238="","",$B$2&amp;AX$31&amp;$B$2&amp;$B$1&amp;ROUND(AX$29/100*_xlfn.XLOOKUP($E239,$E$32:$E$281,_xlfn.XLOOKUP(AX$31,$S$28:$AB$28,$S$32:$AB$281))*IFERROR(_xlfn.XLOOKUP(BA$30,$S$8:$S$10,_xlfn.XLOOKUP(AX$31,$U$4:$Z$4,$U$8:$Z$10),1),1),4))</f>
        <v>"Hp":740877.261</v>
      </c>
      <c r="AY239" s="2" t="str" cm="1">
        <f t="array" ref="AY239">IF(AY238="","",$B$2&amp;AY$31&amp;$B$2&amp;$B$1&amp;ROUND(AY$29/100*_xlfn.XLOOKUP($E239,$E$32:$E$281,_xlfn.XLOOKUP(AY$31,$S$28:$AB$28,$S$32:$AB$281))*IFERROR(_xlfn.XLOOKUP(BB$30,$S$8:$S$10,_xlfn.XLOOKUP(AY$31,$U$4:$Z$4,$U$8:$Z$10),1),1),4))</f>
        <v>"AntiCri":0.8092</v>
      </c>
      <c r="AZ239" s="2" t="str" cm="1">
        <f t="array" ref="AZ239">IF(AZ238="","",$B$2&amp;AZ$31&amp;$B$2&amp;$B$1&amp;ROUND(AZ$29/100*_xlfn.XLOOKUP($E239,$E$32:$E$281,_xlfn.XLOOKUP(AZ$31,$S$28:$AB$28,$S$32:$AB$281))*IFERROR(_xlfn.XLOOKUP(BA$30,$S$8:$S$10,_xlfn.XLOOKUP(AZ$31,$U$4:$Z$4,$U$8:$Z$10),1),1),4))</f>
        <v/>
      </c>
      <c r="BA239" s="2" t="str">
        <f t="shared" si="42"/>
        <v>{"Hp":740877.261,"AntiCri":0.8092}</v>
      </c>
      <c r="BB239" s="2" t="str" cm="1">
        <f t="array" ref="BB239">IF(BB238="","",$B$2&amp;BB$31&amp;$B$2&amp;$B$1&amp;ROUND(BB$29/100*_xlfn.XLOOKUP($E239,$E$32:$E$281,_xlfn.XLOOKUP(BB$31,$S$28:$AB$28,$S$32:$AB$281))*IFERROR(_xlfn.XLOOKUP(BE$30,$S$8:$S$10,_xlfn.XLOOKUP(BB$31,$U$4:$Z$4,$U$8:$Z$10),1),1),4))</f>
        <v>"PhysDef":26078.8796</v>
      </c>
      <c r="BC239" s="2" t="str" cm="1">
        <f t="array" ref="BC239">IF(BC238="","",$B$2&amp;BC$31&amp;$B$2&amp;$B$1&amp;ROUND(BC$29/100*_xlfn.XLOOKUP($E239,$E$32:$E$281,_xlfn.XLOOKUP(BC$31,$S$28:$AB$28,$S$32:$AB$281))*IFERROR(_xlfn.XLOOKUP(BF$30,$S$8:$S$10,_xlfn.XLOOKUP(BC$31,$U$4:$Z$4,$U$8:$Z$10),1),1),4))</f>
        <v>"OnHealInc":0.1686</v>
      </c>
      <c r="BD239" s="2" t="str" cm="1">
        <f t="array" ref="BD239">IF(BD238="","",$B$2&amp;BD$31&amp;$B$2&amp;$B$1&amp;ROUND(BD$29/100*_xlfn.XLOOKUP($E239,$E$32:$E$281,_xlfn.XLOOKUP(BD$31,$S$28:$AB$28,$S$32:$AB$281))*IFERROR(_xlfn.XLOOKUP(BE$30,$S$8:$S$10,_xlfn.XLOOKUP(BD$31,$U$4:$Z$4,$U$8:$Z$10),1),1),4))</f>
        <v/>
      </c>
      <c r="BE239" s="2" t="str">
        <f t="shared" si="43"/>
        <v>{"PhysDef":26078.8796,"OnHealInc":0.1686}</v>
      </c>
      <c r="BF239" s="2" t="str" cm="1">
        <f t="array" ref="BF239">IF(BF238="","",$B$2&amp;BF$31&amp;$B$2&amp;$B$1&amp;ROUND(BF$29/100*_xlfn.XLOOKUP($E239,$E$32:$E$281,_xlfn.XLOOKUP(BF$31,$S$28:$AB$28,$S$32:$AB$281))*IFERROR(_xlfn.XLOOKUP(BI$30,$S$8:$S$10,_xlfn.XLOOKUP(BF$31,$U$4:$Z$4,$U$8:$Z$10),1),1),4))</f>
        <v>"MagicDef":26078.8796</v>
      </c>
      <c r="BG239" s="2" t="str" cm="1">
        <f t="array" ref="BG239">IF(BG238="","",$B$2&amp;BG$31&amp;$B$2&amp;$B$1&amp;ROUND(BG$29/100*_xlfn.XLOOKUP($E239,$E$32:$E$281,_xlfn.XLOOKUP(BG$31,$S$28:$AB$28,$S$32:$AB$281))*IFERROR(_xlfn.XLOOKUP(BJ$30,$S$8:$S$10,_xlfn.XLOOKUP(BG$31,$U$4:$Z$4,$U$8:$Z$10),1),1),4))</f>
        <v>"AtkSpeed":0.23</v>
      </c>
      <c r="BH239" s="2" t="str" cm="1">
        <f t="array" ref="BH239">IF(BH238="","",$B$2&amp;BH$31&amp;$B$2&amp;$B$1&amp;ROUND(BH$29/100*_xlfn.XLOOKUP($E239,$E$32:$E$281,_xlfn.XLOOKUP(BH$31,$S$28:$AB$28,$S$32:$AB$281))*IFERROR(_xlfn.XLOOKUP(BI$30,$S$8:$S$10,_xlfn.XLOOKUP(BH$31,$U$4:$Z$4,$U$8:$Z$10),1),1),4))</f>
        <v>"OnHealInc":0.1686</v>
      </c>
      <c r="BI239" s="2" t="str">
        <f t="shared" si="44"/>
        <v>{"MagicDef":26078.8796,"AtkSpeed":0.23,"OnHealInc":0.1686}</v>
      </c>
      <c r="BJ239" s="2" t="str" cm="1">
        <f t="array" ref="BJ239">IF(BJ238="","",$B$2&amp;BJ$31&amp;$B$2&amp;$B$1&amp;ROUND(BJ$29/100*_xlfn.XLOOKUP($E239,$E$32:$E$281,_xlfn.XLOOKUP(BJ$31,$S$28:$AB$28,$S$32:$AB$281))*IFERROR(_xlfn.XLOOKUP(BM$30,$S$8:$S$10,_xlfn.XLOOKUP(BJ$31,$U$4:$Z$4,$U$8:$Z$10),1),1),4))</f>
        <v>"Atk":65197.199</v>
      </c>
      <c r="BK239" s="2" t="str" cm="1">
        <f t="array" ref="BK239">IF(BK238="","",$B$2&amp;BK$31&amp;$B$2&amp;$B$1&amp;ROUND(BK$29/100*_xlfn.XLOOKUP($E239,$E$32:$E$281,_xlfn.XLOOKUP(BK$31,$S$28:$AB$28,$S$32:$AB$281))*IFERROR(_xlfn.XLOOKUP(BN$30,$S$8:$S$10,_xlfn.XLOOKUP(BK$31,$U$4:$Z$4,$U$8:$Z$10),1),1),4))</f>
        <v>"Cri":0.8092</v>
      </c>
      <c r="BL239" s="2" t="str" cm="1">
        <f t="array" ref="BL239">IF(BL238="","",$B$2&amp;BL$31&amp;$B$2&amp;$B$1&amp;ROUND(BL$29/100*_xlfn.XLOOKUP($E239,$E$32:$E$281,_xlfn.XLOOKUP(BL$31,$S$28:$AB$28,$S$32:$AB$281))*IFERROR(_xlfn.XLOOKUP(BM$30,$S$8:$S$10,_xlfn.XLOOKUP(BL$31,$U$4:$Z$4,$U$8:$Z$10),1),1),4))</f>
        <v/>
      </c>
      <c r="BM239" s="2" t="str">
        <f t="shared" si="45"/>
        <v>{"Atk":65197.199,"Cri":0.8092}</v>
      </c>
      <c r="BN239" s="2" t="str" cm="1">
        <f t="array" ref="BN239">IF(BN238="","",$B$2&amp;BN$31&amp;$B$2&amp;$B$1&amp;ROUND(BN$29/100*_xlfn.XLOOKUP($E239,$E$32:$E$281,_xlfn.XLOOKUP(BN$31,$S$28:$AB$28,$S$32:$AB$281))*IFERROR(_xlfn.XLOOKUP(BQ$30,$S$8:$S$10,_xlfn.XLOOKUP(BN$31,$U$4:$Z$4,$U$8:$Z$10),1),1),4))</f>
        <v>"Hp":622336.8993</v>
      </c>
      <c r="BO239" s="2" t="str" cm="1">
        <f t="array" ref="BO239">IF(BO238="","",$B$2&amp;BO$31&amp;$B$2&amp;$B$1&amp;ROUND(BO$29/100*_xlfn.XLOOKUP($E239,$E$32:$E$281,_xlfn.XLOOKUP(BO$31,$S$28:$AB$28,$S$32:$AB$281))*IFERROR(_xlfn.XLOOKUP(BR$30,$S$8:$S$10,_xlfn.XLOOKUP(BO$31,$U$4:$Z$4,$U$8:$Z$10),1),1),4))</f>
        <v>"AntiCri":0.8092</v>
      </c>
      <c r="BP239" s="2" t="str" cm="1">
        <f t="array" ref="BP239">IF(BP238="","",$B$2&amp;BP$31&amp;$B$2&amp;$B$1&amp;ROUND(BP$29/100*_xlfn.XLOOKUP($E239,$E$32:$E$281,_xlfn.XLOOKUP(BP$31,$S$28:$AB$28,$S$32:$AB$281))*IFERROR(_xlfn.XLOOKUP(BQ$30,$S$8:$S$10,_xlfn.XLOOKUP(BP$31,$U$4:$Z$4,$U$8:$Z$10),1),1),4))</f>
        <v/>
      </c>
      <c r="BQ239" s="2" t="str">
        <f t="shared" si="46"/>
        <v>{"Hp":622336.8993,"AntiCri":0.8092}</v>
      </c>
      <c r="BR239" s="2" t="str" cm="1">
        <f t="array" ref="BR239">IF(BR238="","",$B$2&amp;BR$31&amp;$B$2&amp;$B$1&amp;ROUND(BR$29/100*_xlfn.XLOOKUP($E239,$E$32:$E$281,_xlfn.XLOOKUP(BR$31,$S$28:$AB$28,$S$32:$AB$281))*IFERROR(_xlfn.XLOOKUP(BU$30,$S$8:$S$10,_xlfn.XLOOKUP(BR$31,$U$4:$Z$4,$U$8:$Z$10),1),1),4))</f>
        <v>"PhysDef":22996.8302</v>
      </c>
      <c r="BS239" s="2" t="str" cm="1">
        <f t="array" ref="BS239">IF(BS238="","",$B$2&amp;BS$31&amp;$B$2&amp;$B$1&amp;ROUND(BS$29/100*_xlfn.XLOOKUP($E239,$E$32:$E$281,_xlfn.XLOOKUP(BS$31,$S$28:$AB$28,$S$32:$AB$281))*IFERROR(_xlfn.XLOOKUP(BV$30,$S$8:$S$10,_xlfn.XLOOKUP(BS$31,$U$4:$Z$4,$U$8:$Z$10),1),1),4))</f>
        <v>"HealInc":0.1686</v>
      </c>
      <c r="BT239" s="2" t="str" cm="1">
        <f t="array" ref="BT239">IF(BT238="","",$B$2&amp;BT$31&amp;$B$2&amp;$B$1&amp;ROUND(BT$29/100*_xlfn.XLOOKUP($E239,$E$32:$E$281,_xlfn.XLOOKUP(BT$31,$S$28:$AB$28,$S$32:$AB$281))*IFERROR(_xlfn.XLOOKUP(BU$30,$S$8:$S$10,_xlfn.XLOOKUP(BT$31,$U$4:$Z$4,$U$8:$Z$10),1),1),4))</f>
        <v/>
      </c>
      <c r="BU239" s="2" t="str">
        <f t="shared" si="47"/>
        <v>{"PhysDef":22996.8302,"HealInc":0.1686}</v>
      </c>
      <c r="BV239" s="2" t="str" cm="1">
        <f t="array" ref="BV239">IF(BV238="","",$B$2&amp;BV$31&amp;$B$2&amp;$B$1&amp;ROUND(BV$29/100*_xlfn.XLOOKUP($E239,$E$32:$E$281,_xlfn.XLOOKUP(BV$31,$S$28:$AB$28,$S$32:$AB$281))*IFERROR(_xlfn.XLOOKUP(BY$30,$S$8:$S$10,_xlfn.XLOOKUP(BV$31,$U$4:$Z$4,$U$8:$Z$10),1),1),4))</f>
        <v>"MagicDef":23470.9916</v>
      </c>
      <c r="BW239" s="2" t="str" cm="1">
        <f t="array" ref="BW239">IF(BW238="","",$B$2&amp;BW$31&amp;$B$2&amp;$B$1&amp;ROUND(BW$29/100*_xlfn.XLOOKUP($E239,$E$32:$E$281,_xlfn.XLOOKUP(BW$31,$S$28:$AB$28,$S$32:$AB$281))*IFERROR(_xlfn.XLOOKUP(BZ$30,$S$8:$S$10,_xlfn.XLOOKUP(BW$31,$U$4:$Z$4,$U$8:$Z$10),1),1),4))</f>
        <v>"AtkSpeed":0.23</v>
      </c>
      <c r="BX239" s="2" t="str" cm="1">
        <f t="array" ref="BX239">IF(BX238="","",$B$2&amp;BX$31&amp;$B$2&amp;$B$1&amp;ROUND(BX$29/100*_xlfn.XLOOKUP($E239,$E$32:$E$281,_xlfn.XLOOKUP(BX$31,$S$28:$AB$28,$S$32:$AB$281))*IFERROR(_xlfn.XLOOKUP(BY$30,$S$8:$S$10,_xlfn.XLOOKUP(BX$31,$U$4:$Z$4,$U$8:$Z$10),1),1),4))</f>
        <v>"HealInc":0.1686</v>
      </c>
      <c r="BY239" s="2" t="str">
        <f t="shared" si="48"/>
        <v>{"MagicDef":23470.9916,"AtkSpeed":0.23,"HealInc":0.1686}</v>
      </c>
    </row>
    <row r="240" spans="4:77" ht="16.5" x14ac:dyDescent="0.15">
      <c r="D240" s="38">
        <v>427</v>
      </c>
      <c r="E240" s="43">
        <v>209</v>
      </c>
      <c r="F240" s="38">
        <v>0</v>
      </c>
      <c r="G240" s="38">
        <v>0</v>
      </c>
      <c r="H240" s="3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48">
        <v>0</v>
      </c>
      <c r="Q240" s="48">
        <v>0</v>
      </c>
      <c r="R240" s="48">
        <v>0</v>
      </c>
      <c r="S240" s="48">
        <f>SUM(I$32:I240)</f>
        <v>592701.80883179419</v>
      </c>
      <c r="T240" s="48">
        <f>SUM(J$32:J240)</f>
        <v>59270.180883179411</v>
      </c>
      <c r="U240" s="48">
        <f>SUM(K$32:K240)</f>
        <v>23708.072353271767</v>
      </c>
      <c r="V240" s="48">
        <f>SUM(L$32:L240)</f>
        <v>23708.072353271767</v>
      </c>
      <c r="W240" s="62">
        <f>SUM(M$32:M240)/10000</f>
        <v>0.80920000000000003</v>
      </c>
      <c r="X240" s="62">
        <f>SUM(N$32:N240)/10000</f>
        <v>0.80920000000000003</v>
      </c>
      <c r="Y240" s="62">
        <f>SUM(O$32:O240)/10000</f>
        <v>0.22994999999999999</v>
      </c>
      <c r="Z240" s="62">
        <f>SUM(P$32:P240)/10000</f>
        <v>0.17885000000000001</v>
      </c>
      <c r="AA240" s="62">
        <f>SUM(Q$32:Q240)/10000</f>
        <v>0.16863000000000011</v>
      </c>
      <c r="AB240" s="62">
        <f>SUM(R$32:R240)/10000</f>
        <v>0.16863000000000011</v>
      </c>
      <c r="AD240" s="2" t="str" cm="1">
        <f t="array" ref="AD240">IF(AD239="","",$B$2&amp;AD$31&amp;$B$2&amp;$B$1&amp;ROUND(AD$29/100*_xlfn.XLOOKUP($E240,$E$32:$E$281,_xlfn.XLOOKUP(AD$31,$S$28:$AB$28,$S$32:$AB$281))*_xlfn.XLOOKUP(AG$30,$S$8:$S$10,_xlfn.XLOOKUP(AD$31,$U$4:$Z$4,$U$8:$Z$10),1),4))</f>
        <v>"Atk":72309.6207</v>
      </c>
      <c r="AE240" s="2" t="str" cm="1">
        <f t="array" ref="AE240">IF(AE239="","",$B$2&amp;AE$31&amp;$B$2&amp;$B$1&amp;ROUND(AE$29/100*_xlfn.XLOOKUP($E240,$E$32:$E$281,_xlfn.XLOOKUP(AE$31,$S$28:$AB$28,$S$32:$AB$281))*_xlfn.XLOOKUP(AG$30,$S$8:$S$10,_xlfn.XLOOKUP(AE$31,$U$4:$Z$4,$U$8:$Z$10),1),4))</f>
        <v>"Cri":1.1733</v>
      </c>
      <c r="AF240" s="2" t="str" cm="1">
        <f t="array" ref="AF240">IF(AF239="","",$B$2&amp;AF$31&amp;$B$2&amp;$B$1&amp;ROUND(AF$29/100*_xlfn.XLOOKUP($E240,$E$32:$E$281,_xlfn.XLOOKUP(AF$31,$S$28:$AB$28,$S$32:$AB$281))*_xlfn.XLOOKUP(AI$30,$S$8:$S$10,_xlfn.XLOOKUP(AF$31,$U$4:$Z$4,$U$8:$Z$10),1),4))</f>
        <v/>
      </c>
      <c r="AG240" s="2" t="str">
        <f t="shared" si="37"/>
        <v>{"Atk":72309.6207,"Cri":1.1733}</v>
      </c>
      <c r="AH240" s="2" t="str" cm="1">
        <f t="array" ref="AH240">IF(AH239="","",$B$2&amp;AH$31&amp;$B$2&amp;$B$1&amp;ROUND(AH$29/100*_xlfn.XLOOKUP($E240,$E$32:$E$281,_xlfn.XLOOKUP(AH$31,$S$28:$AB$28,$S$32:$AB$281))*_xlfn.XLOOKUP(AK$30,$S$8:$S$10,_xlfn.XLOOKUP(AH$31,$U$4:$Z$4,$U$8:$Z$10),1),4))</f>
        <v>"Hp":521577.5918</v>
      </c>
      <c r="AI240" s="2" t="str" cm="1">
        <f t="array" ref="AI240">IF(AI239="","",$B$2&amp;AI$31&amp;$B$2&amp;$B$1&amp;ROUND(AI$29/100*_xlfn.XLOOKUP($E240,$E$32:$E$281,_xlfn.XLOOKUP(AI$31,$S$28:$AB$28,$S$32:$AB$281))*_xlfn.XLOOKUP(AK$30,$S$8:$S$10,_xlfn.XLOOKUP(AI$31,$U$4:$Z$4,$U$8:$Z$10),1),4))</f>
        <v>"AntiCri":0.6474</v>
      </c>
      <c r="AJ240" s="2" t="str" cm="1">
        <f t="array" ref="AJ240">IF(AJ239="","",$B$2&amp;AJ$31&amp;$B$2&amp;$B$1&amp;ROUND(AJ$29/100*_xlfn.XLOOKUP($E240,$E$32:$E$281,_xlfn.XLOOKUP(AJ$31,$S$28:$AB$28,$S$32:$AB$281))*_xlfn.XLOOKUP(AK$30,$S$8:$S$10,_xlfn.XLOOKUP(AJ$31,$U$4:$Z$4,$U$8:$Z$10),1),4))</f>
        <v/>
      </c>
      <c r="AK240" s="2" t="str">
        <f t="shared" si="38"/>
        <v>{"Hp":521577.5918,"AntiCri":0.6474}</v>
      </c>
      <c r="AL240" s="2" t="str" cm="1">
        <f t="array" ref="AL240">IF(AL239="","",$B$2&amp;AL$31&amp;$B$2&amp;$B$1&amp;ROUND(AL$29/100*_xlfn.XLOOKUP($E240,$E$32:$E$281,_xlfn.XLOOKUP(AL$31,$S$28:$AB$28,$S$32:$AB$281))*IFERROR(_xlfn.XLOOKUP(AO$30,$S$8:$S$10,_xlfn.XLOOKUP(AL$31,$U$4:$Z$4,$U$8:$Z$10),1),1),4))</f>
        <v>"PhysDef":22522.6687</v>
      </c>
      <c r="AM240" s="2" t="str" cm="1">
        <f t="array" ref="AM240">IF(AM239="","",$B$2&amp;AM$31&amp;$B$2&amp;$B$1&amp;ROUND(AM$29/100*_xlfn.XLOOKUP($E240,$E$32:$E$281,_xlfn.XLOOKUP(AM$31,$S$28:$AB$28,$S$32:$AB$281))*IFERROR(_xlfn.XLOOKUP(AP$30,$S$8:$S$10,_xlfn.XLOOKUP(AM$31,$U$4:$Z$4,$U$8:$Z$10),1),1),4))</f>
        <v>"SkillSpeed":0.1789</v>
      </c>
      <c r="AN240" s="2" t="str" cm="1">
        <f t="array" ref="AN240">IF(AN239="","",$B$2&amp;AN$31&amp;$B$2&amp;$B$1&amp;ROUND(AN$29/100*_xlfn.XLOOKUP($E240,$E$32:$E$281,_xlfn.XLOOKUP(AN$31,$S$28:$AB$28,$S$32:$AB$281))*IFERROR(_xlfn.XLOOKUP(AO$30,$S$8:$S$10,_xlfn.XLOOKUP(AN$31,$U$4:$Z$4,$U$8:$Z$10),1),1),4))</f>
        <v/>
      </c>
      <c r="AO240" s="2" t="str">
        <f t="shared" si="39"/>
        <v>{"PhysDef":22522.6687,"SkillSpeed":0.1789}</v>
      </c>
      <c r="AP240" s="2" t="str" cm="1">
        <f t="array" ref="AP240">IF(AP239="","",$B$2&amp;AP$31&amp;$B$2&amp;$B$1&amp;ROUND(AP$29/100*_xlfn.XLOOKUP($E240,$E$32:$E$281,_xlfn.XLOOKUP(AP$31,$S$28:$AB$28,$S$32:$AB$281))*IFERROR(_xlfn.XLOOKUP(AS$30,$S$8:$S$10,_xlfn.XLOOKUP(AP$31,$U$4:$Z$4,$U$8:$Z$10),1),1),4))</f>
        <v>"MagicDef":22522.6687</v>
      </c>
      <c r="AQ240" s="2" t="str" cm="1">
        <f t="array" ref="AQ240">IF(AQ239="","",$B$2&amp;AQ$31&amp;$B$2&amp;$B$1&amp;ROUND(AQ$29/100*_xlfn.XLOOKUP($E240,$E$32:$E$281,_xlfn.XLOOKUP(AQ$31,$S$28:$AB$28,$S$32:$AB$281))*IFERROR(_xlfn.XLOOKUP(AT$30,$S$8:$S$10,_xlfn.XLOOKUP(AQ$31,$U$4:$Z$4,$U$8:$Z$10),1),1),4))</f>
        <v>"AtkSpeed":0.23</v>
      </c>
      <c r="AR240" s="2" t="str" cm="1">
        <f t="array" ref="AR240">IF(AR239="","",$B$2&amp;AR$31&amp;$B$2&amp;$B$1&amp;ROUND(AR$29/100*_xlfn.XLOOKUP($E240,$E$32:$E$281,_xlfn.XLOOKUP(AR$31,$S$28:$AB$28,$S$32:$AB$281))*IFERROR(_xlfn.XLOOKUP(AS$30,$S$8:$S$10,_xlfn.XLOOKUP(AR$31,$U$4:$Z$4,$U$8:$Z$10),1),1),4))</f>
        <v>"SkillSpeed":0.1789</v>
      </c>
      <c r="AS240" s="2" t="str">
        <f t="shared" si="40"/>
        <v>{"MagicDef":22522.6687,"AtkSpeed":0.23,"SkillSpeed":0.1789}</v>
      </c>
      <c r="AT240" s="2" t="str" cm="1">
        <f t="array" ref="AT240">IF(AT239="","",$B$2&amp;AT$31&amp;$B$2&amp;$B$1&amp;ROUND(AT$29/100*_xlfn.XLOOKUP($E240,$E$32:$E$281,_xlfn.XLOOKUP(AT$31,$S$28:$AB$28,$S$32:$AB$281))*IFERROR(_xlfn.XLOOKUP(AW$30,$S$8:$S$10,_xlfn.XLOOKUP(AT$31,$U$4:$Z$4,$U$8:$Z$10),1),1),4))</f>
        <v>"Atk":50972.3556</v>
      </c>
      <c r="AU240" s="2" t="str" cm="1">
        <f t="array" ref="AU240">IF(AU239="","",$B$2&amp;AU$31&amp;$B$2&amp;$B$1&amp;ROUND(AU$29/100*_xlfn.XLOOKUP($E240,$E$32:$E$281,_xlfn.XLOOKUP(AU$31,$S$28:$AB$28,$S$32:$AB$281))*IFERROR(_xlfn.XLOOKUP(AX$30,$S$8:$S$10,_xlfn.XLOOKUP(AU$31,$U$4:$Z$4,$U$8:$Z$10),1),1),4))</f>
        <v>"Cri":0.8092</v>
      </c>
      <c r="AV240" s="2" t="str" cm="1">
        <f t="array" ref="AV240">IF(AV239="","",$B$2&amp;AV$31&amp;$B$2&amp;$B$1&amp;ROUND(AV$29/100*_xlfn.XLOOKUP($E240,$E$32:$E$281,_xlfn.XLOOKUP(AV$31,$S$28:$AB$28,$S$32:$AB$281))*IFERROR(_xlfn.XLOOKUP(AW$30,$S$8:$S$10,_xlfn.XLOOKUP(AV$31,$U$4:$Z$4,$U$8:$Z$10),1),1),4))</f>
        <v/>
      </c>
      <c r="AW240" s="2" t="str">
        <f t="shared" si="41"/>
        <v>{"Atk":50972.3556,"Cri":0.8092}</v>
      </c>
      <c r="AX240" s="2" t="str" cm="1">
        <f t="array" ref="AX240">IF(AX239="","",$B$2&amp;AX$31&amp;$B$2&amp;$B$1&amp;ROUND(AX$29/100*_xlfn.XLOOKUP($E240,$E$32:$E$281,_xlfn.XLOOKUP(AX$31,$S$28:$AB$28,$S$32:$AB$281))*IFERROR(_xlfn.XLOOKUP(BA$30,$S$8:$S$10,_xlfn.XLOOKUP(AX$31,$U$4:$Z$4,$U$8:$Z$10),1),1),4))</f>
        <v>"Hp":740877.261</v>
      </c>
      <c r="AY240" s="2" t="str" cm="1">
        <f t="array" ref="AY240">IF(AY239="","",$B$2&amp;AY$31&amp;$B$2&amp;$B$1&amp;ROUND(AY$29/100*_xlfn.XLOOKUP($E240,$E$32:$E$281,_xlfn.XLOOKUP(AY$31,$S$28:$AB$28,$S$32:$AB$281))*IFERROR(_xlfn.XLOOKUP(BB$30,$S$8:$S$10,_xlfn.XLOOKUP(AY$31,$U$4:$Z$4,$U$8:$Z$10),1),1),4))</f>
        <v>"AntiCri":0.8092</v>
      </c>
      <c r="AZ240" s="2" t="str" cm="1">
        <f t="array" ref="AZ240">IF(AZ239="","",$B$2&amp;AZ$31&amp;$B$2&amp;$B$1&amp;ROUND(AZ$29/100*_xlfn.XLOOKUP($E240,$E$32:$E$281,_xlfn.XLOOKUP(AZ$31,$S$28:$AB$28,$S$32:$AB$281))*IFERROR(_xlfn.XLOOKUP(BA$30,$S$8:$S$10,_xlfn.XLOOKUP(AZ$31,$U$4:$Z$4,$U$8:$Z$10),1),1),4))</f>
        <v/>
      </c>
      <c r="BA240" s="2" t="str">
        <f t="shared" si="42"/>
        <v>{"Hp":740877.261,"AntiCri":0.8092}</v>
      </c>
      <c r="BB240" s="2" t="str" cm="1">
        <f t="array" ref="BB240">IF(BB239="","",$B$2&amp;BB$31&amp;$B$2&amp;$B$1&amp;ROUND(BB$29/100*_xlfn.XLOOKUP($E240,$E$32:$E$281,_xlfn.XLOOKUP(BB$31,$S$28:$AB$28,$S$32:$AB$281))*IFERROR(_xlfn.XLOOKUP(BE$30,$S$8:$S$10,_xlfn.XLOOKUP(BB$31,$U$4:$Z$4,$U$8:$Z$10),1),1),4))</f>
        <v>"PhysDef":26078.8796</v>
      </c>
      <c r="BC240" s="2" t="str" cm="1">
        <f t="array" ref="BC240">IF(BC239="","",$B$2&amp;BC$31&amp;$B$2&amp;$B$1&amp;ROUND(BC$29/100*_xlfn.XLOOKUP($E240,$E$32:$E$281,_xlfn.XLOOKUP(BC$31,$S$28:$AB$28,$S$32:$AB$281))*IFERROR(_xlfn.XLOOKUP(BF$30,$S$8:$S$10,_xlfn.XLOOKUP(BC$31,$U$4:$Z$4,$U$8:$Z$10),1),1),4))</f>
        <v>"OnHealInc":0.1686</v>
      </c>
      <c r="BD240" s="2" t="str" cm="1">
        <f t="array" ref="BD240">IF(BD239="","",$B$2&amp;BD$31&amp;$B$2&amp;$B$1&amp;ROUND(BD$29/100*_xlfn.XLOOKUP($E240,$E$32:$E$281,_xlfn.XLOOKUP(BD$31,$S$28:$AB$28,$S$32:$AB$281))*IFERROR(_xlfn.XLOOKUP(BE$30,$S$8:$S$10,_xlfn.XLOOKUP(BD$31,$U$4:$Z$4,$U$8:$Z$10),1),1),4))</f>
        <v/>
      </c>
      <c r="BE240" s="2" t="str">
        <f t="shared" si="43"/>
        <v>{"PhysDef":26078.8796,"OnHealInc":0.1686}</v>
      </c>
      <c r="BF240" s="2" t="str" cm="1">
        <f t="array" ref="BF240">IF(BF239="","",$B$2&amp;BF$31&amp;$B$2&amp;$B$1&amp;ROUND(BF$29/100*_xlfn.XLOOKUP($E240,$E$32:$E$281,_xlfn.XLOOKUP(BF$31,$S$28:$AB$28,$S$32:$AB$281))*IFERROR(_xlfn.XLOOKUP(BI$30,$S$8:$S$10,_xlfn.XLOOKUP(BF$31,$U$4:$Z$4,$U$8:$Z$10),1),1),4))</f>
        <v>"MagicDef":26078.8796</v>
      </c>
      <c r="BG240" s="2" t="str" cm="1">
        <f t="array" ref="BG240">IF(BG239="","",$B$2&amp;BG$31&amp;$B$2&amp;$B$1&amp;ROUND(BG$29/100*_xlfn.XLOOKUP($E240,$E$32:$E$281,_xlfn.XLOOKUP(BG$31,$S$28:$AB$28,$S$32:$AB$281))*IFERROR(_xlfn.XLOOKUP(BJ$30,$S$8:$S$10,_xlfn.XLOOKUP(BG$31,$U$4:$Z$4,$U$8:$Z$10),1),1),4))</f>
        <v>"AtkSpeed":0.23</v>
      </c>
      <c r="BH240" s="2" t="str" cm="1">
        <f t="array" ref="BH240">IF(BH239="","",$B$2&amp;BH$31&amp;$B$2&amp;$B$1&amp;ROUND(BH$29/100*_xlfn.XLOOKUP($E240,$E$32:$E$281,_xlfn.XLOOKUP(BH$31,$S$28:$AB$28,$S$32:$AB$281))*IFERROR(_xlfn.XLOOKUP(BI$30,$S$8:$S$10,_xlfn.XLOOKUP(BH$31,$U$4:$Z$4,$U$8:$Z$10),1),1),4))</f>
        <v>"OnHealInc":0.1686</v>
      </c>
      <c r="BI240" s="2" t="str">
        <f t="shared" si="44"/>
        <v>{"MagicDef":26078.8796,"AtkSpeed":0.23,"OnHealInc":0.1686}</v>
      </c>
      <c r="BJ240" s="2" t="str" cm="1">
        <f t="array" ref="BJ240">IF(BJ239="","",$B$2&amp;BJ$31&amp;$B$2&amp;$B$1&amp;ROUND(BJ$29/100*_xlfn.XLOOKUP($E240,$E$32:$E$281,_xlfn.XLOOKUP(BJ$31,$S$28:$AB$28,$S$32:$AB$281))*IFERROR(_xlfn.XLOOKUP(BM$30,$S$8:$S$10,_xlfn.XLOOKUP(BJ$31,$U$4:$Z$4,$U$8:$Z$10),1),1),4))</f>
        <v>"Atk":65197.199</v>
      </c>
      <c r="BK240" s="2" t="str" cm="1">
        <f t="array" ref="BK240">IF(BK239="","",$B$2&amp;BK$31&amp;$B$2&amp;$B$1&amp;ROUND(BK$29/100*_xlfn.XLOOKUP($E240,$E$32:$E$281,_xlfn.XLOOKUP(BK$31,$S$28:$AB$28,$S$32:$AB$281))*IFERROR(_xlfn.XLOOKUP(BN$30,$S$8:$S$10,_xlfn.XLOOKUP(BK$31,$U$4:$Z$4,$U$8:$Z$10),1),1),4))</f>
        <v>"Cri":0.8092</v>
      </c>
      <c r="BL240" s="2" t="str" cm="1">
        <f t="array" ref="BL240">IF(BL239="","",$B$2&amp;BL$31&amp;$B$2&amp;$B$1&amp;ROUND(BL$29/100*_xlfn.XLOOKUP($E240,$E$32:$E$281,_xlfn.XLOOKUP(BL$31,$S$28:$AB$28,$S$32:$AB$281))*IFERROR(_xlfn.XLOOKUP(BM$30,$S$8:$S$10,_xlfn.XLOOKUP(BL$31,$U$4:$Z$4,$U$8:$Z$10),1),1),4))</f>
        <v/>
      </c>
      <c r="BM240" s="2" t="str">
        <f t="shared" si="45"/>
        <v>{"Atk":65197.199,"Cri":0.8092}</v>
      </c>
      <c r="BN240" s="2" t="str" cm="1">
        <f t="array" ref="BN240">IF(BN239="","",$B$2&amp;BN$31&amp;$B$2&amp;$B$1&amp;ROUND(BN$29/100*_xlfn.XLOOKUP($E240,$E$32:$E$281,_xlfn.XLOOKUP(BN$31,$S$28:$AB$28,$S$32:$AB$281))*IFERROR(_xlfn.XLOOKUP(BQ$30,$S$8:$S$10,_xlfn.XLOOKUP(BN$31,$U$4:$Z$4,$U$8:$Z$10),1),1),4))</f>
        <v>"Hp":622336.8993</v>
      </c>
      <c r="BO240" s="2" t="str" cm="1">
        <f t="array" ref="BO240">IF(BO239="","",$B$2&amp;BO$31&amp;$B$2&amp;$B$1&amp;ROUND(BO$29/100*_xlfn.XLOOKUP($E240,$E$32:$E$281,_xlfn.XLOOKUP(BO$31,$S$28:$AB$28,$S$32:$AB$281))*IFERROR(_xlfn.XLOOKUP(BR$30,$S$8:$S$10,_xlfn.XLOOKUP(BO$31,$U$4:$Z$4,$U$8:$Z$10),1),1),4))</f>
        <v>"AntiCri":0.8092</v>
      </c>
      <c r="BP240" s="2" t="str" cm="1">
        <f t="array" ref="BP240">IF(BP239="","",$B$2&amp;BP$31&amp;$B$2&amp;$B$1&amp;ROUND(BP$29/100*_xlfn.XLOOKUP($E240,$E$32:$E$281,_xlfn.XLOOKUP(BP$31,$S$28:$AB$28,$S$32:$AB$281))*IFERROR(_xlfn.XLOOKUP(BQ$30,$S$8:$S$10,_xlfn.XLOOKUP(BP$31,$U$4:$Z$4,$U$8:$Z$10),1),1),4))</f>
        <v/>
      </c>
      <c r="BQ240" s="2" t="str">
        <f t="shared" si="46"/>
        <v>{"Hp":622336.8993,"AntiCri":0.8092}</v>
      </c>
      <c r="BR240" s="2" t="str" cm="1">
        <f t="array" ref="BR240">IF(BR239="","",$B$2&amp;BR$31&amp;$B$2&amp;$B$1&amp;ROUND(BR$29/100*_xlfn.XLOOKUP($E240,$E$32:$E$281,_xlfn.XLOOKUP(BR$31,$S$28:$AB$28,$S$32:$AB$281))*IFERROR(_xlfn.XLOOKUP(BU$30,$S$8:$S$10,_xlfn.XLOOKUP(BR$31,$U$4:$Z$4,$U$8:$Z$10),1),1),4))</f>
        <v>"PhysDef":22996.8302</v>
      </c>
      <c r="BS240" s="2" t="str" cm="1">
        <f t="array" ref="BS240">IF(BS239="","",$B$2&amp;BS$31&amp;$B$2&amp;$B$1&amp;ROUND(BS$29/100*_xlfn.XLOOKUP($E240,$E$32:$E$281,_xlfn.XLOOKUP(BS$31,$S$28:$AB$28,$S$32:$AB$281))*IFERROR(_xlfn.XLOOKUP(BV$30,$S$8:$S$10,_xlfn.XLOOKUP(BS$31,$U$4:$Z$4,$U$8:$Z$10),1),1),4))</f>
        <v>"HealInc":0.1686</v>
      </c>
      <c r="BT240" s="2" t="str" cm="1">
        <f t="array" ref="BT240">IF(BT239="","",$B$2&amp;BT$31&amp;$B$2&amp;$B$1&amp;ROUND(BT$29/100*_xlfn.XLOOKUP($E240,$E$32:$E$281,_xlfn.XLOOKUP(BT$31,$S$28:$AB$28,$S$32:$AB$281))*IFERROR(_xlfn.XLOOKUP(BU$30,$S$8:$S$10,_xlfn.XLOOKUP(BT$31,$U$4:$Z$4,$U$8:$Z$10),1),1),4))</f>
        <v/>
      </c>
      <c r="BU240" s="2" t="str">
        <f t="shared" si="47"/>
        <v>{"PhysDef":22996.8302,"HealInc":0.1686}</v>
      </c>
      <c r="BV240" s="2" t="str" cm="1">
        <f t="array" ref="BV240">IF(BV239="","",$B$2&amp;BV$31&amp;$B$2&amp;$B$1&amp;ROUND(BV$29/100*_xlfn.XLOOKUP($E240,$E$32:$E$281,_xlfn.XLOOKUP(BV$31,$S$28:$AB$28,$S$32:$AB$281))*IFERROR(_xlfn.XLOOKUP(BY$30,$S$8:$S$10,_xlfn.XLOOKUP(BV$31,$U$4:$Z$4,$U$8:$Z$10),1),1),4))</f>
        <v>"MagicDef":23470.9916</v>
      </c>
      <c r="BW240" s="2" t="str" cm="1">
        <f t="array" ref="BW240">IF(BW239="","",$B$2&amp;BW$31&amp;$B$2&amp;$B$1&amp;ROUND(BW$29/100*_xlfn.XLOOKUP($E240,$E$32:$E$281,_xlfn.XLOOKUP(BW$31,$S$28:$AB$28,$S$32:$AB$281))*IFERROR(_xlfn.XLOOKUP(BZ$30,$S$8:$S$10,_xlfn.XLOOKUP(BW$31,$U$4:$Z$4,$U$8:$Z$10),1),1),4))</f>
        <v>"AtkSpeed":0.23</v>
      </c>
      <c r="BX240" s="2" t="str" cm="1">
        <f t="array" ref="BX240">IF(BX239="","",$B$2&amp;BX$31&amp;$B$2&amp;$B$1&amp;ROUND(BX$29/100*_xlfn.XLOOKUP($E240,$E$32:$E$281,_xlfn.XLOOKUP(BX$31,$S$28:$AB$28,$S$32:$AB$281))*IFERROR(_xlfn.XLOOKUP(BY$30,$S$8:$S$10,_xlfn.XLOOKUP(BX$31,$U$4:$Z$4,$U$8:$Z$10),1),1),4))</f>
        <v>"HealInc":0.1686</v>
      </c>
      <c r="BY240" s="2" t="str">
        <f t="shared" si="48"/>
        <v>{"MagicDef":23470.9916,"AtkSpeed":0.23,"HealInc":0.1686}</v>
      </c>
    </row>
    <row r="241" spans="4:77" ht="16.5" x14ac:dyDescent="0.15">
      <c r="D241" s="38">
        <v>429</v>
      </c>
      <c r="E241" s="43">
        <v>210</v>
      </c>
      <c r="F241" s="38">
        <v>0</v>
      </c>
      <c r="G241" s="38">
        <v>0</v>
      </c>
      <c r="H241" s="3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48">
        <v>0</v>
      </c>
      <c r="Q241" s="48">
        <v>0</v>
      </c>
      <c r="R241" s="48">
        <v>0</v>
      </c>
      <c r="S241" s="48">
        <f>SUM(I$32:I241)</f>
        <v>592701.80883179419</v>
      </c>
      <c r="T241" s="48">
        <f>SUM(J$32:J241)</f>
        <v>59270.180883179411</v>
      </c>
      <c r="U241" s="48">
        <f>SUM(K$32:K241)</f>
        <v>23708.072353271767</v>
      </c>
      <c r="V241" s="48">
        <f>SUM(L$32:L241)</f>
        <v>23708.072353271767</v>
      </c>
      <c r="W241" s="62">
        <f>SUM(M$32:M241)/10000</f>
        <v>0.80920000000000003</v>
      </c>
      <c r="X241" s="62">
        <f>SUM(N$32:N241)/10000</f>
        <v>0.80920000000000003</v>
      </c>
      <c r="Y241" s="62">
        <f>SUM(O$32:O241)/10000</f>
        <v>0.22994999999999999</v>
      </c>
      <c r="Z241" s="62">
        <f>SUM(P$32:P241)/10000</f>
        <v>0.17885000000000001</v>
      </c>
      <c r="AA241" s="62">
        <f>SUM(Q$32:Q241)/10000</f>
        <v>0.16863000000000011</v>
      </c>
      <c r="AB241" s="62">
        <f>SUM(R$32:R241)/10000</f>
        <v>0.16863000000000011</v>
      </c>
      <c r="AD241" s="2" t="str" cm="1">
        <f t="array" ref="AD241">IF(AD240="","",$B$2&amp;AD$31&amp;$B$2&amp;$B$1&amp;ROUND(AD$29/100*_xlfn.XLOOKUP($E241,$E$32:$E$281,_xlfn.XLOOKUP(AD$31,$S$28:$AB$28,$S$32:$AB$281))*_xlfn.XLOOKUP(AG$30,$S$8:$S$10,_xlfn.XLOOKUP(AD$31,$U$4:$Z$4,$U$8:$Z$10),1),4))</f>
        <v>"Atk":72309.6207</v>
      </c>
      <c r="AE241" s="2" t="str" cm="1">
        <f t="array" ref="AE241">IF(AE240="","",$B$2&amp;AE$31&amp;$B$2&amp;$B$1&amp;ROUND(AE$29/100*_xlfn.XLOOKUP($E241,$E$32:$E$281,_xlfn.XLOOKUP(AE$31,$S$28:$AB$28,$S$32:$AB$281))*_xlfn.XLOOKUP(AG$30,$S$8:$S$10,_xlfn.XLOOKUP(AE$31,$U$4:$Z$4,$U$8:$Z$10),1),4))</f>
        <v>"Cri":1.1733</v>
      </c>
      <c r="AF241" s="2" t="str" cm="1">
        <f t="array" ref="AF241">IF(AF240="","",$B$2&amp;AF$31&amp;$B$2&amp;$B$1&amp;ROUND(AF$29/100*_xlfn.XLOOKUP($E241,$E$32:$E$281,_xlfn.XLOOKUP(AF$31,$S$28:$AB$28,$S$32:$AB$281))*_xlfn.XLOOKUP(AI$30,$S$8:$S$10,_xlfn.XLOOKUP(AF$31,$U$4:$Z$4,$U$8:$Z$10),1),4))</f>
        <v/>
      </c>
      <c r="AG241" s="2" t="str">
        <f t="shared" si="37"/>
        <v>{"Atk":72309.6207,"Cri":1.1733}</v>
      </c>
      <c r="AH241" s="2" t="str" cm="1">
        <f t="array" ref="AH241">IF(AH240="","",$B$2&amp;AH$31&amp;$B$2&amp;$B$1&amp;ROUND(AH$29/100*_xlfn.XLOOKUP($E241,$E$32:$E$281,_xlfn.XLOOKUP(AH$31,$S$28:$AB$28,$S$32:$AB$281))*_xlfn.XLOOKUP(AK$30,$S$8:$S$10,_xlfn.XLOOKUP(AH$31,$U$4:$Z$4,$U$8:$Z$10),1),4))</f>
        <v>"Hp":521577.5918</v>
      </c>
      <c r="AI241" s="2" t="str" cm="1">
        <f t="array" ref="AI241">IF(AI240="","",$B$2&amp;AI$31&amp;$B$2&amp;$B$1&amp;ROUND(AI$29/100*_xlfn.XLOOKUP($E241,$E$32:$E$281,_xlfn.XLOOKUP(AI$31,$S$28:$AB$28,$S$32:$AB$281))*_xlfn.XLOOKUP(AK$30,$S$8:$S$10,_xlfn.XLOOKUP(AI$31,$U$4:$Z$4,$U$8:$Z$10),1),4))</f>
        <v>"AntiCri":0.6474</v>
      </c>
      <c r="AJ241" s="2" t="str" cm="1">
        <f t="array" ref="AJ241">IF(AJ240="","",$B$2&amp;AJ$31&amp;$B$2&amp;$B$1&amp;ROUND(AJ$29/100*_xlfn.XLOOKUP($E241,$E$32:$E$281,_xlfn.XLOOKUP(AJ$31,$S$28:$AB$28,$S$32:$AB$281))*_xlfn.XLOOKUP(AK$30,$S$8:$S$10,_xlfn.XLOOKUP(AJ$31,$U$4:$Z$4,$U$8:$Z$10),1),4))</f>
        <v/>
      </c>
      <c r="AK241" s="2" t="str">
        <f t="shared" si="38"/>
        <v>{"Hp":521577.5918,"AntiCri":0.6474}</v>
      </c>
      <c r="AL241" s="2" t="str" cm="1">
        <f t="array" ref="AL241">IF(AL240="","",$B$2&amp;AL$31&amp;$B$2&amp;$B$1&amp;ROUND(AL$29/100*_xlfn.XLOOKUP($E241,$E$32:$E$281,_xlfn.XLOOKUP(AL$31,$S$28:$AB$28,$S$32:$AB$281))*IFERROR(_xlfn.XLOOKUP(AO$30,$S$8:$S$10,_xlfn.XLOOKUP(AL$31,$U$4:$Z$4,$U$8:$Z$10),1),1),4))</f>
        <v>"PhysDef":22522.6687</v>
      </c>
      <c r="AM241" s="2" t="str" cm="1">
        <f t="array" ref="AM241">IF(AM240="","",$B$2&amp;AM$31&amp;$B$2&amp;$B$1&amp;ROUND(AM$29/100*_xlfn.XLOOKUP($E241,$E$32:$E$281,_xlfn.XLOOKUP(AM$31,$S$28:$AB$28,$S$32:$AB$281))*IFERROR(_xlfn.XLOOKUP(AP$30,$S$8:$S$10,_xlfn.XLOOKUP(AM$31,$U$4:$Z$4,$U$8:$Z$10),1),1),4))</f>
        <v>"SkillSpeed":0.1789</v>
      </c>
      <c r="AN241" s="2" t="str" cm="1">
        <f t="array" ref="AN241">IF(AN240="","",$B$2&amp;AN$31&amp;$B$2&amp;$B$1&amp;ROUND(AN$29/100*_xlfn.XLOOKUP($E241,$E$32:$E$281,_xlfn.XLOOKUP(AN$31,$S$28:$AB$28,$S$32:$AB$281))*IFERROR(_xlfn.XLOOKUP(AO$30,$S$8:$S$10,_xlfn.XLOOKUP(AN$31,$U$4:$Z$4,$U$8:$Z$10),1),1),4))</f>
        <v/>
      </c>
      <c r="AO241" s="2" t="str">
        <f t="shared" si="39"/>
        <v>{"PhysDef":22522.6687,"SkillSpeed":0.1789}</v>
      </c>
      <c r="AP241" s="2" t="str" cm="1">
        <f t="array" ref="AP241">IF(AP240="","",$B$2&amp;AP$31&amp;$B$2&amp;$B$1&amp;ROUND(AP$29/100*_xlfn.XLOOKUP($E241,$E$32:$E$281,_xlfn.XLOOKUP(AP$31,$S$28:$AB$28,$S$32:$AB$281))*IFERROR(_xlfn.XLOOKUP(AS$30,$S$8:$S$10,_xlfn.XLOOKUP(AP$31,$U$4:$Z$4,$U$8:$Z$10),1),1),4))</f>
        <v>"MagicDef":22522.6687</v>
      </c>
      <c r="AQ241" s="2" t="str" cm="1">
        <f t="array" ref="AQ241">IF(AQ240="","",$B$2&amp;AQ$31&amp;$B$2&amp;$B$1&amp;ROUND(AQ$29/100*_xlfn.XLOOKUP($E241,$E$32:$E$281,_xlfn.XLOOKUP(AQ$31,$S$28:$AB$28,$S$32:$AB$281))*IFERROR(_xlfn.XLOOKUP(AT$30,$S$8:$S$10,_xlfn.XLOOKUP(AQ$31,$U$4:$Z$4,$U$8:$Z$10),1),1),4))</f>
        <v>"AtkSpeed":0.23</v>
      </c>
      <c r="AR241" s="2" t="str" cm="1">
        <f t="array" ref="AR241">IF(AR240="","",$B$2&amp;AR$31&amp;$B$2&amp;$B$1&amp;ROUND(AR$29/100*_xlfn.XLOOKUP($E241,$E$32:$E$281,_xlfn.XLOOKUP(AR$31,$S$28:$AB$28,$S$32:$AB$281))*IFERROR(_xlfn.XLOOKUP(AS$30,$S$8:$S$10,_xlfn.XLOOKUP(AR$31,$U$4:$Z$4,$U$8:$Z$10),1),1),4))</f>
        <v>"SkillSpeed":0.1789</v>
      </c>
      <c r="AS241" s="2" t="str">
        <f t="shared" si="40"/>
        <v>{"MagicDef":22522.6687,"AtkSpeed":0.23,"SkillSpeed":0.1789}</v>
      </c>
      <c r="AT241" s="2" t="str" cm="1">
        <f t="array" ref="AT241">IF(AT240="","",$B$2&amp;AT$31&amp;$B$2&amp;$B$1&amp;ROUND(AT$29/100*_xlfn.XLOOKUP($E241,$E$32:$E$281,_xlfn.XLOOKUP(AT$31,$S$28:$AB$28,$S$32:$AB$281))*IFERROR(_xlfn.XLOOKUP(AW$30,$S$8:$S$10,_xlfn.XLOOKUP(AT$31,$U$4:$Z$4,$U$8:$Z$10),1),1),4))</f>
        <v>"Atk":50972.3556</v>
      </c>
      <c r="AU241" s="2" t="str" cm="1">
        <f t="array" ref="AU241">IF(AU240="","",$B$2&amp;AU$31&amp;$B$2&amp;$B$1&amp;ROUND(AU$29/100*_xlfn.XLOOKUP($E241,$E$32:$E$281,_xlfn.XLOOKUP(AU$31,$S$28:$AB$28,$S$32:$AB$281))*IFERROR(_xlfn.XLOOKUP(AX$30,$S$8:$S$10,_xlfn.XLOOKUP(AU$31,$U$4:$Z$4,$U$8:$Z$10),1),1),4))</f>
        <v>"Cri":0.8092</v>
      </c>
      <c r="AV241" s="2" t="str" cm="1">
        <f t="array" ref="AV241">IF(AV240="","",$B$2&amp;AV$31&amp;$B$2&amp;$B$1&amp;ROUND(AV$29/100*_xlfn.XLOOKUP($E241,$E$32:$E$281,_xlfn.XLOOKUP(AV$31,$S$28:$AB$28,$S$32:$AB$281))*IFERROR(_xlfn.XLOOKUP(AW$30,$S$8:$S$10,_xlfn.XLOOKUP(AV$31,$U$4:$Z$4,$U$8:$Z$10),1),1),4))</f>
        <v/>
      </c>
      <c r="AW241" s="2" t="str">
        <f t="shared" si="41"/>
        <v>{"Atk":50972.3556,"Cri":0.8092}</v>
      </c>
      <c r="AX241" s="2" t="str" cm="1">
        <f t="array" ref="AX241">IF(AX240="","",$B$2&amp;AX$31&amp;$B$2&amp;$B$1&amp;ROUND(AX$29/100*_xlfn.XLOOKUP($E241,$E$32:$E$281,_xlfn.XLOOKUP(AX$31,$S$28:$AB$28,$S$32:$AB$281))*IFERROR(_xlfn.XLOOKUP(BA$30,$S$8:$S$10,_xlfn.XLOOKUP(AX$31,$U$4:$Z$4,$U$8:$Z$10),1),1),4))</f>
        <v>"Hp":740877.261</v>
      </c>
      <c r="AY241" s="2" t="str" cm="1">
        <f t="array" ref="AY241">IF(AY240="","",$B$2&amp;AY$31&amp;$B$2&amp;$B$1&amp;ROUND(AY$29/100*_xlfn.XLOOKUP($E241,$E$32:$E$281,_xlfn.XLOOKUP(AY$31,$S$28:$AB$28,$S$32:$AB$281))*IFERROR(_xlfn.XLOOKUP(BB$30,$S$8:$S$10,_xlfn.XLOOKUP(AY$31,$U$4:$Z$4,$U$8:$Z$10),1),1),4))</f>
        <v>"AntiCri":0.8092</v>
      </c>
      <c r="AZ241" s="2" t="str" cm="1">
        <f t="array" ref="AZ241">IF(AZ240="","",$B$2&amp;AZ$31&amp;$B$2&amp;$B$1&amp;ROUND(AZ$29/100*_xlfn.XLOOKUP($E241,$E$32:$E$281,_xlfn.XLOOKUP(AZ$31,$S$28:$AB$28,$S$32:$AB$281))*IFERROR(_xlfn.XLOOKUP(BA$30,$S$8:$S$10,_xlfn.XLOOKUP(AZ$31,$U$4:$Z$4,$U$8:$Z$10),1),1),4))</f>
        <v/>
      </c>
      <c r="BA241" s="2" t="str">
        <f t="shared" si="42"/>
        <v>{"Hp":740877.261,"AntiCri":0.8092}</v>
      </c>
      <c r="BB241" s="2" t="str" cm="1">
        <f t="array" ref="BB241">IF(BB240="","",$B$2&amp;BB$31&amp;$B$2&amp;$B$1&amp;ROUND(BB$29/100*_xlfn.XLOOKUP($E241,$E$32:$E$281,_xlfn.XLOOKUP(BB$31,$S$28:$AB$28,$S$32:$AB$281))*IFERROR(_xlfn.XLOOKUP(BE$30,$S$8:$S$10,_xlfn.XLOOKUP(BB$31,$U$4:$Z$4,$U$8:$Z$10),1),1),4))</f>
        <v>"PhysDef":26078.8796</v>
      </c>
      <c r="BC241" s="2" t="str" cm="1">
        <f t="array" ref="BC241">IF(BC240="","",$B$2&amp;BC$31&amp;$B$2&amp;$B$1&amp;ROUND(BC$29/100*_xlfn.XLOOKUP($E241,$E$32:$E$281,_xlfn.XLOOKUP(BC$31,$S$28:$AB$28,$S$32:$AB$281))*IFERROR(_xlfn.XLOOKUP(BF$30,$S$8:$S$10,_xlfn.XLOOKUP(BC$31,$U$4:$Z$4,$U$8:$Z$10),1),1),4))</f>
        <v>"OnHealInc":0.1686</v>
      </c>
      <c r="BD241" s="2" t="str" cm="1">
        <f t="array" ref="BD241">IF(BD240="","",$B$2&amp;BD$31&amp;$B$2&amp;$B$1&amp;ROUND(BD$29/100*_xlfn.XLOOKUP($E241,$E$32:$E$281,_xlfn.XLOOKUP(BD$31,$S$28:$AB$28,$S$32:$AB$281))*IFERROR(_xlfn.XLOOKUP(BE$30,$S$8:$S$10,_xlfn.XLOOKUP(BD$31,$U$4:$Z$4,$U$8:$Z$10),1),1),4))</f>
        <v/>
      </c>
      <c r="BE241" s="2" t="str">
        <f t="shared" si="43"/>
        <v>{"PhysDef":26078.8796,"OnHealInc":0.1686}</v>
      </c>
      <c r="BF241" s="2" t="str" cm="1">
        <f t="array" ref="BF241">IF(BF240="","",$B$2&amp;BF$31&amp;$B$2&amp;$B$1&amp;ROUND(BF$29/100*_xlfn.XLOOKUP($E241,$E$32:$E$281,_xlfn.XLOOKUP(BF$31,$S$28:$AB$28,$S$32:$AB$281))*IFERROR(_xlfn.XLOOKUP(BI$30,$S$8:$S$10,_xlfn.XLOOKUP(BF$31,$U$4:$Z$4,$U$8:$Z$10),1),1),4))</f>
        <v>"MagicDef":26078.8796</v>
      </c>
      <c r="BG241" s="2" t="str" cm="1">
        <f t="array" ref="BG241">IF(BG240="","",$B$2&amp;BG$31&amp;$B$2&amp;$B$1&amp;ROUND(BG$29/100*_xlfn.XLOOKUP($E241,$E$32:$E$281,_xlfn.XLOOKUP(BG$31,$S$28:$AB$28,$S$32:$AB$281))*IFERROR(_xlfn.XLOOKUP(BJ$30,$S$8:$S$10,_xlfn.XLOOKUP(BG$31,$U$4:$Z$4,$U$8:$Z$10),1),1),4))</f>
        <v>"AtkSpeed":0.23</v>
      </c>
      <c r="BH241" s="2" t="str" cm="1">
        <f t="array" ref="BH241">IF(BH240="","",$B$2&amp;BH$31&amp;$B$2&amp;$B$1&amp;ROUND(BH$29/100*_xlfn.XLOOKUP($E241,$E$32:$E$281,_xlfn.XLOOKUP(BH$31,$S$28:$AB$28,$S$32:$AB$281))*IFERROR(_xlfn.XLOOKUP(BI$30,$S$8:$S$10,_xlfn.XLOOKUP(BH$31,$U$4:$Z$4,$U$8:$Z$10),1),1),4))</f>
        <v>"OnHealInc":0.1686</v>
      </c>
      <c r="BI241" s="2" t="str">
        <f t="shared" si="44"/>
        <v>{"MagicDef":26078.8796,"AtkSpeed":0.23,"OnHealInc":0.1686}</v>
      </c>
      <c r="BJ241" s="2" t="str" cm="1">
        <f t="array" ref="BJ241">IF(BJ240="","",$B$2&amp;BJ$31&amp;$B$2&amp;$B$1&amp;ROUND(BJ$29/100*_xlfn.XLOOKUP($E241,$E$32:$E$281,_xlfn.XLOOKUP(BJ$31,$S$28:$AB$28,$S$32:$AB$281))*IFERROR(_xlfn.XLOOKUP(BM$30,$S$8:$S$10,_xlfn.XLOOKUP(BJ$31,$U$4:$Z$4,$U$8:$Z$10),1),1),4))</f>
        <v>"Atk":65197.199</v>
      </c>
      <c r="BK241" s="2" t="str" cm="1">
        <f t="array" ref="BK241">IF(BK240="","",$B$2&amp;BK$31&amp;$B$2&amp;$B$1&amp;ROUND(BK$29/100*_xlfn.XLOOKUP($E241,$E$32:$E$281,_xlfn.XLOOKUP(BK$31,$S$28:$AB$28,$S$32:$AB$281))*IFERROR(_xlfn.XLOOKUP(BN$30,$S$8:$S$10,_xlfn.XLOOKUP(BK$31,$U$4:$Z$4,$U$8:$Z$10),1),1),4))</f>
        <v>"Cri":0.8092</v>
      </c>
      <c r="BL241" s="2" t="str" cm="1">
        <f t="array" ref="BL241">IF(BL240="","",$B$2&amp;BL$31&amp;$B$2&amp;$B$1&amp;ROUND(BL$29/100*_xlfn.XLOOKUP($E241,$E$32:$E$281,_xlfn.XLOOKUP(BL$31,$S$28:$AB$28,$S$32:$AB$281))*IFERROR(_xlfn.XLOOKUP(BM$30,$S$8:$S$10,_xlfn.XLOOKUP(BL$31,$U$4:$Z$4,$U$8:$Z$10),1),1),4))</f>
        <v/>
      </c>
      <c r="BM241" s="2" t="str">
        <f t="shared" si="45"/>
        <v>{"Atk":65197.199,"Cri":0.8092}</v>
      </c>
      <c r="BN241" s="2" t="str" cm="1">
        <f t="array" ref="BN241">IF(BN240="","",$B$2&amp;BN$31&amp;$B$2&amp;$B$1&amp;ROUND(BN$29/100*_xlfn.XLOOKUP($E241,$E$32:$E$281,_xlfn.XLOOKUP(BN$31,$S$28:$AB$28,$S$32:$AB$281))*IFERROR(_xlfn.XLOOKUP(BQ$30,$S$8:$S$10,_xlfn.XLOOKUP(BN$31,$U$4:$Z$4,$U$8:$Z$10),1),1),4))</f>
        <v>"Hp":622336.8993</v>
      </c>
      <c r="BO241" s="2" t="str" cm="1">
        <f t="array" ref="BO241">IF(BO240="","",$B$2&amp;BO$31&amp;$B$2&amp;$B$1&amp;ROUND(BO$29/100*_xlfn.XLOOKUP($E241,$E$32:$E$281,_xlfn.XLOOKUP(BO$31,$S$28:$AB$28,$S$32:$AB$281))*IFERROR(_xlfn.XLOOKUP(BR$30,$S$8:$S$10,_xlfn.XLOOKUP(BO$31,$U$4:$Z$4,$U$8:$Z$10),1),1),4))</f>
        <v>"AntiCri":0.8092</v>
      </c>
      <c r="BP241" s="2" t="str" cm="1">
        <f t="array" ref="BP241">IF(BP240="","",$B$2&amp;BP$31&amp;$B$2&amp;$B$1&amp;ROUND(BP$29/100*_xlfn.XLOOKUP($E241,$E$32:$E$281,_xlfn.XLOOKUP(BP$31,$S$28:$AB$28,$S$32:$AB$281))*IFERROR(_xlfn.XLOOKUP(BQ$30,$S$8:$S$10,_xlfn.XLOOKUP(BP$31,$U$4:$Z$4,$U$8:$Z$10),1),1),4))</f>
        <v/>
      </c>
      <c r="BQ241" s="2" t="str">
        <f t="shared" si="46"/>
        <v>{"Hp":622336.8993,"AntiCri":0.8092}</v>
      </c>
      <c r="BR241" s="2" t="str" cm="1">
        <f t="array" ref="BR241">IF(BR240="","",$B$2&amp;BR$31&amp;$B$2&amp;$B$1&amp;ROUND(BR$29/100*_xlfn.XLOOKUP($E241,$E$32:$E$281,_xlfn.XLOOKUP(BR$31,$S$28:$AB$28,$S$32:$AB$281))*IFERROR(_xlfn.XLOOKUP(BU$30,$S$8:$S$10,_xlfn.XLOOKUP(BR$31,$U$4:$Z$4,$U$8:$Z$10),1),1),4))</f>
        <v>"PhysDef":22996.8302</v>
      </c>
      <c r="BS241" s="2" t="str" cm="1">
        <f t="array" ref="BS241">IF(BS240="","",$B$2&amp;BS$31&amp;$B$2&amp;$B$1&amp;ROUND(BS$29/100*_xlfn.XLOOKUP($E241,$E$32:$E$281,_xlfn.XLOOKUP(BS$31,$S$28:$AB$28,$S$32:$AB$281))*IFERROR(_xlfn.XLOOKUP(BV$30,$S$8:$S$10,_xlfn.XLOOKUP(BS$31,$U$4:$Z$4,$U$8:$Z$10),1),1),4))</f>
        <v>"HealInc":0.1686</v>
      </c>
      <c r="BT241" s="2" t="str" cm="1">
        <f t="array" ref="BT241">IF(BT240="","",$B$2&amp;BT$31&amp;$B$2&amp;$B$1&amp;ROUND(BT$29/100*_xlfn.XLOOKUP($E241,$E$32:$E$281,_xlfn.XLOOKUP(BT$31,$S$28:$AB$28,$S$32:$AB$281))*IFERROR(_xlfn.XLOOKUP(BU$30,$S$8:$S$10,_xlfn.XLOOKUP(BT$31,$U$4:$Z$4,$U$8:$Z$10),1),1),4))</f>
        <v/>
      </c>
      <c r="BU241" s="2" t="str">
        <f t="shared" si="47"/>
        <v>{"PhysDef":22996.8302,"HealInc":0.1686}</v>
      </c>
      <c r="BV241" s="2" t="str" cm="1">
        <f t="array" ref="BV241">IF(BV240="","",$B$2&amp;BV$31&amp;$B$2&amp;$B$1&amp;ROUND(BV$29/100*_xlfn.XLOOKUP($E241,$E$32:$E$281,_xlfn.XLOOKUP(BV$31,$S$28:$AB$28,$S$32:$AB$281))*IFERROR(_xlfn.XLOOKUP(BY$30,$S$8:$S$10,_xlfn.XLOOKUP(BV$31,$U$4:$Z$4,$U$8:$Z$10),1),1),4))</f>
        <v>"MagicDef":23470.9916</v>
      </c>
      <c r="BW241" s="2" t="str" cm="1">
        <f t="array" ref="BW241">IF(BW240="","",$B$2&amp;BW$31&amp;$B$2&amp;$B$1&amp;ROUND(BW$29/100*_xlfn.XLOOKUP($E241,$E$32:$E$281,_xlfn.XLOOKUP(BW$31,$S$28:$AB$28,$S$32:$AB$281))*IFERROR(_xlfn.XLOOKUP(BZ$30,$S$8:$S$10,_xlfn.XLOOKUP(BW$31,$U$4:$Z$4,$U$8:$Z$10),1),1),4))</f>
        <v>"AtkSpeed":0.23</v>
      </c>
      <c r="BX241" s="2" t="str" cm="1">
        <f t="array" ref="BX241">IF(BX240="","",$B$2&amp;BX$31&amp;$B$2&amp;$B$1&amp;ROUND(BX$29/100*_xlfn.XLOOKUP($E241,$E$32:$E$281,_xlfn.XLOOKUP(BX$31,$S$28:$AB$28,$S$32:$AB$281))*IFERROR(_xlfn.XLOOKUP(BY$30,$S$8:$S$10,_xlfn.XLOOKUP(BX$31,$U$4:$Z$4,$U$8:$Z$10),1),1),4))</f>
        <v>"HealInc":0.1686</v>
      </c>
      <c r="BY241" s="2" t="str">
        <f t="shared" si="48"/>
        <v>{"MagicDef":23470.9916,"AtkSpeed":0.23,"HealInc":0.1686}</v>
      </c>
    </row>
    <row r="242" spans="4:77" ht="16.5" x14ac:dyDescent="0.15">
      <c r="D242" s="38">
        <v>431</v>
      </c>
      <c r="E242" s="42">
        <v>211</v>
      </c>
      <c r="F242" s="38">
        <v>0</v>
      </c>
      <c r="G242" s="38">
        <v>0</v>
      </c>
      <c r="H242" s="38">
        <v>0</v>
      </c>
      <c r="I242" s="48">
        <v>0</v>
      </c>
      <c r="J242" s="48">
        <v>0</v>
      </c>
      <c r="K242" s="48">
        <v>0</v>
      </c>
      <c r="L242" s="48">
        <v>0</v>
      </c>
      <c r="M242" s="48">
        <v>0</v>
      </c>
      <c r="N242" s="48">
        <v>0</v>
      </c>
      <c r="O242" s="48">
        <v>0</v>
      </c>
      <c r="P242" s="48">
        <v>0</v>
      </c>
      <c r="Q242" s="48">
        <v>0</v>
      </c>
      <c r="R242" s="48">
        <v>0</v>
      </c>
      <c r="S242" s="48">
        <f>SUM(I$32:I242)</f>
        <v>592701.80883179419</v>
      </c>
      <c r="T242" s="48">
        <f>SUM(J$32:J242)</f>
        <v>59270.180883179411</v>
      </c>
      <c r="U242" s="48">
        <f>SUM(K$32:K242)</f>
        <v>23708.072353271767</v>
      </c>
      <c r="V242" s="48">
        <f>SUM(L$32:L242)</f>
        <v>23708.072353271767</v>
      </c>
      <c r="W242" s="62">
        <f>SUM(M$32:M242)/10000</f>
        <v>0.80920000000000003</v>
      </c>
      <c r="X242" s="62">
        <f>SUM(N$32:N242)/10000</f>
        <v>0.80920000000000003</v>
      </c>
      <c r="Y242" s="62">
        <f>SUM(O$32:O242)/10000</f>
        <v>0.22994999999999999</v>
      </c>
      <c r="Z242" s="62">
        <f>SUM(P$32:P242)/10000</f>
        <v>0.17885000000000001</v>
      </c>
      <c r="AA242" s="62">
        <f>SUM(Q$32:Q242)/10000</f>
        <v>0.16863000000000011</v>
      </c>
      <c r="AB242" s="62">
        <f>SUM(R$32:R242)/10000</f>
        <v>0.16863000000000011</v>
      </c>
      <c r="AD242" s="2" t="str" cm="1">
        <f t="array" ref="AD242">IF(AD241="","",$B$2&amp;AD$31&amp;$B$2&amp;$B$1&amp;ROUND(AD$29/100*_xlfn.XLOOKUP($E242,$E$32:$E$281,_xlfn.XLOOKUP(AD$31,$S$28:$AB$28,$S$32:$AB$281))*_xlfn.XLOOKUP(AG$30,$S$8:$S$10,_xlfn.XLOOKUP(AD$31,$U$4:$Z$4,$U$8:$Z$10),1),4))</f>
        <v>"Atk":72309.6207</v>
      </c>
      <c r="AE242" s="2" t="str" cm="1">
        <f t="array" ref="AE242">IF(AE241="","",$B$2&amp;AE$31&amp;$B$2&amp;$B$1&amp;ROUND(AE$29/100*_xlfn.XLOOKUP($E242,$E$32:$E$281,_xlfn.XLOOKUP(AE$31,$S$28:$AB$28,$S$32:$AB$281))*_xlfn.XLOOKUP(AG$30,$S$8:$S$10,_xlfn.XLOOKUP(AE$31,$U$4:$Z$4,$U$8:$Z$10),1),4))</f>
        <v>"Cri":1.1733</v>
      </c>
      <c r="AF242" s="2" t="str" cm="1">
        <f t="array" ref="AF242">IF(AF241="","",$B$2&amp;AF$31&amp;$B$2&amp;$B$1&amp;ROUND(AF$29/100*_xlfn.XLOOKUP($E242,$E$32:$E$281,_xlfn.XLOOKUP(AF$31,$S$28:$AB$28,$S$32:$AB$281))*_xlfn.XLOOKUP(AI$30,$S$8:$S$10,_xlfn.XLOOKUP(AF$31,$U$4:$Z$4,$U$8:$Z$10),1),4))</f>
        <v/>
      </c>
      <c r="AG242" s="2" t="str">
        <f t="shared" si="37"/>
        <v>{"Atk":72309.6207,"Cri":1.1733}</v>
      </c>
      <c r="AH242" s="2" t="str" cm="1">
        <f t="array" ref="AH242">IF(AH241="","",$B$2&amp;AH$31&amp;$B$2&amp;$B$1&amp;ROUND(AH$29/100*_xlfn.XLOOKUP($E242,$E$32:$E$281,_xlfn.XLOOKUP(AH$31,$S$28:$AB$28,$S$32:$AB$281))*_xlfn.XLOOKUP(AK$30,$S$8:$S$10,_xlfn.XLOOKUP(AH$31,$U$4:$Z$4,$U$8:$Z$10),1),4))</f>
        <v>"Hp":521577.5918</v>
      </c>
      <c r="AI242" s="2" t="str" cm="1">
        <f t="array" ref="AI242">IF(AI241="","",$B$2&amp;AI$31&amp;$B$2&amp;$B$1&amp;ROUND(AI$29/100*_xlfn.XLOOKUP($E242,$E$32:$E$281,_xlfn.XLOOKUP(AI$31,$S$28:$AB$28,$S$32:$AB$281))*_xlfn.XLOOKUP(AK$30,$S$8:$S$10,_xlfn.XLOOKUP(AI$31,$U$4:$Z$4,$U$8:$Z$10),1),4))</f>
        <v>"AntiCri":0.6474</v>
      </c>
      <c r="AJ242" s="2" t="str" cm="1">
        <f t="array" ref="AJ242">IF(AJ241="","",$B$2&amp;AJ$31&amp;$B$2&amp;$B$1&amp;ROUND(AJ$29/100*_xlfn.XLOOKUP($E242,$E$32:$E$281,_xlfn.XLOOKUP(AJ$31,$S$28:$AB$28,$S$32:$AB$281))*_xlfn.XLOOKUP(AK$30,$S$8:$S$10,_xlfn.XLOOKUP(AJ$31,$U$4:$Z$4,$U$8:$Z$10),1),4))</f>
        <v/>
      </c>
      <c r="AK242" s="2" t="str">
        <f t="shared" si="38"/>
        <v>{"Hp":521577.5918,"AntiCri":0.6474}</v>
      </c>
      <c r="AL242" s="2" t="str" cm="1">
        <f t="array" ref="AL242">IF(AL241="","",$B$2&amp;AL$31&amp;$B$2&amp;$B$1&amp;ROUND(AL$29/100*_xlfn.XLOOKUP($E242,$E$32:$E$281,_xlfn.XLOOKUP(AL$31,$S$28:$AB$28,$S$32:$AB$281))*IFERROR(_xlfn.XLOOKUP(AO$30,$S$8:$S$10,_xlfn.XLOOKUP(AL$31,$U$4:$Z$4,$U$8:$Z$10),1),1),4))</f>
        <v>"PhysDef":22522.6687</v>
      </c>
      <c r="AM242" s="2" t="str" cm="1">
        <f t="array" ref="AM242">IF(AM241="","",$B$2&amp;AM$31&amp;$B$2&amp;$B$1&amp;ROUND(AM$29/100*_xlfn.XLOOKUP($E242,$E$32:$E$281,_xlfn.XLOOKUP(AM$31,$S$28:$AB$28,$S$32:$AB$281))*IFERROR(_xlfn.XLOOKUP(AP$30,$S$8:$S$10,_xlfn.XLOOKUP(AM$31,$U$4:$Z$4,$U$8:$Z$10),1),1),4))</f>
        <v>"SkillSpeed":0.1789</v>
      </c>
      <c r="AN242" s="2" t="str" cm="1">
        <f t="array" ref="AN242">IF(AN241="","",$B$2&amp;AN$31&amp;$B$2&amp;$B$1&amp;ROUND(AN$29/100*_xlfn.XLOOKUP($E242,$E$32:$E$281,_xlfn.XLOOKUP(AN$31,$S$28:$AB$28,$S$32:$AB$281))*IFERROR(_xlfn.XLOOKUP(AO$30,$S$8:$S$10,_xlfn.XLOOKUP(AN$31,$U$4:$Z$4,$U$8:$Z$10),1),1),4))</f>
        <v/>
      </c>
      <c r="AO242" s="2" t="str">
        <f t="shared" si="39"/>
        <v>{"PhysDef":22522.6687,"SkillSpeed":0.1789}</v>
      </c>
      <c r="AP242" s="2" t="str" cm="1">
        <f t="array" ref="AP242">IF(AP241="","",$B$2&amp;AP$31&amp;$B$2&amp;$B$1&amp;ROUND(AP$29/100*_xlfn.XLOOKUP($E242,$E$32:$E$281,_xlfn.XLOOKUP(AP$31,$S$28:$AB$28,$S$32:$AB$281))*IFERROR(_xlfn.XLOOKUP(AS$30,$S$8:$S$10,_xlfn.XLOOKUP(AP$31,$U$4:$Z$4,$U$8:$Z$10),1),1),4))</f>
        <v>"MagicDef":22522.6687</v>
      </c>
      <c r="AQ242" s="2" t="str" cm="1">
        <f t="array" ref="AQ242">IF(AQ241="","",$B$2&amp;AQ$31&amp;$B$2&amp;$B$1&amp;ROUND(AQ$29/100*_xlfn.XLOOKUP($E242,$E$32:$E$281,_xlfn.XLOOKUP(AQ$31,$S$28:$AB$28,$S$32:$AB$281))*IFERROR(_xlfn.XLOOKUP(AT$30,$S$8:$S$10,_xlfn.XLOOKUP(AQ$31,$U$4:$Z$4,$U$8:$Z$10),1),1),4))</f>
        <v>"AtkSpeed":0.23</v>
      </c>
      <c r="AR242" s="2" t="str" cm="1">
        <f t="array" ref="AR242">IF(AR241="","",$B$2&amp;AR$31&amp;$B$2&amp;$B$1&amp;ROUND(AR$29/100*_xlfn.XLOOKUP($E242,$E$32:$E$281,_xlfn.XLOOKUP(AR$31,$S$28:$AB$28,$S$32:$AB$281))*IFERROR(_xlfn.XLOOKUP(AS$30,$S$8:$S$10,_xlfn.XLOOKUP(AR$31,$U$4:$Z$4,$U$8:$Z$10),1),1),4))</f>
        <v>"SkillSpeed":0.1789</v>
      </c>
      <c r="AS242" s="2" t="str">
        <f t="shared" si="40"/>
        <v>{"MagicDef":22522.6687,"AtkSpeed":0.23,"SkillSpeed":0.1789}</v>
      </c>
      <c r="AT242" s="2" t="str" cm="1">
        <f t="array" ref="AT242">IF(AT241="","",$B$2&amp;AT$31&amp;$B$2&amp;$B$1&amp;ROUND(AT$29/100*_xlfn.XLOOKUP($E242,$E$32:$E$281,_xlfn.XLOOKUP(AT$31,$S$28:$AB$28,$S$32:$AB$281))*IFERROR(_xlfn.XLOOKUP(AW$30,$S$8:$S$10,_xlfn.XLOOKUP(AT$31,$U$4:$Z$4,$U$8:$Z$10),1),1),4))</f>
        <v>"Atk":50972.3556</v>
      </c>
      <c r="AU242" s="2" t="str" cm="1">
        <f t="array" ref="AU242">IF(AU241="","",$B$2&amp;AU$31&amp;$B$2&amp;$B$1&amp;ROUND(AU$29/100*_xlfn.XLOOKUP($E242,$E$32:$E$281,_xlfn.XLOOKUP(AU$31,$S$28:$AB$28,$S$32:$AB$281))*IFERROR(_xlfn.XLOOKUP(AX$30,$S$8:$S$10,_xlfn.XLOOKUP(AU$31,$U$4:$Z$4,$U$8:$Z$10),1),1),4))</f>
        <v>"Cri":0.8092</v>
      </c>
      <c r="AV242" s="2" t="str" cm="1">
        <f t="array" ref="AV242">IF(AV241="","",$B$2&amp;AV$31&amp;$B$2&amp;$B$1&amp;ROUND(AV$29/100*_xlfn.XLOOKUP($E242,$E$32:$E$281,_xlfn.XLOOKUP(AV$31,$S$28:$AB$28,$S$32:$AB$281))*IFERROR(_xlfn.XLOOKUP(AW$30,$S$8:$S$10,_xlfn.XLOOKUP(AV$31,$U$4:$Z$4,$U$8:$Z$10),1),1),4))</f>
        <v/>
      </c>
      <c r="AW242" s="2" t="str">
        <f t="shared" si="41"/>
        <v>{"Atk":50972.3556,"Cri":0.8092}</v>
      </c>
      <c r="AX242" s="2" t="str" cm="1">
        <f t="array" ref="AX242">IF(AX241="","",$B$2&amp;AX$31&amp;$B$2&amp;$B$1&amp;ROUND(AX$29/100*_xlfn.XLOOKUP($E242,$E$32:$E$281,_xlfn.XLOOKUP(AX$31,$S$28:$AB$28,$S$32:$AB$281))*IFERROR(_xlfn.XLOOKUP(BA$30,$S$8:$S$10,_xlfn.XLOOKUP(AX$31,$U$4:$Z$4,$U$8:$Z$10),1),1),4))</f>
        <v>"Hp":740877.261</v>
      </c>
      <c r="AY242" s="2" t="str" cm="1">
        <f t="array" ref="AY242">IF(AY241="","",$B$2&amp;AY$31&amp;$B$2&amp;$B$1&amp;ROUND(AY$29/100*_xlfn.XLOOKUP($E242,$E$32:$E$281,_xlfn.XLOOKUP(AY$31,$S$28:$AB$28,$S$32:$AB$281))*IFERROR(_xlfn.XLOOKUP(BB$30,$S$8:$S$10,_xlfn.XLOOKUP(AY$31,$U$4:$Z$4,$U$8:$Z$10),1),1),4))</f>
        <v>"AntiCri":0.8092</v>
      </c>
      <c r="AZ242" s="2" t="str" cm="1">
        <f t="array" ref="AZ242">IF(AZ241="","",$B$2&amp;AZ$31&amp;$B$2&amp;$B$1&amp;ROUND(AZ$29/100*_xlfn.XLOOKUP($E242,$E$32:$E$281,_xlfn.XLOOKUP(AZ$31,$S$28:$AB$28,$S$32:$AB$281))*IFERROR(_xlfn.XLOOKUP(BA$30,$S$8:$S$10,_xlfn.XLOOKUP(AZ$31,$U$4:$Z$4,$U$8:$Z$10),1),1),4))</f>
        <v/>
      </c>
      <c r="BA242" s="2" t="str">
        <f t="shared" si="42"/>
        <v>{"Hp":740877.261,"AntiCri":0.8092}</v>
      </c>
      <c r="BB242" s="2" t="str" cm="1">
        <f t="array" ref="BB242">IF(BB241="","",$B$2&amp;BB$31&amp;$B$2&amp;$B$1&amp;ROUND(BB$29/100*_xlfn.XLOOKUP($E242,$E$32:$E$281,_xlfn.XLOOKUP(BB$31,$S$28:$AB$28,$S$32:$AB$281))*IFERROR(_xlfn.XLOOKUP(BE$30,$S$8:$S$10,_xlfn.XLOOKUP(BB$31,$U$4:$Z$4,$U$8:$Z$10),1),1),4))</f>
        <v>"PhysDef":26078.8796</v>
      </c>
      <c r="BC242" s="2" t="str" cm="1">
        <f t="array" ref="BC242">IF(BC241="","",$B$2&amp;BC$31&amp;$B$2&amp;$B$1&amp;ROUND(BC$29/100*_xlfn.XLOOKUP($E242,$E$32:$E$281,_xlfn.XLOOKUP(BC$31,$S$28:$AB$28,$S$32:$AB$281))*IFERROR(_xlfn.XLOOKUP(BF$30,$S$8:$S$10,_xlfn.XLOOKUP(BC$31,$U$4:$Z$4,$U$8:$Z$10),1),1),4))</f>
        <v>"OnHealInc":0.1686</v>
      </c>
      <c r="BD242" s="2" t="str" cm="1">
        <f t="array" ref="BD242">IF(BD241="","",$B$2&amp;BD$31&amp;$B$2&amp;$B$1&amp;ROUND(BD$29/100*_xlfn.XLOOKUP($E242,$E$32:$E$281,_xlfn.XLOOKUP(BD$31,$S$28:$AB$28,$S$32:$AB$281))*IFERROR(_xlfn.XLOOKUP(BE$30,$S$8:$S$10,_xlfn.XLOOKUP(BD$31,$U$4:$Z$4,$U$8:$Z$10),1),1),4))</f>
        <v/>
      </c>
      <c r="BE242" s="2" t="str">
        <f t="shared" si="43"/>
        <v>{"PhysDef":26078.8796,"OnHealInc":0.1686}</v>
      </c>
      <c r="BF242" s="2" t="str" cm="1">
        <f t="array" ref="BF242">IF(BF241="","",$B$2&amp;BF$31&amp;$B$2&amp;$B$1&amp;ROUND(BF$29/100*_xlfn.XLOOKUP($E242,$E$32:$E$281,_xlfn.XLOOKUP(BF$31,$S$28:$AB$28,$S$32:$AB$281))*IFERROR(_xlfn.XLOOKUP(BI$30,$S$8:$S$10,_xlfn.XLOOKUP(BF$31,$U$4:$Z$4,$U$8:$Z$10),1),1),4))</f>
        <v>"MagicDef":26078.8796</v>
      </c>
      <c r="BG242" s="2" t="str" cm="1">
        <f t="array" ref="BG242">IF(BG241="","",$B$2&amp;BG$31&amp;$B$2&amp;$B$1&amp;ROUND(BG$29/100*_xlfn.XLOOKUP($E242,$E$32:$E$281,_xlfn.XLOOKUP(BG$31,$S$28:$AB$28,$S$32:$AB$281))*IFERROR(_xlfn.XLOOKUP(BJ$30,$S$8:$S$10,_xlfn.XLOOKUP(BG$31,$U$4:$Z$4,$U$8:$Z$10),1),1),4))</f>
        <v>"AtkSpeed":0.23</v>
      </c>
      <c r="BH242" s="2" t="str" cm="1">
        <f t="array" ref="BH242">IF(BH241="","",$B$2&amp;BH$31&amp;$B$2&amp;$B$1&amp;ROUND(BH$29/100*_xlfn.XLOOKUP($E242,$E$32:$E$281,_xlfn.XLOOKUP(BH$31,$S$28:$AB$28,$S$32:$AB$281))*IFERROR(_xlfn.XLOOKUP(BI$30,$S$8:$S$10,_xlfn.XLOOKUP(BH$31,$U$4:$Z$4,$U$8:$Z$10),1),1),4))</f>
        <v>"OnHealInc":0.1686</v>
      </c>
      <c r="BI242" s="2" t="str">
        <f t="shared" si="44"/>
        <v>{"MagicDef":26078.8796,"AtkSpeed":0.23,"OnHealInc":0.1686}</v>
      </c>
      <c r="BJ242" s="2" t="str" cm="1">
        <f t="array" ref="BJ242">IF(BJ241="","",$B$2&amp;BJ$31&amp;$B$2&amp;$B$1&amp;ROUND(BJ$29/100*_xlfn.XLOOKUP($E242,$E$32:$E$281,_xlfn.XLOOKUP(BJ$31,$S$28:$AB$28,$S$32:$AB$281))*IFERROR(_xlfn.XLOOKUP(BM$30,$S$8:$S$10,_xlfn.XLOOKUP(BJ$31,$U$4:$Z$4,$U$8:$Z$10),1),1),4))</f>
        <v>"Atk":65197.199</v>
      </c>
      <c r="BK242" s="2" t="str" cm="1">
        <f t="array" ref="BK242">IF(BK241="","",$B$2&amp;BK$31&amp;$B$2&amp;$B$1&amp;ROUND(BK$29/100*_xlfn.XLOOKUP($E242,$E$32:$E$281,_xlfn.XLOOKUP(BK$31,$S$28:$AB$28,$S$32:$AB$281))*IFERROR(_xlfn.XLOOKUP(BN$30,$S$8:$S$10,_xlfn.XLOOKUP(BK$31,$U$4:$Z$4,$U$8:$Z$10),1),1),4))</f>
        <v>"Cri":0.8092</v>
      </c>
      <c r="BL242" s="2" t="str" cm="1">
        <f t="array" ref="BL242">IF(BL241="","",$B$2&amp;BL$31&amp;$B$2&amp;$B$1&amp;ROUND(BL$29/100*_xlfn.XLOOKUP($E242,$E$32:$E$281,_xlfn.XLOOKUP(BL$31,$S$28:$AB$28,$S$32:$AB$281))*IFERROR(_xlfn.XLOOKUP(BM$30,$S$8:$S$10,_xlfn.XLOOKUP(BL$31,$U$4:$Z$4,$U$8:$Z$10),1),1),4))</f>
        <v/>
      </c>
      <c r="BM242" s="2" t="str">
        <f t="shared" si="45"/>
        <v>{"Atk":65197.199,"Cri":0.8092}</v>
      </c>
      <c r="BN242" s="2" t="str" cm="1">
        <f t="array" ref="BN242">IF(BN241="","",$B$2&amp;BN$31&amp;$B$2&amp;$B$1&amp;ROUND(BN$29/100*_xlfn.XLOOKUP($E242,$E$32:$E$281,_xlfn.XLOOKUP(BN$31,$S$28:$AB$28,$S$32:$AB$281))*IFERROR(_xlfn.XLOOKUP(BQ$30,$S$8:$S$10,_xlfn.XLOOKUP(BN$31,$U$4:$Z$4,$U$8:$Z$10),1),1),4))</f>
        <v>"Hp":622336.8993</v>
      </c>
      <c r="BO242" s="2" t="str" cm="1">
        <f t="array" ref="BO242">IF(BO241="","",$B$2&amp;BO$31&amp;$B$2&amp;$B$1&amp;ROUND(BO$29/100*_xlfn.XLOOKUP($E242,$E$32:$E$281,_xlfn.XLOOKUP(BO$31,$S$28:$AB$28,$S$32:$AB$281))*IFERROR(_xlfn.XLOOKUP(BR$30,$S$8:$S$10,_xlfn.XLOOKUP(BO$31,$U$4:$Z$4,$U$8:$Z$10),1),1),4))</f>
        <v>"AntiCri":0.8092</v>
      </c>
      <c r="BP242" s="2" t="str" cm="1">
        <f t="array" ref="BP242">IF(BP241="","",$B$2&amp;BP$31&amp;$B$2&amp;$B$1&amp;ROUND(BP$29/100*_xlfn.XLOOKUP($E242,$E$32:$E$281,_xlfn.XLOOKUP(BP$31,$S$28:$AB$28,$S$32:$AB$281))*IFERROR(_xlfn.XLOOKUP(BQ$30,$S$8:$S$10,_xlfn.XLOOKUP(BP$31,$U$4:$Z$4,$U$8:$Z$10),1),1),4))</f>
        <v/>
      </c>
      <c r="BQ242" s="2" t="str">
        <f t="shared" si="46"/>
        <v>{"Hp":622336.8993,"AntiCri":0.8092}</v>
      </c>
      <c r="BR242" s="2" t="str" cm="1">
        <f t="array" ref="BR242">IF(BR241="","",$B$2&amp;BR$31&amp;$B$2&amp;$B$1&amp;ROUND(BR$29/100*_xlfn.XLOOKUP($E242,$E$32:$E$281,_xlfn.XLOOKUP(BR$31,$S$28:$AB$28,$S$32:$AB$281))*IFERROR(_xlfn.XLOOKUP(BU$30,$S$8:$S$10,_xlfn.XLOOKUP(BR$31,$U$4:$Z$4,$U$8:$Z$10),1),1),4))</f>
        <v>"PhysDef":22996.8302</v>
      </c>
      <c r="BS242" s="2" t="str" cm="1">
        <f t="array" ref="BS242">IF(BS241="","",$B$2&amp;BS$31&amp;$B$2&amp;$B$1&amp;ROUND(BS$29/100*_xlfn.XLOOKUP($E242,$E$32:$E$281,_xlfn.XLOOKUP(BS$31,$S$28:$AB$28,$S$32:$AB$281))*IFERROR(_xlfn.XLOOKUP(BV$30,$S$8:$S$10,_xlfn.XLOOKUP(BS$31,$U$4:$Z$4,$U$8:$Z$10),1),1),4))</f>
        <v>"HealInc":0.1686</v>
      </c>
      <c r="BT242" s="2" t="str" cm="1">
        <f t="array" ref="BT242">IF(BT241="","",$B$2&amp;BT$31&amp;$B$2&amp;$B$1&amp;ROUND(BT$29/100*_xlfn.XLOOKUP($E242,$E$32:$E$281,_xlfn.XLOOKUP(BT$31,$S$28:$AB$28,$S$32:$AB$281))*IFERROR(_xlfn.XLOOKUP(BU$30,$S$8:$S$10,_xlfn.XLOOKUP(BT$31,$U$4:$Z$4,$U$8:$Z$10),1),1),4))</f>
        <v/>
      </c>
      <c r="BU242" s="2" t="str">
        <f t="shared" si="47"/>
        <v>{"PhysDef":22996.8302,"HealInc":0.1686}</v>
      </c>
      <c r="BV242" s="2" t="str" cm="1">
        <f t="array" ref="BV242">IF(BV241="","",$B$2&amp;BV$31&amp;$B$2&amp;$B$1&amp;ROUND(BV$29/100*_xlfn.XLOOKUP($E242,$E$32:$E$281,_xlfn.XLOOKUP(BV$31,$S$28:$AB$28,$S$32:$AB$281))*IFERROR(_xlfn.XLOOKUP(BY$30,$S$8:$S$10,_xlfn.XLOOKUP(BV$31,$U$4:$Z$4,$U$8:$Z$10),1),1),4))</f>
        <v>"MagicDef":23470.9916</v>
      </c>
      <c r="BW242" s="2" t="str" cm="1">
        <f t="array" ref="BW242">IF(BW241="","",$B$2&amp;BW$31&amp;$B$2&amp;$B$1&amp;ROUND(BW$29/100*_xlfn.XLOOKUP($E242,$E$32:$E$281,_xlfn.XLOOKUP(BW$31,$S$28:$AB$28,$S$32:$AB$281))*IFERROR(_xlfn.XLOOKUP(BZ$30,$S$8:$S$10,_xlfn.XLOOKUP(BW$31,$U$4:$Z$4,$U$8:$Z$10),1),1),4))</f>
        <v>"AtkSpeed":0.23</v>
      </c>
      <c r="BX242" s="2" t="str" cm="1">
        <f t="array" ref="BX242">IF(BX241="","",$B$2&amp;BX$31&amp;$B$2&amp;$B$1&amp;ROUND(BX$29/100*_xlfn.XLOOKUP($E242,$E$32:$E$281,_xlfn.XLOOKUP(BX$31,$S$28:$AB$28,$S$32:$AB$281))*IFERROR(_xlfn.XLOOKUP(BY$30,$S$8:$S$10,_xlfn.XLOOKUP(BX$31,$U$4:$Z$4,$U$8:$Z$10),1),1),4))</f>
        <v>"HealInc":0.1686</v>
      </c>
      <c r="BY242" s="2" t="str">
        <f t="shared" si="48"/>
        <v>{"MagicDef":23470.9916,"AtkSpeed":0.23,"HealInc":0.1686}</v>
      </c>
    </row>
    <row r="243" spans="4:77" ht="16.5" x14ac:dyDescent="0.15">
      <c r="D243" s="38">
        <v>433</v>
      </c>
      <c r="E243" s="43">
        <v>212</v>
      </c>
      <c r="F243" s="38">
        <v>0</v>
      </c>
      <c r="G243" s="38">
        <v>0</v>
      </c>
      <c r="H243" s="38">
        <v>0</v>
      </c>
      <c r="I243" s="48">
        <v>0</v>
      </c>
      <c r="J243" s="48">
        <v>0</v>
      </c>
      <c r="K243" s="48">
        <v>0</v>
      </c>
      <c r="L243" s="48">
        <v>0</v>
      </c>
      <c r="M243" s="48">
        <v>0</v>
      </c>
      <c r="N243" s="48">
        <v>0</v>
      </c>
      <c r="O243" s="48">
        <v>0</v>
      </c>
      <c r="P243" s="48">
        <v>0</v>
      </c>
      <c r="Q243" s="48">
        <v>0</v>
      </c>
      <c r="R243" s="48">
        <v>0</v>
      </c>
      <c r="S243" s="48">
        <f>SUM(I$32:I243)</f>
        <v>592701.80883179419</v>
      </c>
      <c r="T243" s="48">
        <f>SUM(J$32:J243)</f>
        <v>59270.180883179411</v>
      </c>
      <c r="U243" s="48">
        <f>SUM(K$32:K243)</f>
        <v>23708.072353271767</v>
      </c>
      <c r="V243" s="48">
        <f>SUM(L$32:L243)</f>
        <v>23708.072353271767</v>
      </c>
      <c r="W243" s="62">
        <f>SUM(M$32:M243)/10000</f>
        <v>0.80920000000000003</v>
      </c>
      <c r="X243" s="62">
        <f>SUM(N$32:N243)/10000</f>
        <v>0.80920000000000003</v>
      </c>
      <c r="Y243" s="62">
        <f>SUM(O$32:O243)/10000</f>
        <v>0.22994999999999999</v>
      </c>
      <c r="Z243" s="62">
        <f>SUM(P$32:P243)/10000</f>
        <v>0.17885000000000001</v>
      </c>
      <c r="AA243" s="62">
        <f>SUM(Q$32:Q243)/10000</f>
        <v>0.16863000000000011</v>
      </c>
      <c r="AB243" s="62">
        <f>SUM(R$32:R243)/10000</f>
        <v>0.16863000000000011</v>
      </c>
      <c r="AD243" s="2" t="str" cm="1">
        <f t="array" ref="AD243">IF(AD242="","",$B$2&amp;AD$31&amp;$B$2&amp;$B$1&amp;ROUND(AD$29/100*_xlfn.XLOOKUP($E243,$E$32:$E$281,_xlfn.XLOOKUP(AD$31,$S$28:$AB$28,$S$32:$AB$281))*_xlfn.XLOOKUP(AG$30,$S$8:$S$10,_xlfn.XLOOKUP(AD$31,$U$4:$Z$4,$U$8:$Z$10),1),4))</f>
        <v>"Atk":72309.6207</v>
      </c>
      <c r="AE243" s="2" t="str" cm="1">
        <f t="array" ref="AE243">IF(AE242="","",$B$2&amp;AE$31&amp;$B$2&amp;$B$1&amp;ROUND(AE$29/100*_xlfn.XLOOKUP($E243,$E$32:$E$281,_xlfn.XLOOKUP(AE$31,$S$28:$AB$28,$S$32:$AB$281))*_xlfn.XLOOKUP(AG$30,$S$8:$S$10,_xlfn.XLOOKUP(AE$31,$U$4:$Z$4,$U$8:$Z$10),1),4))</f>
        <v>"Cri":1.1733</v>
      </c>
      <c r="AF243" s="2" t="str" cm="1">
        <f t="array" ref="AF243">IF(AF242="","",$B$2&amp;AF$31&amp;$B$2&amp;$B$1&amp;ROUND(AF$29/100*_xlfn.XLOOKUP($E243,$E$32:$E$281,_xlfn.XLOOKUP(AF$31,$S$28:$AB$28,$S$32:$AB$281))*_xlfn.XLOOKUP(AI$30,$S$8:$S$10,_xlfn.XLOOKUP(AF$31,$U$4:$Z$4,$U$8:$Z$10),1),4))</f>
        <v/>
      </c>
      <c r="AG243" s="2" t="str">
        <f t="shared" si="37"/>
        <v>{"Atk":72309.6207,"Cri":1.1733}</v>
      </c>
      <c r="AH243" s="2" t="str" cm="1">
        <f t="array" ref="AH243">IF(AH242="","",$B$2&amp;AH$31&amp;$B$2&amp;$B$1&amp;ROUND(AH$29/100*_xlfn.XLOOKUP($E243,$E$32:$E$281,_xlfn.XLOOKUP(AH$31,$S$28:$AB$28,$S$32:$AB$281))*_xlfn.XLOOKUP(AK$30,$S$8:$S$10,_xlfn.XLOOKUP(AH$31,$U$4:$Z$4,$U$8:$Z$10),1),4))</f>
        <v>"Hp":521577.5918</v>
      </c>
      <c r="AI243" s="2" t="str" cm="1">
        <f t="array" ref="AI243">IF(AI242="","",$B$2&amp;AI$31&amp;$B$2&amp;$B$1&amp;ROUND(AI$29/100*_xlfn.XLOOKUP($E243,$E$32:$E$281,_xlfn.XLOOKUP(AI$31,$S$28:$AB$28,$S$32:$AB$281))*_xlfn.XLOOKUP(AK$30,$S$8:$S$10,_xlfn.XLOOKUP(AI$31,$U$4:$Z$4,$U$8:$Z$10),1),4))</f>
        <v>"AntiCri":0.6474</v>
      </c>
      <c r="AJ243" s="2" t="str" cm="1">
        <f t="array" ref="AJ243">IF(AJ242="","",$B$2&amp;AJ$31&amp;$B$2&amp;$B$1&amp;ROUND(AJ$29/100*_xlfn.XLOOKUP($E243,$E$32:$E$281,_xlfn.XLOOKUP(AJ$31,$S$28:$AB$28,$S$32:$AB$281))*_xlfn.XLOOKUP(AK$30,$S$8:$S$10,_xlfn.XLOOKUP(AJ$31,$U$4:$Z$4,$U$8:$Z$10),1),4))</f>
        <v/>
      </c>
      <c r="AK243" s="2" t="str">
        <f t="shared" si="38"/>
        <v>{"Hp":521577.5918,"AntiCri":0.6474}</v>
      </c>
      <c r="AL243" s="2" t="str" cm="1">
        <f t="array" ref="AL243">IF(AL242="","",$B$2&amp;AL$31&amp;$B$2&amp;$B$1&amp;ROUND(AL$29/100*_xlfn.XLOOKUP($E243,$E$32:$E$281,_xlfn.XLOOKUP(AL$31,$S$28:$AB$28,$S$32:$AB$281))*IFERROR(_xlfn.XLOOKUP(AO$30,$S$8:$S$10,_xlfn.XLOOKUP(AL$31,$U$4:$Z$4,$U$8:$Z$10),1),1),4))</f>
        <v>"PhysDef":22522.6687</v>
      </c>
      <c r="AM243" s="2" t="str" cm="1">
        <f t="array" ref="AM243">IF(AM242="","",$B$2&amp;AM$31&amp;$B$2&amp;$B$1&amp;ROUND(AM$29/100*_xlfn.XLOOKUP($E243,$E$32:$E$281,_xlfn.XLOOKUP(AM$31,$S$28:$AB$28,$S$32:$AB$281))*IFERROR(_xlfn.XLOOKUP(AP$30,$S$8:$S$10,_xlfn.XLOOKUP(AM$31,$U$4:$Z$4,$U$8:$Z$10),1),1),4))</f>
        <v>"SkillSpeed":0.1789</v>
      </c>
      <c r="AN243" s="2" t="str" cm="1">
        <f t="array" ref="AN243">IF(AN242="","",$B$2&amp;AN$31&amp;$B$2&amp;$B$1&amp;ROUND(AN$29/100*_xlfn.XLOOKUP($E243,$E$32:$E$281,_xlfn.XLOOKUP(AN$31,$S$28:$AB$28,$S$32:$AB$281))*IFERROR(_xlfn.XLOOKUP(AO$30,$S$8:$S$10,_xlfn.XLOOKUP(AN$31,$U$4:$Z$4,$U$8:$Z$10),1),1),4))</f>
        <v/>
      </c>
      <c r="AO243" s="2" t="str">
        <f t="shared" si="39"/>
        <v>{"PhysDef":22522.6687,"SkillSpeed":0.1789}</v>
      </c>
      <c r="AP243" s="2" t="str" cm="1">
        <f t="array" ref="AP243">IF(AP242="","",$B$2&amp;AP$31&amp;$B$2&amp;$B$1&amp;ROUND(AP$29/100*_xlfn.XLOOKUP($E243,$E$32:$E$281,_xlfn.XLOOKUP(AP$31,$S$28:$AB$28,$S$32:$AB$281))*IFERROR(_xlfn.XLOOKUP(AS$30,$S$8:$S$10,_xlfn.XLOOKUP(AP$31,$U$4:$Z$4,$U$8:$Z$10),1),1),4))</f>
        <v>"MagicDef":22522.6687</v>
      </c>
      <c r="AQ243" s="2" t="str" cm="1">
        <f t="array" ref="AQ243">IF(AQ242="","",$B$2&amp;AQ$31&amp;$B$2&amp;$B$1&amp;ROUND(AQ$29/100*_xlfn.XLOOKUP($E243,$E$32:$E$281,_xlfn.XLOOKUP(AQ$31,$S$28:$AB$28,$S$32:$AB$281))*IFERROR(_xlfn.XLOOKUP(AT$30,$S$8:$S$10,_xlfn.XLOOKUP(AQ$31,$U$4:$Z$4,$U$8:$Z$10),1),1),4))</f>
        <v>"AtkSpeed":0.23</v>
      </c>
      <c r="AR243" s="2" t="str" cm="1">
        <f t="array" ref="AR243">IF(AR242="","",$B$2&amp;AR$31&amp;$B$2&amp;$B$1&amp;ROUND(AR$29/100*_xlfn.XLOOKUP($E243,$E$32:$E$281,_xlfn.XLOOKUP(AR$31,$S$28:$AB$28,$S$32:$AB$281))*IFERROR(_xlfn.XLOOKUP(AS$30,$S$8:$S$10,_xlfn.XLOOKUP(AR$31,$U$4:$Z$4,$U$8:$Z$10),1),1),4))</f>
        <v>"SkillSpeed":0.1789</v>
      </c>
      <c r="AS243" s="2" t="str">
        <f t="shared" si="40"/>
        <v>{"MagicDef":22522.6687,"AtkSpeed":0.23,"SkillSpeed":0.1789}</v>
      </c>
      <c r="AT243" s="2" t="str" cm="1">
        <f t="array" ref="AT243">IF(AT242="","",$B$2&amp;AT$31&amp;$B$2&amp;$B$1&amp;ROUND(AT$29/100*_xlfn.XLOOKUP($E243,$E$32:$E$281,_xlfn.XLOOKUP(AT$31,$S$28:$AB$28,$S$32:$AB$281))*IFERROR(_xlfn.XLOOKUP(AW$30,$S$8:$S$10,_xlfn.XLOOKUP(AT$31,$U$4:$Z$4,$U$8:$Z$10),1),1),4))</f>
        <v>"Atk":50972.3556</v>
      </c>
      <c r="AU243" s="2" t="str" cm="1">
        <f t="array" ref="AU243">IF(AU242="","",$B$2&amp;AU$31&amp;$B$2&amp;$B$1&amp;ROUND(AU$29/100*_xlfn.XLOOKUP($E243,$E$32:$E$281,_xlfn.XLOOKUP(AU$31,$S$28:$AB$28,$S$32:$AB$281))*IFERROR(_xlfn.XLOOKUP(AX$30,$S$8:$S$10,_xlfn.XLOOKUP(AU$31,$U$4:$Z$4,$U$8:$Z$10),1),1),4))</f>
        <v>"Cri":0.8092</v>
      </c>
      <c r="AV243" s="2" t="str" cm="1">
        <f t="array" ref="AV243">IF(AV242="","",$B$2&amp;AV$31&amp;$B$2&amp;$B$1&amp;ROUND(AV$29/100*_xlfn.XLOOKUP($E243,$E$32:$E$281,_xlfn.XLOOKUP(AV$31,$S$28:$AB$28,$S$32:$AB$281))*IFERROR(_xlfn.XLOOKUP(AW$30,$S$8:$S$10,_xlfn.XLOOKUP(AV$31,$U$4:$Z$4,$U$8:$Z$10),1),1),4))</f>
        <v/>
      </c>
      <c r="AW243" s="2" t="str">
        <f t="shared" si="41"/>
        <v>{"Atk":50972.3556,"Cri":0.8092}</v>
      </c>
      <c r="AX243" s="2" t="str" cm="1">
        <f t="array" ref="AX243">IF(AX242="","",$B$2&amp;AX$31&amp;$B$2&amp;$B$1&amp;ROUND(AX$29/100*_xlfn.XLOOKUP($E243,$E$32:$E$281,_xlfn.XLOOKUP(AX$31,$S$28:$AB$28,$S$32:$AB$281))*IFERROR(_xlfn.XLOOKUP(BA$30,$S$8:$S$10,_xlfn.XLOOKUP(AX$31,$U$4:$Z$4,$U$8:$Z$10),1),1),4))</f>
        <v>"Hp":740877.261</v>
      </c>
      <c r="AY243" s="2" t="str" cm="1">
        <f t="array" ref="AY243">IF(AY242="","",$B$2&amp;AY$31&amp;$B$2&amp;$B$1&amp;ROUND(AY$29/100*_xlfn.XLOOKUP($E243,$E$32:$E$281,_xlfn.XLOOKUP(AY$31,$S$28:$AB$28,$S$32:$AB$281))*IFERROR(_xlfn.XLOOKUP(BB$30,$S$8:$S$10,_xlfn.XLOOKUP(AY$31,$U$4:$Z$4,$U$8:$Z$10),1),1),4))</f>
        <v>"AntiCri":0.8092</v>
      </c>
      <c r="AZ243" s="2" t="str" cm="1">
        <f t="array" ref="AZ243">IF(AZ242="","",$B$2&amp;AZ$31&amp;$B$2&amp;$B$1&amp;ROUND(AZ$29/100*_xlfn.XLOOKUP($E243,$E$32:$E$281,_xlfn.XLOOKUP(AZ$31,$S$28:$AB$28,$S$32:$AB$281))*IFERROR(_xlfn.XLOOKUP(BA$30,$S$8:$S$10,_xlfn.XLOOKUP(AZ$31,$U$4:$Z$4,$U$8:$Z$10),1),1),4))</f>
        <v/>
      </c>
      <c r="BA243" s="2" t="str">
        <f t="shared" si="42"/>
        <v>{"Hp":740877.261,"AntiCri":0.8092}</v>
      </c>
      <c r="BB243" s="2" t="str" cm="1">
        <f t="array" ref="BB243">IF(BB242="","",$B$2&amp;BB$31&amp;$B$2&amp;$B$1&amp;ROUND(BB$29/100*_xlfn.XLOOKUP($E243,$E$32:$E$281,_xlfn.XLOOKUP(BB$31,$S$28:$AB$28,$S$32:$AB$281))*IFERROR(_xlfn.XLOOKUP(BE$30,$S$8:$S$10,_xlfn.XLOOKUP(BB$31,$U$4:$Z$4,$U$8:$Z$10),1),1),4))</f>
        <v>"PhysDef":26078.8796</v>
      </c>
      <c r="BC243" s="2" t="str" cm="1">
        <f t="array" ref="BC243">IF(BC242="","",$B$2&amp;BC$31&amp;$B$2&amp;$B$1&amp;ROUND(BC$29/100*_xlfn.XLOOKUP($E243,$E$32:$E$281,_xlfn.XLOOKUP(BC$31,$S$28:$AB$28,$S$32:$AB$281))*IFERROR(_xlfn.XLOOKUP(BF$30,$S$8:$S$10,_xlfn.XLOOKUP(BC$31,$U$4:$Z$4,$U$8:$Z$10),1),1),4))</f>
        <v>"OnHealInc":0.1686</v>
      </c>
      <c r="BD243" s="2" t="str" cm="1">
        <f t="array" ref="BD243">IF(BD242="","",$B$2&amp;BD$31&amp;$B$2&amp;$B$1&amp;ROUND(BD$29/100*_xlfn.XLOOKUP($E243,$E$32:$E$281,_xlfn.XLOOKUP(BD$31,$S$28:$AB$28,$S$32:$AB$281))*IFERROR(_xlfn.XLOOKUP(BE$30,$S$8:$S$10,_xlfn.XLOOKUP(BD$31,$U$4:$Z$4,$U$8:$Z$10),1),1),4))</f>
        <v/>
      </c>
      <c r="BE243" s="2" t="str">
        <f t="shared" si="43"/>
        <v>{"PhysDef":26078.8796,"OnHealInc":0.1686}</v>
      </c>
      <c r="BF243" s="2" t="str" cm="1">
        <f t="array" ref="BF243">IF(BF242="","",$B$2&amp;BF$31&amp;$B$2&amp;$B$1&amp;ROUND(BF$29/100*_xlfn.XLOOKUP($E243,$E$32:$E$281,_xlfn.XLOOKUP(BF$31,$S$28:$AB$28,$S$32:$AB$281))*IFERROR(_xlfn.XLOOKUP(BI$30,$S$8:$S$10,_xlfn.XLOOKUP(BF$31,$U$4:$Z$4,$U$8:$Z$10),1),1),4))</f>
        <v>"MagicDef":26078.8796</v>
      </c>
      <c r="BG243" s="2" t="str" cm="1">
        <f t="array" ref="BG243">IF(BG242="","",$B$2&amp;BG$31&amp;$B$2&amp;$B$1&amp;ROUND(BG$29/100*_xlfn.XLOOKUP($E243,$E$32:$E$281,_xlfn.XLOOKUP(BG$31,$S$28:$AB$28,$S$32:$AB$281))*IFERROR(_xlfn.XLOOKUP(BJ$30,$S$8:$S$10,_xlfn.XLOOKUP(BG$31,$U$4:$Z$4,$U$8:$Z$10),1),1),4))</f>
        <v>"AtkSpeed":0.23</v>
      </c>
      <c r="BH243" s="2" t="str" cm="1">
        <f t="array" ref="BH243">IF(BH242="","",$B$2&amp;BH$31&amp;$B$2&amp;$B$1&amp;ROUND(BH$29/100*_xlfn.XLOOKUP($E243,$E$32:$E$281,_xlfn.XLOOKUP(BH$31,$S$28:$AB$28,$S$32:$AB$281))*IFERROR(_xlfn.XLOOKUP(BI$30,$S$8:$S$10,_xlfn.XLOOKUP(BH$31,$U$4:$Z$4,$U$8:$Z$10),1),1),4))</f>
        <v>"OnHealInc":0.1686</v>
      </c>
      <c r="BI243" s="2" t="str">
        <f t="shared" si="44"/>
        <v>{"MagicDef":26078.8796,"AtkSpeed":0.23,"OnHealInc":0.1686}</v>
      </c>
      <c r="BJ243" s="2" t="str" cm="1">
        <f t="array" ref="BJ243">IF(BJ242="","",$B$2&amp;BJ$31&amp;$B$2&amp;$B$1&amp;ROUND(BJ$29/100*_xlfn.XLOOKUP($E243,$E$32:$E$281,_xlfn.XLOOKUP(BJ$31,$S$28:$AB$28,$S$32:$AB$281))*IFERROR(_xlfn.XLOOKUP(BM$30,$S$8:$S$10,_xlfn.XLOOKUP(BJ$31,$U$4:$Z$4,$U$8:$Z$10),1),1),4))</f>
        <v>"Atk":65197.199</v>
      </c>
      <c r="BK243" s="2" t="str" cm="1">
        <f t="array" ref="BK243">IF(BK242="","",$B$2&amp;BK$31&amp;$B$2&amp;$B$1&amp;ROUND(BK$29/100*_xlfn.XLOOKUP($E243,$E$32:$E$281,_xlfn.XLOOKUP(BK$31,$S$28:$AB$28,$S$32:$AB$281))*IFERROR(_xlfn.XLOOKUP(BN$30,$S$8:$S$10,_xlfn.XLOOKUP(BK$31,$U$4:$Z$4,$U$8:$Z$10),1),1),4))</f>
        <v>"Cri":0.8092</v>
      </c>
      <c r="BL243" s="2" t="str" cm="1">
        <f t="array" ref="BL243">IF(BL242="","",$B$2&amp;BL$31&amp;$B$2&amp;$B$1&amp;ROUND(BL$29/100*_xlfn.XLOOKUP($E243,$E$32:$E$281,_xlfn.XLOOKUP(BL$31,$S$28:$AB$28,$S$32:$AB$281))*IFERROR(_xlfn.XLOOKUP(BM$30,$S$8:$S$10,_xlfn.XLOOKUP(BL$31,$U$4:$Z$4,$U$8:$Z$10),1),1),4))</f>
        <v/>
      </c>
      <c r="BM243" s="2" t="str">
        <f t="shared" si="45"/>
        <v>{"Atk":65197.199,"Cri":0.8092}</v>
      </c>
      <c r="BN243" s="2" t="str" cm="1">
        <f t="array" ref="BN243">IF(BN242="","",$B$2&amp;BN$31&amp;$B$2&amp;$B$1&amp;ROUND(BN$29/100*_xlfn.XLOOKUP($E243,$E$32:$E$281,_xlfn.XLOOKUP(BN$31,$S$28:$AB$28,$S$32:$AB$281))*IFERROR(_xlfn.XLOOKUP(BQ$30,$S$8:$S$10,_xlfn.XLOOKUP(BN$31,$U$4:$Z$4,$U$8:$Z$10),1),1),4))</f>
        <v>"Hp":622336.8993</v>
      </c>
      <c r="BO243" s="2" t="str" cm="1">
        <f t="array" ref="BO243">IF(BO242="","",$B$2&amp;BO$31&amp;$B$2&amp;$B$1&amp;ROUND(BO$29/100*_xlfn.XLOOKUP($E243,$E$32:$E$281,_xlfn.XLOOKUP(BO$31,$S$28:$AB$28,$S$32:$AB$281))*IFERROR(_xlfn.XLOOKUP(BR$30,$S$8:$S$10,_xlfn.XLOOKUP(BO$31,$U$4:$Z$4,$U$8:$Z$10),1),1),4))</f>
        <v>"AntiCri":0.8092</v>
      </c>
      <c r="BP243" s="2" t="str" cm="1">
        <f t="array" ref="BP243">IF(BP242="","",$B$2&amp;BP$31&amp;$B$2&amp;$B$1&amp;ROUND(BP$29/100*_xlfn.XLOOKUP($E243,$E$32:$E$281,_xlfn.XLOOKUP(BP$31,$S$28:$AB$28,$S$32:$AB$281))*IFERROR(_xlfn.XLOOKUP(BQ$30,$S$8:$S$10,_xlfn.XLOOKUP(BP$31,$U$4:$Z$4,$U$8:$Z$10),1),1),4))</f>
        <v/>
      </c>
      <c r="BQ243" s="2" t="str">
        <f t="shared" si="46"/>
        <v>{"Hp":622336.8993,"AntiCri":0.8092}</v>
      </c>
      <c r="BR243" s="2" t="str" cm="1">
        <f t="array" ref="BR243">IF(BR242="","",$B$2&amp;BR$31&amp;$B$2&amp;$B$1&amp;ROUND(BR$29/100*_xlfn.XLOOKUP($E243,$E$32:$E$281,_xlfn.XLOOKUP(BR$31,$S$28:$AB$28,$S$32:$AB$281))*IFERROR(_xlfn.XLOOKUP(BU$30,$S$8:$S$10,_xlfn.XLOOKUP(BR$31,$U$4:$Z$4,$U$8:$Z$10),1),1),4))</f>
        <v>"PhysDef":22996.8302</v>
      </c>
      <c r="BS243" s="2" t="str" cm="1">
        <f t="array" ref="BS243">IF(BS242="","",$B$2&amp;BS$31&amp;$B$2&amp;$B$1&amp;ROUND(BS$29/100*_xlfn.XLOOKUP($E243,$E$32:$E$281,_xlfn.XLOOKUP(BS$31,$S$28:$AB$28,$S$32:$AB$281))*IFERROR(_xlfn.XLOOKUP(BV$30,$S$8:$S$10,_xlfn.XLOOKUP(BS$31,$U$4:$Z$4,$U$8:$Z$10),1),1),4))</f>
        <v>"HealInc":0.1686</v>
      </c>
      <c r="BT243" s="2" t="str" cm="1">
        <f t="array" ref="BT243">IF(BT242="","",$B$2&amp;BT$31&amp;$B$2&amp;$B$1&amp;ROUND(BT$29/100*_xlfn.XLOOKUP($E243,$E$32:$E$281,_xlfn.XLOOKUP(BT$31,$S$28:$AB$28,$S$32:$AB$281))*IFERROR(_xlfn.XLOOKUP(BU$30,$S$8:$S$10,_xlfn.XLOOKUP(BT$31,$U$4:$Z$4,$U$8:$Z$10),1),1),4))</f>
        <v/>
      </c>
      <c r="BU243" s="2" t="str">
        <f t="shared" si="47"/>
        <v>{"PhysDef":22996.8302,"HealInc":0.1686}</v>
      </c>
      <c r="BV243" s="2" t="str" cm="1">
        <f t="array" ref="BV243">IF(BV242="","",$B$2&amp;BV$31&amp;$B$2&amp;$B$1&amp;ROUND(BV$29/100*_xlfn.XLOOKUP($E243,$E$32:$E$281,_xlfn.XLOOKUP(BV$31,$S$28:$AB$28,$S$32:$AB$281))*IFERROR(_xlfn.XLOOKUP(BY$30,$S$8:$S$10,_xlfn.XLOOKUP(BV$31,$U$4:$Z$4,$U$8:$Z$10),1),1),4))</f>
        <v>"MagicDef":23470.9916</v>
      </c>
      <c r="BW243" s="2" t="str" cm="1">
        <f t="array" ref="BW243">IF(BW242="","",$B$2&amp;BW$31&amp;$B$2&amp;$B$1&amp;ROUND(BW$29/100*_xlfn.XLOOKUP($E243,$E$32:$E$281,_xlfn.XLOOKUP(BW$31,$S$28:$AB$28,$S$32:$AB$281))*IFERROR(_xlfn.XLOOKUP(BZ$30,$S$8:$S$10,_xlfn.XLOOKUP(BW$31,$U$4:$Z$4,$U$8:$Z$10),1),1),4))</f>
        <v>"AtkSpeed":0.23</v>
      </c>
      <c r="BX243" s="2" t="str" cm="1">
        <f t="array" ref="BX243">IF(BX242="","",$B$2&amp;BX$31&amp;$B$2&amp;$B$1&amp;ROUND(BX$29/100*_xlfn.XLOOKUP($E243,$E$32:$E$281,_xlfn.XLOOKUP(BX$31,$S$28:$AB$28,$S$32:$AB$281))*IFERROR(_xlfn.XLOOKUP(BY$30,$S$8:$S$10,_xlfn.XLOOKUP(BX$31,$U$4:$Z$4,$U$8:$Z$10),1),1),4))</f>
        <v>"HealInc":0.1686</v>
      </c>
      <c r="BY243" s="2" t="str">
        <f t="shared" si="48"/>
        <v>{"MagicDef":23470.9916,"AtkSpeed":0.23,"HealInc":0.1686}</v>
      </c>
    </row>
    <row r="244" spans="4:77" ht="16.5" x14ac:dyDescent="0.15">
      <c r="D244" s="38">
        <v>435</v>
      </c>
      <c r="E244" s="43">
        <v>213</v>
      </c>
      <c r="F244" s="38">
        <v>0</v>
      </c>
      <c r="G244" s="38">
        <v>0</v>
      </c>
      <c r="H244" s="38">
        <v>0</v>
      </c>
      <c r="I244" s="48">
        <v>0</v>
      </c>
      <c r="J244" s="48">
        <v>0</v>
      </c>
      <c r="K244" s="48">
        <v>0</v>
      </c>
      <c r="L244" s="48">
        <v>0</v>
      </c>
      <c r="M244" s="48">
        <v>0</v>
      </c>
      <c r="N244" s="48">
        <v>0</v>
      </c>
      <c r="O244" s="48">
        <v>0</v>
      </c>
      <c r="P244" s="48">
        <v>0</v>
      </c>
      <c r="Q244" s="48">
        <v>0</v>
      </c>
      <c r="R244" s="48">
        <v>0</v>
      </c>
      <c r="S244" s="48">
        <f>SUM(I$32:I244)</f>
        <v>592701.80883179419</v>
      </c>
      <c r="T244" s="48">
        <f>SUM(J$32:J244)</f>
        <v>59270.180883179411</v>
      </c>
      <c r="U244" s="48">
        <f>SUM(K$32:K244)</f>
        <v>23708.072353271767</v>
      </c>
      <c r="V244" s="48">
        <f>SUM(L$32:L244)</f>
        <v>23708.072353271767</v>
      </c>
      <c r="W244" s="62">
        <f>SUM(M$32:M244)/10000</f>
        <v>0.80920000000000003</v>
      </c>
      <c r="X244" s="62">
        <f>SUM(N$32:N244)/10000</f>
        <v>0.80920000000000003</v>
      </c>
      <c r="Y244" s="62">
        <f>SUM(O$32:O244)/10000</f>
        <v>0.22994999999999999</v>
      </c>
      <c r="Z244" s="62">
        <f>SUM(P$32:P244)/10000</f>
        <v>0.17885000000000001</v>
      </c>
      <c r="AA244" s="62">
        <f>SUM(Q$32:Q244)/10000</f>
        <v>0.16863000000000011</v>
      </c>
      <c r="AB244" s="62">
        <f>SUM(R$32:R244)/10000</f>
        <v>0.16863000000000011</v>
      </c>
      <c r="AD244" s="2" t="str" cm="1">
        <f t="array" ref="AD244">IF(AD243="","",$B$2&amp;AD$31&amp;$B$2&amp;$B$1&amp;ROUND(AD$29/100*_xlfn.XLOOKUP($E244,$E$32:$E$281,_xlfn.XLOOKUP(AD$31,$S$28:$AB$28,$S$32:$AB$281))*_xlfn.XLOOKUP(AG$30,$S$8:$S$10,_xlfn.XLOOKUP(AD$31,$U$4:$Z$4,$U$8:$Z$10),1),4))</f>
        <v>"Atk":72309.6207</v>
      </c>
      <c r="AE244" s="2" t="str" cm="1">
        <f t="array" ref="AE244">IF(AE243="","",$B$2&amp;AE$31&amp;$B$2&amp;$B$1&amp;ROUND(AE$29/100*_xlfn.XLOOKUP($E244,$E$32:$E$281,_xlfn.XLOOKUP(AE$31,$S$28:$AB$28,$S$32:$AB$281))*_xlfn.XLOOKUP(AG$30,$S$8:$S$10,_xlfn.XLOOKUP(AE$31,$U$4:$Z$4,$U$8:$Z$10),1),4))</f>
        <v>"Cri":1.1733</v>
      </c>
      <c r="AF244" s="2" t="str" cm="1">
        <f t="array" ref="AF244">IF(AF243="","",$B$2&amp;AF$31&amp;$B$2&amp;$B$1&amp;ROUND(AF$29/100*_xlfn.XLOOKUP($E244,$E$32:$E$281,_xlfn.XLOOKUP(AF$31,$S$28:$AB$28,$S$32:$AB$281))*_xlfn.XLOOKUP(AI$30,$S$8:$S$10,_xlfn.XLOOKUP(AF$31,$U$4:$Z$4,$U$8:$Z$10),1),4))</f>
        <v/>
      </c>
      <c r="AG244" s="2" t="str">
        <f t="shared" si="37"/>
        <v>{"Atk":72309.6207,"Cri":1.1733}</v>
      </c>
      <c r="AH244" s="2" t="str" cm="1">
        <f t="array" ref="AH244">IF(AH243="","",$B$2&amp;AH$31&amp;$B$2&amp;$B$1&amp;ROUND(AH$29/100*_xlfn.XLOOKUP($E244,$E$32:$E$281,_xlfn.XLOOKUP(AH$31,$S$28:$AB$28,$S$32:$AB$281))*_xlfn.XLOOKUP(AK$30,$S$8:$S$10,_xlfn.XLOOKUP(AH$31,$U$4:$Z$4,$U$8:$Z$10),1),4))</f>
        <v>"Hp":521577.5918</v>
      </c>
      <c r="AI244" s="2" t="str" cm="1">
        <f t="array" ref="AI244">IF(AI243="","",$B$2&amp;AI$31&amp;$B$2&amp;$B$1&amp;ROUND(AI$29/100*_xlfn.XLOOKUP($E244,$E$32:$E$281,_xlfn.XLOOKUP(AI$31,$S$28:$AB$28,$S$32:$AB$281))*_xlfn.XLOOKUP(AK$30,$S$8:$S$10,_xlfn.XLOOKUP(AI$31,$U$4:$Z$4,$U$8:$Z$10),1),4))</f>
        <v>"AntiCri":0.6474</v>
      </c>
      <c r="AJ244" s="2" t="str" cm="1">
        <f t="array" ref="AJ244">IF(AJ243="","",$B$2&amp;AJ$31&amp;$B$2&amp;$B$1&amp;ROUND(AJ$29/100*_xlfn.XLOOKUP($E244,$E$32:$E$281,_xlfn.XLOOKUP(AJ$31,$S$28:$AB$28,$S$32:$AB$281))*_xlfn.XLOOKUP(AK$30,$S$8:$S$10,_xlfn.XLOOKUP(AJ$31,$U$4:$Z$4,$U$8:$Z$10),1),4))</f>
        <v/>
      </c>
      <c r="AK244" s="2" t="str">
        <f t="shared" si="38"/>
        <v>{"Hp":521577.5918,"AntiCri":0.6474}</v>
      </c>
      <c r="AL244" s="2" t="str" cm="1">
        <f t="array" ref="AL244">IF(AL243="","",$B$2&amp;AL$31&amp;$B$2&amp;$B$1&amp;ROUND(AL$29/100*_xlfn.XLOOKUP($E244,$E$32:$E$281,_xlfn.XLOOKUP(AL$31,$S$28:$AB$28,$S$32:$AB$281))*IFERROR(_xlfn.XLOOKUP(AO$30,$S$8:$S$10,_xlfn.XLOOKUP(AL$31,$U$4:$Z$4,$U$8:$Z$10),1),1),4))</f>
        <v>"PhysDef":22522.6687</v>
      </c>
      <c r="AM244" s="2" t="str" cm="1">
        <f t="array" ref="AM244">IF(AM243="","",$B$2&amp;AM$31&amp;$B$2&amp;$B$1&amp;ROUND(AM$29/100*_xlfn.XLOOKUP($E244,$E$32:$E$281,_xlfn.XLOOKUP(AM$31,$S$28:$AB$28,$S$32:$AB$281))*IFERROR(_xlfn.XLOOKUP(AP$30,$S$8:$S$10,_xlfn.XLOOKUP(AM$31,$U$4:$Z$4,$U$8:$Z$10),1),1),4))</f>
        <v>"SkillSpeed":0.1789</v>
      </c>
      <c r="AN244" s="2" t="str" cm="1">
        <f t="array" ref="AN244">IF(AN243="","",$B$2&amp;AN$31&amp;$B$2&amp;$B$1&amp;ROUND(AN$29/100*_xlfn.XLOOKUP($E244,$E$32:$E$281,_xlfn.XLOOKUP(AN$31,$S$28:$AB$28,$S$32:$AB$281))*IFERROR(_xlfn.XLOOKUP(AO$30,$S$8:$S$10,_xlfn.XLOOKUP(AN$31,$U$4:$Z$4,$U$8:$Z$10),1),1),4))</f>
        <v/>
      </c>
      <c r="AO244" s="2" t="str">
        <f t="shared" si="39"/>
        <v>{"PhysDef":22522.6687,"SkillSpeed":0.1789}</v>
      </c>
      <c r="AP244" s="2" t="str" cm="1">
        <f t="array" ref="AP244">IF(AP243="","",$B$2&amp;AP$31&amp;$B$2&amp;$B$1&amp;ROUND(AP$29/100*_xlfn.XLOOKUP($E244,$E$32:$E$281,_xlfn.XLOOKUP(AP$31,$S$28:$AB$28,$S$32:$AB$281))*IFERROR(_xlfn.XLOOKUP(AS$30,$S$8:$S$10,_xlfn.XLOOKUP(AP$31,$U$4:$Z$4,$U$8:$Z$10),1),1),4))</f>
        <v>"MagicDef":22522.6687</v>
      </c>
      <c r="AQ244" s="2" t="str" cm="1">
        <f t="array" ref="AQ244">IF(AQ243="","",$B$2&amp;AQ$31&amp;$B$2&amp;$B$1&amp;ROUND(AQ$29/100*_xlfn.XLOOKUP($E244,$E$32:$E$281,_xlfn.XLOOKUP(AQ$31,$S$28:$AB$28,$S$32:$AB$281))*IFERROR(_xlfn.XLOOKUP(AT$30,$S$8:$S$10,_xlfn.XLOOKUP(AQ$31,$U$4:$Z$4,$U$8:$Z$10),1),1),4))</f>
        <v>"AtkSpeed":0.23</v>
      </c>
      <c r="AR244" s="2" t="str" cm="1">
        <f t="array" ref="AR244">IF(AR243="","",$B$2&amp;AR$31&amp;$B$2&amp;$B$1&amp;ROUND(AR$29/100*_xlfn.XLOOKUP($E244,$E$32:$E$281,_xlfn.XLOOKUP(AR$31,$S$28:$AB$28,$S$32:$AB$281))*IFERROR(_xlfn.XLOOKUP(AS$30,$S$8:$S$10,_xlfn.XLOOKUP(AR$31,$U$4:$Z$4,$U$8:$Z$10),1),1),4))</f>
        <v>"SkillSpeed":0.1789</v>
      </c>
      <c r="AS244" s="2" t="str">
        <f t="shared" si="40"/>
        <v>{"MagicDef":22522.6687,"AtkSpeed":0.23,"SkillSpeed":0.1789}</v>
      </c>
      <c r="AT244" s="2" t="str" cm="1">
        <f t="array" ref="AT244">IF(AT243="","",$B$2&amp;AT$31&amp;$B$2&amp;$B$1&amp;ROUND(AT$29/100*_xlfn.XLOOKUP($E244,$E$32:$E$281,_xlfn.XLOOKUP(AT$31,$S$28:$AB$28,$S$32:$AB$281))*IFERROR(_xlfn.XLOOKUP(AW$30,$S$8:$S$10,_xlfn.XLOOKUP(AT$31,$U$4:$Z$4,$U$8:$Z$10),1),1),4))</f>
        <v>"Atk":50972.3556</v>
      </c>
      <c r="AU244" s="2" t="str" cm="1">
        <f t="array" ref="AU244">IF(AU243="","",$B$2&amp;AU$31&amp;$B$2&amp;$B$1&amp;ROUND(AU$29/100*_xlfn.XLOOKUP($E244,$E$32:$E$281,_xlfn.XLOOKUP(AU$31,$S$28:$AB$28,$S$32:$AB$281))*IFERROR(_xlfn.XLOOKUP(AX$30,$S$8:$S$10,_xlfn.XLOOKUP(AU$31,$U$4:$Z$4,$U$8:$Z$10),1),1),4))</f>
        <v>"Cri":0.8092</v>
      </c>
      <c r="AV244" s="2" t="str" cm="1">
        <f t="array" ref="AV244">IF(AV243="","",$B$2&amp;AV$31&amp;$B$2&amp;$B$1&amp;ROUND(AV$29/100*_xlfn.XLOOKUP($E244,$E$32:$E$281,_xlfn.XLOOKUP(AV$31,$S$28:$AB$28,$S$32:$AB$281))*IFERROR(_xlfn.XLOOKUP(AW$30,$S$8:$S$10,_xlfn.XLOOKUP(AV$31,$U$4:$Z$4,$U$8:$Z$10),1),1),4))</f>
        <v/>
      </c>
      <c r="AW244" s="2" t="str">
        <f t="shared" si="41"/>
        <v>{"Atk":50972.3556,"Cri":0.8092}</v>
      </c>
      <c r="AX244" s="2" t="str" cm="1">
        <f t="array" ref="AX244">IF(AX243="","",$B$2&amp;AX$31&amp;$B$2&amp;$B$1&amp;ROUND(AX$29/100*_xlfn.XLOOKUP($E244,$E$32:$E$281,_xlfn.XLOOKUP(AX$31,$S$28:$AB$28,$S$32:$AB$281))*IFERROR(_xlfn.XLOOKUP(BA$30,$S$8:$S$10,_xlfn.XLOOKUP(AX$31,$U$4:$Z$4,$U$8:$Z$10),1),1),4))</f>
        <v>"Hp":740877.261</v>
      </c>
      <c r="AY244" s="2" t="str" cm="1">
        <f t="array" ref="AY244">IF(AY243="","",$B$2&amp;AY$31&amp;$B$2&amp;$B$1&amp;ROUND(AY$29/100*_xlfn.XLOOKUP($E244,$E$32:$E$281,_xlfn.XLOOKUP(AY$31,$S$28:$AB$28,$S$32:$AB$281))*IFERROR(_xlfn.XLOOKUP(BB$30,$S$8:$S$10,_xlfn.XLOOKUP(AY$31,$U$4:$Z$4,$U$8:$Z$10),1),1),4))</f>
        <v>"AntiCri":0.8092</v>
      </c>
      <c r="AZ244" s="2" t="str" cm="1">
        <f t="array" ref="AZ244">IF(AZ243="","",$B$2&amp;AZ$31&amp;$B$2&amp;$B$1&amp;ROUND(AZ$29/100*_xlfn.XLOOKUP($E244,$E$32:$E$281,_xlfn.XLOOKUP(AZ$31,$S$28:$AB$28,$S$32:$AB$281))*IFERROR(_xlfn.XLOOKUP(BA$30,$S$8:$S$10,_xlfn.XLOOKUP(AZ$31,$U$4:$Z$4,$U$8:$Z$10),1),1),4))</f>
        <v/>
      </c>
      <c r="BA244" s="2" t="str">
        <f t="shared" si="42"/>
        <v>{"Hp":740877.261,"AntiCri":0.8092}</v>
      </c>
      <c r="BB244" s="2" t="str" cm="1">
        <f t="array" ref="BB244">IF(BB243="","",$B$2&amp;BB$31&amp;$B$2&amp;$B$1&amp;ROUND(BB$29/100*_xlfn.XLOOKUP($E244,$E$32:$E$281,_xlfn.XLOOKUP(BB$31,$S$28:$AB$28,$S$32:$AB$281))*IFERROR(_xlfn.XLOOKUP(BE$30,$S$8:$S$10,_xlfn.XLOOKUP(BB$31,$U$4:$Z$4,$U$8:$Z$10),1),1),4))</f>
        <v>"PhysDef":26078.8796</v>
      </c>
      <c r="BC244" s="2" t="str" cm="1">
        <f t="array" ref="BC244">IF(BC243="","",$B$2&amp;BC$31&amp;$B$2&amp;$B$1&amp;ROUND(BC$29/100*_xlfn.XLOOKUP($E244,$E$32:$E$281,_xlfn.XLOOKUP(BC$31,$S$28:$AB$28,$S$32:$AB$281))*IFERROR(_xlfn.XLOOKUP(BF$30,$S$8:$S$10,_xlfn.XLOOKUP(BC$31,$U$4:$Z$4,$U$8:$Z$10),1),1),4))</f>
        <v>"OnHealInc":0.1686</v>
      </c>
      <c r="BD244" s="2" t="str" cm="1">
        <f t="array" ref="BD244">IF(BD243="","",$B$2&amp;BD$31&amp;$B$2&amp;$B$1&amp;ROUND(BD$29/100*_xlfn.XLOOKUP($E244,$E$32:$E$281,_xlfn.XLOOKUP(BD$31,$S$28:$AB$28,$S$32:$AB$281))*IFERROR(_xlfn.XLOOKUP(BE$30,$S$8:$S$10,_xlfn.XLOOKUP(BD$31,$U$4:$Z$4,$U$8:$Z$10),1),1),4))</f>
        <v/>
      </c>
      <c r="BE244" s="2" t="str">
        <f t="shared" si="43"/>
        <v>{"PhysDef":26078.8796,"OnHealInc":0.1686}</v>
      </c>
      <c r="BF244" s="2" t="str" cm="1">
        <f t="array" ref="BF244">IF(BF243="","",$B$2&amp;BF$31&amp;$B$2&amp;$B$1&amp;ROUND(BF$29/100*_xlfn.XLOOKUP($E244,$E$32:$E$281,_xlfn.XLOOKUP(BF$31,$S$28:$AB$28,$S$32:$AB$281))*IFERROR(_xlfn.XLOOKUP(BI$30,$S$8:$S$10,_xlfn.XLOOKUP(BF$31,$U$4:$Z$4,$U$8:$Z$10),1),1),4))</f>
        <v>"MagicDef":26078.8796</v>
      </c>
      <c r="BG244" s="2" t="str" cm="1">
        <f t="array" ref="BG244">IF(BG243="","",$B$2&amp;BG$31&amp;$B$2&amp;$B$1&amp;ROUND(BG$29/100*_xlfn.XLOOKUP($E244,$E$32:$E$281,_xlfn.XLOOKUP(BG$31,$S$28:$AB$28,$S$32:$AB$281))*IFERROR(_xlfn.XLOOKUP(BJ$30,$S$8:$S$10,_xlfn.XLOOKUP(BG$31,$U$4:$Z$4,$U$8:$Z$10),1),1),4))</f>
        <v>"AtkSpeed":0.23</v>
      </c>
      <c r="BH244" s="2" t="str" cm="1">
        <f t="array" ref="BH244">IF(BH243="","",$B$2&amp;BH$31&amp;$B$2&amp;$B$1&amp;ROUND(BH$29/100*_xlfn.XLOOKUP($E244,$E$32:$E$281,_xlfn.XLOOKUP(BH$31,$S$28:$AB$28,$S$32:$AB$281))*IFERROR(_xlfn.XLOOKUP(BI$30,$S$8:$S$10,_xlfn.XLOOKUP(BH$31,$U$4:$Z$4,$U$8:$Z$10),1),1),4))</f>
        <v>"OnHealInc":0.1686</v>
      </c>
      <c r="BI244" s="2" t="str">
        <f t="shared" si="44"/>
        <v>{"MagicDef":26078.8796,"AtkSpeed":0.23,"OnHealInc":0.1686}</v>
      </c>
      <c r="BJ244" s="2" t="str" cm="1">
        <f t="array" ref="BJ244">IF(BJ243="","",$B$2&amp;BJ$31&amp;$B$2&amp;$B$1&amp;ROUND(BJ$29/100*_xlfn.XLOOKUP($E244,$E$32:$E$281,_xlfn.XLOOKUP(BJ$31,$S$28:$AB$28,$S$32:$AB$281))*IFERROR(_xlfn.XLOOKUP(BM$30,$S$8:$S$10,_xlfn.XLOOKUP(BJ$31,$U$4:$Z$4,$U$8:$Z$10),1),1),4))</f>
        <v>"Atk":65197.199</v>
      </c>
      <c r="BK244" s="2" t="str" cm="1">
        <f t="array" ref="BK244">IF(BK243="","",$B$2&amp;BK$31&amp;$B$2&amp;$B$1&amp;ROUND(BK$29/100*_xlfn.XLOOKUP($E244,$E$32:$E$281,_xlfn.XLOOKUP(BK$31,$S$28:$AB$28,$S$32:$AB$281))*IFERROR(_xlfn.XLOOKUP(BN$30,$S$8:$S$10,_xlfn.XLOOKUP(BK$31,$U$4:$Z$4,$U$8:$Z$10),1),1),4))</f>
        <v>"Cri":0.8092</v>
      </c>
      <c r="BL244" s="2" t="str" cm="1">
        <f t="array" ref="BL244">IF(BL243="","",$B$2&amp;BL$31&amp;$B$2&amp;$B$1&amp;ROUND(BL$29/100*_xlfn.XLOOKUP($E244,$E$32:$E$281,_xlfn.XLOOKUP(BL$31,$S$28:$AB$28,$S$32:$AB$281))*IFERROR(_xlfn.XLOOKUP(BM$30,$S$8:$S$10,_xlfn.XLOOKUP(BL$31,$U$4:$Z$4,$U$8:$Z$10),1),1),4))</f>
        <v/>
      </c>
      <c r="BM244" s="2" t="str">
        <f t="shared" si="45"/>
        <v>{"Atk":65197.199,"Cri":0.8092}</v>
      </c>
      <c r="BN244" s="2" t="str" cm="1">
        <f t="array" ref="BN244">IF(BN243="","",$B$2&amp;BN$31&amp;$B$2&amp;$B$1&amp;ROUND(BN$29/100*_xlfn.XLOOKUP($E244,$E$32:$E$281,_xlfn.XLOOKUP(BN$31,$S$28:$AB$28,$S$32:$AB$281))*IFERROR(_xlfn.XLOOKUP(BQ$30,$S$8:$S$10,_xlfn.XLOOKUP(BN$31,$U$4:$Z$4,$U$8:$Z$10),1),1),4))</f>
        <v>"Hp":622336.8993</v>
      </c>
      <c r="BO244" s="2" t="str" cm="1">
        <f t="array" ref="BO244">IF(BO243="","",$B$2&amp;BO$31&amp;$B$2&amp;$B$1&amp;ROUND(BO$29/100*_xlfn.XLOOKUP($E244,$E$32:$E$281,_xlfn.XLOOKUP(BO$31,$S$28:$AB$28,$S$32:$AB$281))*IFERROR(_xlfn.XLOOKUP(BR$30,$S$8:$S$10,_xlfn.XLOOKUP(BO$31,$U$4:$Z$4,$U$8:$Z$10),1),1),4))</f>
        <v>"AntiCri":0.8092</v>
      </c>
      <c r="BP244" s="2" t="str" cm="1">
        <f t="array" ref="BP244">IF(BP243="","",$B$2&amp;BP$31&amp;$B$2&amp;$B$1&amp;ROUND(BP$29/100*_xlfn.XLOOKUP($E244,$E$32:$E$281,_xlfn.XLOOKUP(BP$31,$S$28:$AB$28,$S$32:$AB$281))*IFERROR(_xlfn.XLOOKUP(BQ$30,$S$8:$S$10,_xlfn.XLOOKUP(BP$31,$U$4:$Z$4,$U$8:$Z$10),1),1),4))</f>
        <v/>
      </c>
      <c r="BQ244" s="2" t="str">
        <f t="shared" si="46"/>
        <v>{"Hp":622336.8993,"AntiCri":0.8092}</v>
      </c>
      <c r="BR244" s="2" t="str" cm="1">
        <f t="array" ref="BR244">IF(BR243="","",$B$2&amp;BR$31&amp;$B$2&amp;$B$1&amp;ROUND(BR$29/100*_xlfn.XLOOKUP($E244,$E$32:$E$281,_xlfn.XLOOKUP(BR$31,$S$28:$AB$28,$S$32:$AB$281))*IFERROR(_xlfn.XLOOKUP(BU$30,$S$8:$S$10,_xlfn.XLOOKUP(BR$31,$U$4:$Z$4,$U$8:$Z$10),1),1),4))</f>
        <v>"PhysDef":22996.8302</v>
      </c>
      <c r="BS244" s="2" t="str" cm="1">
        <f t="array" ref="BS244">IF(BS243="","",$B$2&amp;BS$31&amp;$B$2&amp;$B$1&amp;ROUND(BS$29/100*_xlfn.XLOOKUP($E244,$E$32:$E$281,_xlfn.XLOOKUP(BS$31,$S$28:$AB$28,$S$32:$AB$281))*IFERROR(_xlfn.XLOOKUP(BV$30,$S$8:$S$10,_xlfn.XLOOKUP(BS$31,$U$4:$Z$4,$U$8:$Z$10),1),1),4))</f>
        <v>"HealInc":0.1686</v>
      </c>
      <c r="BT244" s="2" t="str" cm="1">
        <f t="array" ref="BT244">IF(BT243="","",$B$2&amp;BT$31&amp;$B$2&amp;$B$1&amp;ROUND(BT$29/100*_xlfn.XLOOKUP($E244,$E$32:$E$281,_xlfn.XLOOKUP(BT$31,$S$28:$AB$28,$S$32:$AB$281))*IFERROR(_xlfn.XLOOKUP(BU$30,$S$8:$S$10,_xlfn.XLOOKUP(BT$31,$U$4:$Z$4,$U$8:$Z$10),1),1),4))</f>
        <v/>
      </c>
      <c r="BU244" s="2" t="str">
        <f t="shared" si="47"/>
        <v>{"PhysDef":22996.8302,"HealInc":0.1686}</v>
      </c>
      <c r="BV244" s="2" t="str" cm="1">
        <f t="array" ref="BV244">IF(BV243="","",$B$2&amp;BV$31&amp;$B$2&amp;$B$1&amp;ROUND(BV$29/100*_xlfn.XLOOKUP($E244,$E$32:$E$281,_xlfn.XLOOKUP(BV$31,$S$28:$AB$28,$S$32:$AB$281))*IFERROR(_xlfn.XLOOKUP(BY$30,$S$8:$S$10,_xlfn.XLOOKUP(BV$31,$U$4:$Z$4,$U$8:$Z$10),1),1),4))</f>
        <v>"MagicDef":23470.9916</v>
      </c>
      <c r="BW244" s="2" t="str" cm="1">
        <f t="array" ref="BW244">IF(BW243="","",$B$2&amp;BW$31&amp;$B$2&amp;$B$1&amp;ROUND(BW$29/100*_xlfn.XLOOKUP($E244,$E$32:$E$281,_xlfn.XLOOKUP(BW$31,$S$28:$AB$28,$S$32:$AB$281))*IFERROR(_xlfn.XLOOKUP(BZ$30,$S$8:$S$10,_xlfn.XLOOKUP(BW$31,$U$4:$Z$4,$U$8:$Z$10),1),1),4))</f>
        <v>"AtkSpeed":0.23</v>
      </c>
      <c r="BX244" s="2" t="str" cm="1">
        <f t="array" ref="BX244">IF(BX243="","",$B$2&amp;BX$31&amp;$B$2&amp;$B$1&amp;ROUND(BX$29/100*_xlfn.XLOOKUP($E244,$E$32:$E$281,_xlfn.XLOOKUP(BX$31,$S$28:$AB$28,$S$32:$AB$281))*IFERROR(_xlfn.XLOOKUP(BY$30,$S$8:$S$10,_xlfn.XLOOKUP(BX$31,$U$4:$Z$4,$U$8:$Z$10),1),1),4))</f>
        <v>"HealInc":0.1686</v>
      </c>
      <c r="BY244" s="2" t="str">
        <f t="shared" si="48"/>
        <v>{"MagicDef":23470.9916,"AtkSpeed":0.23,"HealInc":0.1686}</v>
      </c>
    </row>
    <row r="245" spans="4:77" ht="16.5" x14ac:dyDescent="0.15">
      <c r="D245" s="38">
        <v>437</v>
      </c>
      <c r="E245" s="43">
        <v>214</v>
      </c>
      <c r="F245" s="38">
        <v>0</v>
      </c>
      <c r="G245" s="38">
        <v>0</v>
      </c>
      <c r="H245" s="38">
        <v>0</v>
      </c>
      <c r="I245" s="48">
        <v>0</v>
      </c>
      <c r="J245" s="48">
        <v>0</v>
      </c>
      <c r="K245" s="48">
        <v>0</v>
      </c>
      <c r="L245" s="48">
        <v>0</v>
      </c>
      <c r="M245" s="48">
        <v>0</v>
      </c>
      <c r="N245" s="48">
        <v>0</v>
      </c>
      <c r="O245" s="48">
        <v>0</v>
      </c>
      <c r="P245" s="48">
        <v>0</v>
      </c>
      <c r="Q245" s="48">
        <v>0</v>
      </c>
      <c r="R245" s="48">
        <v>0</v>
      </c>
      <c r="S245" s="48">
        <f>SUM(I$32:I245)</f>
        <v>592701.80883179419</v>
      </c>
      <c r="T245" s="48">
        <f>SUM(J$32:J245)</f>
        <v>59270.180883179411</v>
      </c>
      <c r="U245" s="48">
        <f>SUM(K$32:K245)</f>
        <v>23708.072353271767</v>
      </c>
      <c r="V245" s="48">
        <f>SUM(L$32:L245)</f>
        <v>23708.072353271767</v>
      </c>
      <c r="W245" s="62">
        <f>SUM(M$32:M245)/10000</f>
        <v>0.80920000000000003</v>
      </c>
      <c r="X245" s="62">
        <f>SUM(N$32:N245)/10000</f>
        <v>0.80920000000000003</v>
      </c>
      <c r="Y245" s="62">
        <f>SUM(O$32:O245)/10000</f>
        <v>0.22994999999999999</v>
      </c>
      <c r="Z245" s="62">
        <f>SUM(P$32:P245)/10000</f>
        <v>0.17885000000000001</v>
      </c>
      <c r="AA245" s="62">
        <f>SUM(Q$32:Q245)/10000</f>
        <v>0.16863000000000011</v>
      </c>
      <c r="AB245" s="62">
        <f>SUM(R$32:R245)/10000</f>
        <v>0.16863000000000011</v>
      </c>
      <c r="AD245" s="2" t="str" cm="1">
        <f t="array" ref="AD245">IF(AD244="","",$B$2&amp;AD$31&amp;$B$2&amp;$B$1&amp;ROUND(AD$29/100*_xlfn.XLOOKUP($E245,$E$32:$E$281,_xlfn.XLOOKUP(AD$31,$S$28:$AB$28,$S$32:$AB$281))*_xlfn.XLOOKUP(AG$30,$S$8:$S$10,_xlfn.XLOOKUP(AD$31,$U$4:$Z$4,$U$8:$Z$10),1),4))</f>
        <v>"Atk":72309.6207</v>
      </c>
      <c r="AE245" s="2" t="str" cm="1">
        <f t="array" ref="AE245">IF(AE244="","",$B$2&amp;AE$31&amp;$B$2&amp;$B$1&amp;ROUND(AE$29/100*_xlfn.XLOOKUP($E245,$E$32:$E$281,_xlfn.XLOOKUP(AE$31,$S$28:$AB$28,$S$32:$AB$281))*_xlfn.XLOOKUP(AG$30,$S$8:$S$10,_xlfn.XLOOKUP(AE$31,$U$4:$Z$4,$U$8:$Z$10),1),4))</f>
        <v>"Cri":1.1733</v>
      </c>
      <c r="AF245" s="2" t="str" cm="1">
        <f t="array" ref="AF245">IF(AF244="","",$B$2&amp;AF$31&amp;$B$2&amp;$B$1&amp;ROUND(AF$29/100*_xlfn.XLOOKUP($E245,$E$32:$E$281,_xlfn.XLOOKUP(AF$31,$S$28:$AB$28,$S$32:$AB$281))*_xlfn.XLOOKUP(AI$30,$S$8:$S$10,_xlfn.XLOOKUP(AF$31,$U$4:$Z$4,$U$8:$Z$10),1),4))</f>
        <v/>
      </c>
      <c r="AG245" s="2" t="str">
        <f t="shared" si="37"/>
        <v>{"Atk":72309.6207,"Cri":1.1733}</v>
      </c>
      <c r="AH245" s="2" t="str" cm="1">
        <f t="array" ref="AH245">IF(AH244="","",$B$2&amp;AH$31&amp;$B$2&amp;$B$1&amp;ROUND(AH$29/100*_xlfn.XLOOKUP($E245,$E$32:$E$281,_xlfn.XLOOKUP(AH$31,$S$28:$AB$28,$S$32:$AB$281))*_xlfn.XLOOKUP(AK$30,$S$8:$S$10,_xlfn.XLOOKUP(AH$31,$U$4:$Z$4,$U$8:$Z$10),1),4))</f>
        <v>"Hp":521577.5918</v>
      </c>
      <c r="AI245" s="2" t="str" cm="1">
        <f t="array" ref="AI245">IF(AI244="","",$B$2&amp;AI$31&amp;$B$2&amp;$B$1&amp;ROUND(AI$29/100*_xlfn.XLOOKUP($E245,$E$32:$E$281,_xlfn.XLOOKUP(AI$31,$S$28:$AB$28,$S$32:$AB$281))*_xlfn.XLOOKUP(AK$30,$S$8:$S$10,_xlfn.XLOOKUP(AI$31,$U$4:$Z$4,$U$8:$Z$10),1),4))</f>
        <v>"AntiCri":0.6474</v>
      </c>
      <c r="AJ245" s="2" t="str" cm="1">
        <f t="array" ref="AJ245">IF(AJ244="","",$B$2&amp;AJ$31&amp;$B$2&amp;$B$1&amp;ROUND(AJ$29/100*_xlfn.XLOOKUP($E245,$E$32:$E$281,_xlfn.XLOOKUP(AJ$31,$S$28:$AB$28,$S$32:$AB$281))*_xlfn.XLOOKUP(AK$30,$S$8:$S$10,_xlfn.XLOOKUP(AJ$31,$U$4:$Z$4,$U$8:$Z$10),1),4))</f>
        <v/>
      </c>
      <c r="AK245" s="2" t="str">
        <f t="shared" si="38"/>
        <v>{"Hp":521577.5918,"AntiCri":0.6474}</v>
      </c>
      <c r="AL245" s="2" t="str" cm="1">
        <f t="array" ref="AL245">IF(AL244="","",$B$2&amp;AL$31&amp;$B$2&amp;$B$1&amp;ROUND(AL$29/100*_xlfn.XLOOKUP($E245,$E$32:$E$281,_xlfn.XLOOKUP(AL$31,$S$28:$AB$28,$S$32:$AB$281))*IFERROR(_xlfn.XLOOKUP(AO$30,$S$8:$S$10,_xlfn.XLOOKUP(AL$31,$U$4:$Z$4,$U$8:$Z$10),1),1),4))</f>
        <v>"PhysDef":22522.6687</v>
      </c>
      <c r="AM245" s="2" t="str" cm="1">
        <f t="array" ref="AM245">IF(AM244="","",$B$2&amp;AM$31&amp;$B$2&amp;$B$1&amp;ROUND(AM$29/100*_xlfn.XLOOKUP($E245,$E$32:$E$281,_xlfn.XLOOKUP(AM$31,$S$28:$AB$28,$S$32:$AB$281))*IFERROR(_xlfn.XLOOKUP(AP$30,$S$8:$S$10,_xlfn.XLOOKUP(AM$31,$U$4:$Z$4,$U$8:$Z$10),1),1),4))</f>
        <v>"SkillSpeed":0.1789</v>
      </c>
      <c r="AN245" s="2" t="str" cm="1">
        <f t="array" ref="AN245">IF(AN244="","",$B$2&amp;AN$31&amp;$B$2&amp;$B$1&amp;ROUND(AN$29/100*_xlfn.XLOOKUP($E245,$E$32:$E$281,_xlfn.XLOOKUP(AN$31,$S$28:$AB$28,$S$32:$AB$281))*IFERROR(_xlfn.XLOOKUP(AO$30,$S$8:$S$10,_xlfn.XLOOKUP(AN$31,$U$4:$Z$4,$U$8:$Z$10),1),1),4))</f>
        <v/>
      </c>
      <c r="AO245" s="2" t="str">
        <f t="shared" si="39"/>
        <v>{"PhysDef":22522.6687,"SkillSpeed":0.1789}</v>
      </c>
      <c r="AP245" s="2" t="str" cm="1">
        <f t="array" ref="AP245">IF(AP244="","",$B$2&amp;AP$31&amp;$B$2&amp;$B$1&amp;ROUND(AP$29/100*_xlfn.XLOOKUP($E245,$E$32:$E$281,_xlfn.XLOOKUP(AP$31,$S$28:$AB$28,$S$32:$AB$281))*IFERROR(_xlfn.XLOOKUP(AS$30,$S$8:$S$10,_xlfn.XLOOKUP(AP$31,$U$4:$Z$4,$U$8:$Z$10),1),1),4))</f>
        <v>"MagicDef":22522.6687</v>
      </c>
      <c r="AQ245" s="2" t="str" cm="1">
        <f t="array" ref="AQ245">IF(AQ244="","",$B$2&amp;AQ$31&amp;$B$2&amp;$B$1&amp;ROUND(AQ$29/100*_xlfn.XLOOKUP($E245,$E$32:$E$281,_xlfn.XLOOKUP(AQ$31,$S$28:$AB$28,$S$32:$AB$281))*IFERROR(_xlfn.XLOOKUP(AT$30,$S$8:$S$10,_xlfn.XLOOKUP(AQ$31,$U$4:$Z$4,$U$8:$Z$10),1),1),4))</f>
        <v>"AtkSpeed":0.23</v>
      </c>
      <c r="AR245" s="2" t="str" cm="1">
        <f t="array" ref="AR245">IF(AR244="","",$B$2&amp;AR$31&amp;$B$2&amp;$B$1&amp;ROUND(AR$29/100*_xlfn.XLOOKUP($E245,$E$32:$E$281,_xlfn.XLOOKUP(AR$31,$S$28:$AB$28,$S$32:$AB$281))*IFERROR(_xlfn.XLOOKUP(AS$30,$S$8:$S$10,_xlfn.XLOOKUP(AR$31,$U$4:$Z$4,$U$8:$Z$10),1),1),4))</f>
        <v>"SkillSpeed":0.1789</v>
      </c>
      <c r="AS245" s="2" t="str">
        <f t="shared" si="40"/>
        <v>{"MagicDef":22522.6687,"AtkSpeed":0.23,"SkillSpeed":0.1789}</v>
      </c>
      <c r="AT245" s="2" t="str" cm="1">
        <f t="array" ref="AT245">IF(AT244="","",$B$2&amp;AT$31&amp;$B$2&amp;$B$1&amp;ROUND(AT$29/100*_xlfn.XLOOKUP($E245,$E$32:$E$281,_xlfn.XLOOKUP(AT$31,$S$28:$AB$28,$S$32:$AB$281))*IFERROR(_xlfn.XLOOKUP(AW$30,$S$8:$S$10,_xlfn.XLOOKUP(AT$31,$U$4:$Z$4,$U$8:$Z$10),1),1),4))</f>
        <v>"Atk":50972.3556</v>
      </c>
      <c r="AU245" s="2" t="str" cm="1">
        <f t="array" ref="AU245">IF(AU244="","",$B$2&amp;AU$31&amp;$B$2&amp;$B$1&amp;ROUND(AU$29/100*_xlfn.XLOOKUP($E245,$E$32:$E$281,_xlfn.XLOOKUP(AU$31,$S$28:$AB$28,$S$32:$AB$281))*IFERROR(_xlfn.XLOOKUP(AX$30,$S$8:$S$10,_xlfn.XLOOKUP(AU$31,$U$4:$Z$4,$U$8:$Z$10),1),1),4))</f>
        <v>"Cri":0.8092</v>
      </c>
      <c r="AV245" s="2" t="str" cm="1">
        <f t="array" ref="AV245">IF(AV244="","",$B$2&amp;AV$31&amp;$B$2&amp;$B$1&amp;ROUND(AV$29/100*_xlfn.XLOOKUP($E245,$E$32:$E$281,_xlfn.XLOOKUP(AV$31,$S$28:$AB$28,$S$32:$AB$281))*IFERROR(_xlfn.XLOOKUP(AW$30,$S$8:$S$10,_xlfn.XLOOKUP(AV$31,$U$4:$Z$4,$U$8:$Z$10),1),1),4))</f>
        <v/>
      </c>
      <c r="AW245" s="2" t="str">
        <f t="shared" si="41"/>
        <v>{"Atk":50972.3556,"Cri":0.8092}</v>
      </c>
      <c r="AX245" s="2" t="str" cm="1">
        <f t="array" ref="AX245">IF(AX244="","",$B$2&amp;AX$31&amp;$B$2&amp;$B$1&amp;ROUND(AX$29/100*_xlfn.XLOOKUP($E245,$E$32:$E$281,_xlfn.XLOOKUP(AX$31,$S$28:$AB$28,$S$32:$AB$281))*IFERROR(_xlfn.XLOOKUP(BA$30,$S$8:$S$10,_xlfn.XLOOKUP(AX$31,$U$4:$Z$4,$U$8:$Z$10),1),1),4))</f>
        <v>"Hp":740877.261</v>
      </c>
      <c r="AY245" s="2" t="str" cm="1">
        <f t="array" ref="AY245">IF(AY244="","",$B$2&amp;AY$31&amp;$B$2&amp;$B$1&amp;ROUND(AY$29/100*_xlfn.XLOOKUP($E245,$E$32:$E$281,_xlfn.XLOOKUP(AY$31,$S$28:$AB$28,$S$32:$AB$281))*IFERROR(_xlfn.XLOOKUP(BB$30,$S$8:$S$10,_xlfn.XLOOKUP(AY$31,$U$4:$Z$4,$U$8:$Z$10),1),1),4))</f>
        <v>"AntiCri":0.8092</v>
      </c>
      <c r="AZ245" s="2" t="str" cm="1">
        <f t="array" ref="AZ245">IF(AZ244="","",$B$2&amp;AZ$31&amp;$B$2&amp;$B$1&amp;ROUND(AZ$29/100*_xlfn.XLOOKUP($E245,$E$32:$E$281,_xlfn.XLOOKUP(AZ$31,$S$28:$AB$28,$S$32:$AB$281))*IFERROR(_xlfn.XLOOKUP(BA$30,$S$8:$S$10,_xlfn.XLOOKUP(AZ$31,$U$4:$Z$4,$U$8:$Z$10),1),1),4))</f>
        <v/>
      </c>
      <c r="BA245" s="2" t="str">
        <f t="shared" si="42"/>
        <v>{"Hp":740877.261,"AntiCri":0.8092}</v>
      </c>
      <c r="BB245" s="2" t="str" cm="1">
        <f t="array" ref="BB245">IF(BB244="","",$B$2&amp;BB$31&amp;$B$2&amp;$B$1&amp;ROUND(BB$29/100*_xlfn.XLOOKUP($E245,$E$32:$E$281,_xlfn.XLOOKUP(BB$31,$S$28:$AB$28,$S$32:$AB$281))*IFERROR(_xlfn.XLOOKUP(BE$30,$S$8:$S$10,_xlfn.XLOOKUP(BB$31,$U$4:$Z$4,$U$8:$Z$10),1),1),4))</f>
        <v>"PhysDef":26078.8796</v>
      </c>
      <c r="BC245" s="2" t="str" cm="1">
        <f t="array" ref="BC245">IF(BC244="","",$B$2&amp;BC$31&amp;$B$2&amp;$B$1&amp;ROUND(BC$29/100*_xlfn.XLOOKUP($E245,$E$32:$E$281,_xlfn.XLOOKUP(BC$31,$S$28:$AB$28,$S$32:$AB$281))*IFERROR(_xlfn.XLOOKUP(BF$30,$S$8:$S$10,_xlfn.XLOOKUP(BC$31,$U$4:$Z$4,$U$8:$Z$10),1),1),4))</f>
        <v>"OnHealInc":0.1686</v>
      </c>
      <c r="BD245" s="2" t="str" cm="1">
        <f t="array" ref="BD245">IF(BD244="","",$B$2&amp;BD$31&amp;$B$2&amp;$B$1&amp;ROUND(BD$29/100*_xlfn.XLOOKUP($E245,$E$32:$E$281,_xlfn.XLOOKUP(BD$31,$S$28:$AB$28,$S$32:$AB$281))*IFERROR(_xlfn.XLOOKUP(BE$30,$S$8:$S$10,_xlfn.XLOOKUP(BD$31,$U$4:$Z$4,$U$8:$Z$10),1),1),4))</f>
        <v/>
      </c>
      <c r="BE245" s="2" t="str">
        <f t="shared" si="43"/>
        <v>{"PhysDef":26078.8796,"OnHealInc":0.1686}</v>
      </c>
      <c r="BF245" s="2" t="str" cm="1">
        <f t="array" ref="BF245">IF(BF244="","",$B$2&amp;BF$31&amp;$B$2&amp;$B$1&amp;ROUND(BF$29/100*_xlfn.XLOOKUP($E245,$E$32:$E$281,_xlfn.XLOOKUP(BF$31,$S$28:$AB$28,$S$32:$AB$281))*IFERROR(_xlfn.XLOOKUP(BI$30,$S$8:$S$10,_xlfn.XLOOKUP(BF$31,$U$4:$Z$4,$U$8:$Z$10),1),1),4))</f>
        <v>"MagicDef":26078.8796</v>
      </c>
      <c r="BG245" s="2" t="str" cm="1">
        <f t="array" ref="BG245">IF(BG244="","",$B$2&amp;BG$31&amp;$B$2&amp;$B$1&amp;ROUND(BG$29/100*_xlfn.XLOOKUP($E245,$E$32:$E$281,_xlfn.XLOOKUP(BG$31,$S$28:$AB$28,$S$32:$AB$281))*IFERROR(_xlfn.XLOOKUP(BJ$30,$S$8:$S$10,_xlfn.XLOOKUP(BG$31,$U$4:$Z$4,$U$8:$Z$10),1),1),4))</f>
        <v>"AtkSpeed":0.23</v>
      </c>
      <c r="BH245" s="2" t="str" cm="1">
        <f t="array" ref="BH245">IF(BH244="","",$B$2&amp;BH$31&amp;$B$2&amp;$B$1&amp;ROUND(BH$29/100*_xlfn.XLOOKUP($E245,$E$32:$E$281,_xlfn.XLOOKUP(BH$31,$S$28:$AB$28,$S$32:$AB$281))*IFERROR(_xlfn.XLOOKUP(BI$30,$S$8:$S$10,_xlfn.XLOOKUP(BH$31,$U$4:$Z$4,$U$8:$Z$10),1),1),4))</f>
        <v>"OnHealInc":0.1686</v>
      </c>
      <c r="BI245" s="2" t="str">
        <f t="shared" si="44"/>
        <v>{"MagicDef":26078.8796,"AtkSpeed":0.23,"OnHealInc":0.1686}</v>
      </c>
      <c r="BJ245" s="2" t="str" cm="1">
        <f t="array" ref="BJ245">IF(BJ244="","",$B$2&amp;BJ$31&amp;$B$2&amp;$B$1&amp;ROUND(BJ$29/100*_xlfn.XLOOKUP($E245,$E$32:$E$281,_xlfn.XLOOKUP(BJ$31,$S$28:$AB$28,$S$32:$AB$281))*IFERROR(_xlfn.XLOOKUP(BM$30,$S$8:$S$10,_xlfn.XLOOKUP(BJ$31,$U$4:$Z$4,$U$8:$Z$10),1),1),4))</f>
        <v>"Atk":65197.199</v>
      </c>
      <c r="BK245" s="2" t="str" cm="1">
        <f t="array" ref="BK245">IF(BK244="","",$B$2&amp;BK$31&amp;$B$2&amp;$B$1&amp;ROUND(BK$29/100*_xlfn.XLOOKUP($E245,$E$32:$E$281,_xlfn.XLOOKUP(BK$31,$S$28:$AB$28,$S$32:$AB$281))*IFERROR(_xlfn.XLOOKUP(BN$30,$S$8:$S$10,_xlfn.XLOOKUP(BK$31,$U$4:$Z$4,$U$8:$Z$10),1),1),4))</f>
        <v>"Cri":0.8092</v>
      </c>
      <c r="BL245" s="2" t="str" cm="1">
        <f t="array" ref="BL245">IF(BL244="","",$B$2&amp;BL$31&amp;$B$2&amp;$B$1&amp;ROUND(BL$29/100*_xlfn.XLOOKUP($E245,$E$32:$E$281,_xlfn.XLOOKUP(BL$31,$S$28:$AB$28,$S$32:$AB$281))*IFERROR(_xlfn.XLOOKUP(BM$30,$S$8:$S$10,_xlfn.XLOOKUP(BL$31,$U$4:$Z$4,$U$8:$Z$10),1),1),4))</f>
        <v/>
      </c>
      <c r="BM245" s="2" t="str">
        <f t="shared" si="45"/>
        <v>{"Atk":65197.199,"Cri":0.8092}</v>
      </c>
      <c r="BN245" s="2" t="str" cm="1">
        <f t="array" ref="BN245">IF(BN244="","",$B$2&amp;BN$31&amp;$B$2&amp;$B$1&amp;ROUND(BN$29/100*_xlfn.XLOOKUP($E245,$E$32:$E$281,_xlfn.XLOOKUP(BN$31,$S$28:$AB$28,$S$32:$AB$281))*IFERROR(_xlfn.XLOOKUP(BQ$30,$S$8:$S$10,_xlfn.XLOOKUP(BN$31,$U$4:$Z$4,$U$8:$Z$10),1),1),4))</f>
        <v>"Hp":622336.8993</v>
      </c>
      <c r="BO245" s="2" t="str" cm="1">
        <f t="array" ref="BO245">IF(BO244="","",$B$2&amp;BO$31&amp;$B$2&amp;$B$1&amp;ROUND(BO$29/100*_xlfn.XLOOKUP($E245,$E$32:$E$281,_xlfn.XLOOKUP(BO$31,$S$28:$AB$28,$S$32:$AB$281))*IFERROR(_xlfn.XLOOKUP(BR$30,$S$8:$S$10,_xlfn.XLOOKUP(BO$31,$U$4:$Z$4,$U$8:$Z$10),1),1),4))</f>
        <v>"AntiCri":0.8092</v>
      </c>
      <c r="BP245" s="2" t="str" cm="1">
        <f t="array" ref="BP245">IF(BP244="","",$B$2&amp;BP$31&amp;$B$2&amp;$B$1&amp;ROUND(BP$29/100*_xlfn.XLOOKUP($E245,$E$32:$E$281,_xlfn.XLOOKUP(BP$31,$S$28:$AB$28,$S$32:$AB$281))*IFERROR(_xlfn.XLOOKUP(BQ$30,$S$8:$S$10,_xlfn.XLOOKUP(BP$31,$U$4:$Z$4,$U$8:$Z$10),1),1),4))</f>
        <v/>
      </c>
      <c r="BQ245" s="2" t="str">
        <f t="shared" si="46"/>
        <v>{"Hp":622336.8993,"AntiCri":0.8092}</v>
      </c>
      <c r="BR245" s="2" t="str" cm="1">
        <f t="array" ref="BR245">IF(BR244="","",$B$2&amp;BR$31&amp;$B$2&amp;$B$1&amp;ROUND(BR$29/100*_xlfn.XLOOKUP($E245,$E$32:$E$281,_xlfn.XLOOKUP(BR$31,$S$28:$AB$28,$S$32:$AB$281))*IFERROR(_xlfn.XLOOKUP(BU$30,$S$8:$S$10,_xlfn.XLOOKUP(BR$31,$U$4:$Z$4,$U$8:$Z$10),1),1),4))</f>
        <v>"PhysDef":22996.8302</v>
      </c>
      <c r="BS245" s="2" t="str" cm="1">
        <f t="array" ref="BS245">IF(BS244="","",$B$2&amp;BS$31&amp;$B$2&amp;$B$1&amp;ROUND(BS$29/100*_xlfn.XLOOKUP($E245,$E$32:$E$281,_xlfn.XLOOKUP(BS$31,$S$28:$AB$28,$S$32:$AB$281))*IFERROR(_xlfn.XLOOKUP(BV$30,$S$8:$S$10,_xlfn.XLOOKUP(BS$31,$U$4:$Z$4,$U$8:$Z$10),1),1),4))</f>
        <v>"HealInc":0.1686</v>
      </c>
      <c r="BT245" s="2" t="str" cm="1">
        <f t="array" ref="BT245">IF(BT244="","",$B$2&amp;BT$31&amp;$B$2&amp;$B$1&amp;ROUND(BT$29/100*_xlfn.XLOOKUP($E245,$E$32:$E$281,_xlfn.XLOOKUP(BT$31,$S$28:$AB$28,$S$32:$AB$281))*IFERROR(_xlfn.XLOOKUP(BU$30,$S$8:$S$10,_xlfn.XLOOKUP(BT$31,$U$4:$Z$4,$U$8:$Z$10),1),1),4))</f>
        <v/>
      </c>
      <c r="BU245" s="2" t="str">
        <f t="shared" si="47"/>
        <v>{"PhysDef":22996.8302,"HealInc":0.1686}</v>
      </c>
      <c r="BV245" s="2" t="str" cm="1">
        <f t="array" ref="BV245">IF(BV244="","",$B$2&amp;BV$31&amp;$B$2&amp;$B$1&amp;ROUND(BV$29/100*_xlfn.XLOOKUP($E245,$E$32:$E$281,_xlfn.XLOOKUP(BV$31,$S$28:$AB$28,$S$32:$AB$281))*IFERROR(_xlfn.XLOOKUP(BY$30,$S$8:$S$10,_xlfn.XLOOKUP(BV$31,$U$4:$Z$4,$U$8:$Z$10),1),1),4))</f>
        <v>"MagicDef":23470.9916</v>
      </c>
      <c r="BW245" s="2" t="str" cm="1">
        <f t="array" ref="BW245">IF(BW244="","",$B$2&amp;BW$31&amp;$B$2&amp;$B$1&amp;ROUND(BW$29/100*_xlfn.XLOOKUP($E245,$E$32:$E$281,_xlfn.XLOOKUP(BW$31,$S$28:$AB$28,$S$32:$AB$281))*IFERROR(_xlfn.XLOOKUP(BZ$30,$S$8:$S$10,_xlfn.XLOOKUP(BW$31,$U$4:$Z$4,$U$8:$Z$10),1),1),4))</f>
        <v>"AtkSpeed":0.23</v>
      </c>
      <c r="BX245" s="2" t="str" cm="1">
        <f t="array" ref="BX245">IF(BX244="","",$B$2&amp;BX$31&amp;$B$2&amp;$B$1&amp;ROUND(BX$29/100*_xlfn.XLOOKUP($E245,$E$32:$E$281,_xlfn.XLOOKUP(BX$31,$S$28:$AB$28,$S$32:$AB$281))*IFERROR(_xlfn.XLOOKUP(BY$30,$S$8:$S$10,_xlfn.XLOOKUP(BX$31,$U$4:$Z$4,$U$8:$Z$10),1),1),4))</f>
        <v>"HealInc":0.1686</v>
      </c>
      <c r="BY245" s="2" t="str">
        <f t="shared" si="48"/>
        <v>{"MagicDef":23470.9916,"AtkSpeed":0.23,"HealInc":0.1686}</v>
      </c>
    </row>
    <row r="246" spans="4:77" ht="16.5" x14ac:dyDescent="0.15">
      <c r="D246" s="38">
        <v>439</v>
      </c>
      <c r="E246" s="43">
        <v>215</v>
      </c>
      <c r="F246" s="38">
        <v>0</v>
      </c>
      <c r="G246" s="38">
        <v>0</v>
      </c>
      <c r="H246" s="38">
        <v>0</v>
      </c>
      <c r="I246" s="48">
        <v>0</v>
      </c>
      <c r="J246" s="48">
        <v>0</v>
      </c>
      <c r="K246" s="48">
        <v>0</v>
      </c>
      <c r="L246" s="48">
        <v>0</v>
      </c>
      <c r="M246" s="48">
        <v>0</v>
      </c>
      <c r="N246" s="48">
        <v>0</v>
      </c>
      <c r="O246" s="48">
        <v>0</v>
      </c>
      <c r="P246" s="48">
        <v>0</v>
      </c>
      <c r="Q246" s="48">
        <v>0</v>
      </c>
      <c r="R246" s="48">
        <v>0</v>
      </c>
      <c r="S246" s="48">
        <f>SUM(I$32:I246)</f>
        <v>592701.80883179419</v>
      </c>
      <c r="T246" s="48">
        <f>SUM(J$32:J246)</f>
        <v>59270.180883179411</v>
      </c>
      <c r="U246" s="48">
        <f>SUM(K$32:K246)</f>
        <v>23708.072353271767</v>
      </c>
      <c r="V246" s="48">
        <f>SUM(L$32:L246)</f>
        <v>23708.072353271767</v>
      </c>
      <c r="W246" s="62">
        <f>SUM(M$32:M246)/10000</f>
        <v>0.80920000000000003</v>
      </c>
      <c r="X246" s="62">
        <f>SUM(N$32:N246)/10000</f>
        <v>0.80920000000000003</v>
      </c>
      <c r="Y246" s="62">
        <f>SUM(O$32:O246)/10000</f>
        <v>0.22994999999999999</v>
      </c>
      <c r="Z246" s="62">
        <f>SUM(P$32:P246)/10000</f>
        <v>0.17885000000000001</v>
      </c>
      <c r="AA246" s="62">
        <f>SUM(Q$32:Q246)/10000</f>
        <v>0.16863000000000011</v>
      </c>
      <c r="AB246" s="62">
        <f>SUM(R$32:R246)/10000</f>
        <v>0.16863000000000011</v>
      </c>
      <c r="AD246" s="2" t="str" cm="1">
        <f t="array" ref="AD246">IF(AD245="","",$B$2&amp;AD$31&amp;$B$2&amp;$B$1&amp;ROUND(AD$29/100*_xlfn.XLOOKUP($E246,$E$32:$E$281,_xlfn.XLOOKUP(AD$31,$S$28:$AB$28,$S$32:$AB$281))*_xlfn.XLOOKUP(AG$30,$S$8:$S$10,_xlfn.XLOOKUP(AD$31,$U$4:$Z$4,$U$8:$Z$10),1),4))</f>
        <v>"Atk":72309.6207</v>
      </c>
      <c r="AE246" s="2" t="str" cm="1">
        <f t="array" ref="AE246">IF(AE245="","",$B$2&amp;AE$31&amp;$B$2&amp;$B$1&amp;ROUND(AE$29/100*_xlfn.XLOOKUP($E246,$E$32:$E$281,_xlfn.XLOOKUP(AE$31,$S$28:$AB$28,$S$32:$AB$281))*_xlfn.XLOOKUP(AG$30,$S$8:$S$10,_xlfn.XLOOKUP(AE$31,$U$4:$Z$4,$U$8:$Z$10),1),4))</f>
        <v>"Cri":1.1733</v>
      </c>
      <c r="AF246" s="2" t="str" cm="1">
        <f t="array" ref="AF246">IF(AF245="","",$B$2&amp;AF$31&amp;$B$2&amp;$B$1&amp;ROUND(AF$29/100*_xlfn.XLOOKUP($E246,$E$32:$E$281,_xlfn.XLOOKUP(AF$31,$S$28:$AB$28,$S$32:$AB$281))*_xlfn.XLOOKUP(AI$30,$S$8:$S$10,_xlfn.XLOOKUP(AF$31,$U$4:$Z$4,$U$8:$Z$10),1),4))</f>
        <v/>
      </c>
      <c r="AG246" s="2" t="str">
        <f t="shared" si="37"/>
        <v>{"Atk":72309.6207,"Cri":1.1733}</v>
      </c>
      <c r="AH246" s="2" t="str" cm="1">
        <f t="array" ref="AH246">IF(AH245="","",$B$2&amp;AH$31&amp;$B$2&amp;$B$1&amp;ROUND(AH$29/100*_xlfn.XLOOKUP($E246,$E$32:$E$281,_xlfn.XLOOKUP(AH$31,$S$28:$AB$28,$S$32:$AB$281))*_xlfn.XLOOKUP(AK$30,$S$8:$S$10,_xlfn.XLOOKUP(AH$31,$U$4:$Z$4,$U$8:$Z$10),1),4))</f>
        <v>"Hp":521577.5918</v>
      </c>
      <c r="AI246" s="2" t="str" cm="1">
        <f t="array" ref="AI246">IF(AI245="","",$B$2&amp;AI$31&amp;$B$2&amp;$B$1&amp;ROUND(AI$29/100*_xlfn.XLOOKUP($E246,$E$32:$E$281,_xlfn.XLOOKUP(AI$31,$S$28:$AB$28,$S$32:$AB$281))*_xlfn.XLOOKUP(AK$30,$S$8:$S$10,_xlfn.XLOOKUP(AI$31,$U$4:$Z$4,$U$8:$Z$10),1),4))</f>
        <v>"AntiCri":0.6474</v>
      </c>
      <c r="AJ246" s="2" t="str" cm="1">
        <f t="array" ref="AJ246">IF(AJ245="","",$B$2&amp;AJ$31&amp;$B$2&amp;$B$1&amp;ROUND(AJ$29/100*_xlfn.XLOOKUP($E246,$E$32:$E$281,_xlfn.XLOOKUP(AJ$31,$S$28:$AB$28,$S$32:$AB$281))*_xlfn.XLOOKUP(AK$30,$S$8:$S$10,_xlfn.XLOOKUP(AJ$31,$U$4:$Z$4,$U$8:$Z$10),1),4))</f>
        <v/>
      </c>
      <c r="AK246" s="2" t="str">
        <f t="shared" si="38"/>
        <v>{"Hp":521577.5918,"AntiCri":0.6474}</v>
      </c>
      <c r="AL246" s="2" t="str" cm="1">
        <f t="array" ref="AL246">IF(AL245="","",$B$2&amp;AL$31&amp;$B$2&amp;$B$1&amp;ROUND(AL$29/100*_xlfn.XLOOKUP($E246,$E$32:$E$281,_xlfn.XLOOKUP(AL$31,$S$28:$AB$28,$S$32:$AB$281))*IFERROR(_xlfn.XLOOKUP(AO$30,$S$8:$S$10,_xlfn.XLOOKUP(AL$31,$U$4:$Z$4,$U$8:$Z$10),1),1),4))</f>
        <v>"PhysDef":22522.6687</v>
      </c>
      <c r="AM246" s="2" t="str" cm="1">
        <f t="array" ref="AM246">IF(AM245="","",$B$2&amp;AM$31&amp;$B$2&amp;$B$1&amp;ROUND(AM$29/100*_xlfn.XLOOKUP($E246,$E$32:$E$281,_xlfn.XLOOKUP(AM$31,$S$28:$AB$28,$S$32:$AB$281))*IFERROR(_xlfn.XLOOKUP(AP$30,$S$8:$S$10,_xlfn.XLOOKUP(AM$31,$U$4:$Z$4,$U$8:$Z$10),1),1),4))</f>
        <v>"SkillSpeed":0.1789</v>
      </c>
      <c r="AN246" s="2" t="str" cm="1">
        <f t="array" ref="AN246">IF(AN245="","",$B$2&amp;AN$31&amp;$B$2&amp;$B$1&amp;ROUND(AN$29/100*_xlfn.XLOOKUP($E246,$E$32:$E$281,_xlfn.XLOOKUP(AN$31,$S$28:$AB$28,$S$32:$AB$281))*IFERROR(_xlfn.XLOOKUP(AO$30,$S$8:$S$10,_xlfn.XLOOKUP(AN$31,$U$4:$Z$4,$U$8:$Z$10),1),1),4))</f>
        <v/>
      </c>
      <c r="AO246" s="2" t="str">
        <f t="shared" si="39"/>
        <v>{"PhysDef":22522.6687,"SkillSpeed":0.1789}</v>
      </c>
      <c r="AP246" s="2" t="str" cm="1">
        <f t="array" ref="AP246">IF(AP245="","",$B$2&amp;AP$31&amp;$B$2&amp;$B$1&amp;ROUND(AP$29/100*_xlfn.XLOOKUP($E246,$E$32:$E$281,_xlfn.XLOOKUP(AP$31,$S$28:$AB$28,$S$32:$AB$281))*IFERROR(_xlfn.XLOOKUP(AS$30,$S$8:$S$10,_xlfn.XLOOKUP(AP$31,$U$4:$Z$4,$U$8:$Z$10),1),1),4))</f>
        <v>"MagicDef":22522.6687</v>
      </c>
      <c r="AQ246" s="2" t="str" cm="1">
        <f t="array" ref="AQ246">IF(AQ245="","",$B$2&amp;AQ$31&amp;$B$2&amp;$B$1&amp;ROUND(AQ$29/100*_xlfn.XLOOKUP($E246,$E$32:$E$281,_xlfn.XLOOKUP(AQ$31,$S$28:$AB$28,$S$32:$AB$281))*IFERROR(_xlfn.XLOOKUP(AT$30,$S$8:$S$10,_xlfn.XLOOKUP(AQ$31,$U$4:$Z$4,$U$8:$Z$10),1),1),4))</f>
        <v>"AtkSpeed":0.23</v>
      </c>
      <c r="AR246" s="2" t="str" cm="1">
        <f t="array" ref="AR246">IF(AR245="","",$B$2&amp;AR$31&amp;$B$2&amp;$B$1&amp;ROUND(AR$29/100*_xlfn.XLOOKUP($E246,$E$32:$E$281,_xlfn.XLOOKUP(AR$31,$S$28:$AB$28,$S$32:$AB$281))*IFERROR(_xlfn.XLOOKUP(AS$30,$S$8:$S$10,_xlfn.XLOOKUP(AR$31,$U$4:$Z$4,$U$8:$Z$10),1),1),4))</f>
        <v>"SkillSpeed":0.1789</v>
      </c>
      <c r="AS246" s="2" t="str">
        <f t="shared" si="40"/>
        <v>{"MagicDef":22522.6687,"AtkSpeed":0.23,"SkillSpeed":0.1789}</v>
      </c>
      <c r="AT246" s="2" t="str" cm="1">
        <f t="array" ref="AT246">IF(AT245="","",$B$2&amp;AT$31&amp;$B$2&amp;$B$1&amp;ROUND(AT$29/100*_xlfn.XLOOKUP($E246,$E$32:$E$281,_xlfn.XLOOKUP(AT$31,$S$28:$AB$28,$S$32:$AB$281))*IFERROR(_xlfn.XLOOKUP(AW$30,$S$8:$S$10,_xlfn.XLOOKUP(AT$31,$U$4:$Z$4,$U$8:$Z$10),1),1),4))</f>
        <v>"Atk":50972.3556</v>
      </c>
      <c r="AU246" s="2" t="str" cm="1">
        <f t="array" ref="AU246">IF(AU245="","",$B$2&amp;AU$31&amp;$B$2&amp;$B$1&amp;ROUND(AU$29/100*_xlfn.XLOOKUP($E246,$E$32:$E$281,_xlfn.XLOOKUP(AU$31,$S$28:$AB$28,$S$32:$AB$281))*IFERROR(_xlfn.XLOOKUP(AX$30,$S$8:$S$10,_xlfn.XLOOKUP(AU$31,$U$4:$Z$4,$U$8:$Z$10),1),1),4))</f>
        <v>"Cri":0.8092</v>
      </c>
      <c r="AV246" s="2" t="str" cm="1">
        <f t="array" ref="AV246">IF(AV245="","",$B$2&amp;AV$31&amp;$B$2&amp;$B$1&amp;ROUND(AV$29/100*_xlfn.XLOOKUP($E246,$E$32:$E$281,_xlfn.XLOOKUP(AV$31,$S$28:$AB$28,$S$32:$AB$281))*IFERROR(_xlfn.XLOOKUP(AW$30,$S$8:$S$10,_xlfn.XLOOKUP(AV$31,$U$4:$Z$4,$U$8:$Z$10),1),1),4))</f>
        <v/>
      </c>
      <c r="AW246" s="2" t="str">
        <f t="shared" si="41"/>
        <v>{"Atk":50972.3556,"Cri":0.8092}</v>
      </c>
      <c r="AX246" s="2" t="str" cm="1">
        <f t="array" ref="AX246">IF(AX245="","",$B$2&amp;AX$31&amp;$B$2&amp;$B$1&amp;ROUND(AX$29/100*_xlfn.XLOOKUP($E246,$E$32:$E$281,_xlfn.XLOOKUP(AX$31,$S$28:$AB$28,$S$32:$AB$281))*IFERROR(_xlfn.XLOOKUP(BA$30,$S$8:$S$10,_xlfn.XLOOKUP(AX$31,$U$4:$Z$4,$U$8:$Z$10),1),1),4))</f>
        <v>"Hp":740877.261</v>
      </c>
      <c r="AY246" s="2" t="str" cm="1">
        <f t="array" ref="AY246">IF(AY245="","",$B$2&amp;AY$31&amp;$B$2&amp;$B$1&amp;ROUND(AY$29/100*_xlfn.XLOOKUP($E246,$E$32:$E$281,_xlfn.XLOOKUP(AY$31,$S$28:$AB$28,$S$32:$AB$281))*IFERROR(_xlfn.XLOOKUP(BB$30,$S$8:$S$10,_xlfn.XLOOKUP(AY$31,$U$4:$Z$4,$U$8:$Z$10),1),1),4))</f>
        <v>"AntiCri":0.8092</v>
      </c>
      <c r="AZ246" s="2" t="str" cm="1">
        <f t="array" ref="AZ246">IF(AZ245="","",$B$2&amp;AZ$31&amp;$B$2&amp;$B$1&amp;ROUND(AZ$29/100*_xlfn.XLOOKUP($E246,$E$32:$E$281,_xlfn.XLOOKUP(AZ$31,$S$28:$AB$28,$S$32:$AB$281))*IFERROR(_xlfn.XLOOKUP(BA$30,$S$8:$S$10,_xlfn.XLOOKUP(AZ$31,$U$4:$Z$4,$U$8:$Z$10),1),1),4))</f>
        <v/>
      </c>
      <c r="BA246" s="2" t="str">
        <f t="shared" si="42"/>
        <v>{"Hp":740877.261,"AntiCri":0.8092}</v>
      </c>
      <c r="BB246" s="2" t="str" cm="1">
        <f t="array" ref="BB246">IF(BB245="","",$B$2&amp;BB$31&amp;$B$2&amp;$B$1&amp;ROUND(BB$29/100*_xlfn.XLOOKUP($E246,$E$32:$E$281,_xlfn.XLOOKUP(BB$31,$S$28:$AB$28,$S$32:$AB$281))*IFERROR(_xlfn.XLOOKUP(BE$30,$S$8:$S$10,_xlfn.XLOOKUP(BB$31,$U$4:$Z$4,$U$8:$Z$10),1),1),4))</f>
        <v>"PhysDef":26078.8796</v>
      </c>
      <c r="BC246" s="2" t="str" cm="1">
        <f t="array" ref="BC246">IF(BC245="","",$B$2&amp;BC$31&amp;$B$2&amp;$B$1&amp;ROUND(BC$29/100*_xlfn.XLOOKUP($E246,$E$32:$E$281,_xlfn.XLOOKUP(BC$31,$S$28:$AB$28,$S$32:$AB$281))*IFERROR(_xlfn.XLOOKUP(BF$30,$S$8:$S$10,_xlfn.XLOOKUP(BC$31,$U$4:$Z$4,$U$8:$Z$10),1),1),4))</f>
        <v>"OnHealInc":0.1686</v>
      </c>
      <c r="BD246" s="2" t="str" cm="1">
        <f t="array" ref="BD246">IF(BD245="","",$B$2&amp;BD$31&amp;$B$2&amp;$B$1&amp;ROUND(BD$29/100*_xlfn.XLOOKUP($E246,$E$32:$E$281,_xlfn.XLOOKUP(BD$31,$S$28:$AB$28,$S$32:$AB$281))*IFERROR(_xlfn.XLOOKUP(BE$30,$S$8:$S$10,_xlfn.XLOOKUP(BD$31,$U$4:$Z$4,$U$8:$Z$10),1),1),4))</f>
        <v/>
      </c>
      <c r="BE246" s="2" t="str">
        <f t="shared" si="43"/>
        <v>{"PhysDef":26078.8796,"OnHealInc":0.1686}</v>
      </c>
      <c r="BF246" s="2" t="str" cm="1">
        <f t="array" ref="BF246">IF(BF245="","",$B$2&amp;BF$31&amp;$B$2&amp;$B$1&amp;ROUND(BF$29/100*_xlfn.XLOOKUP($E246,$E$32:$E$281,_xlfn.XLOOKUP(BF$31,$S$28:$AB$28,$S$32:$AB$281))*IFERROR(_xlfn.XLOOKUP(BI$30,$S$8:$S$10,_xlfn.XLOOKUP(BF$31,$U$4:$Z$4,$U$8:$Z$10),1),1),4))</f>
        <v>"MagicDef":26078.8796</v>
      </c>
      <c r="BG246" s="2" t="str" cm="1">
        <f t="array" ref="BG246">IF(BG245="","",$B$2&amp;BG$31&amp;$B$2&amp;$B$1&amp;ROUND(BG$29/100*_xlfn.XLOOKUP($E246,$E$32:$E$281,_xlfn.XLOOKUP(BG$31,$S$28:$AB$28,$S$32:$AB$281))*IFERROR(_xlfn.XLOOKUP(BJ$30,$S$8:$S$10,_xlfn.XLOOKUP(BG$31,$U$4:$Z$4,$U$8:$Z$10),1),1),4))</f>
        <v>"AtkSpeed":0.23</v>
      </c>
      <c r="BH246" s="2" t="str" cm="1">
        <f t="array" ref="BH246">IF(BH245="","",$B$2&amp;BH$31&amp;$B$2&amp;$B$1&amp;ROUND(BH$29/100*_xlfn.XLOOKUP($E246,$E$32:$E$281,_xlfn.XLOOKUP(BH$31,$S$28:$AB$28,$S$32:$AB$281))*IFERROR(_xlfn.XLOOKUP(BI$30,$S$8:$S$10,_xlfn.XLOOKUP(BH$31,$U$4:$Z$4,$U$8:$Z$10),1),1),4))</f>
        <v>"OnHealInc":0.1686</v>
      </c>
      <c r="BI246" s="2" t="str">
        <f t="shared" si="44"/>
        <v>{"MagicDef":26078.8796,"AtkSpeed":0.23,"OnHealInc":0.1686}</v>
      </c>
      <c r="BJ246" s="2" t="str" cm="1">
        <f t="array" ref="BJ246">IF(BJ245="","",$B$2&amp;BJ$31&amp;$B$2&amp;$B$1&amp;ROUND(BJ$29/100*_xlfn.XLOOKUP($E246,$E$32:$E$281,_xlfn.XLOOKUP(BJ$31,$S$28:$AB$28,$S$32:$AB$281))*IFERROR(_xlfn.XLOOKUP(BM$30,$S$8:$S$10,_xlfn.XLOOKUP(BJ$31,$U$4:$Z$4,$U$8:$Z$10),1),1),4))</f>
        <v>"Atk":65197.199</v>
      </c>
      <c r="BK246" s="2" t="str" cm="1">
        <f t="array" ref="BK246">IF(BK245="","",$B$2&amp;BK$31&amp;$B$2&amp;$B$1&amp;ROUND(BK$29/100*_xlfn.XLOOKUP($E246,$E$32:$E$281,_xlfn.XLOOKUP(BK$31,$S$28:$AB$28,$S$32:$AB$281))*IFERROR(_xlfn.XLOOKUP(BN$30,$S$8:$S$10,_xlfn.XLOOKUP(BK$31,$U$4:$Z$4,$U$8:$Z$10),1),1),4))</f>
        <v>"Cri":0.8092</v>
      </c>
      <c r="BL246" s="2" t="str" cm="1">
        <f t="array" ref="BL246">IF(BL245="","",$B$2&amp;BL$31&amp;$B$2&amp;$B$1&amp;ROUND(BL$29/100*_xlfn.XLOOKUP($E246,$E$32:$E$281,_xlfn.XLOOKUP(BL$31,$S$28:$AB$28,$S$32:$AB$281))*IFERROR(_xlfn.XLOOKUP(BM$30,$S$8:$S$10,_xlfn.XLOOKUP(BL$31,$U$4:$Z$4,$U$8:$Z$10),1),1),4))</f>
        <v/>
      </c>
      <c r="BM246" s="2" t="str">
        <f t="shared" si="45"/>
        <v>{"Atk":65197.199,"Cri":0.8092}</v>
      </c>
      <c r="BN246" s="2" t="str" cm="1">
        <f t="array" ref="BN246">IF(BN245="","",$B$2&amp;BN$31&amp;$B$2&amp;$B$1&amp;ROUND(BN$29/100*_xlfn.XLOOKUP($E246,$E$32:$E$281,_xlfn.XLOOKUP(BN$31,$S$28:$AB$28,$S$32:$AB$281))*IFERROR(_xlfn.XLOOKUP(BQ$30,$S$8:$S$10,_xlfn.XLOOKUP(BN$31,$U$4:$Z$4,$U$8:$Z$10),1),1),4))</f>
        <v>"Hp":622336.8993</v>
      </c>
      <c r="BO246" s="2" t="str" cm="1">
        <f t="array" ref="BO246">IF(BO245="","",$B$2&amp;BO$31&amp;$B$2&amp;$B$1&amp;ROUND(BO$29/100*_xlfn.XLOOKUP($E246,$E$32:$E$281,_xlfn.XLOOKUP(BO$31,$S$28:$AB$28,$S$32:$AB$281))*IFERROR(_xlfn.XLOOKUP(BR$30,$S$8:$S$10,_xlfn.XLOOKUP(BO$31,$U$4:$Z$4,$U$8:$Z$10),1),1),4))</f>
        <v>"AntiCri":0.8092</v>
      </c>
      <c r="BP246" s="2" t="str" cm="1">
        <f t="array" ref="BP246">IF(BP245="","",$B$2&amp;BP$31&amp;$B$2&amp;$B$1&amp;ROUND(BP$29/100*_xlfn.XLOOKUP($E246,$E$32:$E$281,_xlfn.XLOOKUP(BP$31,$S$28:$AB$28,$S$32:$AB$281))*IFERROR(_xlfn.XLOOKUP(BQ$30,$S$8:$S$10,_xlfn.XLOOKUP(BP$31,$U$4:$Z$4,$U$8:$Z$10),1),1),4))</f>
        <v/>
      </c>
      <c r="BQ246" s="2" t="str">
        <f t="shared" si="46"/>
        <v>{"Hp":622336.8993,"AntiCri":0.8092}</v>
      </c>
      <c r="BR246" s="2" t="str" cm="1">
        <f t="array" ref="BR246">IF(BR245="","",$B$2&amp;BR$31&amp;$B$2&amp;$B$1&amp;ROUND(BR$29/100*_xlfn.XLOOKUP($E246,$E$32:$E$281,_xlfn.XLOOKUP(BR$31,$S$28:$AB$28,$S$32:$AB$281))*IFERROR(_xlfn.XLOOKUP(BU$30,$S$8:$S$10,_xlfn.XLOOKUP(BR$31,$U$4:$Z$4,$U$8:$Z$10),1),1),4))</f>
        <v>"PhysDef":22996.8302</v>
      </c>
      <c r="BS246" s="2" t="str" cm="1">
        <f t="array" ref="BS246">IF(BS245="","",$B$2&amp;BS$31&amp;$B$2&amp;$B$1&amp;ROUND(BS$29/100*_xlfn.XLOOKUP($E246,$E$32:$E$281,_xlfn.XLOOKUP(BS$31,$S$28:$AB$28,$S$32:$AB$281))*IFERROR(_xlfn.XLOOKUP(BV$30,$S$8:$S$10,_xlfn.XLOOKUP(BS$31,$U$4:$Z$4,$U$8:$Z$10),1),1),4))</f>
        <v>"HealInc":0.1686</v>
      </c>
      <c r="BT246" s="2" t="str" cm="1">
        <f t="array" ref="BT246">IF(BT245="","",$B$2&amp;BT$31&amp;$B$2&amp;$B$1&amp;ROUND(BT$29/100*_xlfn.XLOOKUP($E246,$E$32:$E$281,_xlfn.XLOOKUP(BT$31,$S$28:$AB$28,$S$32:$AB$281))*IFERROR(_xlfn.XLOOKUP(BU$30,$S$8:$S$10,_xlfn.XLOOKUP(BT$31,$U$4:$Z$4,$U$8:$Z$10),1),1),4))</f>
        <v/>
      </c>
      <c r="BU246" s="2" t="str">
        <f t="shared" si="47"/>
        <v>{"PhysDef":22996.8302,"HealInc":0.1686}</v>
      </c>
      <c r="BV246" s="2" t="str" cm="1">
        <f t="array" ref="BV246">IF(BV245="","",$B$2&amp;BV$31&amp;$B$2&amp;$B$1&amp;ROUND(BV$29/100*_xlfn.XLOOKUP($E246,$E$32:$E$281,_xlfn.XLOOKUP(BV$31,$S$28:$AB$28,$S$32:$AB$281))*IFERROR(_xlfn.XLOOKUP(BY$30,$S$8:$S$10,_xlfn.XLOOKUP(BV$31,$U$4:$Z$4,$U$8:$Z$10),1),1),4))</f>
        <v>"MagicDef":23470.9916</v>
      </c>
      <c r="BW246" s="2" t="str" cm="1">
        <f t="array" ref="BW246">IF(BW245="","",$B$2&amp;BW$31&amp;$B$2&amp;$B$1&amp;ROUND(BW$29/100*_xlfn.XLOOKUP($E246,$E$32:$E$281,_xlfn.XLOOKUP(BW$31,$S$28:$AB$28,$S$32:$AB$281))*IFERROR(_xlfn.XLOOKUP(BZ$30,$S$8:$S$10,_xlfn.XLOOKUP(BW$31,$U$4:$Z$4,$U$8:$Z$10),1),1),4))</f>
        <v>"AtkSpeed":0.23</v>
      </c>
      <c r="BX246" s="2" t="str" cm="1">
        <f t="array" ref="BX246">IF(BX245="","",$B$2&amp;BX$31&amp;$B$2&amp;$B$1&amp;ROUND(BX$29/100*_xlfn.XLOOKUP($E246,$E$32:$E$281,_xlfn.XLOOKUP(BX$31,$S$28:$AB$28,$S$32:$AB$281))*IFERROR(_xlfn.XLOOKUP(BY$30,$S$8:$S$10,_xlfn.XLOOKUP(BX$31,$U$4:$Z$4,$U$8:$Z$10),1),1),4))</f>
        <v>"HealInc":0.1686</v>
      </c>
      <c r="BY246" s="2" t="str">
        <f t="shared" si="48"/>
        <v>{"MagicDef":23470.9916,"AtkSpeed":0.23,"HealInc":0.1686}</v>
      </c>
    </row>
    <row r="247" spans="4:77" ht="16.5" x14ac:dyDescent="0.15">
      <c r="D247" s="38">
        <v>441</v>
      </c>
      <c r="E247" s="42">
        <v>216</v>
      </c>
      <c r="F247" s="38">
        <v>0</v>
      </c>
      <c r="G247" s="38">
        <v>0</v>
      </c>
      <c r="H247" s="38">
        <v>0</v>
      </c>
      <c r="I247" s="48">
        <v>0</v>
      </c>
      <c r="J247" s="48">
        <v>0</v>
      </c>
      <c r="K247" s="48">
        <v>0</v>
      </c>
      <c r="L247" s="48">
        <v>0</v>
      </c>
      <c r="M247" s="48">
        <v>0</v>
      </c>
      <c r="N247" s="48">
        <v>0</v>
      </c>
      <c r="O247" s="48">
        <v>0</v>
      </c>
      <c r="P247" s="48">
        <v>0</v>
      </c>
      <c r="Q247" s="48">
        <v>0</v>
      </c>
      <c r="R247" s="48">
        <v>0</v>
      </c>
      <c r="S247" s="48">
        <f>SUM(I$32:I247)</f>
        <v>592701.80883179419</v>
      </c>
      <c r="T247" s="48">
        <f>SUM(J$32:J247)</f>
        <v>59270.180883179411</v>
      </c>
      <c r="U247" s="48">
        <f>SUM(K$32:K247)</f>
        <v>23708.072353271767</v>
      </c>
      <c r="V247" s="48">
        <f>SUM(L$32:L247)</f>
        <v>23708.072353271767</v>
      </c>
      <c r="W247" s="62">
        <f>SUM(M$32:M247)/10000</f>
        <v>0.80920000000000003</v>
      </c>
      <c r="X247" s="62">
        <f>SUM(N$32:N247)/10000</f>
        <v>0.80920000000000003</v>
      </c>
      <c r="Y247" s="62">
        <f>SUM(O$32:O247)/10000</f>
        <v>0.22994999999999999</v>
      </c>
      <c r="Z247" s="62">
        <f>SUM(P$32:P247)/10000</f>
        <v>0.17885000000000001</v>
      </c>
      <c r="AA247" s="62">
        <f>SUM(Q$32:Q247)/10000</f>
        <v>0.16863000000000011</v>
      </c>
      <c r="AB247" s="62">
        <f>SUM(R$32:R247)/10000</f>
        <v>0.16863000000000011</v>
      </c>
      <c r="AD247" s="2" t="str" cm="1">
        <f t="array" ref="AD247">IF(AD246="","",$B$2&amp;AD$31&amp;$B$2&amp;$B$1&amp;ROUND(AD$29/100*_xlfn.XLOOKUP($E247,$E$32:$E$281,_xlfn.XLOOKUP(AD$31,$S$28:$AB$28,$S$32:$AB$281))*_xlfn.XLOOKUP(AG$30,$S$8:$S$10,_xlfn.XLOOKUP(AD$31,$U$4:$Z$4,$U$8:$Z$10),1),4))</f>
        <v>"Atk":72309.6207</v>
      </c>
      <c r="AE247" s="2" t="str" cm="1">
        <f t="array" ref="AE247">IF(AE246="","",$B$2&amp;AE$31&amp;$B$2&amp;$B$1&amp;ROUND(AE$29/100*_xlfn.XLOOKUP($E247,$E$32:$E$281,_xlfn.XLOOKUP(AE$31,$S$28:$AB$28,$S$32:$AB$281))*_xlfn.XLOOKUP(AG$30,$S$8:$S$10,_xlfn.XLOOKUP(AE$31,$U$4:$Z$4,$U$8:$Z$10),1),4))</f>
        <v>"Cri":1.1733</v>
      </c>
      <c r="AF247" s="2" t="str" cm="1">
        <f t="array" ref="AF247">IF(AF246="","",$B$2&amp;AF$31&amp;$B$2&amp;$B$1&amp;ROUND(AF$29/100*_xlfn.XLOOKUP($E247,$E$32:$E$281,_xlfn.XLOOKUP(AF$31,$S$28:$AB$28,$S$32:$AB$281))*_xlfn.XLOOKUP(AI$30,$S$8:$S$10,_xlfn.XLOOKUP(AF$31,$U$4:$Z$4,$U$8:$Z$10),1),4))</f>
        <v/>
      </c>
      <c r="AG247" s="2" t="str">
        <f t="shared" si="37"/>
        <v>{"Atk":72309.6207,"Cri":1.1733}</v>
      </c>
      <c r="AH247" s="2" t="str" cm="1">
        <f t="array" ref="AH247">IF(AH246="","",$B$2&amp;AH$31&amp;$B$2&amp;$B$1&amp;ROUND(AH$29/100*_xlfn.XLOOKUP($E247,$E$32:$E$281,_xlfn.XLOOKUP(AH$31,$S$28:$AB$28,$S$32:$AB$281))*_xlfn.XLOOKUP(AK$30,$S$8:$S$10,_xlfn.XLOOKUP(AH$31,$U$4:$Z$4,$U$8:$Z$10),1),4))</f>
        <v>"Hp":521577.5918</v>
      </c>
      <c r="AI247" s="2" t="str" cm="1">
        <f t="array" ref="AI247">IF(AI246="","",$B$2&amp;AI$31&amp;$B$2&amp;$B$1&amp;ROUND(AI$29/100*_xlfn.XLOOKUP($E247,$E$32:$E$281,_xlfn.XLOOKUP(AI$31,$S$28:$AB$28,$S$32:$AB$281))*_xlfn.XLOOKUP(AK$30,$S$8:$S$10,_xlfn.XLOOKUP(AI$31,$U$4:$Z$4,$U$8:$Z$10),1),4))</f>
        <v>"AntiCri":0.6474</v>
      </c>
      <c r="AJ247" s="2" t="str" cm="1">
        <f t="array" ref="AJ247">IF(AJ246="","",$B$2&amp;AJ$31&amp;$B$2&amp;$B$1&amp;ROUND(AJ$29/100*_xlfn.XLOOKUP($E247,$E$32:$E$281,_xlfn.XLOOKUP(AJ$31,$S$28:$AB$28,$S$32:$AB$281))*_xlfn.XLOOKUP(AK$30,$S$8:$S$10,_xlfn.XLOOKUP(AJ$31,$U$4:$Z$4,$U$8:$Z$10),1),4))</f>
        <v/>
      </c>
      <c r="AK247" s="2" t="str">
        <f t="shared" si="38"/>
        <v>{"Hp":521577.5918,"AntiCri":0.6474}</v>
      </c>
      <c r="AL247" s="2" t="str" cm="1">
        <f t="array" ref="AL247">IF(AL246="","",$B$2&amp;AL$31&amp;$B$2&amp;$B$1&amp;ROUND(AL$29/100*_xlfn.XLOOKUP($E247,$E$32:$E$281,_xlfn.XLOOKUP(AL$31,$S$28:$AB$28,$S$32:$AB$281))*IFERROR(_xlfn.XLOOKUP(AO$30,$S$8:$S$10,_xlfn.XLOOKUP(AL$31,$U$4:$Z$4,$U$8:$Z$10),1),1),4))</f>
        <v>"PhysDef":22522.6687</v>
      </c>
      <c r="AM247" s="2" t="str" cm="1">
        <f t="array" ref="AM247">IF(AM246="","",$B$2&amp;AM$31&amp;$B$2&amp;$B$1&amp;ROUND(AM$29/100*_xlfn.XLOOKUP($E247,$E$32:$E$281,_xlfn.XLOOKUP(AM$31,$S$28:$AB$28,$S$32:$AB$281))*IFERROR(_xlfn.XLOOKUP(AP$30,$S$8:$S$10,_xlfn.XLOOKUP(AM$31,$U$4:$Z$4,$U$8:$Z$10),1),1),4))</f>
        <v>"SkillSpeed":0.1789</v>
      </c>
      <c r="AN247" s="2" t="str" cm="1">
        <f t="array" ref="AN247">IF(AN246="","",$B$2&amp;AN$31&amp;$B$2&amp;$B$1&amp;ROUND(AN$29/100*_xlfn.XLOOKUP($E247,$E$32:$E$281,_xlfn.XLOOKUP(AN$31,$S$28:$AB$28,$S$32:$AB$281))*IFERROR(_xlfn.XLOOKUP(AO$30,$S$8:$S$10,_xlfn.XLOOKUP(AN$31,$U$4:$Z$4,$U$8:$Z$10),1),1),4))</f>
        <v/>
      </c>
      <c r="AO247" s="2" t="str">
        <f t="shared" si="39"/>
        <v>{"PhysDef":22522.6687,"SkillSpeed":0.1789}</v>
      </c>
      <c r="AP247" s="2" t="str" cm="1">
        <f t="array" ref="AP247">IF(AP246="","",$B$2&amp;AP$31&amp;$B$2&amp;$B$1&amp;ROUND(AP$29/100*_xlfn.XLOOKUP($E247,$E$32:$E$281,_xlfn.XLOOKUP(AP$31,$S$28:$AB$28,$S$32:$AB$281))*IFERROR(_xlfn.XLOOKUP(AS$30,$S$8:$S$10,_xlfn.XLOOKUP(AP$31,$U$4:$Z$4,$U$8:$Z$10),1),1),4))</f>
        <v>"MagicDef":22522.6687</v>
      </c>
      <c r="AQ247" s="2" t="str" cm="1">
        <f t="array" ref="AQ247">IF(AQ246="","",$B$2&amp;AQ$31&amp;$B$2&amp;$B$1&amp;ROUND(AQ$29/100*_xlfn.XLOOKUP($E247,$E$32:$E$281,_xlfn.XLOOKUP(AQ$31,$S$28:$AB$28,$S$32:$AB$281))*IFERROR(_xlfn.XLOOKUP(AT$30,$S$8:$S$10,_xlfn.XLOOKUP(AQ$31,$U$4:$Z$4,$U$8:$Z$10),1),1),4))</f>
        <v>"AtkSpeed":0.23</v>
      </c>
      <c r="AR247" s="2" t="str" cm="1">
        <f t="array" ref="AR247">IF(AR246="","",$B$2&amp;AR$31&amp;$B$2&amp;$B$1&amp;ROUND(AR$29/100*_xlfn.XLOOKUP($E247,$E$32:$E$281,_xlfn.XLOOKUP(AR$31,$S$28:$AB$28,$S$32:$AB$281))*IFERROR(_xlfn.XLOOKUP(AS$30,$S$8:$S$10,_xlfn.XLOOKUP(AR$31,$U$4:$Z$4,$U$8:$Z$10),1),1),4))</f>
        <v>"SkillSpeed":0.1789</v>
      </c>
      <c r="AS247" s="2" t="str">
        <f t="shared" si="40"/>
        <v>{"MagicDef":22522.6687,"AtkSpeed":0.23,"SkillSpeed":0.1789}</v>
      </c>
      <c r="AT247" s="2" t="str" cm="1">
        <f t="array" ref="AT247">IF(AT246="","",$B$2&amp;AT$31&amp;$B$2&amp;$B$1&amp;ROUND(AT$29/100*_xlfn.XLOOKUP($E247,$E$32:$E$281,_xlfn.XLOOKUP(AT$31,$S$28:$AB$28,$S$32:$AB$281))*IFERROR(_xlfn.XLOOKUP(AW$30,$S$8:$S$10,_xlfn.XLOOKUP(AT$31,$U$4:$Z$4,$U$8:$Z$10),1),1),4))</f>
        <v>"Atk":50972.3556</v>
      </c>
      <c r="AU247" s="2" t="str" cm="1">
        <f t="array" ref="AU247">IF(AU246="","",$B$2&amp;AU$31&amp;$B$2&amp;$B$1&amp;ROUND(AU$29/100*_xlfn.XLOOKUP($E247,$E$32:$E$281,_xlfn.XLOOKUP(AU$31,$S$28:$AB$28,$S$32:$AB$281))*IFERROR(_xlfn.XLOOKUP(AX$30,$S$8:$S$10,_xlfn.XLOOKUP(AU$31,$U$4:$Z$4,$U$8:$Z$10),1),1),4))</f>
        <v>"Cri":0.8092</v>
      </c>
      <c r="AV247" s="2" t="str" cm="1">
        <f t="array" ref="AV247">IF(AV246="","",$B$2&amp;AV$31&amp;$B$2&amp;$B$1&amp;ROUND(AV$29/100*_xlfn.XLOOKUP($E247,$E$32:$E$281,_xlfn.XLOOKUP(AV$31,$S$28:$AB$28,$S$32:$AB$281))*IFERROR(_xlfn.XLOOKUP(AW$30,$S$8:$S$10,_xlfn.XLOOKUP(AV$31,$U$4:$Z$4,$U$8:$Z$10),1),1),4))</f>
        <v/>
      </c>
      <c r="AW247" s="2" t="str">
        <f t="shared" si="41"/>
        <v>{"Atk":50972.3556,"Cri":0.8092}</v>
      </c>
      <c r="AX247" s="2" t="str" cm="1">
        <f t="array" ref="AX247">IF(AX246="","",$B$2&amp;AX$31&amp;$B$2&amp;$B$1&amp;ROUND(AX$29/100*_xlfn.XLOOKUP($E247,$E$32:$E$281,_xlfn.XLOOKUP(AX$31,$S$28:$AB$28,$S$32:$AB$281))*IFERROR(_xlfn.XLOOKUP(BA$30,$S$8:$S$10,_xlfn.XLOOKUP(AX$31,$U$4:$Z$4,$U$8:$Z$10),1),1),4))</f>
        <v>"Hp":740877.261</v>
      </c>
      <c r="AY247" s="2" t="str" cm="1">
        <f t="array" ref="AY247">IF(AY246="","",$B$2&amp;AY$31&amp;$B$2&amp;$B$1&amp;ROUND(AY$29/100*_xlfn.XLOOKUP($E247,$E$32:$E$281,_xlfn.XLOOKUP(AY$31,$S$28:$AB$28,$S$32:$AB$281))*IFERROR(_xlfn.XLOOKUP(BB$30,$S$8:$S$10,_xlfn.XLOOKUP(AY$31,$U$4:$Z$4,$U$8:$Z$10),1),1),4))</f>
        <v>"AntiCri":0.8092</v>
      </c>
      <c r="AZ247" s="2" t="str" cm="1">
        <f t="array" ref="AZ247">IF(AZ246="","",$B$2&amp;AZ$31&amp;$B$2&amp;$B$1&amp;ROUND(AZ$29/100*_xlfn.XLOOKUP($E247,$E$32:$E$281,_xlfn.XLOOKUP(AZ$31,$S$28:$AB$28,$S$32:$AB$281))*IFERROR(_xlfn.XLOOKUP(BA$30,$S$8:$S$10,_xlfn.XLOOKUP(AZ$31,$U$4:$Z$4,$U$8:$Z$10),1),1),4))</f>
        <v/>
      </c>
      <c r="BA247" s="2" t="str">
        <f t="shared" si="42"/>
        <v>{"Hp":740877.261,"AntiCri":0.8092}</v>
      </c>
      <c r="BB247" s="2" t="str" cm="1">
        <f t="array" ref="BB247">IF(BB246="","",$B$2&amp;BB$31&amp;$B$2&amp;$B$1&amp;ROUND(BB$29/100*_xlfn.XLOOKUP($E247,$E$32:$E$281,_xlfn.XLOOKUP(BB$31,$S$28:$AB$28,$S$32:$AB$281))*IFERROR(_xlfn.XLOOKUP(BE$30,$S$8:$S$10,_xlfn.XLOOKUP(BB$31,$U$4:$Z$4,$U$8:$Z$10),1),1),4))</f>
        <v>"PhysDef":26078.8796</v>
      </c>
      <c r="BC247" s="2" t="str" cm="1">
        <f t="array" ref="BC247">IF(BC246="","",$B$2&amp;BC$31&amp;$B$2&amp;$B$1&amp;ROUND(BC$29/100*_xlfn.XLOOKUP($E247,$E$32:$E$281,_xlfn.XLOOKUP(BC$31,$S$28:$AB$28,$S$32:$AB$281))*IFERROR(_xlfn.XLOOKUP(BF$30,$S$8:$S$10,_xlfn.XLOOKUP(BC$31,$U$4:$Z$4,$U$8:$Z$10),1),1),4))</f>
        <v>"OnHealInc":0.1686</v>
      </c>
      <c r="BD247" s="2" t="str" cm="1">
        <f t="array" ref="BD247">IF(BD246="","",$B$2&amp;BD$31&amp;$B$2&amp;$B$1&amp;ROUND(BD$29/100*_xlfn.XLOOKUP($E247,$E$32:$E$281,_xlfn.XLOOKUP(BD$31,$S$28:$AB$28,$S$32:$AB$281))*IFERROR(_xlfn.XLOOKUP(BE$30,$S$8:$S$10,_xlfn.XLOOKUP(BD$31,$U$4:$Z$4,$U$8:$Z$10),1),1),4))</f>
        <v/>
      </c>
      <c r="BE247" s="2" t="str">
        <f t="shared" si="43"/>
        <v>{"PhysDef":26078.8796,"OnHealInc":0.1686}</v>
      </c>
      <c r="BF247" s="2" t="str" cm="1">
        <f t="array" ref="BF247">IF(BF246="","",$B$2&amp;BF$31&amp;$B$2&amp;$B$1&amp;ROUND(BF$29/100*_xlfn.XLOOKUP($E247,$E$32:$E$281,_xlfn.XLOOKUP(BF$31,$S$28:$AB$28,$S$32:$AB$281))*IFERROR(_xlfn.XLOOKUP(BI$30,$S$8:$S$10,_xlfn.XLOOKUP(BF$31,$U$4:$Z$4,$U$8:$Z$10),1),1),4))</f>
        <v>"MagicDef":26078.8796</v>
      </c>
      <c r="BG247" s="2" t="str" cm="1">
        <f t="array" ref="BG247">IF(BG246="","",$B$2&amp;BG$31&amp;$B$2&amp;$B$1&amp;ROUND(BG$29/100*_xlfn.XLOOKUP($E247,$E$32:$E$281,_xlfn.XLOOKUP(BG$31,$S$28:$AB$28,$S$32:$AB$281))*IFERROR(_xlfn.XLOOKUP(BJ$30,$S$8:$S$10,_xlfn.XLOOKUP(BG$31,$U$4:$Z$4,$U$8:$Z$10),1),1),4))</f>
        <v>"AtkSpeed":0.23</v>
      </c>
      <c r="BH247" s="2" t="str" cm="1">
        <f t="array" ref="BH247">IF(BH246="","",$B$2&amp;BH$31&amp;$B$2&amp;$B$1&amp;ROUND(BH$29/100*_xlfn.XLOOKUP($E247,$E$32:$E$281,_xlfn.XLOOKUP(BH$31,$S$28:$AB$28,$S$32:$AB$281))*IFERROR(_xlfn.XLOOKUP(BI$30,$S$8:$S$10,_xlfn.XLOOKUP(BH$31,$U$4:$Z$4,$U$8:$Z$10),1),1),4))</f>
        <v>"OnHealInc":0.1686</v>
      </c>
      <c r="BI247" s="2" t="str">
        <f t="shared" si="44"/>
        <v>{"MagicDef":26078.8796,"AtkSpeed":0.23,"OnHealInc":0.1686}</v>
      </c>
      <c r="BJ247" s="2" t="str" cm="1">
        <f t="array" ref="BJ247">IF(BJ246="","",$B$2&amp;BJ$31&amp;$B$2&amp;$B$1&amp;ROUND(BJ$29/100*_xlfn.XLOOKUP($E247,$E$32:$E$281,_xlfn.XLOOKUP(BJ$31,$S$28:$AB$28,$S$32:$AB$281))*IFERROR(_xlfn.XLOOKUP(BM$30,$S$8:$S$10,_xlfn.XLOOKUP(BJ$31,$U$4:$Z$4,$U$8:$Z$10),1),1),4))</f>
        <v>"Atk":65197.199</v>
      </c>
      <c r="BK247" s="2" t="str" cm="1">
        <f t="array" ref="BK247">IF(BK246="","",$B$2&amp;BK$31&amp;$B$2&amp;$B$1&amp;ROUND(BK$29/100*_xlfn.XLOOKUP($E247,$E$32:$E$281,_xlfn.XLOOKUP(BK$31,$S$28:$AB$28,$S$32:$AB$281))*IFERROR(_xlfn.XLOOKUP(BN$30,$S$8:$S$10,_xlfn.XLOOKUP(BK$31,$U$4:$Z$4,$U$8:$Z$10),1),1),4))</f>
        <v>"Cri":0.8092</v>
      </c>
      <c r="BL247" s="2" t="str" cm="1">
        <f t="array" ref="BL247">IF(BL246="","",$B$2&amp;BL$31&amp;$B$2&amp;$B$1&amp;ROUND(BL$29/100*_xlfn.XLOOKUP($E247,$E$32:$E$281,_xlfn.XLOOKUP(BL$31,$S$28:$AB$28,$S$32:$AB$281))*IFERROR(_xlfn.XLOOKUP(BM$30,$S$8:$S$10,_xlfn.XLOOKUP(BL$31,$U$4:$Z$4,$U$8:$Z$10),1),1),4))</f>
        <v/>
      </c>
      <c r="BM247" s="2" t="str">
        <f t="shared" si="45"/>
        <v>{"Atk":65197.199,"Cri":0.8092}</v>
      </c>
      <c r="BN247" s="2" t="str" cm="1">
        <f t="array" ref="BN247">IF(BN246="","",$B$2&amp;BN$31&amp;$B$2&amp;$B$1&amp;ROUND(BN$29/100*_xlfn.XLOOKUP($E247,$E$32:$E$281,_xlfn.XLOOKUP(BN$31,$S$28:$AB$28,$S$32:$AB$281))*IFERROR(_xlfn.XLOOKUP(BQ$30,$S$8:$S$10,_xlfn.XLOOKUP(BN$31,$U$4:$Z$4,$U$8:$Z$10),1),1),4))</f>
        <v>"Hp":622336.8993</v>
      </c>
      <c r="BO247" s="2" t="str" cm="1">
        <f t="array" ref="BO247">IF(BO246="","",$B$2&amp;BO$31&amp;$B$2&amp;$B$1&amp;ROUND(BO$29/100*_xlfn.XLOOKUP($E247,$E$32:$E$281,_xlfn.XLOOKUP(BO$31,$S$28:$AB$28,$S$32:$AB$281))*IFERROR(_xlfn.XLOOKUP(BR$30,$S$8:$S$10,_xlfn.XLOOKUP(BO$31,$U$4:$Z$4,$U$8:$Z$10),1),1),4))</f>
        <v>"AntiCri":0.8092</v>
      </c>
      <c r="BP247" s="2" t="str" cm="1">
        <f t="array" ref="BP247">IF(BP246="","",$B$2&amp;BP$31&amp;$B$2&amp;$B$1&amp;ROUND(BP$29/100*_xlfn.XLOOKUP($E247,$E$32:$E$281,_xlfn.XLOOKUP(BP$31,$S$28:$AB$28,$S$32:$AB$281))*IFERROR(_xlfn.XLOOKUP(BQ$30,$S$8:$S$10,_xlfn.XLOOKUP(BP$31,$U$4:$Z$4,$U$8:$Z$10),1),1),4))</f>
        <v/>
      </c>
      <c r="BQ247" s="2" t="str">
        <f t="shared" si="46"/>
        <v>{"Hp":622336.8993,"AntiCri":0.8092}</v>
      </c>
      <c r="BR247" s="2" t="str" cm="1">
        <f t="array" ref="BR247">IF(BR246="","",$B$2&amp;BR$31&amp;$B$2&amp;$B$1&amp;ROUND(BR$29/100*_xlfn.XLOOKUP($E247,$E$32:$E$281,_xlfn.XLOOKUP(BR$31,$S$28:$AB$28,$S$32:$AB$281))*IFERROR(_xlfn.XLOOKUP(BU$30,$S$8:$S$10,_xlfn.XLOOKUP(BR$31,$U$4:$Z$4,$U$8:$Z$10),1),1),4))</f>
        <v>"PhysDef":22996.8302</v>
      </c>
      <c r="BS247" s="2" t="str" cm="1">
        <f t="array" ref="BS247">IF(BS246="","",$B$2&amp;BS$31&amp;$B$2&amp;$B$1&amp;ROUND(BS$29/100*_xlfn.XLOOKUP($E247,$E$32:$E$281,_xlfn.XLOOKUP(BS$31,$S$28:$AB$28,$S$32:$AB$281))*IFERROR(_xlfn.XLOOKUP(BV$30,$S$8:$S$10,_xlfn.XLOOKUP(BS$31,$U$4:$Z$4,$U$8:$Z$10),1),1),4))</f>
        <v>"HealInc":0.1686</v>
      </c>
      <c r="BT247" s="2" t="str" cm="1">
        <f t="array" ref="BT247">IF(BT246="","",$B$2&amp;BT$31&amp;$B$2&amp;$B$1&amp;ROUND(BT$29/100*_xlfn.XLOOKUP($E247,$E$32:$E$281,_xlfn.XLOOKUP(BT$31,$S$28:$AB$28,$S$32:$AB$281))*IFERROR(_xlfn.XLOOKUP(BU$30,$S$8:$S$10,_xlfn.XLOOKUP(BT$31,$U$4:$Z$4,$U$8:$Z$10),1),1),4))</f>
        <v/>
      </c>
      <c r="BU247" s="2" t="str">
        <f t="shared" si="47"/>
        <v>{"PhysDef":22996.8302,"HealInc":0.1686}</v>
      </c>
      <c r="BV247" s="2" t="str" cm="1">
        <f t="array" ref="BV247">IF(BV246="","",$B$2&amp;BV$31&amp;$B$2&amp;$B$1&amp;ROUND(BV$29/100*_xlfn.XLOOKUP($E247,$E$32:$E$281,_xlfn.XLOOKUP(BV$31,$S$28:$AB$28,$S$32:$AB$281))*IFERROR(_xlfn.XLOOKUP(BY$30,$S$8:$S$10,_xlfn.XLOOKUP(BV$31,$U$4:$Z$4,$U$8:$Z$10),1),1),4))</f>
        <v>"MagicDef":23470.9916</v>
      </c>
      <c r="BW247" s="2" t="str" cm="1">
        <f t="array" ref="BW247">IF(BW246="","",$B$2&amp;BW$31&amp;$B$2&amp;$B$1&amp;ROUND(BW$29/100*_xlfn.XLOOKUP($E247,$E$32:$E$281,_xlfn.XLOOKUP(BW$31,$S$28:$AB$28,$S$32:$AB$281))*IFERROR(_xlfn.XLOOKUP(BZ$30,$S$8:$S$10,_xlfn.XLOOKUP(BW$31,$U$4:$Z$4,$U$8:$Z$10),1),1),4))</f>
        <v>"AtkSpeed":0.23</v>
      </c>
      <c r="BX247" s="2" t="str" cm="1">
        <f t="array" ref="BX247">IF(BX246="","",$B$2&amp;BX$31&amp;$B$2&amp;$B$1&amp;ROUND(BX$29/100*_xlfn.XLOOKUP($E247,$E$32:$E$281,_xlfn.XLOOKUP(BX$31,$S$28:$AB$28,$S$32:$AB$281))*IFERROR(_xlfn.XLOOKUP(BY$30,$S$8:$S$10,_xlfn.XLOOKUP(BX$31,$U$4:$Z$4,$U$8:$Z$10),1),1),4))</f>
        <v>"HealInc":0.1686</v>
      </c>
      <c r="BY247" s="2" t="str">
        <f t="shared" si="48"/>
        <v>{"MagicDef":23470.9916,"AtkSpeed":0.23,"HealInc":0.1686}</v>
      </c>
    </row>
    <row r="248" spans="4:77" ht="16.5" x14ac:dyDescent="0.15">
      <c r="D248" s="38">
        <v>443</v>
      </c>
      <c r="E248" s="43">
        <v>217</v>
      </c>
      <c r="F248" s="38">
        <v>0</v>
      </c>
      <c r="G248" s="38">
        <v>0</v>
      </c>
      <c r="H248" s="38">
        <v>0</v>
      </c>
      <c r="I248" s="48">
        <v>0</v>
      </c>
      <c r="J248" s="48">
        <v>0</v>
      </c>
      <c r="K248" s="48">
        <v>0</v>
      </c>
      <c r="L248" s="48">
        <v>0</v>
      </c>
      <c r="M248" s="48">
        <v>0</v>
      </c>
      <c r="N248" s="48">
        <v>0</v>
      </c>
      <c r="O248" s="48">
        <v>0</v>
      </c>
      <c r="P248" s="48">
        <v>0</v>
      </c>
      <c r="Q248" s="48">
        <v>0</v>
      </c>
      <c r="R248" s="48">
        <v>0</v>
      </c>
      <c r="S248" s="48">
        <f>SUM(I$32:I248)</f>
        <v>592701.80883179419</v>
      </c>
      <c r="T248" s="48">
        <f>SUM(J$32:J248)</f>
        <v>59270.180883179411</v>
      </c>
      <c r="U248" s="48">
        <f>SUM(K$32:K248)</f>
        <v>23708.072353271767</v>
      </c>
      <c r="V248" s="48">
        <f>SUM(L$32:L248)</f>
        <v>23708.072353271767</v>
      </c>
      <c r="W248" s="62">
        <f>SUM(M$32:M248)/10000</f>
        <v>0.80920000000000003</v>
      </c>
      <c r="X248" s="62">
        <f>SUM(N$32:N248)/10000</f>
        <v>0.80920000000000003</v>
      </c>
      <c r="Y248" s="62">
        <f>SUM(O$32:O248)/10000</f>
        <v>0.22994999999999999</v>
      </c>
      <c r="Z248" s="62">
        <f>SUM(P$32:P248)/10000</f>
        <v>0.17885000000000001</v>
      </c>
      <c r="AA248" s="62">
        <f>SUM(Q$32:Q248)/10000</f>
        <v>0.16863000000000011</v>
      </c>
      <c r="AB248" s="62">
        <f>SUM(R$32:R248)/10000</f>
        <v>0.16863000000000011</v>
      </c>
      <c r="AD248" s="2" t="str" cm="1">
        <f t="array" ref="AD248">IF(AD247="","",$B$2&amp;AD$31&amp;$B$2&amp;$B$1&amp;ROUND(AD$29/100*_xlfn.XLOOKUP($E248,$E$32:$E$281,_xlfn.XLOOKUP(AD$31,$S$28:$AB$28,$S$32:$AB$281))*_xlfn.XLOOKUP(AG$30,$S$8:$S$10,_xlfn.XLOOKUP(AD$31,$U$4:$Z$4,$U$8:$Z$10),1),4))</f>
        <v>"Atk":72309.6207</v>
      </c>
      <c r="AE248" s="2" t="str" cm="1">
        <f t="array" ref="AE248">IF(AE247="","",$B$2&amp;AE$31&amp;$B$2&amp;$B$1&amp;ROUND(AE$29/100*_xlfn.XLOOKUP($E248,$E$32:$E$281,_xlfn.XLOOKUP(AE$31,$S$28:$AB$28,$S$32:$AB$281))*_xlfn.XLOOKUP(AG$30,$S$8:$S$10,_xlfn.XLOOKUP(AE$31,$U$4:$Z$4,$U$8:$Z$10),1),4))</f>
        <v>"Cri":1.1733</v>
      </c>
      <c r="AF248" s="2" t="str" cm="1">
        <f t="array" ref="AF248">IF(AF247="","",$B$2&amp;AF$31&amp;$B$2&amp;$B$1&amp;ROUND(AF$29/100*_xlfn.XLOOKUP($E248,$E$32:$E$281,_xlfn.XLOOKUP(AF$31,$S$28:$AB$28,$S$32:$AB$281))*_xlfn.XLOOKUP(AI$30,$S$8:$S$10,_xlfn.XLOOKUP(AF$31,$U$4:$Z$4,$U$8:$Z$10),1),4))</f>
        <v/>
      </c>
      <c r="AG248" s="2" t="str">
        <f t="shared" si="37"/>
        <v>{"Atk":72309.6207,"Cri":1.1733}</v>
      </c>
      <c r="AH248" s="2" t="str" cm="1">
        <f t="array" ref="AH248">IF(AH247="","",$B$2&amp;AH$31&amp;$B$2&amp;$B$1&amp;ROUND(AH$29/100*_xlfn.XLOOKUP($E248,$E$32:$E$281,_xlfn.XLOOKUP(AH$31,$S$28:$AB$28,$S$32:$AB$281))*_xlfn.XLOOKUP(AK$30,$S$8:$S$10,_xlfn.XLOOKUP(AH$31,$U$4:$Z$4,$U$8:$Z$10),1),4))</f>
        <v>"Hp":521577.5918</v>
      </c>
      <c r="AI248" s="2" t="str" cm="1">
        <f t="array" ref="AI248">IF(AI247="","",$B$2&amp;AI$31&amp;$B$2&amp;$B$1&amp;ROUND(AI$29/100*_xlfn.XLOOKUP($E248,$E$32:$E$281,_xlfn.XLOOKUP(AI$31,$S$28:$AB$28,$S$32:$AB$281))*_xlfn.XLOOKUP(AK$30,$S$8:$S$10,_xlfn.XLOOKUP(AI$31,$U$4:$Z$4,$U$8:$Z$10),1),4))</f>
        <v>"AntiCri":0.6474</v>
      </c>
      <c r="AJ248" s="2" t="str" cm="1">
        <f t="array" ref="AJ248">IF(AJ247="","",$B$2&amp;AJ$31&amp;$B$2&amp;$B$1&amp;ROUND(AJ$29/100*_xlfn.XLOOKUP($E248,$E$32:$E$281,_xlfn.XLOOKUP(AJ$31,$S$28:$AB$28,$S$32:$AB$281))*_xlfn.XLOOKUP(AK$30,$S$8:$S$10,_xlfn.XLOOKUP(AJ$31,$U$4:$Z$4,$U$8:$Z$10),1),4))</f>
        <v/>
      </c>
      <c r="AK248" s="2" t="str">
        <f t="shared" si="38"/>
        <v>{"Hp":521577.5918,"AntiCri":0.6474}</v>
      </c>
      <c r="AL248" s="2" t="str" cm="1">
        <f t="array" ref="AL248">IF(AL247="","",$B$2&amp;AL$31&amp;$B$2&amp;$B$1&amp;ROUND(AL$29/100*_xlfn.XLOOKUP($E248,$E$32:$E$281,_xlfn.XLOOKUP(AL$31,$S$28:$AB$28,$S$32:$AB$281))*IFERROR(_xlfn.XLOOKUP(AO$30,$S$8:$S$10,_xlfn.XLOOKUP(AL$31,$U$4:$Z$4,$U$8:$Z$10),1),1),4))</f>
        <v>"PhysDef":22522.6687</v>
      </c>
      <c r="AM248" s="2" t="str" cm="1">
        <f t="array" ref="AM248">IF(AM247="","",$B$2&amp;AM$31&amp;$B$2&amp;$B$1&amp;ROUND(AM$29/100*_xlfn.XLOOKUP($E248,$E$32:$E$281,_xlfn.XLOOKUP(AM$31,$S$28:$AB$28,$S$32:$AB$281))*IFERROR(_xlfn.XLOOKUP(AP$30,$S$8:$S$10,_xlfn.XLOOKUP(AM$31,$U$4:$Z$4,$U$8:$Z$10),1),1),4))</f>
        <v>"SkillSpeed":0.1789</v>
      </c>
      <c r="AN248" s="2" t="str" cm="1">
        <f t="array" ref="AN248">IF(AN247="","",$B$2&amp;AN$31&amp;$B$2&amp;$B$1&amp;ROUND(AN$29/100*_xlfn.XLOOKUP($E248,$E$32:$E$281,_xlfn.XLOOKUP(AN$31,$S$28:$AB$28,$S$32:$AB$281))*IFERROR(_xlfn.XLOOKUP(AO$30,$S$8:$S$10,_xlfn.XLOOKUP(AN$31,$U$4:$Z$4,$U$8:$Z$10),1),1),4))</f>
        <v/>
      </c>
      <c r="AO248" s="2" t="str">
        <f t="shared" si="39"/>
        <v>{"PhysDef":22522.6687,"SkillSpeed":0.1789}</v>
      </c>
      <c r="AP248" s="2" t="str" cm="1">
        <f t="array" ref="AP248">IF(AP247="","",$B$2&amp;AP$31&amp;$B$2&amp;$B$1&amp;ROUND(AP$29/100*_xlfn.XLOOKUP($E248,$E$32:$E$281,_xlfn.XLOOKUP(AP$31,$S$28:$AB$28,$S$32:$AB$281))*IFERROR(_xlfn.XLOOKUP(AS$30,$S$8:$S$10,_xlfn.XLOOKUP(AP$31,$U$4:$Z$4,$U$8:$Z$10),1),1),4))</f>
        <v>"MagicDef":22522.6687</v>
      </c>
      <c r="AQ248" s="2" t="str" cm="1">
        <f t="array" ref="AQ248">IF(AQ247="","",$B$2&amp;AQ$31&amp;$B$2&amp;$B$1&amp;ROUND(AQ$29/100*_xlfn.XLOOKUP($E248,$E$32:$E$281,_xlfn.XLOOKUP(AQ$31,$S$28:$AB$28,$S$32:$AB$281))*IFERROR(_xlfn.XLOOKUP(AT$30,$S$8:$S$10,_xlfn.XLOOKUP(AQ$31,$U$4:$Z$4,$U$8:$Z$10),1),1),4))</f>
        <v>"AtkSpeed":0.23</v>
      </c>
      <c r="AR248" s="2" t="str" cm="1">
        <f t="array" ref="AR248">IF(AR247="","",$B$2&amp;AR$31&amp;$B$2&amp;$B$1&amp;ROUND(AR$29/100*_xlfn.XLOOKUP($E248,$E$32:$E$281,_xlfn.XLOOKUP(AR$31,$S$28:$AB$28,$S$32:$AB$281))*IFERROR(_xlfn.XLOOKUP(AS$30,$S$8:$S$10,_xlfn.XLOOKUP(AR$31,$U$4:$Z$4,$U$8:$Z$10),1),1),4))</f>
        <v>"SkillSpeed":0.1789</v>
      </c>
      <c r="AS248" s="2" t="str">
        <f t="shared" si="40"/>
        <v>{"MagicDef":22522.6687,"AtkSpeed":0.23,"SkillSpeed":0.1789}</v>
      </c>
      <c r="AT248" s="2" t="str" cm="1">
        <f t="array" ref="AT248">IF(AT247="","",$B$2&amp;AT$31&amp;$B$2&amp;$B$1&amp;ROUND(AT$29/100*_xlfn.XLOOKUP($E248,$E$32:$E$281,_xlfn.XLOOKUP(AT$31,$S$28:$AB$28,$S$32:$AB$281))*IFERROR(_xlfn.XLOOKUP(AW$30,$S$8:$S$10,_xlfn.XLOOKUP(AT$31,$U$4:$Z$4,$U$8:$Z$10),1),1),4))</f>
        <v>"Atk":50972.3556</v>
      </c>
      <c r="AU248" s="2" t="str" cm="1">
        <f t="array" ref="AU248">IF(AU247="","",$B$2&amp;AU$31&amp;$B$2&amp;$B$1&amp;ROUND(AU$29/100*_xlfn.XLOOKUP($E248,$E$32:$E$281,_xlfn.XLOOKUP(AU$31,$S$28:$AB$28,$S$32:$AB$281))*IFERROR(_xlfn.XLOOKUP(AX$30,$S$8:$S$10,_xlfn.XLOOKUP(AU$31,$U$4:$Z$4,$U$8:$Z$10),1),1),4))</f>
        <v>"Cri":0.8092</v>
      </c>
      <c r="AV248" s="2" t="str" cm="1">
        <f t="array" ref="AV248">IF(AV247="","",$B$2&amp;AV$31&amp;$B$2&amp;$B$1&amp;ROUND(AV$29/100*_xlfn.XLOOKUP($E248,$E$32:$E$281,_xlfn.XLOOKUP(AV$31,$S$28:$AB$28,$S$32:$AB$281))*IFERROR(_xlfn.XLOOKUP(AW$30,$S$8:$S$10,_xlfn.XLOOKUP(AV$31,$U$4:$Z$4,$U$8:$Z$10),1),1),4))</f>
        <v/>
      </c>
      <c r="AW248" s="2" t="str">
        <f t="shared" si="41"/>
        <v>{"Atk":50972.3556,"Cri":0.8092}</v>
      </c>
      <c r="AX248" s="2" t="str" cm="1">
        <f t="array" ref="AX248">IF(AX247="","",$B$2&amp;AX$31&amp;$B$2&amp;$B$1&amp;ROUND(AX$29/100*_xlfn.XLOOKUP($E248,$E$32:$E$281,_xlfn.XLOOKUP(AX$31,$S$28:$AB$28,$S$32:$AB$281))*IFERROR(_xlfn.XLOOKUP(BA$30,$S$8:$S$10,_xlfn.XLOOKUP(AX$31,$U$4:$Z$4,$U$8:$Z$10),1),1),4))</f>
        <v>"Hp":740877.261</v>
      </c>
      <c r="AY248" s="2" t="str" cm="1">
        <f t="array" ref="AY248">IF(AY247="","",$B$2&amp;AY$31&amp;$B$2&amp;$B$1&amp;ROUND(AY$29/100*_xlfn.XLOOKUP($E248,$E$32:$E$281,_xlfn.XLOOKUP(AY$31,$S$28:$AB$28,$S$32:$AB$281))*IFERROR(_xlfn.XLOOKUP(BB$30,$S$8:$S$10,_xlfn.XLOOKUP(AY$31,$U$4:$Z$4,$U$8:$Z$10),1),1),4))</f>
        <v>"AntiCri":0.8092</v>
      </c>
      <c r="AZ248" s="2" t="str" cm="1">
        <f t="array" ref="AZ248">IF(AZ247="","",$B$2&amp;AZ$31&amp;$B$2&amp;$B$1&amp;ROUND(AZ$29/100*_xlfn.XLOOKUP($E248,$E$32:$E$281,_xlfn.XLOOKUP(AZ$31,$S$28:$AB$28,$S$32:$AB$281))*IFERROR(_xlfn.XLOOKUP(BA$30,$S$8:$S$10,_xlfn.XLOOKUP(AZ$31,$U$4:$Z$4,$U$8:$Z$10),1),1),4))</f>
        <v/>
      </c>
      <c r="BA248" s="2" t="str">
        <f t="shared" si="42"/>
        <v>{"Hp":740877.261,"AntiCri":0.8092}</v>
      </c>
      <c r="BB248" s="2" t="str" cm="1">
        <f t="array" ref="BB248">IF(BB247="","",$B$2&amp;BB$31&amp;$B$2&amp;$B$1&amp;ROUND(BB$29/100*_xlfn.XLOOKUP($E248,$E$32:$E$281,_xlfn.XLOOKUP(BB$31,$S$28:$AB$28,$S$32:$AB$281))*IFERROR(_xlfn.XLOOKUP(BE$30,$S$8:$S$10,_xlfn.XLOOKUP(BB$31,$U$4:$Z$4,$U$8:$Z$10),1),1),4))</f>
        <v>"PhysDef":26078.8796</v>
      </c>
      <c r="BC248" s="2" t="str" cm="1">
        <f t="array" ref="BC248">IF(BC247="","",$B$2&amp;BC$31&amp;$B$2&amp;$B$1&amp;ROUND(BC$29/100*_xlfn.XLOOKUP($E248,$E$32:$E$281,_xlfn.XLOOKUP(BC$31,$S$28:$AB$28,$S$32:$AB$281))*IFERROR(_xlfn.XLOOKUP(BF$30,$S$8:$S$10,_xlfn.XLOOKUP(BC$31,$U$4:$Z$4,$U$8:$Z$10),1),1),4))</f>
        <v>"OnHealInc":0.1686</v>
      </c>
      <c r="BD248" s="2" t="str" cm="1">
        <f t="array" ref="BD248">IF(BD247="","",$B$2&amp;BD$31&amp;$B$2&amp;$B$1&amp;ROUND(BD$29/100*_xlfn.XLOOKUP($E248,$E$32:$E$281,_xlfn.XLOOKUP(BD$31,$S$28:$AB$28,$S$32:$AB$281))*IFERROR(_xlfn.XLOOKUP(BE$30,$S$8:$S$10,_xlfn.XLOOKUP(BD$31,$U$4:$Z$4,$U$8:$Z$10),1),1),4))</f>
        <v/>
      </c>
      <c r="BE248" s="2" t="str">
        <f t="shared" si="43"/>
        <v>{"PhysDef":26078.8796,"OnHealInc":0.1686}</v>
      </c>
      <c r="BF248" s="2" t="str" cm="1">
        <f t="array" ref="BF248">IF(BF247="","",$B$2&amp;BF$31&amp;$B$2&amp;$B$1&amp;ROUND(BF$29/100*_xlfn.XLOOKUP($E248,$E$32:$E$281,_xlfn.XLOOKUP(BF$31,$S$28:$AB$28,$S$32:$AB$281))*IFERROR(_xlfn.XLOOKUP(BI$30,$S$8:$S$10,_xlfn.XLOOKUP(BF$31,$U$4:$Z$4,$U$8:$Z$10),1),1),4))</f>
        <v>"MagicDef":26078.8796</v>
      </c>
      <c r="BG248" s="2" t="str" cm="1">
        <f t="array" ref="BG248">IF(BG247="","",$B$2&amp;BG$31&amp;$B$2&amp;$B$1&amp;ROUND(BG$29/100*_xlfn.XLOOKUP($E248,$E$32:$E$281,_xlfn.XLOOKUP(BG$31,$S$28:$AB$28,$S$32:$AB$281))*IFERROR(_xlfn.XLOOKUP(BJ$30,$S$8:$S$10,_xlfn.XLOOKUP(BG$31,$U$4:$Z$4,$U$8:$Z$10),1),1),4))</f>
        <v>"AtkSpeed":0.23</v>
      </c>
      <c r="BH248" s="2" t="str" cm="1">
        <f t="array" ref="BH248">IF(BH247="","",$B$2&amp;BH$31&amp;$B$2&amp;$B$1&amp;ROUND(BH$29/100*_xlfn.XLOOKUP($E248,$E$32:$E$281,_xlfn.XLOOKUP(BH$31,$S$28:$AB$28,$S$32:$AB$281))*IFERROR(_xlfn.XLOOKUP(BI$30,$S$8:$S$10,_xlfn.XLOOKUP(BH$31,$U$4:$Z$4,$U$8:$Z$10),1),1),4))</f>
        <v>"OnHealInc":0.1686</v>
      </c>
      <c r="BI248" s="2" t="str">
        <f t="shared" si="44"/>
        <v>{"MagicDef":26078.8796,"AtkSpeed":0.23,"OnHealInc":0.1686}</v>
      </c>
      <c r="BJ248" s="2" t="str" cm="1">
        <f t="array" ref="BJ248">IF(BJ247="","",$B$2&amp;BJ$31&amp;$B$2&amp;$B$1&amp;ROUND(BJ$29/100*_xlfn.XLOOKUP($E248,$E$32:$E$281,_xlfn.XLOOKUP(BJ$31,$S$28:$AB$28,$S$32:$AB$281))*IFERROR(_xlfn.XLOOKUP(BM$30,$S$8:$S$10,_xlfn.XLOOKUP(BJ$31,$U$4:$Z$4,$U$8:$Z$10),1),1),4))</f>
        <v>"Atk":65197.199</v>
      </c>
      <c r="BK248" s="2" t="str" cm="1">
        <f t="array" ref="BK248">IF(BK247="","",$B$2&amp;BK$31&amp;$B$2&amp;$B$1&amp;ROUND(BK$29/100*_xlfn.XLOOKUP($E248,$E$32:$E$281,_xlfn.XLOOKUP(BK$31,$S$28:$AB$28,$S$32:$AB$281))*IFERROR(_xlfn.XLOOKUP(BN$30,$S$8:$S$10,_xlfn.XLOOKUP(BK$31,$U$4:$Z$4,$U$8:$Z$10),1),1),4))</f>
        <v>"Cri":0.8092</v>
      </c>
      <c r="BL248" s="2" t="str" cm="1">
        <f t="array" ref="BL248">IF(BL247="","",$B$2&amp;BL$31&amp;$B$2&amp;$B$1&amp;ROUND(BL$29/100*_xlfn.XLOOKUP($E248,$E$32:$E$281,_xlfn.XLOOKUP(BL$31,$S$28:$AB$28,$S$32:$AB$281))*IFERROR(_xlfn.XLOOKUP(BM$30,$S$8:$S$10,_xlfn.XLOOKUP(BL$31,$U$4:$Z$4,$U$8:$Z$10),1),1),4))</f>
        <v/>
      </c>
      <c r="BM248" s="2" t="str">
        <f t="shared" si="45"/>
        <v>{"Atk":65197.199,"Cri":0.8092}</v>
      </c>
      <c r="BN248" s="2" t="str" cm="1">
        <f t="array" ref="BN248">IF(BN247="","",$B$2&amp;BN$31&amp;$B$2&amp;$B$1&amp;ROUND(BN$29/100*_xlfn.XLOOKUP($E248,$E$32:$E$281,_xlfn.XLOOKUP(BN$31,$S$28:$AB$28,$S$32:$AB$281))*IFERROR(_xlfn.XLOOKUP(BQ$30,$S$8:$S$10,_xlfn.XLOOKUP(BN$31,$U$4:$Z$4,$U$8:$Z$10),1),1),4))</f>
        <v>"Hp":622336.8993</v>
      </c>
      <c r="BO248" s="2" t="str" cm="1">
        <f t="array" ref="BO248">IF(BO247="","",$B$2&amp;BO$31&amp;$B$2&amp;$B$1&amp;ROUND(BO$29/100*_xlfn.XLOOKUP($E248,$E$32:$E$281,_xlfn.XLOOKUP(BO$31,$S$28:$AB$28,$S$32:$AB$281))*IFERROR(_xlfn.XLOOKUP(BR$30,$S$8:$S$10,_xlfn.XLOOKUP(BO$31,$U$4:$Z$4,$U$8:$Z$10),1),1),4))</f>
        <v>"AntiCri":0.8092</v>
      </c>
      <c r="BP248" s="2" t="str" cm="1">
        <f t="array" ref="BP248">IF(BP247="","",$B$2&amp;BP$31&amp;$B$2&amp;$B$1&amp;ROUND(BP$29/100*_xlfn.XLOOKUP($E248,$E$32:$E$281,_xlfn.XLOOKUP(BP$31,$S$28:$AB$28,$S$32:$AB$281))*IFERROR(_xlfn.XLOOKUP(BQ$30,$S$8:$S$10,_xlfn.XLOOKUP(BP$31,$U$4:$Z$4,$U$8:$Z$10),1),1),4))</f>
        <v/>
      </c>
      <c r="BQ248" s="2" t="str">
        <f t="shared" si="46"/>
        <v>{"Hp":622336.8993,"AntiCri":0.8092}</v>
      </c>
      <c r="BR248" s="2" t="str" cm="1">
        <f t="array" ref="BR248">IF(BR247="","",$B$2&amp;BR$31&amp;$B$2&amp;$B$1&amp;ROUND(BR$29/100*_xlfn.XLOOKUP($E248,$E$32:$E$281,_xlfn.XLOOKUP(BR$31,$S$28:$AB$28,$S$32:$AB$281))*IFERROR(_xlfn.XLOOKUP(BU$30,$S$8:$S$10,_xlfn.XLOOKUP(BR$31,$U$4:$Z$4,$U$8:$Z$10),1),1),4))</f>
        <v>"PhysDef":22996.8302</v>
      </c>
      <c r="BS248" s="2" t="str" cm="1">
        <f t="array" ref="BS248">IF(BS247="","",$B$2&amp;BS$31&amp;$B$2&amp;$B$1&amp;ROUND(BS$29/100*_xlfn.XLOOKUP($E248,$E$32:$E$281,_xlfn.XLOOKUP(BS$31,$S$28:$AB$28,$S$32:$AB$281))*IFERROR(_xlfn.XLOOKUP(BV$30,$S$8:$S$10,_xlfn.XLOOKUP(BS$31,$U$4:$Z$4,$U$8:$Z$10),1),1),4))</f>
        <v>"HealInc":0.1686</v>
      </c>
      <c r="BT248" s="2" t="str" cm="1">
        <f t="array" ref="BT248">IF(BT247="","",$B$2&amp;BT$31&amp;$B$2&amp;$B$1&amp;ROUND(BT$29/100*_xlfn.XLOOKUP($E248,$E$32:$E$281,_xlfn.XLOOKUP(BT$31,$S$28:$AB$28,$S$32:$AB$281))*IFERROR(_xlfn.XLOOKUP(BU$30,$S$8:$S$10,_xlfn.XLOOKUP(BT$31,$U$4:$Z$4,$U$8:$Z$10),1),1),4))</f>
        <v/>
      </c>
      <c r="BU248" s="2" t="str">
        <f t="shared" si="47"/>
        <v>{"PhysDef":22996.8302,"HealInc":0.1686}</v>
      </c>
      <c r="BV248" s="2" t="str" cm="1">
        <f t="array" ref="BV248">IF(BV247="","",$B$2&amp;BV$31&amp;$B$2&amp;$B$1&amp;ROUND(BV$29/100*_xlfn.XLOOKUP($E248,$E$32:$E$281,_xlfn.XLOOKUP(BV$31,$S$28:$AB$28,$S$32:$AB$281))*IFERROR(_xlfn.XLOOKUP(BY$30,$S$8:$S$10,_xlfn.XLOOKUP(BV$31,$U$4:$Z$4,$U$8:$Z$10),1),1),4))</f>
        <v>"MagicDef":23470.9916</v>
      </c>
      <c r="BW248" s="2" t="str" cm="1">
        <f t="array" ref="BW248">IF(BW247="","",$B$2&amp;BW$31&amp;$B$2&amp;$B$1&amp;ROUND(BW$29/100*_xlfn.XLOOKUP($E248,$E$32:$E$281,_xlfn.XLOOKUP(BW$31,$S$28:$AB$28,$S$32:$AB$281))*IFERROR(_xlfn.XLOOKUP(BZ$30,$S$8:$S$10,_xlfn.XLOOKUP(BW$31,$U$4:$Z$4,$U$8:$Z$10),1),1),4))</f>
        <v>"AtkSpeed":0.23</v>
      </c>
      <c r="BX248" s="2" t="str" cm="1">
        <f t="array" ref="BX248">IF(BX247="","",$B$2&amp;BX$31&amp;$B$2&amp;$B$1&amp;ROUND(BX$29/100*_xlfn.XLOOKUP($E248,$E$32:$E$281,_xlfn.XLOOKUP(BX$31,$S$28:$AB$28,$S$32:$AB$281))*IFERROR(_xlfn.XLOOKUP(BY$30,$S$8:$S$10,_xlfn.XLOOKUP(BX$31,$U$4:$Z$4,$U$8:$Z$10),1),1),4))</f>
        <v>"HealInc":0.1686</v>
      </c>
      <c r="BY248" s="2" t="str">
        <f t="shared" si="48"/>
        <v>{"MagicDef":23470.9916,"AtkSpeed":0.23,"HealInc":0.1686}</v>
      </c>
    </row>
    <row r="249" spans="4:77" ht="16.5" x14ac:dyDescent="0.15">
      <c r="D249" s="38">
        <v>445</v>
      </c>
      <c r="E249" s="43">
        <v>218</v>
      </c>
      <c r="F249" s="38">
        <v>0</v>
      </c>
      <c r="G249" s="38">
        <v>0</v>
      </c>
      <c r="H249" s="38">
        <v>0</v>
      </c>
      <c r="I249" s="48">
        <v>0</v>
      </c>
      <c r="J249" s="48">
        <v>0</v>
      </c>
      <c r="K249" s="48">
        <v>0</v>
      </c>
      <c r="L249" s="48">
        <v>0</v>
      </c>
      <c r="M249" s="48">
        <v>0</v>
      </c>
      <c r="N249" s="48">
        <v>0</v>
      </c>
      <c r="O249" s="48">
        <v>0</v>
      </c>
      <c r="P249" s="48">
        <v>0</v>
      </c>
      <c r="Q249" s="48">
        <v>0</v>
      </c>
      <c r="R249" s="48">
        <v>0</v>
      </c>
      <c r="S249" s="48">
        <f>SUM(I$32:I249)</f>
        <v>592701.80883179419</v>
      </c>
      <c r="T249" s="48">
        <f>SUM(J$32:J249)</f>
        <v>59270.180883179411</v>
      </c>
      <c r="U249" s="48">
        <f>SUM(K$32:K249)</f>
        <v>23708.072353271767</v>
      </c>
      <c r="V249" s="48">
        <f>SUM(L$32:L249)</f>
        <v>23708.072353271767</v>
      </c>
      <c r="W249" s="62">
        <f>SUM(M$32:M249)/10000</f>
        <v>0.80920000000000003</v>
      </c>
      <c r="X249" s="62">
        <f>SUM(N$32:N249)/10000</f>
        <v>0.80920000000000003</v>
      </c>
      <c r="Y249" s="62">
        <f>SUM(O$32:O249)/10000</f>
        <v>0.22994999999999999</v>
      </c>
      <c r="Z249" s="62">
        <f>SUM(P$32:P249)/10000</f>
        <v>0.17885000000000001</v>
      </c>
      <c r="AA249" s="62">
        <f>SUM(Q$32:Q249)/10000</f>
        <v>0.16863000000000011</v>
      </c>
      <c r="AB249" s="62">
        <f>SUM(R$32:R249)/10000</f>
        <v>0.16863000000000011</v>
      </c>
      <c r="AD249" s="2" t="str" cm="1">
        <f t="array" ref="AD249">IF(AD248="","",$B$2&amp;AD$31&amp;$B$2&amp;$B$1&amp;ROUND(AD$29/100*_xlfn.XLOOKUP($E249,$E$32:$E$281,_xlfn.XLOOKUP(AD$31,$S$28:$AB$28,$S$32:$AB$281))*_xlfn.XLOOKUP(AG$30,$S$8:$S$10,_xlfn.XLOOKUP(AD$31,$U$4:$Z$4,$U$8:$Z$10),1),4))</f>
        <v>"Atk":72309.6207</v>
      </c>
      <c r="AE249" s="2" t="str" cm="1">
        <f t="array" ref="AE249">IF(AE248="","",$B$2&amp;AE$31&amp;$B$2&amp;$B$1&amp;ROUND(AE$29/100*_xlfn.XLOOKUP($E249,$E$32:$E$281,_xlfn.XLOOKUP(AE$31,$S$28:$AB$28,$S$32:$AB$281))*_xlfn.XLOOKUP(AG$30,$S$8:$S$10,_xlfn.XLOOKUP(AE$31,$U$4:$Z$4,$U$8:$Z$10),1),4))</f>
        <v>"Cri":1.1733</v>
      </c>
      <c r="AF249" s="2" t="str" cm="1">
        <f t="array" ref="AF249">IF(AF248="","",$B$2&amp;AF$31&amp;$B$2&amp;$B$1&amp;ROUND(AF$29/100*_xlfn.XLOOKUP($E249,$E$32:$E$281,_xlfn.XLOOKUP(AF$31,$S$28:$AB$28,$S$32:$AB$281))*_xlfn.XLOOKUP(AI$30,$S$8:$S$10,_xlfn.XLOOKUP(AF$31,$U$4:$Z$4,$U$8:$Z$10),1),4))</f>
        <v/>
      </c>
      <c r="AG249" s="2" t="str">
        <f t="shared" si="37"/>
        <v>{"Atk":72309.6207,"Cri":1.1733}</v>
      </c>
      <c r="AH249" s="2" t="str" cm="1">
        <f t="array" ref="AH249">IF(AH248="","",$B$2&amp;AH$31&amp;$B$2&amp;$B$1&amp;ROUND(AH$29/100*_xlfn.XLOOKUP($E249,$E$32:$E$281,_xlfn.XLOOKUP(AH$31,$S$28:$AB$28,$S$32:$AB$281))*_xlfn.XLOOKUP(AK$30,$S$8:$S$10,_xlfn.XLOOKUP(AH$31,$U$4:$Z$4,$U$8:$Z$10),1),4))</f>
        <v>"Hp":521577.5918</v>
      </c>
      <c r="AI249" s="2" t="str" cm="1">
        <f t="array" ref="AI249">IF(AI248="","",$B$2&amp;AI$31&amp;$B$2&amp;$B$1&amp;ROUND(AI$29/100*_xlfn.XLOOKUP($E249,$E$32:$E$281,_xlfn.XLOOKUP(AI$31,$S$28:$AB$28,$S$32:$AB$281))*_xlfn.XLOOKUP(AK$30,$S$8:$S$10,_xlfn.XLOOKUP(AI$31,$U$4:$Z$4,$U$8:$Z$10),1),4))</f>
        <v>"AntiCri":0.6474</v>
      </c>
      <c r="AJ249" s="2" t="str" cm="1">
        <f t="array" ref="AJ249">IF(AJ248="","",$B$2&amp;AJ$31&amp;$B$2&amp;$B$1&amp;ROUND(AJ$29/100*_xlfn.XLOOKUP($E249,$E$32:$E$281,_xlfn.XLOOKUP(AJ$31,$S$28:$AB$28,$S$32:$AB$281))*_xlfn.XLOOKUP(AK$30,$S$8:$S$10,_xlfn.XLOOKUP(AJ$31,$U$4:$Z$4,$U$8:$Z$10),1),4))</f>
        <v/>
      </c>
      <c r="AK249" s="2" t="str">
        <f t="shared" si="38"/>
        <v>{"Hp":521577.5918,"AntiCri":0.6474}</v>
      </c>
      <c r="AL249" s="2" t="str" cm="1">
        <f t="array" ref="AL249">IF(AL248="","",$B$2&amp;AL$31&amp;$B$2&amp;$B$1&amp;ROUND(AL$29/100*_xlfn.XLOOKUP($E249,$E$32:$E$281,_xlfn.XLOOKUP(AL$31,$S$28:$AB$28,$S$32:$AB$281))*IFERROR(_xlfn.XLOOKUP(AO$30,$S$8:$S$10,_xlfn.XLOOKUP(AL$31,$U$4:$Z$4,$U$8:$Z$10),1),1),4))</f>
        <v>"PhysDef":22522.6687</v>
      </c>
      <c r="AM249" s="2" t="str" cm="1">
        <f t="array" ref="AM249">IF(AM248="","",$B$2&amp;AM$31&amp;$B$2&amp;$B$1&amp;ROUND(AM$29/100*_xlfn.XLOOKUP($E249,$E$32:$E$281,_xlfn.XLOOKUP(AM$31,$S$28:$AB$28,$S$32:$AB$281))*IFERROR(_xlfn.XLOOKUP(AP$30,$S$8:$S$10,_xlfn.XLOOKUP(AM$31,$U$4:$Z$4,$U$8:$Z$10),1),1),4))</f>
        <v>"SkillSpeed":0.1789</v>
      </c>
      <c r="AN249" s="2" t="str" cm="1">
        <f t="array" ref="AN249">IF(AN248="","",$B$2&amp;AN$31&amp;$B$2&amp;$B$1&amp;ROUND(AN$29/100*_xlfn.XLOOKUP($E249,$E$32:$E$281,_xlfn.XLOOKUP(AN$31,$S$28:$AB$28,$S$32:$AB$281))*IFERROR(_xlfn.XLOOKUP(AO$30,$S$8:$S$10,_xlfn.XLOOKUP(AN$31,$U$4:$Z$4,$U$8:$Z$10),1),1),4))</f>
        <v/>
      </c>
      <c r="AO249" s="2" t="str">
        <f t="shared" si="39"/>
        <v>{"PhysDef":22522.6687,"SkillSpeed":0.1789}</v>
      </c>
      <c r="AP249" s="2" t="str" cm="1">
        <f t="array" ref="AP249">IF(AP248="","",$B$2&amp;AP$31&amp;$B$2&amp;$B$1&amp;ROUND(AP$29/100*_xlfn.XLOOKUP($E249,$E$32:$E$281,_xlfn.XLOOKUP(AP$31,$S$28:$AB$28,$S$32:$AB$281))*IFERROR(_xlfn.XLOOKUP(AS$30,$S$8:$S$10,_xlfn.XLOOKUP(AP$31,$U$4:$Z$4,$U$8:$Z$10),1),1),4))</f>
        <v>"MagicDef":22522.6687</v>
      </c>
      <c r="AQ249" s="2" t="str" cm="1">
        <f t="array" ref="AQ249">IF(AQ248="","",$B$2&amp;AQ$31&amp;$B$2&amp;$B$1&amp;ROUND(AQ$29/100*_xlfn.XLOOKUP($E249,$E$32:$E$281,_xlfn.XLOOKUP(AQ$31,$S$28:$AB$28,$S$32:$AB$281))*IFERROR(_xlfn.XLOOKUP(AT$30,$S$8:$S$10,_xlfn.XLOOKUP(AQ$31,$U$4:$Z$4,$U$8:$Z$10),1),1),4))</f>
        <v>"AtkSpeed":0.23</v>
      </c>
      <c r="AR249" s="2" t="str" cm="1">
        <f t="array" ref="AR249">IF(AR248="","",$B$2&amp;AR$31&amp;$B$2&amp;$B$1&amp;ROUND(AR$29/100*_xlfn.XLOOKUP($E249,$E$32:$E$281,_xlfn.XLOOKUP(AR$31,$S$28:$AB$28,$S$32:$AB$281))*IFERROR(_xlfn.XLOOKUP(AS$30,$S$8:$S$10,_xlfn.XLOOKUP(AR$31,$U$4:$Z$4,$U$8:$Z$10),1),1),4))</f>
        <v>"SkillSpeed":0.1789</v>
      </c>
      <c r="AS249" s="2" t="str">
        <f t="shared" si="40"/>
        <v>{"MagicDef":22522.6687,"AtkSpeed":0.23,"SkillSpeed":0.1789}</v>
      </c>
      <c r="AT249" s="2" t="str" cm="1">
        <f t="array" ref="AT249">IF(AT248="","",$B$2&amp;AT$31&amp;$B$2&amp;$B$1&amp;ROUND(AT$29/100*_xlfn.XLOOKUP($E249,$E$32:$E$281,_xlfn.XLOOKUP(AT$31,$S$28:$AB$28,$S$32:$AB$281))*IFERROR(_xlfn.XLOOKUP(AW$30,$S$8:$S$10,_xlfn.XLOOKUP(AT$31,$U$4:$Z$4,$U$8:$Z$10),1),1),4))</f>
        <v>"Atk":50972.3556</v>
      </c>
      <c r="AU249" s="2" t="str" cm="1">
        <f t="array" ref="AU249">IF(AU248="","",$B$2&amp;AU$31&amp;$B$2&amp;$B$1&amp;ROUND(AU$29/100*_xlfn.XLOOKUP($E249,$E$32:$E$281,_xlfn.XLOOKUP(AU$31,$S$28:$AB$28,$S$32:$AB$281))*IFERROR(_xlfn.XLOOKUP(AX$30,$S$8:$S$10,_xlfn.XLOOKUP(AU$31,$U$4:$Z$4,$U$8:$Z$10),1),1),4))</f>
        <v>"Cri":0.8092</v>
      </c>
      <c r="AV249" s="2" t="str" cm="1">
        <f t="array" ref="AV249">IF(AV248="","",$B$2&amp;AV$31&amp;$B$2&amp;$B$1&amp;ROUND(AV$29/100*_xlfn.XLOOKUP($E249,$E$32:$E$281,_xlfn.XLOOKUP(AV$31,$S$28:$AB$28,$S$32:$AB$281))*IFERROR(_xlfn.XLOOKUP(AW$30,$S$8:$S$10,_xlfn.XLOOKUP(AV$31,$U$4:$Z$4,$U$8:$Z$10),1),1),4))</f>
        <v/>
      </c>
      <c r="AW249" s="2" t="str">
        <f t="shared" si="41"/>
        <v>{"Atk":50972.3556,"Cri":0.8092}</v>
      </c>
      <c r="AX249" s="2" t="str" cm="1">
        <f t="array" ref="AX249">IF(AX248="","",$B$2&amp;AX$31&amp;$B$2&amp;$B$1&amp;ROUND(AX$29/100*_xlfn.XLOOKUP($E249,$E$32:$E$281,_xlfn.XLOOKUP(AX$31,$S$28:$AB$28,$S$32:$AB$281))*IFERROR(_xlfn.XLOOKUP(BA$30,$S$8:$S$10,_xlfn.XLOOKUP(AX$31,$U$4:$Z$4,$U$8:$Z$10),1),1),4))</f>
        <v>"Hp":740877.261</v>
      </c>
      <c r="AY249" s="2" t="str" cm="1">
        <f t="array" ref="AY249">IF(AY248="","",$B$2&amp;AY$31&amp;$B$2&amp;$B$1&amp;ROUND(AY$29/100*_xlfn.XLOOKUP($E249,$E$32:$E$281,_xlfn.XLOOKUP(AY$31,$S$28:$AB$28,$S$32:$AB$281))*IFERROR(_xlfn.XLOOKUP(BB$30,$S$8:$S$10,_xlfn.XLOOKUP(AY$31,$U$4:$Z$4,$U$8:$Z$10),1),1),4))</f>
        <v>"AntiCri":0.8092</v>
      </c>
      <c r="AZ249" s="2" t="str" cm="1">
        <f t="array" ref="AZ249">IF(AZ248="","",$B$2&amp;AZ$31&amp;$B$2&amp;$B$1&amp;ROUND(AZ$29/100*_xlfn.XLOOKUP($E249,$E$32:$E$281,_xlfn.XLOOKUP(AZ$31,$S$28:$AB$28,$S$32:$AB$281))*IFERROR(_xlfn.XLOOKUP(BA$30,$S$8:$S$10,_xlfn.XLOOKUP(AZ$31,$U$4:$Z$4,$U$8:$Z$10),1),1),4))</f>
        <v/>
      </c>
      <c r="BA249" s="2" t="str">
        <f t="shared" si="42"/>
        <v>{"Hp":740877.261,"AntiCri":0.8092}</v>
      </c>
      <c r="BB249" s="2" t="str" cm="1">
        <f t="array" ref="BB249">IF(BB248="","",$B$2&amp;BB$31&amp;$B$2&amp;$B$1&amp;ROUND(BB$29/100*_xlfn.XLOOKUP($E249,$E$32:$E$281,_xlfn.XLOOKUP(BB$31,$S$28:$AB$28,$S$32:$AB$281))*IFERROR(_xlfn.XLOOKUP(BE$30,$S$8:$S$10,_xlfn.XLOOKUP(BB$31,$U$4:$Z$4,$U$8:$Z$10),1),1),4))</f>
        <v>"PhysDef":26078.8796</v>
      </c>
      <c r="BC249" s="2" t="str" cm="1">
        <f t="array" ref="BC249">IF(BC248="","",$B$2&amp;BC$31&amp;$B$2&amp;$B$1&amp;ROUND(BC$29/100*_xlfn.XLOOKUP($E249,$E$32:$E$281,_xlfn.XLOOKUP(BC$31,$S$28:$AB$28,$S$32:$AB$281))*IFERROR(_xlfn.XLOOKUP(BF$30,$S$8:$S$10,_xlfn.XLOOKUP(BC$31,$U$4:$Z$4,$U$8:$Z$10),1),1),4))</f>
        <v>"OnHealInc":0.1686</v>
      </c>
      <c r="BD249" s="2" t="str" cm="1">
        <f t="array" ref="BD249">IF(BD248="","",$B$2&amp;BD$31&amp;$B$2&amp;$B$1&amp;ROUND(BD$29/100*_xlfn.XLOOKUP($E249,$E$32:$E$281,_xlfn.XLOOKUP(BD$31,$S$28:$AB$28,$S$32:$AB$281))*IFERROR(_xlfn.XLOOKUP(BE$30,$S$8:$S$10,_xlfn.XLOOKUP(BD$31,$U$4:$Z$4,$U$8:$Z$10),1),1),4))</f>
        <v/>
      </c>
      <c r="BE249" s="2" t="str">
        <f t="shared" si="43"/>
        <v>{"PhysDef":26078.8796,"OnHealInc":0.1686}</v>
      </c>
      <c r="BF249" s="2" t="str" cm="1">
        <f t="array" ref="BF249">IF(BF248="","",$B$2&amp;BF$31&amp;$B$2&amp;$B$1&amp;ROUND(BF$29/100*_xlfn.XLOOKUP($E249,$E$32:$E$281,_xlfn.XLOOKUP(BF$31,$S$28:$AB$28,$S$32:$AB$281))*IFERROR(_xlfn.XLOOKUP(BI$30,$S$8:$S$10,_xlfn.XLOOKUP(BF$31,$U$4:$Z$4,$U$8:$Z$10),1),1),4))</f>
        <v>"MagicDef":26078.8796</v>
      </c>
      <c r="BG249" s="2" t="str" cm="1">
        <f t="array" ref="BG249">IF(BG248="","",$B$2&amp;BG$31&amp;$B$2&amp;$B$1&amp;ROUND(BG$29/100*_xlfn.XLOOKUP($E249,$E$32:$E$281,_xlfn.XLOOKUP(BG$31,$S$28:$AB$28,$S$32:$AB$281))*IFERROR(_xlfn.XLOOKUP(BJ$30,$S$8:$S$10,_xlfn.XLOOKUP(BG$31,$U$4:$Z$4,$U$8:$Z$10),1),1),4))</f>
        <v>"AtkSpeed":0.23</v>
      </c>
      <c r="BH249" s="2" t="str" cm="1">
        <f t="array" ref="BH249">IF(BH248="","",$B$2&amp;BH$31&amp;$B$2&amp;$B$1&amp;ROUND(BH$29/100*_xlfn.XLOOKUP($E249,$E$32:$E$281,_xlfn.XLOOKUP(BH$31,$S$28:$AB$28,$S$32:$AB$281))*IFERROR(_xlfn.XLOOKUP(BI$30,$S$8:$S$10,_xlfn.XLOOKUP(BH$31,$U$4:$Z$4,$U$8:$Z$10),1),1),4))</f>
        <v>"OnHealInc":0.1686</v>
      </c>
      <c r="BI249" s="2" t="str">
        <f t="shared" si="44"/>
        <v>{"MagicDef":26078.8796,"AtkSpeed":0.23,"OnHealInc":0.1686}</v>
      </c>
      <c r="BJ249" s="2" t="str" cm="1">
        <f t="array" ref="BJ249">IF(BJ248="","",$B$2&amp;BJ$31&amp;$B$2&amp;$B$1&amp;ROUND(BJ$29/100*_xlfn.XLOOKUP($E249,$E$32:$E$281,_xlfn.XLOOKUP(BJ$31,$S$28:$AB$28,$S$32:$AB$281))*IFERROR(_xlfn.XLOOKUP(BM$30,$S$8:$S$10,_xlfn.XLOOKUP(BJ$31,$U$4:$Z$4,$U$8:$Z$10),1),1),4))</f>
        <v>"Atk":65197.199</v>
      </c>
      <c r="BK249" s="2" t="str" cm="1">
        <f t="array" ref="BK249">IF(BK248="","",$B$2&amp;BK$31&amp;$B$2&amp;$B$1&amp;ROUND(BK$29/100*_xlfn.XLOOKUP($E249,$E$32:$E$281,_xlfn.XLOOKUP(BK$31,$S$28:$AB$28,$S$32:$AB$281))*IFERROR(_xlfn.XLOOKUP(BN$30,$S$8:$S$10,_xlfn.XLOOKUP(BK$31,$U$4:$Z$4,$U$8:$Z$10),1),1),4))</f>
        <v>"Cri":0.8092</v>
      </c>
      <c r="BL249" s="2" t="str" cm="1">
        <f t="array" ref="BL249">IF(BL248="","",$B$2&amp;BL$31&amp;$B$2&amp;$B$1&amp;ROUND(BL$29/100*_xlfn.XLOOKUP($E249,$E$32:$E$281,_xlfn.XLOOKUP(BL$31,$S$28:$AB$28,$S$32:$AB$281))*IFERROR(_xlfn.XLOOKUP(BM$30,$S$8:$S$10,_xlfn.XLOOKUP(BL$31,$U$4:$Z$4,$U$8:$Z$10),1),1),4))</f>
        <v/>
      </c>
      <c r="BM249" s="2" t="str">
        <f t="shared" si="45"/>
        <v>{"Atk":65197.199,"Cri":0.8092}</v>
      </c>
      <c r="BN249" s="2" t="str" cm="1">
        <f t="array" ref="BN249">IF(BN248="","",$B$2&amp;BN$31&amp;$B$2&amp;$B$1&amp;ROUND(BN$29/100*_xlfn.XLOOKUP($E249,$E$32:$E$281,_xlfn.XLOOKUP(BN$31,$S$28:$AB$28,$S$32:$AB$281))*IFERROR(_xlfn.XLOOKUP(BQ$30,$S$8:$S$10,_xlfn.XLOOKUP(BN$31,$U$4:$Z$4,$U$8:$Z$10),1),1),4))</f>
        <v>"Hp":622336.8993</v>
      </c>
      <c r="BO249" s="2" t="str" cm="1">
        <f t="array" ref="BO249">IF(BO248="","",$B$2&amp;BO$31&amp;$B$2&amp;$B$1&amp;ROUND(BO$29/100*_xlfn.XLOOKUP($E249,$E$32:$E$281,_xlfn.XLOOKUP(BO$31,$S$28:$AB$28,$S$32:$AB$281))*IFERROR(_xlfn.XLOOKUP(BR$30,$S$8:$S$10,_xlfn.XLOOKUP(BO$31,$U$4:$Z$4,$U$8:$Z$10),1),1),4))</f>
        <v>"AntiCri":0.8092</v>
      </c>
      <c r="BP249" s="2" t="str" cm="1">
        <f t="array" ref="BP249">IF(BP248="","",$B$2&amp;BP$31&amp;$B$2&amp;$B$1&amp;ROUND(BP$29/100*_xlfn.XLOOKUP($E249,$E$32:$E$281,_xlfn.XLOOKUP(BP$31,$S$28:$AB$28,$S$32:$AB$281))*IFERROR(_xlfn.XLOOKUP(BQ$30,$S$8:$S$10,_xlfn.XLOOKUP(BP$31,$U$4:$Z$4,$U$8:$Z$10),1),1),4))</f>
        <v/>
      </c>
      <c r="BQ249" s="2" t="str">
        <f t="shared" si="46"/>
        <v>{"Hp":622336.8993,"AntiCri":0.8092}</v>
      </c>
      <c r="BR249" s="2" t="str" cm="1">
        <f t="array" ref="BR249">IF(BR248="","",$B$2&amp;BR$31&amp;$B$2&amp;$B$1&amp;ROUND(BR$29/100*_xlfn.XLOOKUP($E249,$E$32:$E$281,_xlfn.XLOOKUP(BR$31,$S$28:$AB$28,$S$32:$AB$281))*IFERROR(_xlfn.XLOOKUP(BU$30,$S$8:$S$10,_xlfn.XLOOKUP(BR$31,$U$4:$Z$4,$U$8:$Z$10),1),1),4))</f>
        <v>"PhysDef":22996.8302</v>
      </c>
      <c r="BS249" s="2" t="str" cm="1">
        <f t="array" ref="BS249">IF(BS248="","",$B$2&amp;BS$31&amp;$B$2&amp;$B$1&amp;ROUND(BS$29/100*_xlfn.XLOOKUP($E249,$E$32:$E$281,_xlfn.XLOOKUP(BS$31,$S$28:$AB$28,$S$32:$AB$281))*IFERROR(_xlfn.XLOOKUP(BV$30,$S$8:$S$10,_xlfn.XLOOKUP(BS$31,$U$4:$Z$4,$U$8:$Z$10),1),1),4))</f>
        <v>"HealInc":0.1686</v>
      </c>
      <c r="BT249" s="2" t="str" cm="1">
        <f t="array" ref="BT249">IF(BT248="","",$B$2&amp;BT$31&amp;$B$2&amp;$B$1&amp;ROUND(BT$29/100*_xlfn.XLOOKUP($E249,$E$32:$E$281,_xlfn.XLOOKUP(BT$31,$S$28:$AB$28,$S$32:$AB$281))*IFERROR(_xlfn.XLOOKUP(BU$30,$S$8:$S$10,_xlfn.XLOOKUP(BT$31,$U$4:$Z$4,$U$8:$Z$10),1),1),4))</f>
        <v/>
      </c>
      <c r="BU249" s="2" t="str">
        <f t="shared" si="47"/>
        <v>{"PhysDef":22996.8302,"HealInc":0.1686}</v>
      </c>
      <c r="BV249" s="2" t="str" cm="1">
        <f t="array" ref="BV249">IF(BV248="","",$B$2&amp;BV$31&amp;$B$2&amp;$B$1&amp;ROUND(BV$29/100*_xlfn.XLOOKUP($E249,$E$32:$E$281,_xlfn.XLOOKUP(BV$31,$S$28:$AB$28,$S$32:$AB$281))*IFERROR(_xlfn.XLOOKUP(BY$30,$S$8:$S$10,_xlfn.XLOOKUP(BV$31,$U$4:$Z$4,$U$8:$Z$10),1),1),4))</f>
        <v>"MagicDef":23470.9916</v>
      </c>
      <c r="BW249" s="2" t="str" cm="1">
        <f t="array" ref="BW249">IF(BW248="","",$B$2&amp;BW$31&amp;$B$2&amp;$B$1&amp;ROUND(BW$29/100*_xlfn.XLOOKUP($E249,$E$32:$E$281,_xlfn.XLOOKUP(BW$31,$S$28:$AB$28,$S$32:$AB$281))*IFERROR(_xlfn.XLOOKUP(BZ$30,$S$8:$S$10,_xlfn.XLOOKUP(BW$31,$U$4:$Z$4,$U$8:$Z$10),1),1),4))</f>
        <v>"AtkSpeed":0.23</v>
      </c>
      <c r="BX249" s="2" t="str" cm="1">
        <f t="array" ref="BX249">IF(BX248="","",$B$2&amp;BX$31&amp;$B$2&amp;$B$1&amp;ROUND(BX$29/100*_xlfn.XLOOKUP($E249,$E$32:$E$281,_xlfn.XLOOKUP(BX$31,$S$28:$AB$28,$S$32:$AB$281))*IFERROR(_xlfn.XLOOKUP(BY$30,$S$8:$S$10,_xlfn.XLOOKUP(BX$31,$U$4:$Z$4,$U$8:$Z$10),1),1),4))</f>
        <v>"HealInc":0.1686</v>
      </c>
      <c r="BY249" s="2" t="str">
        <f t="shared" si="48"/>
        <v>{"MagicDef":23470.9916,"AtkSpeed":0.23,"HealInc":0.1686}</v>
      </c>
    </row>
    <row r="250" spans="4:77" ht="16.5" x14ac:dyDescent="0.15">
      <c r="D250" s="38">
        <v>447</v>
      </c>
      <c r="E250" s="43">
        <v>219</v>
      </c>
      <c r="F250" s="38">
        <v>0</v>
      </c>
      <c r="G250" s="38">
        <v>0</v>
      </c>
      <c r="H250" s="38">
        <v>0</v>
      </c>
      <c r="I250" s="48">
        <v>0</v>
      </c>
      <c r="J250" s="48">
        <v>0</v>
      </c>
      <c r="K250" s="48">
        <v>0</v>
      </c>
      <c r="L250" s="48">
        <v>0</v>
      </c>
      <c r="M250" s="48">
        <v>0</v>
      </c>
      <c r="N250" s="48">
        <v>0</v>
      </c>
      <c r="O250" s="48">
        <v>0</v>
      </c>
      <c r="P250" s="48">
        <v>0</v>
      </c>
      <c r="Q250" s="48">
        <v>0</v>
      </c>
      <c r="R250" s="48">
        <v>0</v>
      </c>
      <c r="S250" s="48">
        <f>SUM(I$32:I250)</f>
        <v>592701.80883179419</v>
      </c>
      <c r="T250" s="48">
        <f>SUM(J$32:J250)</f>
        <v>59270.180883179411</v>
      </c>
      <c r="U250" s="48">
        <f>SUM(K$32:K250)</f>
        <v>23708.072353271767</v>
      </c>
      <c r="V250" s="48">
        <f>SUM(L$32:L250)</f>
        <v>23708.072353271767</v>
      </c>
      <c r="W250" s="62">
        <f>SUM(M$32:M250)/10000</f>
        <v>0.80920000000000003</v>
      </c>
      <c r="X250" s="62">
        <f>SUM(N$32:N250)/10000</f>
        <v>0.80920000000000003</v>
      </c>
      <c r="Y250" s="62">
        <f>SUM(O$32:O250)/10000</f>
        <v>0.22994999999999999</v>
      </c>
      <c r="Z250" s="62">
        <f>SUM(P$32:P250)/10000</f>
        <v>0.17885000000000001</v>
      </c>
      <c r="AA250" s="62">
        <f>SUM(Q$32:Q250)/10000</f>
        <v>0.16863000000000011</v>
      </c>
      <c r="AB250" s="62">
        <f>SUM(R$32:R250)/10000</f>
        <v>0.16863000000000011</v>
      </c>
      <c r="AD250" s="2" t="str" cm="1">
        <f t="array" ref="AD250">IF(AD249="","",$B$2&amp;AD$31&amp;$B$2&amp;$B$1&amp;ROUND(AD$29/100*_xlfn.XLOOKUP($E250,$E$32:$E$281,_xlfn.XLOOKUP(AD$31,$S$28:$AB$28,$S$32:$AB$281))*_xlfn.XLOOKUP(AG$30,$S$8:$S$10,_xlfn.XLOOKUP(AD$31,$U$4:$Z$4,$U$8:$Z$10),1),4))</f>
        <v>"Atk":72309.6207</v>
      </c>
      <c r="AE250" s="2" t="str" cm="1">
        <f t="array" ref="AE250">IF(AE249="","",$B$2&amp;AE$31&amp;$B$2&amp;$B$1&amp;ROUND(AE$29/100*_xlfn.XLOOKUP($E250,$E$32:$E$281,_xlfn.XLOOKUP(AE$31,$S$28:$AB$28,$S$32:$AB$281))*_xlfn.XLOOKUP(AG$30,$S$8:$S$10,_xlfn.XLOOKUP(AE$31,$U$4:$Z$4,$U$8:$Z$10),1),4))</f>
        <v>"Cri":1.1733</v>
      </c>
      <c r="AF250" s="2" t="str" cm="1">
        <f t="array" ref="AF250">IF(AF249="","",$B$2&amp;AF$31&amp;$B$2&amp;$B$1&amp;ROUND(AF$29/100*_xlfn.XLOOKUP($E250,$E$32:$E$281,_xlfn.XLOOKUP(AF$31,$S$28:$AB$28,$S$32:$AB$281))*_xlfn.XLOOKUP(AI$30,$S$8:$S$10,_xlfn.XLOOKUP(AF$31,$U$4:$Z$4,$U$8:$Z$10),1),4))</f>
        <v/>
      </c>
      <c r="AG250" s="2" t="str">
        <f t="shared" si="37"/>
        <v>{"Atk":72309.6207,"Cri":1.1733}</v>
      </c>
      <c r="AH250" s="2" t="str" cm="1">
        <f t="array" ref="AH250">IF(AH249="","",$B$2&amp;AH$31&amp;$B$2&amp;$B$1&amp;ROUND(AH$29/100*_xlfn.XLOOKUP($E250,$E$32:$E$281,_xlfn.XLOOKUP(AH$31,$S$28:$AB$28,$S$32:$AB$281))*_xlfn.XLOOKUP(AK$30,$S$8:$S$10,_xlfn.XLOOKUP(AH$31,$U$4:$Z$4,$U$8:$Z$10),1),4))</f>
        <v>"Hp":521577.5918</v>
      </c>
      <c r="AI250" s="2" t="str" cm="1">
        <f t="array" ref="AI250">IF(AI249="","",$B$2&amp;AI$31&amp;$B$2&amp;$B$1&amp;ROUND(AI$29/100*_xlfn.XLOOKUP($E250,$E$32:$E$281,_xlfn.XLOOKUP(AI$31,$S$28:$AB$28,$S$32:$AB$281))*_xlfn.XLOOKUP(AK$30,$S$8:$S$10,_xlfn.XLOOKUP(AI$31,$U$4:$Z$4,$U$8:$Z$10),1),4))</f>
        <v>"AntiCri":0.6474</v>
      </c>
      <c r="AJ250" s="2" t="str" cm="1">
        <f t="array" ref="AJ250">IF(AJ249="","",$B$2&amp;AJ$31&amp;$B$2&amp;$B$1&amp;ROUND(AJ$29/100*_xlfn.XLOOKUP($E250,$E$32:$E$281,_xlfn.XLOOKUP(AJ$31,$S$28:$AB$28,$S$32:$AB$281))*_xlfn.XLOOKUP(AK$30,$S$8:$S$10,_xlfn.XLOOKUP(AJ$31,$U$4:$Z$4,$U$8:$Z$10),1),4))</f>
        <v/>
      </c>
      <c r="AK250" s="2" t="str">
        <f t="shared" si="38"/>
        <v>{"Hp":521577.5918,"AntiCri":0.6474}</v>
      </c>
      <c r="AL250" s="2" t="str" cm="1">
        <f t="array" ref="AL250">IF(AL249="","",$B$2&amp;AL$31&amp;$B$2&amp;$B$1&amp;ROUND(AL$29/100*_xlfn.XLOOKUP($E250,$E$32:$E$281,_xlfn.XLOOKUP(AL$31,$S$28:$AB$28,$S$32:$AB$281))*IFERROR(_xlfn.XLOOKUP(AO$30,$S$8:$S$10,_xlfn.XLOOKUP(AL$31,$U$4:$Z$4,$U$8:$Z$10),1),1),4))</f>
        <v>"PhysDef":22522.6687</v>
      </c>
      <c r="AM250" s="2" t="str" cm="1">
        <f t="array" ref="AM250">IF(AM249="","",$B$2&amp;AM$31&amp;$B$2&amp;$B$1&amp;ROUND(AM$29/100*_xlfn.XLOOKUP($E250,$E$32:$E$281,_xlfn.XLOOKUP(AM$31,$S$28:$AB$28,$S$32:$AB$281))*IFERROR(_xlfn.XLOOKUP(AP$30,$S$8:$S$10,_xlfn.XLOOKUP(AM$31,$U$4:$Z$4,$U$8:$Z$10),1),1),4))</f>
        <v>"SkillSpeed":0.1789</v>
      </c>
      <c r="AN250" s="2" t="str" cm="1">
        <f t="array" ref="AN250">IF(AN249="","",$B$2&amp;AN$31&amp;$B$2&amp;$B$1&amp;ROUND(AN$29/100*_xlfn.XLOOKUP($E250,$E$32:$E$281,_xlfn.XLOOKUP(AN$31,$S$28:$AB$28,$S$32:$AB$281))*IFERROR(_xlfn.XLOOKUP(AO$30,$S$8:$S$10,_xlfn.XLOOKUP(AN$31,$U$4:$Z$4,$U$8:$Z$10),1),1),4))</f>
        <v/>
      </c>
      <c r="AO250" s="2" t="str">
        <f t="shared" si="39"/>
        <v>{"PhysDef":22522.6687,"SkillSpeed":0.1789}</v>
      </c>
      <c r="AP250" s="2" t="str" cm="1">
        <f t="array" ref="AP250">IF(AP249="","",$B$2&amp;AP$31&amp;$B$2&amp;$B$1&amp;ROUND(AP$29/100*_xlfn.XLOOKUP($E250,$E$32:$E$281,_xlfn.XLOOKUP(AP$31,$S$28:$AB$28,$S$32:$AB$281))*IFERROR(_xlfn.XLOOKUP(AS$30,$S$8:$S$10,_xlfn.XLOOKUP(AP$31,$U$4:$Z$4,$U$8:$Z$10),1),1),4))</f>
        <v>"MagicDef":22522.6687</v>
      </c>
      <c r="AQ250" s="2" t="str" cm="1">
        <f t="array" ref="AQ250">IF(AQ249="","",$B$2&amp;AQ$31&amp;$B$2&amp;$B$1&amp;ROUND(AQ$29/100*_xlfn.XLOOKUP($E250,$E$32:$E$281,_xlfn.XLOOKUP(AQ$31,$S$28:$AB$28,$S$32:$AB$281))*IFERROR(_xlfn.XLOOKUP(AT$30,$S$8:$S$10,_xlfn.XLOOKUP(AQ$31,$U$4:$Z$4,$U$8:$Z$10),1),1),4))</f>
        <v>"AtkSpeed":0.23</v>
      </c>
      <c r="AR250" s="2" t="str" cm="1">
        <f t="array" ref="AR250">IF(AR249="","",$B$2&amp;AR$31&amp;$B$2&amp;$B$1&amp;ROUND(AR$29/100*_xlfn.XLOOKUP($E250,$E$32:$E$281,_xlfn.XLOOKUP(AR$31,$S$28:$AB$28,$S$32:$AB$281))*IFERROR(_xlfn.XLOOKUP(AS$30,$S$8:$S$10,_xlfn.XLOOKUP(AR$31,$U$4:$Z$4,$U$8:$Z$10),1),1),4))</f>
        <v>"SkillSpeed":0.1789</v>
      </c>
      <c r="AS250" s="2" t="str">
        <f t="shared" si="40"/>
        <v>{"MagicDef":22522.6687,"AtkSpeed":0.23,"SkillSpeed":0.1789}</v>
      </c>
      <c r="AT250" s="2" t="str" cm="1">
        <f t="array" ref="AT250">IF(AT249="","",$B$2&amp;AT$31&amp;$B$2&amp;$B$1&amp;ROUND(AT$29/100*_xlfn.XLOOKUP($E250,$E$32:$E$281,_xlfn.XLOOKUP(AT$31,$S$28:$AB$28,$S$32:$AB$281))*IFERROR(_xlfn.XLOOKUP(AW$30,$S$8:$S$10,_xlfn.XLOOKUP(AT$31,$U$4:$Z$4,$U$8:$Z$10),1),1),4))</f>
        <v>"Atk":50972.3556</v>
      </c>
      <c r="AU250" s="2" t="str" cm="1">
        <f t="array" ref="AU250">IF(AU249="","",$B$2&amp;AU$31&amp;$B$2&amp;$B$1&amp;ROUND(AU$29/100*_xlfn.XLOOKUP($E250,$E$32:$E$281,_xlfn.XLOOKUP(AU$31,$S$28:$AB$28,$S$32:$AB$281))*IFERROR(_xlfn.XLOOKUP(AX$30,$S$8:$S$10,_xlfn.XLOOKUP(AU$31,$U$4:$Z$4,$U$8:$Z$10),1),1),4))</f>
        <v>"Cri":0.8092</v>
      </c>
      <c r="AV250" s="2" t="str" cm="1">
        <f t="array" ref="AV250">IF(AV249="","",$B$2&amp;AV$31&amp;$B$2&amp;$B$1&amp;ROUND(AV$29/100*_xlfn.XLOOKUP($E250,$E$32:$E$281,_xlfn.XLOOKUP(AV$31,$S$28:$AB$28,$S$32:$AB$281))*IFERROR(_xlfn.XLOOKUP(AW$30,$S$8:$S$10,_xlfn.XLOOKUP(AV$31,$U$4:$Z$4,$U$8:$Z$10),1),1),4))</f>
        <v/>
      </c>
      <c r="AW250" s="2" t="str">
        <f t="shared" si="41"/>
        <v>{"Atk":50972.3556,"Cri":0.8092}</v>
      </c>
      <c r="AX250" s="2" t="str" cm="1">
        <f t="array" ref="AX250">IF(AX249="","",$B$2&amp;AX$31&amp;$B$2&amp;$B$1&amp;ROUND(AX$29/100*_xlfn.XLOOKUP($E250,$E$32:$E$281,_xlfn.XLOOKUP(AX$31,$S$28:$AB$28,$S$32:$AB$281))*IFERROR(_xlfn.XLOOKUP(BA$30,$S$8:$S$10,_xlfn.XLOOKUP(AX$31,$U$4:$Z$4,$U$8:$Z$10),1),1),4))</f>
        <v>"Hp":740877.261</v>
      </c>
      <c r="AY250" s="2" t="str" cm="1">
        <f t="array" ref="AY250">IF(AY249="","",$B$2&amp;AY$31&amp;$B$2&amp;$B$1&amp;ROUND(AY$29/100*_xlfn.XLOOKUP($E250,$E$32:$E$281,_xlfn.XLOOKUP(AY$31,$S$28:$AB$28,$S$32:$AB$281))*IFERROR(_xlfn.XLOOKUP(BB$30,$S$8:$S$10,_xlfn.XLOOKUP(AY$31,$U$4:$Z$4,$U$8:$Z$10),1),1),4))</f>
        <v>"AntiCri":0.8092</v>
      </c>
      <c r="AZ250" s="2" t="str" cm="1">
        <f t="array" ref="AZ250">IF(AZ249="","",$B$2&amp;AZ$31&amp;$B$2&amp;$B$1&amp;ROUND(AZ$29/100*_xlfn.XLOOKUP($E250,$E$32:$E$281,_xlfn.XLOOKUP(AZ$31,$S$28:$AB$28,$S$32:$AB$281))*IFERROR(_xlfn.XLOOKUP(BA$30,$S$8:$S$10,_xlfn.XLOOKUP(AZ$31,$U$4:$Z$4,$U$8:$Z$10),1),1),4))</f>
        <v/>
      </c>
      <c r="BA250" s="2" t="str">
        <f t="shared" si="42"/>
        <v>{"Hp":740877.261,"AntiCri":0.8092}</v>
      </c>
      <c r="BB250" s="2" t="str" cm="1">
        <f t="array" ref="BB250">IF(BB249="","",$B$2&amp;BB$31&amp;$B$2&amp;$B$1&amp;ROUND(BB$29/100*_xlfn.XLOOKUP($E250,$E$32:$E$281,_xlfn.XLOOKUP(BB$31,$S$28:$AB$28,$S$32:$AB$281))*IFERROR(_xlfn.XLOOKUP(BE$30,$S$8:$S$10,_xlfn.XLOOKUP(BB$31,$U$4:$Z$4,$U$8:$Z$10),1),1),4))</f>
        <v>"PhysDef":26078.8796</v>
      </c>
      <c r="BC250" s="2" t="str" cm="1">
        <f t="array" ref="BC250">IF(BC249="","",$B$2&amp;BC$31&amp;$B$2&amp;$B$1&amp;ROUND(BC$29/100*_xlfn.XLOOKUP($E250,$E$32:$E$281,_xlfn.XLOOKUP(BC$31,$S$28:$AB$28,$S$32:$AB$281))*IFERROR(_xlfn.XLOOKUP(BF$30,$S$8:$S$10,_xlfn.XLOOKUP(BC$31,$U$4:$Z$4,$U$8:$Z$10),1),1),4))</f>
        <v>"OnHealInc":0.1686</v>
      </c>
      <c r="BD250" s="2" t="str" cm="1">
        <f t="array" ref="BD250">IF(BD249="","",$B$2&amp;BD$31&amp;$B$2&amp;$B$1&amp;ROUND(BD$29/100*_xlfn.XLOOKUP($E250,$E$32:$E$281,_xlfn.XLOOKUP(BD$31,$S$28:$AB$28,$S$32:$AB$281))*IFERROR(_xlfn.XLOOKUP(BE$30,$S$8:$S$10,_xlfn.XLOOKUP(BD$31,$U$4:$Z$4,$U$8:$Z$10),1),1),4))</f>
        <v/>
      </c>
      <c r="BE250" s="2" t="str">
        <f t="shared" si="43"/>
        <v>{"PhysDef":26078.8796,"OnHealInc":0.1686}</v>
      </c>
      <c r="BF250" s="2" t="str" cm="1">
        <f t="array" ref="BF250">IF(BF249="","",$B$2&amp;BF$31&amp;$B$2&amp;$B$1&amp;ROUND(BF$29/100*_xlfn.XLOOKUP($E250,$E$32:$E$281,_xlfn.XLOOKUP(BF$31,$S$28:$AB$28,$S$32:$AB$281))*IFERROR(_xlfn.XLOOKUP(BI$30,$S$8:$S$10,_xlfn.XLOOKUP(BF$31,$U$4:$Z$4,$U$8:$Z$10),1),1),4))</f>
        <v>"MagicDef":26078.8796</v>
      </c>
      <c r="BG250" s="2" t="str" cm="1">
        <f t="array" ref="BG250">IF(BG249="","",$B$2&amp;BG$31&amp;$B$2&amp;$B$1&amp;ROUND(BG$29/100*_xlfn.XLOOKUP($E250,$E$32:$E$281,_xlfn.XLOOKUP(BG$31,$S$28:$AB$28,$S$32:$AB$281))*IFERROR(_xlfn.XLOOKUP(BJ$30,$S$8:$S$10,_xlfn.XLOOKUP(BG$31,$U$4:$Z$4,$U$8:$Z$10),1),1),4))</f>
        <v>"AtkSpeed":0.23</v>
      </c>
      <c r="BH250" s="2" t="str" cm="1">
        <f t="array" ref="BH250">IF(BH249="","",$B$2&amp;BH$31&amp;$B$2&amp;$B$1&amp;ROUND(BH$29/100*_xlfn.XLOOKUP($E250,$E$32:$E$281,_xlfn.XLOOKUP(BH$31,$S$28:$AB$28,$S$32:$AB$281))*IFERROR(_xlfn.XLOOKUP(BI$30,$S$8:$S$10,_xlfn.XLOOKUP(BH$31,$U$4:$Z$4,$U$8:$Z$10),1),1),4))</f>
        <v>"OnHealInc":0.1686</v>
      </c>
      <c r="BI250" s="2" t="str">
        <f t="shared" si="44"/>
        <v>{"MagicDef":26078.8796,"AtkSpeed":0.23,"OnHealInc":0.1686}</v>
      </c>
      <c r="BJ250" s="2" t="str" cm="1">
        <f t="array" ref="BJ250">IF(BJ249="","",$B$2&amp;BJ$31&amp;$B$2&amp;$B$1&amp;ROUND(BJ$29/100*_xlfn.XLOOKUP($E250,$E$32:$E$281,_xlfn.XLOOKUP(BJ$31,$S$28:$AB$28,$S$32:$AB$281))*IFERROR(_xlfn.XLOOKUP(BM$30,$S$8:$S$10,_xlfn.XLOOKUP(BJ$31,$U$4:$Z$4,$U$8:$Z$10),1),1),4))</f>
        <v>"Atk":65197.199</v>
      </c>
      <c r="BK250" s="2" t="str" cm="1">
        <f t="array" ref="BK250">IF(BK249="","",$B$2&amp;BK$31&amp;$B$2&amp;$B$1&amp;ROUND(BK$29/100*_xlfn.XLOOKUP($E250,$E$32:$E$281,_xlfn.XLOOKUP(BK$31,$S$28:$AB$28,$S$32:$AB$281))*IFERROR(_xlfn.XLOOKUP(BN$30,$S$8:$S$10,_xlfn.XLOOKUP(BK$31,$U$4:$Z$4,$U$8:$Z$10),1),1),4))</f>
        <v>"Cri":0.8092</v>
      </c>
      <c r="BL250" s="2" t="str" cm="1">
        <f t="array" ref="BL250">IF(BL249="","",$B$2&amp;BL$31&amp;$B$2&amp;$B$1&amp;ROUND(BL$29/100*_xlfn.XLOOKUP($E250,$E$32:$E$281,_xlfn.XLOOKUP(BL$31,$S$28:$AB$28,$S$32:$AB$281))*IFERROR(_xlfn.XLOOKUP(BM$30,$S$8:$S$10,_xlfn.XLOOKUP(BL$31,$U$4:$Z$4,$U$8:$Z$10),1),1),4))</f>
        <v/>
      </c>
      <c r="BM250" s="2" t="str">
        <f t="shared" si="45"/>
        <v>{"Atk":65197.199,"Cri":0.8092}</v>
      </c>
      <c r="BN250" s="2" t="str" cm="1">
        <f t="array" ref="BN250">IF(BN249="","",$B$2&amp;BN$31&amp;$B$2&amp;$B$1&amp;ROUND(BN$29/100*_xlfn.XLOOKUP($E250,$E$32:$E$281,_xlfn.XLOOKUP(BN$31,$S$28:$AB$28,$S$32:$AB$281))*IFERROR(_xlfn.XLOOKUP(BQ$30,$S$8:$S$10,_xlfn.XLOOKUP(BN$31,$U$4:$Z$4,$U$8:$Z$10),1),1),4))</f>
        <v>"Hp":622336.8993</v>
      </c>
      <c r="BO250" s="2" t="str" cm="1">
        <f t="array" ref="BO250">IF(BO249="","",$B$2&amp;BO$31&amp;$B$2&amp;$B$1&amp;ROUND(BO$29/100*_xlfn.XLOOKUP($E250,$E$32:$E$281,_xlfn.XLOOKUP(BO$31,$S$28:$AB$28,$S$32:$AB$281))*IFERROR(_xlfn.XLOOKUP(BR$30,$S$8:$S$10,_xlfn.XLOOKUP(BO$31,$U$4:$Z$4,$U$8:$Z$10),1),1),4))</f>
        <v>"AntiCri":0.8092</v>
      </c>
      <c r="BP250" s="2" t="str" cm="1">
        <f t="array" ref="BP250">IF(BP249="","",$B$2&amp;BP$31&amp;$B$2&amp;$B$1&amp;ROUND(BP$29/100*_xlfn.XLOOKUP($E250,$E$32:$E$281,_xlfn.XLOOKUP(BP$31,$S$28:$AB$28,$S$32:$AB$281))*IFERROR(_xlfn.XLOOKUP(BQ$30,$S$8:$S$10,_xlfn.XLOOKUP(BP$31,$U$4:$Z$4,$U$8:$Z$10),1),1),4))</f>
        <v/>
      </c>
      <c r="BQ250" s="2" t="str">
        <f t="shared" si="46"/>
        <v>{"Hp":622336.8993,"AntiCri":0.8092}</v>
      </c>
      <c r="BR250" s="2" t="str" cm="1">
        <f t="array" ref="BR250">IF(BR249="","",$B$2&amp;BR$31&amp;$B$2&amp;$B$1&amp;ROUND(BR$29/100*_xlfn.XLOOKUP($E250,$E$32:$E$281,_xlfn.XLOOKUP(BR$31,$S$28:$AB$28,$S$32:$AB$281))*IFERROR(_xlfn.XLOOKUP(BU$30,$S$8:$S$10,_xlfn.XLOOKUP(BR$31,$U$4:$Z$4,$U$8:$Z$10),1),1),4))</f>
        <v>"PhysDef":22996.8302</v>
      </c>
      <c r="BS250" s="2" t="str" cm="1">
        <f t="array" ref="BS250">IF(BS249="","",$B$2&amp;BS$31&amp;$B$2&amp;$B$1&amp;ROUND(BS$29/100*_xlfn.XLOOKUP($E250,$E$32:$E$281,_xlfn.XLOOKUP(BS$31,$S$28:$AB$28,$S$32:$AB$281))*IFERROR(_xlfn.XLOOKUP(BV$30,$S$8:$S$10,_xlfn.XLOOKUP(BS$31,$U$4:$Z$4,$U$8:$Z$10),1),1),4))</f>
        <v>"HealInc":0.1686</v>
      </c>
      <c r="BT250" s="2" t="str" cm="1">
        <f t="array" ref="BT250">IF(BT249="","",$B$2&amp;BT$31&amp;$B$2&amp;$B$1&amp;ROUND(BT$29/100*_xlfn.XLOOKUP($E250,$E$32:$E$281,_xlfn.XLOOKUP(BT$31,$S$28:$AB$28,$S$32:$AB$281))*IFERROR(_xlfn.XLOOKUP(BU$30,$S$8:$S$10,_xlfn.XLOOKUP(BT$31,$U$4:$Z$4,$U$8:$Z$10),1),1),4))</f>
        <v/>
      </c>
      <c r="BU250" s="2" t="str">
        <f t="shared" si="47"/>
        <v>{"PhysDef":22996.8302,"HealInc":0.1686}</v>
      </c>
      <c r="BV250" s="2" t="str" cm="1">
        <f t="array" ref="BV250">IF(BV249="","",$B$2&amp;BV$31&amp;$B$2&amp;$B$1&amp;ROUND(BV$29/100*_xlfn.XLOOKUP($E250,$E$32:$E$281,_xlfn.XLOOKUP(BV$31,$S$28:$AB$28,$S$32:$AB$281))*IFERROR(_xlfn.XLOOKUP(BY$30,$S$8:$S$10,_xlfn.XLOOKUP(BV$31,$U$4:$Z$4,$U$8:$Z$10),1),1),4))</f>
        <v>"MagicDef":23470.9916</v>
      </c>
      <c r="BW250" s="2" t="str" cm="1">
        <f t="array" ref="BW250">IF(BW249="","",$B$2&amp;BW$31&amp;$B$2&amp;$B$1&amp;ROUND(BW$29/100*_xlfn.XLOOKUP($E250,$E$32:$E$281,_xlfn.XLOOKUP(BW$31,$S$28:$AB$28,$S$32:$AB$281))*IFERROR(_xlfn.XLOOKUP(BZ$30,$S$8:$S$10,_xlfn.XLOOKUP(BW$31,$U$4:$Z$4,$U$8:$Z$10),1),1),4))</f>
        <v>"AtkSpeed":0.23</v>
      </c>
      <c r="BX250" s="2" t="str" cm="1">
        <f t="array" ref="BX250">IF(BX249="","",$B$2&amp;BX$31&amp;$B$2&amp;$B$1&amp;ROUND(BX$29/100*_xlfn.XLOOKUP($E250,$E$32:$E$281,_xlfn.XLOOKUP(BX$31,$S$28:$AB$28,$S$32:$AB$281))*IFERROR(_xlfn.XLOOKUP(BY$30,$S$8:$S$10,_xlfn.XLOOKUP(BX$31,$U$4:$Z$4,$U$8:$Z$10),1),1),4))</f>
        <v>"HealInc":0.1686</v>
      </c>
      <c r="BY250" s="2" t="str">
        <f t="shared" si="48"/>
        <v>{"MagicDef":23470.9916,"AtkSpeed":0.23,"HealInc":0.1686}</v>
      </c>
    </row>
    <row r="251" spans="4:77" ht="16.5" x14ac:dyDescent="0.15">
      <c r="D251" s="38">
        <v>449</v>
      </c>
      <c r="E251" s="43">
        <v>220</v>
      </c>
      <c r="F251" s="38">
        <v>0</v>
      </c>
      <c r="G251" s="38">
        <v>0</v>
      </c>
      <c r="H251" s="38">
        <v>0</v>
      </c>
      <c r="I251" s="48">
        <v>0</v>
      </c>
      <c r="J251" s="48">
        <v>0</v>
      </c>
      <c r="K251" s="48">
        <v>0</v>
      </c>
      <c r="L251" s="48">
        <v>0</v>
      </c>
      <c r="M251" s="48">
        <v>0</v>
      </c>
      <c r="N251" s="48">
        <v>0</v>
      </c>
      <c r="O251" s="48">
        <v>0</v>
      </c>
      <c r="P251" s="48">
        <v>0</v>
      </c>
      <c r="Q251" s="48">
        <v>0</v>
      </c>
      <c r="R251" s="48">
        <v>0</v>
      </c>
      <c r="S251" s="48">
        <f>SUM(I$32:I251)</f>
        <v>592701.80883179419</v>
      </c>
      <c r="T251" s="48">
        <f>SUM(J$32:J251)</f>
        <v>59270.180883179411</v>
      </c>
      <c r="U251" s="48">
        <f>SUM(K$32:K251)</f>
        <v>23708.072353271767</v>
      </c>
      <c r="V251" s="48">
        <f>SUM(L$32:L251)</f>
        <v>23708.072353271767</v>
      </c>
      <c r="W251" s="62">
        <f>SUM(M$32:M251)/10000</f>
        <v>0.80920000000000003</v>
      </c>
      <c r="X251" s="62">
        <f>SUM(N$32:N251)/10000</f>
        <v>0.80920000000000003</v>
      </c>
      <c r="Y251" s="62">
        <f>SUM(O$32:O251)/10000</f>
        <v>0.22994999999999999</v>
      </c>
      <c r="Z251" s="62">
        <f>SUM(P$32:P251)/10000</f>
        <v>0.17885000000000001</v>
      </c>
      <c r="AA251" s="62">
        <f>SUM(Q$32:Q251)/10000</f>
        <v>0.16863000000000011</v>
      </c>
      <c r="AB251" s="62">
        <f>SUM(R$32:R251)/10000</f>
        <v>0.16863000000000011</v>
      </c>
      <c r="AD251" s="2" t="str" cm="1">
        <f t="array" ref="AD251">IF(AD250="","",$B$2&amp;AD$31&amp;$B$2&amp;$B$1&amp;ROUND(AD$29/100*_xlfn.XLOOKUP($E251,$E$32:$E$281,_xlfn.XLOOKUP(AD$31,$S$28:$AB$28,$S$32:$AB$281))*_xlfn.XLOOKUP(AG$30,$S$8:$S$10,_xlfn.XLOOKUP(AD$31,$U$4:$Z$4,$U$8:$Z$10),1),4))</f>
        <v>"Atk":72309.6207</v>
      </c>
      <c r="AE251" s="2" t="str" cm="1">
        <f t="array" ref="AE251">IF(AE250="","",$B$2&amp;AE$31&amp;$B$2&amp;$B$1&amp;ROUND(AE$29/100*_xlfn.XLOOKUP($E251,$E$32:$E$281,_xlfn.XLOOKUP(AE$31,$S$28:$AB$28,$S$32:$AB$281))*_xlfn.XLOOKUP(AG$30,$S$8:$S$10,_xlfn.XLOOKUP(AE$31,$U$4:$Z$4,$U$8:$Z$10),1),4))</f>
        <v>"Cri":1.1733</v>
      </c>
      <c r="AF251" s="2" t="str" cm="1">
        <f t="array" ref="AF251">IF(AF250="","",$B$2&amp;AF$31&amp;$B$2&amp;$B$1&amp;ROUND(AF$29/100*_xlfn.XLOOKUP($E251,$E$32:$E$281,_xlfn.XLOOKUP(AF$31,$S$28:$AB$28,$S$32:$AB$281))*_xlfn.XLOOKUP(AI$30,$S$8:$S$10,_xlfn.XLOOKUP(AF$31,$U$4:$Z$4,$U$8:$Z$10),1),4))</f>
        <v/>
      </c>
      <c r="AG251" s="2" t="str">
        <f t="shared" si="37"/>
        <v>{"Atk":72309.6207,"Cri":1.1733}</v>
      </c>
      <c r="AH251" s="2" t="str" cm="1">
        <f t="array" ref="AH251">IF(AH250="","",$B$2&amp;AH$31&amp;$B$2&amp;$B$1&amp;ROUND(AH$29/100*_xlfn.XLOOKUP($E251,$E$32:$E$281,_xlfn.XLOOKUP(AH$31,$S$28:$AB$28,$S$32:$AB$281))*_xlfn.XLOOKUP(AK$30,$S$8:$S$10,_xlfn.XLOOKUP(AH$31,$U$4:$Z$4,$U$8:$Z$10),1),4))</f>
        <v>"Hp":521577.5918</v>
      </c>
      <c r="AI251" s="2" t="str" cm="1">
        <f t="array" ref="AI251">IF(AI250="","",$B$2&amp;AI$31&amp;$B$2&amp;$B$1&amp;ROUND(AI$29/100*_xlfn.XLOOKUP($E251,$E$32:$E$281,_xlfn.XLOOKUP(AI$31,$S$28:$AB$28,$S$32:$AB$281))*_xlfn.XLOOKUP(AK$30,$S$8:$S$10,_xlfn.XLOOKUP(AI$31,$U$4:$Z$4,$U$8:$Z$10),1),4))</f>
        <v>"AntiCri":0.6474</v>
      </c>
      <c r="AJ251" s="2" t="str" cm="1">
        <f t="array" ref="AJ251">IF(AJ250="","",$B$2&amp;AJ$31&amp;$B$2&amp;$B$1&amp;ROUND(AJ$29/100*_xlfn.XLOOKUP($E251,$E$32:$E$281,_xlfn.XLOOKUP(AJ$31,$S$28:$AB$28,$S$32:$AB$281))*_xlfn.XLOOKUP(AK$30,$S$8:$S$10,_xlfn.XLOOKUP(AJ$31,$U$4:$Z$4,$U$8:$Z$10),1),4))</f>
        <v/>
      </c>
      <c r="AK251" s="2" t="str">
        <f t="shared" si="38"/>
        <v>{"Hp":521577.5918,"AntiCri":0.6474}</v>
      </c>
      <c r="AL251" s="2" t="str" cm="1">
        <f t="array" ref="AL251">IF(AL250="","",$B$2&amp;AL$31&amp;$B$2&amp;$B$1&amp;ROUND(AL$29/100*_xlfn.XLOOKUP($E251,$E$32:$E$281,_xlfn.XLOOKUP(AL$31,$S$28:$AB$28,$S$32:$AB$281))*IFERROR(_xlfn.XLOOKUP(AO$30,$S$8:$S$10,_xlfn.XLOOKUP(AL$31,$U$4:$Z$4,$U$8:$Z$10),1),1),4))</f>
        <v>"PhysDef":22522.6687</v>
      </c>
      <c r="AM251" s="2" t="str" cm="1">
        <f t="array" ref="AM251">IF(AM250="","",$B$2&amp;AM$31&amp;$B$2&amp;$B$1&amp;ROUND(AM$29/100*_xlfn.XLOOKUP($E251,$E$32:$E$281,_xlfn.XLOOKUP(AM$31,$S$28:$AB$28,$S$32:$AB$281))*IFERROR(_xlfn.XLOOKUP(AP$30,$S$8:$S$10,_xlfn.XLOOKUP(AM$31,$U$4:$Z$4,$U$8:$Z$10),1),1),4))</f>
        <v>"SkillSpeed":0.1789</v>
      </c>
      <c r="AN251" s="2" t="str" cm="1">
        <f t="array" ref="AN251">IF(AN250="","",$B$2&amp;AN$31&amp;$B$2&amp;$B$1&amp;ROUND(AN$29/100*_xlfn.XLOOKUP($E251,$E$32:$E$281,_xlfn.XLOOKUP(AN$31,$S$28:$AB$28,$S$32:$AB$281))*IFERROR(_xlfn.XLOOKUP(AO$30,$S$8:$S$10,_xlfn.XLOOKUP(AN$31,$U$4:$Z$4,$U$8:$Z$10),1),1),4))</f>
        <v/>
      </c>
      <c r="AO251" s="2" t="str">
        <f t="shared" si="39"/>
        <v>{"PhysDef":22522.6687,"SkillSpeed":0.1789}</v>
      </c>
      <c r="AP251" s="2" t="str" cm="1">
        <f t="array" ref="AP251">IF(AP250="","",$B$2&amp;AP$31&amp;$B$2&amp;$B$1&amp;ROUND(AP$29/100*_xlfn.XLOOKUP($E251,$E$32:$E$281,_xlfn.XLOOKUP(AP$31,$S$28:$AB$28,$S$32:$AB$281))*IFERROR(_xlfn.XLOOKUP(AS$30,$S$8:$S$10,_xlfn.XLOOKUP(AP$31,$U$4:$Z$4,$U$8:$Z$10),1),1),4))</f>
        <v>"MagicDef":22522.6687</v>
      </c>
      <c r="AQ251" s="2" t="str" cm="1">
        <f t="array" ref="AQ251">IF(AQ250="","",$B$2&amp;AQ$31&amp;$B$2&amp;$B$1&amp;ROUND(AQ$29/100*_xlfn.XLOOKUP($E251,$E$32:$E$281,_xlfn.XLOOKUP(AQ$31,$S$28:$AB$28,$S$32:$AB$281))*IFERROR(_xlfn.XLOOKUP(AT$30,$S$8:$S$10,_xlfn.XLOOKUP(AQ$31,$U$4:$Z$4,$U$8:$Z$10),1),1),4))</f>
        <v>"AtkSpeed":0.23</v>
      </c>
      <c r="AR251" s="2" t="str" cm="1">
        <f t="array" ref="AR251">IF(AR250="","",$B$2&amp;AR$31&amp;$B$2&amp;$B$1&amp;ROUND(AR$29/100*_xlfn.XLOOKUP($E251,$E$32:$E$281,_xlfn.XLOOKUP(AR$31,$S$28:$AB$28,$S$32:$AB$281))*IFERROR(_xlfn.XLOOKUP(AS$30,$S$8:$S$10,_xlfn.XLOOKUP(AR$31,$U$4:$Z$4,$U$8:$Z$10),1),1),4))</f>
        <v>"SkillSpeed":0.1789</v>
      </c>
      <c r="AS251" s="2" t="str">
        <f t="shared" si="40"/>
        <v>{"MagicDef":22522.6687,"AtkSpeed":0.23,"SkillSpeed":0.1789}</v>
      </c>
      <c r="AT251" s="2" t="str" cm="1">
        <f t="array" ref="AT251">IF(AT250="","",$B$2&amp;AT$31&amp;$B$2&amp;$B$1&amp;ROUND(AT$29/100*_xlfn.XLOOKUP($E251,$E$32:$E$281,_xlfn.XLOOKUP(AT$31,$S$28:$AB$28,$S$32:$AB$281))*IFERROR(_xlfn.XLOOKUP(AW$30,$S$8:$S$10,_xlfn.XLOOKUP(AT$31,$U$4:$Z$4,$U$8:$Z$10),1),1),4))</f>
        <v>"Atk":50972.3556</v>
      </c>
      <c r="AU251" s="2" t="str" cm="1">
        <f t="array" ref="AU251">IF(AU250="","",$B$2&amp;AU$31&amp;$B$2&amp;$B$1&amp;ROUND(AU$29/100*_xlfn.XLOOKUP($E251,$E$32:$E$281,_xlfn.XLOOKUP(AU$31,$S$28:$AB$28,$S$32:$AB$281))*IFERROR(_xlfn.XLOOKUP(AX$30,$S$8:$S$10,_xlfn.XLOOKUP(AU$31,$U$4:$Z$4,$U$8:$Z$10),1),1),4))</f>
        <v>"Cri":0.8092</v>
      </c>
      <c r="AV251" s="2" t="str" cm="1">
        <f t="array" ref="AV251">IF(AV250="","",$B$2&amp;AV$31&amp;$B$2&amp;$B$1&amp;ROUND(AV$29/100*_xlfn.XLOOKUP($E251,$E$32:$E$281,_xlfn.XLOOKUP(AV$31,$S$28:$AB$28,$S$32:$AB$281))*IFERROR(_xlfn.XLOOKUP(AW$30,$S$8:$S$10,_xlfn.XLOOKUP(AV$31,$U$4:$Z$4,$U$8:$Z$10),1),1),4))</f>
        <v/>
      </c>
      <c r="AW251" s="2" t="str">
        <f t="shared" si="41"/>
        <v>{"Atk":50972.3556,"Cri":0.8092}</v>
      </c>
      <c r="AX251" s="2" t="str" cm="1">
        <f t="array" ref="AX251">IF(AX250="","",$B$2&amp;AX$31&amp;$B$2&amp;$B$1&amp;ROUND(AX$29/100*_xlfn.XLOOKUP($E251,$E$32:$E$281,_xlfn.XLOOKUP(AX$31,$S$28:$AB$28,$S$32:$AB$281))*IFERROR(_xlfn.XLOOKUP(BA$30,$S$8:$S$10,_xlfn.XLOOKUP(AX$31,$U$4:$Z$4,$U$8:$Z$10),1),1),4))</f>
        <v>"Hp":740877.261</v>
      </c>
      <c r="AY251" s="2" t="str" cm="1">
        <f t="array" ref="AY251">IF(AY250="","",$B$2&amp;AY$31&amp;$B$2&amp;$B$1&amp;ROUND(AY$29/100*_xlfn.XLOOKUP($E251,$E$32:$E$281,_xlfn.XLOOKUP(AY$31,$S$28:$AB$28,$S$32:$AB$281))*IFERROR(_xlfn.XLOOKUP(BB$30,$S$8:$S$10,_xlfn.XLOOKUP(AY$31,$U$4:$Z$4,$U$8:$Z$10),1),1),4))</f>
        <v>"AntiCri":0.8092</v>
      </c>
      <c r="AZ251" s="2" t="str" cm="1">
        <f t="array" ref="AZ251">IF(AZ250="","",$B$2&amp;AZ$31&amp;$B$2&amp;$B$1&amp;ROUND(AZ$29/100*_xlfn.XLOOKUP($E251,$E$32:$E$281,_xlfn.XLOOKUP(AZ$31,$S$28:$AB$28,$S$32:$AB$281))*IFERROR(_xlfn.XLOOKUP(BA$30,$S$8:$S$10,_xlfn.XLOOKUP(AZ$31,$U$4:$Z$4,$U$8:$Z$10),1),1),4))</f>
        <v/>
      </c>
      <c r="BA251" s="2" t="str">
        <f t="shared" si="42"/>
        <v>{"Hp":740877.261,"AntiCri":0.8092}</v>
      </c>
      <c r="BB251" s="2" t="str" cm="1">
        <f t="array" ref="BB251">IF(BB250="","",$B$2&amp;BB$31&amp;$B$2&amp;$B$1&amp;ROUND(BB$29/100*_xlfn.XLOOKUP($E251,$E$32:$E$281,_xlfn.XLOOKUP(BB$31,$S$28:$AB$28,$S$32:$AB$281))*IFERROR(_xlfn.XLOOKUP(BE$30,$S$8:$S$10,_xlfn.XLOOKUP(BB$31,$U$4:$Z$4,$U$8:$Z$10),1),1),4))</f>
        <v>"PhysDef":26078.8796</v>
      </c>
      <c r="BC251" s="2" t="str" cm="1">
        <f t="array" ref="BC251">IF(BC250="","",$B$2&amp;BC$31&amp;$B$2&amp;$B$1&amp;ROUND(BC$29/100*_xlfn.XLOOKUP($E251,$E$32:$E$281,_xlfn.XLOOKUP(BC$31,$S$28:$AB$28,$S$32:$AB$281))*IFERROR(_xlfn.XLOOKUP(BF$30,$S$8:$S$10,_xlfn.XLOOKUP(BC$31,$U$4:$Z$4,$U$8:$Z$10),1),1),4))</f>
        <v>"OnHealInc":0.1686</v>
      </c>
      <c r="BD251" s="2" t="str" cm="1">
        <f t="array" ref="BD251">IF(BD250="","",$B$2&amp;BD$31&amp;$B$2&amp;$B$1&amp;ROUND(BD$29/100*_xlfn.XLOOKUP($E251,$E$32:$E$281,_xlfn.XLOOKUP(BD$31,$S$28:$AB$28,$S$32:$AB$281))*IFERROR(_xlfn.XLOOKUP(BE$30,$S$8:$S$10,_xlfn.XLOOKUP(BD$31,$U$4:$Z$4,$U$8:$Z$10),1),1),4))</f>
        <v/>
      </c>
      <c r="BE251" s="2" t="str">
        <f t="shared" si="43"/>
        <v>{"PhysDef":26078.8796,"OnHealInc":0.1686}</v>
      </c>
      <c r="BF251" s="2" t="str" cm="1">
        <f t="array" ref="BF251">IF(BF250="","",$B$2&amp;BF$31&amp;$B$2&amp;$B$1&amp;ROUND(BF$29/100*_xlfn.XLOOKUP($E251,$E$32:$E$281,_xlfn.XLOOKUP(BF$31,$S$28:$AB$28,$S$32:$AB$281))*IFERROR(_xlfn.XLOOKUP(BI$30,$S$8:$S$10,_xlfn.XLOOKUP(BF$31,$U$4:$Z$4,$U$8:$Z$10),1),1),4))</f>
        <v>"MagicDef":26078.8796</v>
      </c>
      <c r="BG251" s="2" t="str" cm="1">
        <f t="array" ref="BG251">IF(BG250="","",$B$2&amp;BG$31&amp;$B$2&amp;$B$1&amp;ROUND(BG$29/100*_xlfn.XLOOKUP($E251,$E$32:$E$281,_xlfn.XLOOKUP(BG$31,$S$28:$AB$28,$S$32:$AB$281))*IFERROR(_xlfn.XLOOKUP(BJ$30,$S$8:$S$10,_xlfn.XLOOKUP(BG$31,$U$4:$Z$4,$U$8:$Z$10),1),1),4))</f>
        <v>"AtkSpeed":0.23</v>
      </c>
      <c r="BH251" s="2" t="str" cm="1">
        <f t="array" ref="BH251">IF(BH250="","",$B$2&amp;BH$31&amp;$B$2&amp;$B$1&amp;ROUND(BH$29/100*_xlfn.XLOOKUP($E251,$E$32:$E$281,_xlfn.XLOOKUP(BH$31,$S$28:$AB$28,$S$32:$AB$281))*IFERROR(_xlfn.XLOOKUP(BI$30,$S$8:$S$10,_xlfn.XLOOKUP(BH$31,$U$4:$Z$4,$U$8:$Z$10),1),1),4))</f>
        <v>"OnHealInc":0.1686</v>
      </c>
      <c r="BI251" s="2" t="str">
        <f t="shared" si="44"/>
        <v>{"MagicDef":26078.8796,"AtkSpeed":0.23,"OnHealInc":0.1686}</v>
      </c>
      <c r="BJ251" s="2" t="str" cm="1">
        <f t="array" ref="BJ251">IF(BJ250="","",$B$2&amp;BJ$31&amp;$B$2&amp;$B$1&amp;ROUND(BJ$29/100*_xlfn.XLOOKUP($E251,$E$32:$E$281,_xlfn.XLOOKUP(BJ$31,$S$28:$AB$28,$S$32:$AB$281))*IFERROR(_xlfn.XLOOKUP(BM$30,$S$8:$S$10,_xlfn.XLOOKUP(BJ$31,$U$4:$Z$4,$U$8:$Z$10),1),1),4))</f>
        <v>"Atk":65197.199</v>
      </c>
      <c r="BK251" s="2" t="str" cm="1">
        <f t="array" ref="BK251">IF(BK250="","",$B$2&amp;BK$31&amp;$B$2&amp;$B$1&amp;ROUND(BK$29/100*_xlfn.XLOOKUP($E251,$E$32:$E$281,_xlfn.XLOOKUP(BK$31,$S$28:$AB$28,$S$32:$AB$281))*IFERROR(_xlfn.XLOOKUP(BN$30,$S$8:$S$10,_xlfn.XLOOKUP(BK$31,$U$4:$Z$4,$U$8:$Z$10),1),1),4))</f>
        <v>"Cri":0.8092</v>
      </c>
      <c r="BL251" s="2" t="str" cm="1">
        <f t="array" ref="BL251">IF(BL250="","",$B$2&amp;BL$31&amp;$B$2&amp;$B$1&amp;ROUND(BL$29/100*_xlfn.XLOOKUP($E251,$E$32:$E$281,_xlfn.XLOOKUP(BL$31,$S$28:$AB$28,$S$32:$AB$281))*IFERROR(_xlfn.XLOOKUP(BM$30,$S$8:$S$10,_xlfn.XLOOKUP(BL$31,$U$4:$Z$4,$U$8:$Z$10),1),1),4))</f>
        <v/>
      </c>
      <c r="BM251" s="2" t="str">
        <f t="shared" si="45"/>
        <v>{"Atk":65197.199,"Cri":0.8092}</v>
      </c>
      <c r="BN251" s="2" t="str" cm="1">
        <f t="array" ref="BN251">IF(BN250="","",$B$2&amp;BN$31&amp;$B$2&amp;$B$1&amp;ROUND(BN$29/100*_xlfn.XLOOKUP($E251,$E$32:$E$281,_xlfn.XLOOKUP(BN$31,$S$28:$AB$28,$S$32:$AB$281))*IFERROR(_xlfn.XLOOKUP(BQ$30,$S$8:$S$10,_xlfn.XLOOKUP(BN$31,$U$4:$Z$4,$U$8:$Z$10),1),1),4))</f>
        <v>"Hp":622336.8993</v>
      </c>
      <c r="BO251" s="2" t="str" cm="1">
        <f t="array" ref="BO251">IF(BO250="","",$B$2&amp;BO$31&amp;$B$2&amp;$B$1&amp;ROUND(BO$29/100*_xlfn.XLOOKUP($E251,$E$32:$E$281,_xlfn.XLOOKUP(BO$31,$S$28:$AB$28,$S$32:$AB$281))*IFERROR(_xlfn.XLOOKUP(BR$30,$S$8:$S$10,_xlfn.XLOOKUP(BO$31,$U$4:$Z$4,$U$8:$Z$10),1),1),4))</f>
        <v>"AntiCri":0.8092</v>
      </c>
      <c r="BP251" s="2" t="str" cm="1">
        <f t="array" ref="BP251">IF(BP250="","",$B$2&amp;BP$31&amp;$B$2&amp;$B$1&amp;ROUND(BP$29/100*_xlfn.XLOOKUP($E251,$E$32:$E$281,_xlfn.XLOOKUP(BP$31,$S$28:$AB$28,$S$32:$AB$281))*IFERROR(_xlfn.XLOOKUP(BQ$30,$S$8:$S$10,_xlfn.XLOOKUP(BP$31,$U$4:$Z$4,$U$8:$Z$10),1),1),4))</f>
        <v/>
      </c>
      <c r="BQ251" s="2" t="str">
        <f t="shared" si="46"/>
        <v>{"Hp":622336.8993,"AntiCri":0.8092}</v>
      </c>
      <c r="BR251" s="2" t="str" cm="1">
        <f t="array" ref="BR251">IF(BR250="","",$B$2&amp;BR$31&amp;$B$2&amp;$B$1&amp;ROUND(BR$29/100*_xlfn.XLOOKUP($E251,$E$32:$E$281,_xlfn.XLOOKUP(BR$31,$S$28:$AB$28,$S$32:$AB$281))*IFERROR(_xlfn.XLOOKUP(BU$30,$S$8:$S$10,_xlfn.XLOOKUP(BR$31,$U$4:$Z$4,$U$8:$Z$10),1),1),4))</f>
        <v>"PhysDef":22996.8302</v>
      </c>
      <c r="BS251" s="2" t="str" cm="1">
        <f t="array" ref="BS251">IF(BS250="","",$B$2&amp;BS$31&amp;$B$2&amp;$B$1&amp;ROUND(BS$29/100*_xlfn.XLOOKUP($E251,$E$32:$E$281,_xlfn.XLOOKUP(BS$31,$S$28:$AB$28,$S$32:$AB$281))*IFERROR(_xlfn.XLOOKUP(BV$30,$S$8:$S$10,_xlfn.XLOOKUP(BS$31,$U$4:$Z$4,$U$8:$Z$10),1),1),4))</f>
        <v>"HealInc":0.1686</v>
      </c>
      <c r="BT251" s="2" t="str" cm="1">
        <f t="array" ref="BT251">IF(BT250="","",$B$2&amp;BT$31&amp;$B$2&amp;$B$1&amp;ROUND(BT$29/100*_xlfn.XLOOKUP($E251,$E$32:$E$281,_xlfn.XLOOKUP(BT$31,$S$28:$AB$28,$S$32:$AB$281))*IFERROR(_xlfn.XLOOKUP(BU$30,$S$8:$S$10,_xlfn.XLOOKUP(BT$31,$U$4:$Z$4,$U$8:$Z$10),1),1),4))</f>
        <v/>
      </c>
      <c r="BU251" s="2" t="str">
        <f t="shared" si="47"/>
        <v>{"PhysDef":22996.8302,"HealInc":0.1686}</v>
      </c>
      <c r="BV251" s="2" t="str" cm="1">
        <f t="array" ref="BV251">IF(BV250="","",$B$2&amp;BV$31&amp;$B$2&amp;$B$1&amp;ROUND(BV$29/100*_xlfn.XLOOKUP($E251,$E$32:$E$281,_xlfn.XLOOKUP(BV$31,$S$28:$AB$28,$S$32:$AB$281))*IFERROR(_xlfn.XLOOKUP(BY$30,$S$8:$S$10,_xlfn.XLOOKUP(BV$31,$U$4:$Z$4,$U$8:$Z$10),1),1),4))</f>
        <v>"MagicDef":23470.9916</v>
      </c>
      <c r="BW251" s="2" t="str" cm="1">
        <f t="array" ref="BW251">IF(BW250="","",$B$2&amp;BW$31&amp;$B$2&amp;$B$1&amp;ROUND(BW$29/100*_xlfn.XLOOKUP($E251,$E$32:$E$281,_xlfn.XLOOKUP(BW$31,$S$28:$AB$28,$S$32:$AB$281))*IFERROR(_xlfn.XLOOKUP(BZ$30,$S$8:$S$10,_xlfn.XLOOKUP(BW$31,$U$4:$Z$4,$U$8:$Z$10),1),1),4))</f>
        <v>"AtkSpeed":0.23</v>
      </c>
      <c r="BX251" s="2" t="str" cm="1">
        <f t="array" ref="BX251">IF(BX250="","",$B$2&amp;BX$31&amp;$B$2&amp;$B$1&amp;ROUND(BX$29/100*_xlfn.XLOOKUP($E251,$E$32:$E$281,_xlfn.XLOOKUP(BX$31,$S$28:$AB$28,$S$32:$AB$281))*IFERROR(_xlfn.XLOOKUP(BY$30,$S$8:$S$10,_xlfn.XLOOKUP(BX$31,$U$4:$Z$4,$U$8:$Z$10),1),1),4))</f>
        <v>"HealInc":0.1686</v>
      </c>
      <c r="BY251" s="2" t="str">
        <f t="shared" si="48"/>
        <v>{"MagicDef":23470.9916,"AtkSpeed":0.23,"HealInc":0.1686}</v>
      </c>
    </row>
    <row r="252" spans="4:77" ht="16.5" x14ac:dyDescent="0.15">
      <c r="D252" s="38">
        <v>451</v>
      </c>
      <c r="E252" s="42">
        <v>221</v>
      </c>
      <c r="F252" s="38">
        <v>0</v>
      </c>
      <c r="G252" s="38">
        <v>0</v>
      </c>
      <c r="H252" s="3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48">
        <v>0</v>
      </c>
      <c r="Q252" s="48">
        <v>0</v>
      </c>
      <c r="R252" s="48">
        <v>0</v>
      </c>
      <c r="S252" s="48">
        <f>SUM(I$32:I252)</f>
        <v>592701.80883179419</v>
      </c>
      <c r="T252" s="48">
        <f>SUM(J$32:J252)</f>
        <v>59270.180883179411</v>
      </c>
      <c r="U252" s="48">
        <f>SUM(K$32:K252)</f>
        <v>23708.072353271767</v>
      </c>
      <c r="V252" s="48">
        <f>SUM(L$32:L252)</f>
        <v>23708.072353271767</v>
      </c>
      <c r="W252" s="62">
        <f>SUM(M$32:M252)/10000</f>
        <v>0.80920000000000003</v>
      </c>
      <c r="X252" s="62">
        <f>SUM(N$32:N252)/10000</f>
        <v>0.80920000000000003</v>
      </c>
      <c r="Y252" s="62">
        <f>SUM(O$32:O252)/10000</f>
        <v>0.22994999999999999</v>
      </c>
      <c r="Z252" s="62">
        <f>SUM(P$32:P252)/10000</f>
        <v>0.17885000000000001</v>
      </c>
      <c r="AA252" s="62">
        <f>SUM(Q$32:Q252)/10000</f>
        <v>0.16863000000000011</v>
      </c>
      <c r="AB252" s="62">
        <f>SUM(R$32:R252)/10000</f>
        <v>0.16863000000000011</v>
      </c>
      <c r="AD252" s="2" t="str" cm="1">
        <f t="array" ref="AD252">IF(AD251="","",$B$2&amp;AD$31&amp;$B$2&amp;$B$1&amp;ROUND(AD$29/100*_xlfn.XLOOKUP($E252,$E$32:$E$281,_xlfn.XLOOKUP(AD$31,$S$28:$AB$28,$S$32:$AB$281))*_xlfn.XLOOKUP(AG$30,$S$8:$S$10,_xlfn.XLOOKUP(AD$31,$U$4:$Z$4,$U$8:$Z$10),1),4))</f>
        <v>"Atk":72309.6207</v>
      </c>
      <c r="AE252" s="2" t="str" cm="1">
        <f t="array" ref="AE252">IF(AE251="","",$B$2&amp;AE$31&amp;$B$2&amp;$B$1&amp;ROUND(AE$29/100*_xlfn.XLOOKUP($E252,$E$32:$E$281,_xlfn.XLOOKUP(AE$31,$S$28:$AB$28,$S$32:$AB$281))*_xlfn.XLOOKUP(AG$30,$S$8:$S$10,_xlfn.XLOOKUP(AE$31,$U$4:$Z$4,$U$8:$Z$10),1),4))</f>
        <v>"Cri":1.1733</v>
      </c>
      <c r="AF252" s="2" t="str" cm="1">
        <f t="array" ref="AF252">IF(AF251="","",$B$2&amp;AF$31&amp;$B$2&amp;$B$1&amp;ROUND(AF$29/100*_xlfn.XLOOKUP($E252,$E$32:$E$281,_xlfn.XLOOKUP(AF$31,$S$28:$AB$28,$S$32:$AB$281))*_xlfn.XLOOKUP(AI$30,$S$8:$S$10,_xlfn.XLOOKUP(AF$31,$U$4:$Z$4,$U$8:$Z$10),1),4))</f>
        <v/>
      </c>
      <c r="AG252" s="2" t="str">
        <f t="shared" si="37"/>
        <v>{"Atk":72309.6207,"Cri":1.1733}</v>
      </c>
      <c r="AH252" s="2" t="str" cm="1">
        <f t="array" ref="AH252">IF(AH251="","",$B$2&amp;AH$31&amp;$B$2&amp;$B$1&amp;ROUND(AH$29/100*_xlfn.XLOOKUP($E252,$E$32:$E$281,_xlfn.XLOOKUP(AH$31,$S$28:$AB$28,$S$32:$AB$281))*_xlfn.XLOOKUP(AK$30,$S$8:$S$10,_xlfn.XLOOKUP(AH$31,$U$4:$Z$4,$U$8:$Z$10),1),4))</f>
        <v>"Hp":521577.5918</v>
      </c>
      <c r="AI252" s="2" t="str" cm="1">
        <f t="array" ref="AI252">IF(AI251="","",$B$2&amp;AI$31&amp;$B$2&amp;$B$1&amp;ROUND(AI$29/100*_xlfn.XLOOKUP($E252,$E$32:$E$281,_xlfn.XLOOKUP(AI$31,$S$28:$AB$28,$S$32:$AB$281))*_xlfn.XLOOKUP(AK$30,$S$8:$S$10,_xlfn.XLOOKUP(AI$31,$U$4:$Z$4,$U$8:$Z$10),1),4))</f>
        <v>"AntiCri":0.6474</v>
      </c>
      <c r="AJ252" s="2" t="str" cm="1">
        <f t="array" ref="AJ252">IF(AJ251="","",$B$2&amp;AJ$31&amp;$B$2&amp;$B$1&amp;ROUND(AJ$29/100*_xlfn.XLOOKUP($E252,$E$32:$E$281,_xlfn.XLOOKUP(AJ$31,$S$28:$AB$28,$S$32:$AB$281))*_xlfn.XLOOKUP(AK$30,$S$8:$S$10,_xlfn.XLOOKUP(AJ$31,$U$4:$Z$4,$U$8:$Z$10),1),4))</f>
        <v/>
      </c>
      <c r="AK252" s="2" t="str">
        <f t="shared" si="38"/>
        <v>{"Hp":521577.5918,"AntiCri":0.6474}</v>
      </c>
      <c r="AL252" s="2" t="str" cm="1">
        <f t="array" ref="AL252">IF(AL251="","",$B$2&amp;AL$31&amp;$B$2&amp;$B$1&amp;ROUND(AL$29/100*_xlfn.XLOOKUP($E252,$E$32:$E$281,_xlfn.XLOOKUP(AL$31,$S$28:$AB$28,$S$32:$AB$281))*IFERROR(_xlfn.XLOOKUP(AO$30,$S$8:$S$10,_xlfn.XLOOKUP(AL$31,$U$4:$Z$4,$U$8:$Z$10),1),1),4))</f>
        <v>"PhysDef":22522.6687</v>
      </c>
      <c r="AM252" s="2" t="str" cm="1">
        <f t="array" ref="AM252">IF(AM251="","",$B$2&amp;AM$31&amp;$B$2&amp;$B$1&amp;ROUND(AM$29/100*_xlfn.XLOOKUP($E252,$E$32:$E$281,_xlfn.XLOOKUP(AM$31,$S$28:$AB$28,$S$32:$AB$281))*IFERROR(_xlfn.XLOOKUP(AP$30,$S$8:$S$10,_xlfn.XLOOKUP(AM$31,$U$4:$Z$4,$U$8:$Z$10),1),1),4))</f>
        <v>"SkillSpeed":0.1789</v>
      </c>
      <c r="AN252" s="2" t="str" cm="1">
        <f t="array" ref="AN252">IF(AN251="","",$B$2&amp;AN$31&amp;$B$2&amp;$B$1&amp;ROUND(AN$29/100*_xlfn.XLOOKUP($E252,$E$32:$E$281,_xlfn.XLOOKUP(AN$31,$S$28:$AB$28,$S$32:$AB$281))*IFERROR(_xlfn.XLOOKUP(AO$30,$S$8:$S$10,_xlfn.XLOOKUP(AN$31,$U$4:$Z$4,$U$8:$Z$10),1),1),4))</f>
        <v/>
      </c>
      <c r="AO252" s="2" t="str">
        <f t="shared" si="39"/>
        <v>{"PhysDef":22522.6687,"SkillSpeed":0.1789}</v>
      </c>
      <c r="AP252" s="2" t="str" cm="1">
        <f t="array" ref="AP252">IF(AP251="","",$B$2&amp;AP$31&amp;$B$2&amp;$B$1&amp;ROUND(AP$29/100*_xlfn.XLOOKUP($E252,$E$32:$E$281,_xlfn.XLOOKUP(AP$31,$S$28:$AB$28,$S$32:$AB$281))*IFERROR(_xlfn.XLOOKUP(AS$30,$S$8:$S$10,_xlfn.XLOOKUP(AP$31,$U$4:$Z$4,$U$8:$Z$10),1),1),4))</f>
        <v>"MagicDef":22522.6687</v>
      </c>
      <c r="AQ252" s="2" t="str" cm="1">
        <f t="array" ref="AQ252">IF(AQ251="","",$B$2&amp;AQ$31&amp;$B$2&amp;$B$1&amp;ROUND(AQ$29/100*_xlfn.XLOOKUP($E252,$E$32:$E$281,_xlfn.XLOOKUP(AQ$31,$S$28:$AB$28,$S$32:$AB$281))*IFERROR(_xlfn.XLOOKUP(AT$30,$S$8:$S$10,_xlfn.XLOOKUP(AQ$31,$U$4:$Z$4,$U$8:$Z$10),1),1),4))</f>
        <v>"AtkSpeed":0.23</v>
      </c>
      <c r="AR252" s="2" t="str" cm="1">
        <f t="array" ref="AR252">IF(AR251="","",$B$2&amp;AR$31&amp;$B$2&amp;$B$1&amp;ROUND(AR$29/100*_xlfn.XLOOKUP($E252,$E$32:$E$281,_xlfn.XLOOKUP(AR$31,$S$28:$AB$28,$S$32:$AB$281))*IFERROR(_xlfn.XLOOKUP(AS$30,$S$8:$S$10,_xlfn.XLOOKUP(AR$31,$U$4:$Z$4,$U$8:$Z$10),1),1),4))</f>
        <v>"SkillSpeed":0.1789</v>
      </c>
      <c r="AS252" s="2" t="str">
        <f t="shared" si="40"/>
        <v>{"MagicDef":22522.6687,"AtkSpeed":0.23,"SkillSpeed":0.1789}</v>
      </c>
      <c r="AT252" s="2" t="str" cm="1">
        <f t="array" ref="AT252">IF(AT251="","",$B$2&amp;AT$31&amp;$B$2&amp;$B$1&amp;ROUND(AT$29/100*_xlfn.XLOOKUP($E252,$E$32:$E$281,_xlfn.XLOOKUP(AT$31,$S$28:$AB$28,$S$32:$AB$281))*IFERROR(_xlfn.XLOOKUP(AW$30,$S$8:$S$10,_xlfn.XLOOKUP(AT$31,$U$4:$Z$4,$U$8:$Z$10),1),1),4))</f>
        <v>"Atk":50972.3556</v>
      </c>
      <c r="AU252" s="2" t="str" cm="1">
        <f t="array" ref="AU252">IF(AU251="","",$B$2&amp;AU$31&amp;$B$2&amp;$B$1&amp;ROUND(AU$29/100*_xlfn.XLOOKUP($E252,$E$32:$E$281,_xlfn.XLOOKUP(AU$31,$S$28:$AB$28,$S$32:$AB$281))*IFERROR(_xlfn.XLOOKUP(AX$30,$S$8:$S$10,_xlfn.XLOOKUP(AU$31,$U$4:$Z$4,$U$8:$Z$10),1),1),4))</f>
        <v>"Cri":0.8092</v>
      </c>
      <c r="AV252" s="2" t="str" cm="1">
        <f t="array" ref="AV252">IF(AV251="","",$B$2&amp;AV$31&amp;$B$2&amp;$B$1&amp;ROUND(AV$29/100*_xlfn.XLOOKUP($E252,$E$32:$E$281,_xlfn.XLOOKUP(AV$31,$S$28:$AB$28,$S$32:$AB$281))*IFERROR(_xlfn.XLOOKUP(AW$30,$S$8:$S$10,_xlfn.XLOOKUP(AV$31,$U$4:$Z$4,$U$8:$Z$10),1),1),4))</f>
        <v/>
      </c>
      <c r="AW252" s="2" t="str">
        <f t="shared" si="41"/>
        <v>{"Atk":50972.3556,"Cri":0.8092}</v>
      </c>
      <c r="AX252" s="2" t="str" cm="1">
        <f t="array" ref="AX252">IF(AX251="","",$B$2&amp;AX$31&amp;$B$2&amp;$B$1&amp;ROUND(AX$29/100*_xlfn.XLOOKUP($E252,$E$32:$E$281,_xlfn.XLOOKUP(AX$31,$S$28:$AB$28,$S$32:$AB$281))*IFERROR(_xlfn.XLOOKUP(BA$30,$S$8:$S$10,_xlfn.XLOOKUP(AX$31,$U$4:$Z$4,$U$8:$Z$10),1),1),4))</f>
        <v>"Hp":740877.261</v>
      </c>
      <c r="AY252" s="2" t="str" cm="1">
        <f t="array" ref="AY252">IF(AY251="","",$B$2&amp;AY$31&amp;$B$2&amp;$B$1&amp;ROUND(AY$29/100*_xlfn.XLOOKUP($E252,$E$32:$E$281,_xlfn.XLOOKUP(AY$31,$S$28:$AB$28,$S$32:$AB$281))*IFERROR(_xlfn.XLOOKUP(BB$30,$S$8:$S$10,_xlfn.XLOOKUP(AY$31,$U$4:$Z$4,$U$8:$Z$10),1),1),4))</f>
        <v>"AntiCri":0.8092</v>
      </c>
      <c r="AZ252" s="2" t="str" cm="1">
        <f t="array" ref="AZ252">IF(AZ251="","",$B$2&amp;AZ$31&amp;$B$2&amp;$B$1&amp;ROUND(AZ$29/100*_xlfn.XLOOKUP($E252,$E$32:$E$281,_xlfn.XLOOKUP(AZ$31,$S$28:$AB$28,$S$32:$AB$281))*IFERROR(_xlfn.XLOOKUP(BA$30,$S$8:$S$10,_xlfn.XLOOKUP(AZ$31,$U$4:$Z$4,$U$8:$Z$10),1),1),4))</f>
        <v/>
      </c>
      <c r="BA252" s="2" t="str">
        <f t="shared" si="42"/>
        <v>{"Hp":740877.261,"AntiCri":0.8092}</v>
      </c>
      <c r="BB252" s="2" t="str" cm="1">
        <f t="array" ref="BB252">IF(BB251="","",$B$2&amp;BB$31&amp;$B$2&amp;$B$1&amp;ROUND(BB$29/100*_xlfn.XLOOKUP($E252,$E$32:$E$281,_xlfn.XLOOKUP(BB$31,$S$28:$AB$28,$S$32:$AB$281))*IFERROR(_xlfn.XLOOKUP(BE$30,$S$8:$S$10,_xlfn.XLOOKUP(BB$31,$U$4:$Z$4,$U$8:$Z$10),1),1),4))</f>
        <v>"PhysDef":26078.8796</v>
      </c>
      <c r="BC252" s="2" t="str" cm="1">
        <f t="array" ref="BC252">IF(BC251="","",$B$2&amp;BC$31&amp;$B$2&amp;$B$1&amp;ROUND(BC$29/100*_xlfn.XLOOKUP($E252,$E$32:$E$281,_xlfn.XLOOKUP(BC$31,$S$28:$AB$28,$S$32:$AB$281))*IFERROR(_xlfn.XLOOKUP(BF$30,$S$8:$S$10,_xlfn.XLOOKUP(BC$31,$U$4:$Z$4,$U$8:$Z$10),1),1),4))</f>
        <v>"OnHealInc":0.1686</v>
      </c>
      <c r="BD252" s="2" t="str" cm="1">
        <f t="array" ref="BD252">IF(BD251="","",$B$2&amp;BD$31&amp;$B$2&amp;$B$1&amp;ROUND(BD$29/100*_xlfn.XLOOKUP($E252,$E$32:$E$281,_xlfn.XLOOKUP(BD$31,$S$28:$AB$28,$S$32:$AB$281))*IFERROR(_xlfn.XLOOKUP(BE$30,$S$8:$S$10,_xlfn.XLOOKUP(BD$31,$U$4:$Z$4,$U$8:$Z$10),1),1),4))</f>
        <v/>
      </c>
      <c r="BE252" s="2" t="str">
        <f t="shared" si="43"/>
        <v>{"PhysDef":26078.8796,"OnHealInc":0.1686}</v>
      </c>
      <c r="BF252" s="2" t="str" cm="1">
        <f t="array" ref="BF252">IF(BF251="","",$B$2&amp;BF$31&amp;$B$2&amp;$B$1&amp;ROUND(BF$29/100*_xlfn.XLOOKUP($E252,$E$32:$E$281,_xlfn.XLOOKUP(BF$31,$S$28:$AB$28,$S$32:$AB$281))*IFERROR(_xlfn.XLOOKUP(BI$30,$S$8:$S$10,_xlfn.XLOOKUP(BF$31,$U$4:$Z$4,$U$8:$Z$10),1),1),4))</f>
        <v>"MagicDef":26078.8796</v>
      </c>
      <c r="BG252" s="2" t="str" cm="1">
        <f t="array" ref="BG252">IF(BG251="","",$B$2&amp;BG$31&amp;$B$2&amp;$B$1&amp;ROUND(BG$29/100*_xlfn.XLOOKUP($E252,$E$32:$E$281,_xlfn.XLOOKUP(BG$31,$S$28:$AB$28,$S$32:$AB$281))*IFERROR(_xlfn.XLOOKUP(BJ$30,$S$8:$S$10,_xlfn.XLOOKUP(BG$31,$U$4:$Z$4,$U$8:$Z$10),1),1),4))</f>
        <v>"AtkSpeed":0.23</v>
      </c>
      <c r="BH252" s="2" t="str" cm="1">
        <f t="array" ref="BH252">IF(BH251="","",$B$2&amp;BH$31&amp;$B$2&amp;$B$1&amp;ROUND(BH$29/100*_xlfn.XLOOKUP($E252,$E$32:$E$281,_xlfn.XLOOKUP(BH$31,$S$28:$AB$28,$S$32:$AB$281))*IFERROR(_xlfn.XLOOKUP(BI$30,$S$8:$S$10,_xlfn.XLOOKUP(BH$31,$U$4:$Z$4,$U$8:$Z$10),1),1),4))</f>
        <v>"OnHealInc":0.1686</v>
      </c>
      <c r="BI252" s="2" t="str">
        <f t="shared" si="44"/>
        <v>{"MagicDef":26078.8796,"AtkSpeed":0.23,"OnHealInc":0.1686}</v>
      </c>
      <c r="BJ252" s="2" t="str" cm="1">
        <f t="array" ref="BJ252">IF(BJ251="","",$B$2&amp;BJ$31&amp;$B$2&amp;$B$1&amp;ROUND(BJ$29/100*_xlfn.XLOOKUP($E252,$E$32:$E$281,_xlfn.XLOOKUP(BJ$31,$S$28:$AB$28,$S$32:$AB$281))*IFERROR(_xlfn.XLOOKUP(BM$30,$S$8:$S$10,_xlfn.XLOOKUP(BJ$31,$U$4:$Z$4,$U$8:$Z$10),1),1),4))</f>
        <v>"Atk":65197.199</v>
      </c>
      <c r="BK252" s="2" t="str" cm="1">
        <f t="array" ref="BK252">IF(BK251="","",$B$2&amp;BK$31&amp;$B$2&amp;$B$1&amp;ROUND(BK$29/100*_xlfn.XLOOKUP($E252,$E$32:$E$281,_xlfn.XLOOKUP(BK$31,$S$28:$AB$28,$S$32:$AB$281))*IFERROR(_xlfn.XLOOKUP(BN$30,$S$8:$S$10,_xlfn.XLOOKUP(BK$31,$U$4:$Z$4,$U$8:$Z$10),1),1),4))</f>
        <v>"Cri":0.8092</v>
      </c>
      <c r="BL252" s="2" t="str" cm="1">
        <f t="array" ref="BL252">IF(BL251="","",$B$2&amp;BL$31&amp;$B$2&amp;$B$1&amp;ROUND(BL$29/100*_xlfn.XLOOKUP($E252,$E$32:$E$281,_xlfn.XLOOKUP(BL$31,$S$28:$AB$28,$S$32:$AB$281))*IFERROR(_xlfn.XLOOKUP(BM$30,$S$8:$S$10,_xlfn.XLOOKUP(BL$31,$U$4:$Z$4,$U$8:$Z$10),1),1),4))</f>
        <v/>
      </c>
      <c r="BM252" s="2" t="str">
        <f t="shared" si="45"/>
        <v>{"Atk":65197.199,"Cri":0.8092}</v>
      </c>
      <c r="BN252" s="2" t="str" cm="1">
        <f t="array" ref="BN252">IF(BN251="","",$B$2&amp;BN$31&amp;$B$2&amp;$B$1&amp;ROUND(BN$29/100*_xlfn.XLOOKUP($E252,$E$32:$E$281,_xlfn.XLOOKUP(BN$31,$S$28:$AB$28,$S$32:$AB$281))*IFERROR(_xlfn.XLOOKUP(BQ$30,$S$8:$S$10,_xlfn.XLOOKUP(BN$31,$U$4:$Z$4,$U$8:$Z$10),1),1),4))</f>
        <v>"Hp":622336.8993</v>
      </c>
      <c r="BO252" s="2" t="str" cm="1">
        <f t="array" ref="BO252">IF(BO251="","",$B$2&amp;BO$31&amp;$B$2&amp;$B$1&amp;ROUND(BO$29/100*_xlfn.XLOOKUP($E252,$E$32:$E$281,_xlfn.XLOOKUP(BO$31,$S$28:$AB$28,$S$32:$AB$281))*IFERROR(_xlfn.XLOOKUP(BR$30,$S$8:$S$10,_xlfn.XLOOKUP(BO$31,$U$4:$Z$4,$U$8:$Z$10),1),1),4))</f>
        <v>"AntiCri":0.8092</v>
      </c>
      <c r="BP252" s="2" t="str" cm="1">
        <f t="array" ref="BP252">IF(BP251="","",$B$2&amp;BP$31&amp;$B$2&amp;$B$1&amp;ROUND(BP$29/100*_xlfn.XLOOKUP($E252,$E$32:$E$281,_xlfn.XLOOKUP(BP$31,$S$28:$AB$28,$S$32:$AB$281))*IFERROR(_xlfn.XLOOKUP(BQ$30,$S$8:$S$10,_xlfn.XLOOKUP(BP$31,$U$4:$Z$4,$U$8:$Z$10),1),1),4))</f>
        <v/>
      </c>
      <c r="BQ252" s="2" t="str">
        <f t="shared" si="46"/>
        <v>{"Hp":622336.8993,"AntiCri":0.8092}</v>
      </c>
      <c r="BR252" s="2" t="str" cm="1">
        <f t="array" ref="BR252">IF(BR251="","",$B$2&amp;BR$31&amp;$B$2&amp;$B$1&amp;ROUND(BR$29/100*_xlfn.XLOOKUP($E252,$E$32:$E$281,_xlfn.XLOOKUP(BR$31,$S$28:$AB$28,$S$32:$AB$281))*IFERROR(_xlfn.XLOOKUP(BU$30,$S$8:$S$10,_xlfn.XLOOKUP(BR$31,$U$4:$Z$4,$U$8:$Z$10),1),1),4))</f>
        <v>"PhysDef":22996.8302</v>
      </c>
      <c r="BS252" s="2" t="str" cm="1">
        <f t="array" ref="BS252">IF(BS251="","",$B$2&amp;BS$31&amp;$B$2&amp;$B$1&amp;ROUND(BS$29/100*_xlfn.XLOOKUP($E252,$E$32:$E$281,_xlfn.XLOOKUP(BS$31,$S$28:$AB$28,$S$32:$AB$281))*IFERROR(_xlfn.XLOOKUP(BV$30,$S$8:$S$10,_xlfn.XLOOKUP(BS$31,$U$4:$Z$4,$U$8:$Z$10),1),1),4))</f>
        <v>"HealInc":0.1686</v>
      </c>
      <c r="BT252" s="2" t="str" cm="1">
        <f t="array" ref="BT252">IF(BT251="","",$B$2&amp;BT$31&amp;$B$2&amp;$B$1&amp;ROUND(BT$29/100*_xlfn.XLOOKUP($E252,$E$32:$E$281,_xlfn.XLOOKUP(BT$31,$S$28:$AB$28,$S$32:$AB$281))*IFERROR(_xlfn.XLOOKUP(BU$30,$S$8:$S$10,_xlfn.XLOOKUP(BT$31,$U$4:$Z$4,$U$8:$Z$10),1),1),4))</f>
        <v/>
      </c>
      <c r="BU252" s="2" t="str">
        <f t="shared" si="47"/>
        <v>{"PhysDef":22996.8302,"HealInc":0.1686}</v>
      </c>
      <c r="BV252" s="2" t="str" cm="1">
        <f t="array" ref="BV252">IF(BV251="","",$B$2&amp;BV$31&amp;$B$2&amp;$B$1&amp;ROUND(BV$29/100*_xlfn.XLOOKUP($E252,$E$32:$E$281,_xlfn.XLOOKUP(BV$31,$S$28:$AB$28,$S$32:$AB$281))*IFERROR(_xlfn.XLOOKUP(BY$30,$S$8:$S$10,_xlfn.XLOOKUP(BV$31,$U$4:$Z$4,$U$8:$Z$10),1),1),4))</f>
        <v>"MagicDef":23470.9916</v>
      </c>
      <c r="BW252" s="2" t="str" cm="1">
        <f t="array" ref="BW252">IF(BW251="","",$B$2&amp;BW$31&amp;$B$2&amp;$B$1&amp;ROUND(BW$29/100*_xlfn.XLOOKUP($E252,$E$32:$E$281,_xlfn.XLOOKUP(BW$31,$S$28:$AB$28,$S$32:$AB$281))*IFERROR(_xlfn.XLOOKUP(BZ$30,$S$8:$S$10,_xlfn.XLOOKUP(BW$31,$U$4:$Z$4,$U$8:$Z$10),1),1),4))</f>
        <v>"AtkSpeed":0.23</v>
      </c>
      <c r="BX252" s="2" t="str" cm="1">
        <f t="array" ref="BX252">IF(BX251="","",$B$2&amp;BX$31&amp;$B$2&amp;$B$1&amp;ROUND(BX$29/100*_xlfn.XLOOKUP($E252,$E$32:$E$281,_xlfn.XLOOKUP(BX$31,$S$28:$AB$28,$S$32:$AB$281))*IFERROR(_xlfn.XLOOKUP(BY$30,$S$8:$S$10,_xlfn.XLOOKUP(BX$31,$U$4:$Z$4,$U$8:$Z$10),1),1),4))</f>
        <v>"HealInc":0.1686</v>
      </c>
      <c r="BY252" s="2" t="str">
        <f t="shared" si="48"/>
        <v>{"MagicDef":23470.9916,"AtkSpeed":0.23,"HealInc":0.1686}</v>
      </c>
    </row>
    <row r="253" spans="4:77" ht="16.5" x14ac:dyDescent="0.15">
      <c r="D253" s="38">
        <v>453</v>
      </c>
      <c r="E253" s="43">
        <v>222</v>
      </c>
      <c r="F253" s="38">
        <v>0</v>
      </c>
      <c r="G253" s="38">
        <v>0</v>
      </c>
      <c r="H253" s="38">
        <v>0</v>
      </c>
      <c r="I253" s="48">
        <v>0</v>
      </c>
      <c r="J253" s="48">
        <v>0</v>
      </c>
      <c r="K253" s="48">
        <v>0</v>
      </c>
      <c r="L253" s="48">
        <v>0</v>
      </c>
      <c r="M253" s="48">
        <v>0</v>
      </c>
      <c r="N253" s="48">
        <v>0</v>
      </c>
      <c r="O253" s="48">
        <v>0</v>
      </c>
      <c r="P253" s="48">
        <v>0</v>
      </c>
      <c r="Q253" s="48">
        <v>0</v>
      </c>
      <c r="R253" s="48">
        <v>0</v>
      </c>
      <c r="S253" s="48">
        <f>SUM(I$32:I253)</f>
        <v>592701.80883179419</v>
      </c>
      <c r="T253" s="48">
        <f>SUM(J$32:J253)</f>
        <v>59270.180883179411</v>
      </c>
      <c r="U253" s="48">
        <f>SUM(K$32:K253)</f>
        <v>23708.072353271767</v>
      </c>
      <c r="V253" s="48">
        <f>SUM(L$32:L253)</f>
        <v>23708.072353271767</v>
      </c>
      <c r="W253" s="62">
        <f>SUM(M$32:M253)/10000</f>
        <v>0.80920000000000003</v>
      </c>
      <c r="X253" s="62">
        <f>SUM(N$32:N253)/10000</f>
        <v>0.80920000000000003</v>
      </c>
      <c r="Y253" s="62">
        <f>SUM(O$32:O253)/10000</f>
        <v>0.22994999999999999</v>
      </c>
      <c r="Z253" s="62">
        <f>SUM(P$32:P253)/10000</f>
        <v>0.17885000000000001</v>
      </c>
      <c r="AA253" s="62">
        <f>SUM(Q$32:Q253)/10000</f>
        <v>0.16863000000000011</v>
      </c>
      <c r="AB253" s="62">
        <f>SUM(R$32:R253)/10000</f>
        <v>0.16863000000000011</v>
      </c>
      <c r="AD253" s="2" t="str" cm="1">
        <f t="array" ref="AD253">IF(AD252="","",$B$2&amp;AD$31&amp;$B$2&amp;$B$1&amp;ROUND(AD$29/100*_xlfn.XLOOKUP($E253,$E$32:$E$281,_xlfn.XLOOKUP(AD$31,$S$28:$AB$28,$S$32:$AB$281))*_xlfn.XLOOKUP(AG$30,$S$8:$S$10,_xlfn.XLOOKUP(AD$31,$U$4:$Z$4,$U$8:$Z$10),1),4))</f>
        <v>"Atk":72309.6207</v>
      </c>
      <c r="AE253" s="2" t="str" cm="1">
        <f t="array" ref="AE253">IF(AE252="","",$B$2&amp;AE$31&amp;$B$2&amp;$B$1&amp;ROUND(AE$29/100*_xlfn.XLOOKUP($E253,$E$32:$E$281,_xlfn.XLOOKUP(AE$31,$S$28:$AB$28,$S$32:$AB$281))*_xlfn.XLOOKUP(AG$30,$S$8:$S$10,_xlfn.XLOOKUP(AE$31,$U$4:$Z$4,$U$8:$Z$10),1),4))</f>
        <v>"Cri":1.1733</v>
      </c>
      <c r="AF253" s="2" t="str" cm="1">
        <f t="array" ref="AF253">IF(AF252="","",$B$2&amp;AF$31&amp;$B$2&amp;$B$1&amp;ROUND(AF$29/100*_xlfn.XLOOKUP($E253,$E$32:$E$281,_xlfn.XLOOKUP(AF$31,$S$28:$AB$28,$S$32:$AB$281))*_xlfn.XLOOKUP(AI$30,$S$8:$S$10,_xlfn.XLOOKUP(AF$31,$U$4:$Z$4,$U$8:$Z$10),1),4))</f>
        <v/>
      </c>
      <c r="AG253" s="2" t="str">
        <f t="shared" si="37"/>
        <v>{"Atk":72309.6207,"Cri":1.1733}</v>
      </c>
      <c r="AH253" s="2" t="str" cm="1">
        <f t="array" ref="AH253">IF(AH252="","",$B$2&amp;AH$31&amp;$B$2&amp;$B$1&amp;ROUND(AH$29/100*_xlfn.XLOOKUP($E253,$E$32:$E$281,_xlfn.XLOOKUP(AH$31,$S$28:$AB$28,$S$32:$AB$281))*_xlfn.XLOOKUP(AK$30,$S$8:$S$10,_xlfn.XLOOKUP(AH$31,$U$4:$Z$4,$U$8:$Z$10),1),4))</f>
        <v>"Hp":521577.5918</v>
      </c>
      <c r="AI253" s="2" t="str" cm="1">
        <f t="array" ref="AI253">IF(AI252="","",$B$2&amp;AI$31&amp;$B$2&amp;$B$1&amp;ROUND(AI$29/100*_xlfn.XLOOKUP($E253,$E$32:$E$281,_xlfn.XLOOKUP(AI$31,$S$28:$AB$28,$S$32:$AB$281))*_xlfn.XLOOKUP(AK$30,$S$8:$S$10,_xlfn.XLOOKUP(AI$31,$U$4:$Z$4,$U$8:$Z$10),1),4))</f>
        <v>"AntiCri":0.6474</v>
      </c>
      <c r="AJ253" s="2" t="str" cm="1">
        <f t="array" ref="AJ253">IF(AJ252="","",$B$2&amp;AJ$31&amp;$B$2&amp;$B$1&amp;ROUND(AJ$29/100*_xlfn.XLOOKUP($E253,$E$32:$E$281,_xlfn.XLOOKUP(AJ$31,$S$28:$AB$28,$S$32:$AB$281))*_xlfn.XLOOKUP(AK$30,$S$8:$S$10,_xlfn.XLOOKUP(AJ$31,$U$4:$Z$4,$U$8:$Z$10),1),4))</f>
        <v/>
      </c>
      <c r="AK253" s="2" t="str">
        <f t="shared" si="38"/>
        <v>{"Hp":521577.5918,"AntiCri":0.6474}</v>
      </c>
      <c r="AL253" s="2" t="str" cm="1">
        <f t="array" ref="AL253">IF(AL252="","",$B$2&amp;AL$31&amp;$B$2&amp;$B$1&amp;ROUND(AL$29/100*_xlfn.XLOOKUP($E253,$E$32:$E$281,_xlfn.XLOOKUP(AL$31,$S$28:$AB$28,$S$32:$AB$281))*IFERROR(_xlfn.XLOOKUP(AO$30,$S$8:$S$10,_xlfn.XLOOKUP(AL$31,$U$4:$Z$4,$U$8:$Z$10),1),1),4))</f>
        <v>"PhysDef":22522.6687</v>
      </c>
      <c r="AM253" s="2" t="str" cm="1">
        <f t="array" ref="AM253">IF(AM252="","",$B$2&amp;AM$31&amp;$B$2&amp;$B$1&amp;ROUND(AM$29/100*_xlfn.XLOOKUP($E253,$E$32:$E$281,_xlfn.XLOOKUP(AM$31,$S$28:$AB$28,$S$32:$AB$281))*IFERROR(_xlfn.XLOOKUP(AP$30,$S$8:$S$10,_xlfn.XLOOKUP(AM$31,$U$4:$Z$4,$U$8:$Z$10),1),1),4))</f>
        <v>"SkillSpeed":0.1789</v>
      </c>
      <c r="AN253" s="2" t="str" cm="1">
        <f t="array" ref="AN253">IF(AN252="","",$B$2&amp;AN$31&amp;$B$2&amp;$B$1&amp;ROUND(AN$29/100*_xlfn.XLOOKUP($E253,$E$32:$E$281,_xlfn.XLOOKUP(AN$31,$S$28:$AB$28,$S$32:$AB$281))*IFERROR(_xlfn.XLOOKUP(AO$30,$S$8:$S$10,_xlfn.XLOOKUP(AN$31,$U$4:$Z$4,$U$8:$Z$10),1),1),4))</f>
        <v/>
      </c>
      <c r="AO253" s="2" t="str">
        <f t="shared" si="39"/>
        <v>{"PhysDef":22522.6687,"SkillSpeed":0.1789}</v>
      </c>
      <c r="AP253" s="2" t="str" cm="1">
        <f t="array" ref="AP253">IF(AP252="","",$B$2&amp;AP$31&amp;$B$2&amp;$B$1&amp;ROUND(AP$29/100*_xlfn.XLOOKUP($E253,$E$32:$E$281,_xlfn.XLOOKUP(AP$31,$S$28:$AB$28,$S$32:$AB$281))*IFERROR(_xlfn.XLOOKUP(AS$30,$S$8:$S$10,_xlfn.XLOOKUP(AP$31,$U$4:$Z$4,$U$8:$Z$10),1),1),4))</f>
        <v>"MagicDef":22522.6687</v>
      </c>
      <c r="AQ253" s="2" t="str" cm="1">
        <f t="array" ref="AQ253">IF(AQ252="","",$B$2&amp;AQ$31&amp;$B$2&amp;$B$1&amp;ROUND(AQ$29/100*_xlfn.XLOOKUP($E253,$E$32:$E$281,_xlfn.XLOOKUP(AQ$31,$S$28:$AB$28,$S$32:$AB$281))*IFERROR(_xlfn.XLOOKUP(AT$30,$S$8:$S$10,_xlfn.XLOOKUP(AQ$31,$U$4:$Z$4,$U$8:$Z$10),1),1),4))</f>
        <v>"AtkSpeed":0.23</v>
      </c>
      <c r="AR253" s="2" t="str" cm="1">
        <f t="array" ref="AR253">IF(AR252="","",$B$2&amp;AR$31&amp;$B$2&amp;$B$1&amp;ROUND(AR$29/100*_xlfn.XLOOKUP($E253,$E$32:$E$281,_xlfn.XLOOKUP(AR$31,$S$28:$AB$28,$S$32:$AB$281))*IFERROR(_xlfn.XLOOKUP(AS$30,$S$8:$S$10,_xlfn.XLOOKUP(AR$31,$U$4:$Z$4,$U$8:$Z$10),1),1),4))</f>
        <v>"SkillSpeed":0.1789</v>
      </c>
      <c r="AS253" s="2" t="str">
        <f t="shared" si="40"/>
        <v>{"MagicDef":22522.6687,"AtkSpeed":0.23,"SkillSpeed":0.1789}</v>
      </c>
      <c r="AT253" s="2" t="str" cm="1">
        <f t="array" ref="AT253">IF(AT252="","",$B$2&amp;AT$31&amp;$B$2&amp;$B$1&amp;ROUND(AT$29/100*_xlfn.XLOOKUP($E253,$E$32:$E$281,_xlfn.XLOOKUP(AT$31,$S$28:$AB$28,$S$32:$AB$281))*IFERROR(_xlfn.XLOOKUP(AW$30,$S$8:$S$10,_xlfn.XLOOKUP(AT$31,$U$4:$Z$4,$U$8:$Z$10),1),1),4))</f>
        <v>"Atk":50972.3556</v>
      </c>
      <c r="AU253" s="2" t="str" cm="1">
        <f t="array" ref="AU253">IF(AU252="","",$B$2&amp;AU$31&amp;$B$2&amp;$B$1&amp;ROUND(AU$29/100*_xlfn.XLOOKUP($E253,$E$32:$E$281,_xlfn.XLOOKUP(AU$31,$S$28:$AB$28,$S$32:$AB$281))*IFERROR(_xlfn.XLOOKUP(AX$30,$S$8:$S$10,_xlfn.XLOOKUP(AU$31,$U$4:$Z$4,$U$8:$Z$10),1),1),4))</f>
        <v>"Cri":0.8092</v>
      </c>
      <c r="AV253" s="2" t="str" cm="1">
        <f t="array" ref="AV253">IF(AV252="","",$B$2&amp;AV$31&amp;$B$2&amp;$B$1&amp;ROUND(AV$29/100*_xlfn.XLOOKUP($E253,$E$32:$E$281,_xlfn.XLOOKUP(AV$31,$S$28:$AB$28,$S$32:$AB$281))*IFERROR(_xlfn.XLOOKUP(AW$30,$S$8:$S$10,_xlfn.XLOOKUP(AV$31,$U$4:$Z$4,$U$8:$Z$10),1),1),4))</f>
        <v/>
      </c>
      <c r="AW253" s="2" t="str">
        <f t="shared" si="41"/>
        <v>{"Atk":50972.3556,"Cri":0.8092}</v>
      </c>
      <c r="AX253" s="2" t="str" cm="1">
        <f t="array" ref="AX253">IF(AX252="","",$B$2&amp;AX$31&amp;$B$2&amp;$B$1&amp;ROUND(AX$29/100*_xlfn.XLOOKUP($E253,$E$32:$E$281,_xlfn.XLOOKUP(AX$31,$S$28:$AB$28,$S$32:$AB$281))*IFERROR(_xlfn.XLOOKUP(BA$30,$S$8:$S$10,_xlfn.XLOOKUP(AX$31,$U$4:$Z$4,$U$8:$Z$10),1),1),4))</f>
        <v>"Hp":740877.261</v>
      </c>
      <c r="AY253" s="2" t="str" cm="1">
        <f t="array" ref="AY253">IF(AY252="","",$B$2&amp;AY$31&amp;$B$2&amp;$B$1&amp;ROUND(AY$29/100*_xlfn.XLOOKUP($E253,$E$32:$E$281,_xlfn.XLOOKUP(AY$31,$S$28:$AB$28,$S$32:$AB$281))*IFERROR(_xlfn.XLOOKUP(BB$30,$S$8:$S$10,_xlfn.XLOOKUP(AY$31,$U$4:$Z$4,$U$8:$Z$10),1),1),4))</f>
        <v>"AntiCri":0.8092</v>
      </c>
      <c r="AZ253" s="2" t="str" cm="1">
        <f t="array" ref="AZ253">IF(AZ252="","",$B$2&amp;AZ$31&amp;$B$2&amp;$B$1&amp;ROUND(AZ$29/100*_xlfn.XLOOKUP($E253,$E$32:$E$281,_xlfn.XLOOKUP(AZ$31,$S$28:$AB$28,$S$32:$AB$281))*IFERROR(_xlfn.XLOOKUP(BA$30,$S$8:$S$10,_xlfn.XLOOKUP(AZ$31,$U$4:$Z$4,$U$8:$Z$10),1),1),4))</f>
        <v/>
      </c>
      <c r="BA253" s="2" t="str">
        <f t="shared" si="42"/>
        <v>{"Hp":740877.261,"AntiCri":0.8092}</v>
      </c>
      <c r="BB253" s="2" t="str" cm="1">
        <f t="array" ref="BB253">IF(BB252="","",$B$2&amp;BB$31&amp;$B$2&amp;$B$1&amp;ROUND(BB$29/100*_xlfn.XLOOKUP($E253,$E$32:$E$281,_xlfn.XLOOKUP(BB$31,$S$28:$AB$28,$S$32:$AB$281))*IFERROR(_xlfn.XLOOKUP(BE$30,$S$8:$S$10,_xlfn.XLOOKUP(BB$31,$U$4:$Z$4,$U$8:$Z$10),1),1),4))</f>
        <v>"PhysDef":26078.8796</v>
      </c>
      <c r="BC253" s="2" t="str" cm="1">
        <f t="array" ref="BC253">IF(BC252="","",$B$2&amp;BC$31&amp;$B$2&amp;$B$1&amp;ROUND(BC$29/100*_xlfn.XLOOKUP($E253,$E$32:$E$281,_xlfn.XLOOKUP(BC$31,$S$28:$AB$28,$S$32:$AB$281))*IFERROR(_xlfn.XLOOKUP(BF$30,$S$8:$S$10,_xlfn.XLOOKUP(BC$31,$U$4:$Z$4,$U$8:$Z$10),1),1),4))</f>
        <v>"OnHealInc":0.1686</v>
      </c>
      <c r="BD253" s="2" t="str" cm="1">
        <f t="array" ref="BD253">IF(BD252="","",$B$2&amp;BD$31&amp;$B$2&amp;$B$1&amp;ROUND(BD$29/100*_xlfn.XLOOKUP($E253,$E$32:$E$281,_xlfn.XLOOKUP(BD$31,$S$28:$AB$28,$S$32:$AB$281))*IFERROR(_xlfn.XLOOKUP(BE$30,$S$8:$S$10,_xlfn.XLOOKUP(BD$31,$U$4:$Z$4,$U$8:$Z$10),1),1),4))</f>
        <v/>
      </c>
      <c r="BE253" s="2" t="str">
        <f t="shared" si="43"/>
        <v>{"PhysDef":26078.8796,"OnHealInc":0.1686}</v>
      </c>
      <c r="BF253" s="2" t="str" cm="1">
        <f t="array" ref="BF253">IF(BF252="","",$B$2&amp;BF$31&amp;$B$2&amp;$B$1&amp;ROUND(BF$29/100*_xlfn.XLOOKUP($E253,$E$32:$E$281,_xlfn.XLOOKUP(BF$31,$S$28:$AB$28,$S$32:$AB$281))*IFERROR(_xlfn.XLOOKUP(BI$30,$S$8:$S$10,_xlfn.XLOOKUP(BF$31,$U$4:$Z$4,$U$8:$Z$10),1),1),4))</f>
        <v>"MagicDef":26078.8796</v>
      </c>
      <c r="BG253" s="2" t="str" cm="1">
        <f t="array" ref="BG253">IF(BG252="","",$B$2&amp;BG$31&amp;$B$2&amp;$B$1&amp;ROUND(BG$29/100*_xlfn.XLOOKUP($E253,$E$32:$E$281,_xlfn.XLOOKUP(BG$31,$S$28:$AB$28,$S$32:$AB$281))*IFERROR(_xlfn.XLOOKUP(BJ$30,$S$8:$S$10,_xlfn.XLOOKUP(BG$31,$U$4:$Z$4,$U$8:$Z$10),1),1),4))</f>
        <v>"AtkSpeed":0.23</v>
      </c>
      <c r="BH253" s="2" t="str" cm="1">
        <f t="array" ref="BH253">IF(BH252="","",$B$2&amp;BH$31&amp;$B$2&amp;$B$1&amp;ROUND(BH$29/100*_xlfn.XLOOKUP($E253,$E$32:$E$281,_xlfn.XLOOKUP(BH$31,$S$28:$AB$28,$S$32:$AB$281))*IFERROR(_xlfn.XLOOKUP(BI$30,$S$8:$S$10,_xlfn.XLOOKUP(BH$31,$U$4:$Z$4,$U$8:$Z$10),1),1),4))</f>
        <v>"OnHealInc":0.1686</v>
      </c>
      <c r="BI253" s="2" t="str">
        <f t="shared" si="44"/>
        <v>{"MagicDef":26078.8796,"AtkSpeed":0.23,"OnHealInc":0.1686}</v>
      </c>
      <c r="BJ253" s="2" t="str" cm="1">
        <f t="array" ref="BJ253">IF(BJ252="","",$B$2&amp;BJ$31&amp;$B$2&amp;$B$1&amp;ROUND(BJ$29/100*_xlfn.XLOOKUP($E253,$E$32:$E$281,_xlfn.XLOOKUP(BJ$31,$S$28:$AB$28,$S$32:$AB$281))*IFERROR(_xlfn.XLOOKUP(BM$30,$S$8:$S$10,_xlfn.XLOOKUP(BJ$31,$U$4:$Z$4,$U$8:$Z$10),1),1),4))</f>
        <v>"Atk":65197.199</v>
      </c>
      <c r="BK253" s="2" t="str" cm="1">
        <f t="array" ref="BK253">IF(BK252="","",$B$2&amp;BK$31&amp;$B$2&amp;$B$1&amp;ROUND(BK$29/100*_xlfn.XLOOKUP($E253,$E$32:$E$281,_xlfn.XLOOKUP(BK$31,$S$28:$AB$28,$S$32:$AB$281))*IFERROR(_xlfn.XLOOKUP(BN$30,$S$8:$S$10,_xlfn.XLOOKUP(BK$31,$U$4:$Z$4,$U$8:$Z$10),1),1),4))</f>
        <v>"Cri":0.8092</v>
      </c>
      <c r="BL253" s="2" t="str" cm="1">
        <f t="array" ref="BL253">IF(BL252="","",$B$2&amp;BL$31&amp;$B$2&amp;$B$1&amp;ROUND(BL$29/100*_xlfn.XLOOKUP($E253,$E$32:$E$281,_xlfn.XLOOKUP(BL$31,$S$28:$AB$28,$S$32:$AB$281))*IFERROR(_xlfn.XLOOKUP(BM$30,$S$8:$S$10,_xlfn.XLOOKUP(BL$31,$U$4:$Z$4,$U$8:$Z$10),1),1),4))</f>
        <v/>
      </c>
      <c r="BM253" s="2" t="str">
        <f t="shared" si="45"/>
        <v>{"Atk":65197.199,"Cri":0.8092}</v>
      </c>
      <c r="BN253" s="2" t="str" cm="1">
        <f t="array" ref="BN253">IF(BN252="","",$B$2&amp;BN$31&amp;$B$2&amp;$B$1&amp;ROUND(BN$29/100*_xlfn.XLOOKUP($E253,$E$32:$E$281,_xlfn.XLOOKUP(BN$31,$S$28:$AB$28,$S$32:$AB$281))*IFERROR(_xlfn.XLOOKUP(BQ$30,$S$8:$S$10,_xlfn.XLOOKUP(BN$31,$U$4:$Z$4,$U$8:$Z$10),1),1),4))</f>
        <v>"Hp":622336.8993</v>
      </c>
      <c r="BO253" s="2" t="str" cm="1">
        <f t="array" ref="BO253">IF(BO252="","",$B$2&amp;BO$31&amp;$B$2&amp;$B$1&amp;ROUND(BO$29/100*_xlfn.XLOOKUP($E253,$E$32:$E$281,_xlfn.XLOOKUP(BO$31,$S$28:$AB$28,$S$32:$AB$281))*IFERROR(_xlfn.XLOOKUP(BR$30,$S$8:$S$10,_xlfn.XLOOKUP(BO$31,$U$4:$Z$4,$U$8:$Z$10),1),1),4))</f>
        <v>"AntiCri":0.8092</v>
      </c>
      <c r="BP253" s="2" t="str" cm="1">
        <f t="array" ref="BP253">IF(BP252="","",$B$2&amp;BP$31&amp;$B$2&amp;$B$1&amp;ROUND(BP$29/100*_xlfn.XLOOKUP($E253,$E$32:$E$281,_xlfn.XLOOKUP(BP$31,$S$28:$AB$28,$S$32:$AB$281))*IFERROR(_xlfn.XLOOKUP(BQ$30,$S$8:$S$10,_xlfn.XLOOKUP(BP$31,$U$4:$Z$4,$U$8:$Z$10),1),1),4))</f>
        <v/>
      </c>
      <c r="BQ253" s="2" t="str">
        <f t="shared" si="46"/>
        <v>{"Hp":622336.8993,"AntiCri":0.8092}</v>
      </c>
      <c r="BR253" s="2" t="str" cm="1">
        <f t="array" ref="BR253">IF(BR252="","",$B$2&amp;BR$31&amp;$B$2&amp;$B$1&amp;ROUND(BR$29/100*_xlfn.XLOOKUP($E253,$E$32:$E$281,_xlfn.XLOOKUP(BR$31,$S$28:$AB$28,$S$32:$AB$281))*IFERROR(_xlfn.XLOOKUP(BU$30,$S$8:$S$10,_xlfn.XLOOKUP(BR$31,$U$4:$Z$4,$U$8:$Z$10),1),1),4))</f>
        <v>"PhysDef":22996.8302</v>
      </c>
      <c r="BS253" s="2" t="str" cm="1">
        <f t="array" ref="BS253">IF(BS252="","",$B$2&amp;BS$31&amp;$B$2&amp;$B$1&amp;ROUND(BS$29/100*_xlfn.XLOOKUP($E253,$E$32:$E$281,_xlfn.XLOOKUP(BS$31,$S$28:$AB$28,$S$32:$AB$281))*IFERROR(_xlfn.XLOOKUP(BV$30,$S$8:$S$10,_xlfn.XLOOKUP(BS$31,$U$4:$Z$4,$U$8:$Z$10),1),1),4))</f>
        <v>"HealInc":0.1686</v>
      </c>
      <c r="BT253" s="2" t="str" cm="1">
        <f t="array" ref="BT253">IF(BT252="","",$B$2&amp;BT$31&amp;$B$2&amp;$B$1&amp;ROUND(BT$29/100*_xlfn.XLOOKUP($E253,$E$32:$E$281,_xlfn.XLOOKUP(BT$31,$S$28:$AB$28,$S$32:$AB$281))*IFERROR(_xlfn.XLOOKUP(BU$30,$S$8:$S$10,_xlfn.XLOOKUP(BT$31,$U$4:$Z$4,$U$8:$Z$10),1),1),4))</f>
        <v/>
      </c>
      <c r="BU253" s="2" t="str">
        <f t="shared" si="47"/>
        <v>{"PhysDef":22996.8302,"HealInc":0.1686}</v>
      </c>
      <c r="BV253" s="2" t="str" cm="1">
        <f t="array" ref="BV253">IF(BV252="","",$B$2&amp;BV$31&amp;$B$2&amp;$B$1&amp;ROUND(BV$29/100*_xlfn.XLOOKUP($E253,$E$32:$E$281,_xlfn.XLOOKUP(BV$31,$S$28:$AB$28,$S$32:$AB$281))*IFERROR(_xlfn.XLOOKUP(BY$30,$S$8:$S$10,_xlfn.XLOOKUP(BV$31,$U$4:$Z$4,$U$8:$Z$10),1),1),4))</f>
        <v>"MagicDef":23470.9916</v>
      </c>
      <c r="BW253" s="2" t="str" cm="1">
        <f t="array" ref="BW253">IF(BW252="","",$B$2&amp;BW$31&amp;$B$2&amp;$B$1&amp;ROUND(BW$29/100*_xlfn.XLOOKUP($E253,$E$32:$E$281,_xlfn.XLOOKUP(BW$31,$S$28:$AB$28,$S$32:$AB$281))*IFERROR(_xlfn.XLOOKUP(BZ$30,$S$8:$S$10,_xlfn.XLOOKUP(BW$31,$U$4:$Z$4,$U$8:$Z$10),1),1),4))</f>
        <v>"AtkSpeed":0.23</v>
      </c>
      <c r="BX253" s="2" t="str" cm="1">
        <f t="array" ref="BX253">IF(BX252="","",$B$2&amp;BX$31&amp;$B$2&amp;$B$1&amp;ROUND(BX$29/100*_xlfn.XLOOKUP($E253,$E$32:$E$281,_xlfn.XLOOKUP(BX$31,$S$28:$AB$28,$S$32:$AB$281))*IFERROR(_xlfn.XLOOKUP(BY$30,$S$8:$S$10,_xlfn.XLOOKUP(BX$31,$U$4:$Z$4,$U$8:$Z$10),1),1),4))</f>
        <v>"HealInc":0.1686</v>
      </c>
      <c r="BY253" s="2" t="str">
        <f t="shared" si="48"/>
        <v>{"MagicDef":23470.9916,"AtkSpeed":0.23,"HealInc":0.1686}</v>
      </c>
    </row>
    <row r="254" spans="4:77" ht="16.5" x14ac:dyDescent="0.15">
      <c r="D254" s="38">
        <v>455</v>
      </c>
      <c r="E254" s="43">
        <v>223</v>
      </c>
      <c r="F254" s="38">
        <v>0</v>
      </c>
      <c r="G254" s="38">
        <v>0</v>
      </c>
      <c r="H254" s="38">
        <v>0</v>
      </c>
      <c r="I254" s="48">
        <v>0</v>
      </c>
      <c r="J254" s="48">
        <v>0</v>
      </c>
      <c r="K254" s="48">
        <v>0</v>
      </c>
      <c r="L254" s="48">
        <v>0</v>
      </c>
      <c r="M254" s="48">
        <v>0</v>
      </c>
      <c r="N254" s="48">
        <v>0</v>
      </c>
      <c r="O254" s="48">
        <v>0</v>
      </c>
      <c r="P254" s="48">
        <v>0</v>
      </c>
      <c r="Q254" s="48">
        <v>0</v>
      </c>
      <c r="R254" s="48">
        <v>0</v>
      </c>
      <c r="S254" s="48">
        <f>SUM(I$32:I254)</f>
        <v>592701.80883179419</v>
      </c>
      <c r="T254" s="48">
        <f>SUM(J$32:J254)</f>
        <v>59270.180883179411</v>
      </c>
      <c r="U254" s="48">
        <f>SUM(K$32:K254)</f>
        <v>23708.072353271767</v>
      </c>
      <c r="V254" s="48">
        <f>SUM(L$32:L254)</f>
        <v>23708.072353271767</v>
      </c>
      <c r="W254" s="62">
        <f>SUM(M$32:M254)/10000</f>
        <v>0.80920000000000003</v>
      </c>
      <c r="X254" s="62">
        <f>SUM(N$32:N254)/10000</f>
        <v>0.80920000000000003</v>
      </c>
      <c r="Y254" s="62">
        <f>SUM(O$32:O254)/10000</f>
        <v>0.22994999999999999</v>
      </c>
      <c r="Z254" s="62">
        <f>SUM(P$32:P254)/10000</f>
        <v>0.17885000000000001</v>
      </c>
      <c r="AA254" s="62">
        <f>SUM(Q$32:Q254)/10000</f>
        <v>0.16863000000000011</v>
      </c>
      <c r="AB254" s="62">
        <f>SUM(R$32:R254)/10000</f>
        <v>0.16863000000000011</v>
      </c>
      <c r="AD254" s="2" t="str" cm="1">
        <f t="array" ref="AD254">IF(AD253="","",$B$2&amp;AD$31&amp;$B$2&amp;$B$1&amp;ROUND(AD$29/100*_xlfn.XLOOKUP($E254,$E$32:$E$281,_xlfn.XLOOKUP(AD$31,$S$28:$AB$28,$S$32:$AB$281))*_xlfn.XLOOKUP(AG$30,$S$8:$S$10,_xlfn.XLOOKUP(AD$31,$U$4:$Z$4,$U$8:$Z$10),1),4))</f>
        <v>"Atk":72309.6207</v>
      </c>
      <c r="AE254" s="2" t="str" cm="1">
        <f t="array" ref="AE254">IF(AE253="","",$B$2&amp;AE$31&amp;$B$2&amp;$B$1&amp;ROUND(AE$29/100*_xlfn.XLOOKUP($E254,$E$32:$E$281,_xlfn.XLOOKUP(AE$31,$S$28:$AB$28,$S$32:$AB$281))*_xlfn.XLOOKUP(AG$30,$S$8:$S$10,_xlfn.XLOOKUP(AE$31,$U$4:$Z$4,$U$8:$Z$10),1),4))</f>
        <v>"Cri":1.1733</v>
      </c>
      <c r="AF254" s="2" t="str" cm="1">
        <f t="array" ref="AF254">IF(AF253="","",$B$2&amp;AF$31&amp;$B$2&amp;$B$1&amp;ROUND(AF$29/100*_xlfn.XLOOKUP($E254,$E$32:$E$281,_xlfn.XLOOKUP(AF$31,$S$28:$AB$28,$S$32:$AB$281))*_xlfn.XLOOKUP(AI$30,$S$8:$S$10,_xlfn.XLOOKUP(AF$31,$U$4:$Z$4,$U$8:$Z$10),1),4))</f>
        <v/>
      </c>
      <c r="AG254" s="2" t="str">
        <f t="shared" si="37"/>
        <v>{"Atk":72309.6207,"Cri":1.1733}</v>
      </c>
      <c r="AH254" s="2" t="str" cm="1">
        <f t="array" ref="AH254">IF(AH253="","",$B$2&amp;AH$31&amp;$B$2&amp;$B$1&amp;ROUND(AH$29/100*_xlfn.XLOOKUP($E254,$E$32:$E$281,_xlfn.XLOOKUP(AH$31,$S$28:$AB$28,$S$32:$AB$281))*_xlfn.XLOOKUP(AK$30,$S$8:$S$10,_xlfn.XLOOKUP(AH$31,$U$4:$Z$4,$U$8:$Z$10),1),4))</f>
        <v>"Hp":521577.5918</v>
      </c>
      <c r="AI254" s="2" t="str" cm="1">
        <f t="array" ref="AI254">IF(AI253="","",$B$2&amp;AI$31&amp;$B$2&amp;$B$1&amp;ROUND(AI$29/100*_xlfn.XLOOKUP($E254,$E$32:$E$281,_xlfn.XLOOKUP(AI$31,$S$28:$AB$28,$S$32:$AB$281))*_xlfn.XLOOKUP(AK$30,$S$8:$S$10,_xlfn.XLOOKUP(AI$31,$U$4:$Z$4,$U$8:$Z$10),1),4))</f>
        <v>"AntiCri":0.6474</v>
      </c>
      <c r="AJ254" s="2" t="str" cm="1">
        <f t="array" ref="AJ254">IF(AJ253="","",$B$2&amp;AJ$31&amp;$B$2&amp;$B$1&amp;ROUND(AJ$29/100*_xlfn.XLOOKUP($E254,$E$32:$E$281,_xlfn.XLOOKUP(AJ$31,$S$28:$AB$28,$S$32:$AB$281))*_xlfn.XLOOKUP(AK$30,$S$8:$S$10,_xlfn.XLOOKUP(AJ$31,$U$4:$Z$4,$U$8:$Z$10),1),4))</f>
        <v/>
      </c>
      <c r="AK254" s="2" t="str">
        <f t="shared" si="38"/>
        <v>{"Hp":521577.5918,"AntiCri":0.6474}</v>
      </c>
      <c r="AL254" s="2" t="str" cm="1">
        <f t="array" ref="AL254">IF(AL253="","",$B$2&amp;AL$31&amp;$B$2&amp;$B$1&amp;ROUND(AL$29/100*_xlfn.XLOOKUP($E254,$E$32:$E$281,_xlfn.XLOOKUP(AL$31,$S$28:$AB$28,$S$32:$AB$281))*IFERROR(_xlfn.XLOOKUP(AO$30,$S$8:$S$10,_xlfn.XLOOKUP(AL$31,$U$4:$Z$4,$U$8:$Z$10),1),1),4))</f>
        <v>"PhysDef":22522.6687</v>
      </c>
      <c r="AM254" s="2" t="str" cm="1">
        <f t="array" ref="AM254">IF(AM253="","",$B$2&amp;AM$31&amp;$B$2&amp;$B$1&amp;ROUND(AM$29/100*_xlfn.XLOOKUP($E254,$E$32:$E$281,_xlfn.XLOOKUP(AM$31,$S$28:$AB$28,$S$32:$AB$281))*IFERROR(_xlfn.XLOOKUP(AP$30,$S$8:$S$10,_xlfn.XLOOKUP(AM$31,$U$4:$Z$4,$U$8:$Z$10),1),1),4))</f>
        <v>"SkillSpeed":0.1789</v>
      </c>
      <c r="AN254" s="2" t="str" cm="1">
        <f t="array" ref="AN254">IF(AN253="","",$B$2&amp;AN$31&amp;$B$2&amp;$B$1&amp;ROUND(AN$29/100*_xlfn.XLOOKUP($E254,$E$32:$E$281,_xlfn.XLOOKUP(AN$31,$S$28:$AB$28,$S$32:$AB$281))*IFERROR(_xlfn.XLOOKUP(AO$30,$S$8:$S$10,_xlfn.XLOOKUP(AN$31,$U$4:$Z$4,$U$8:$Z$10),1),1),4))</f>
        <v/>
      </c>
      <c r="AO254" s="2" t="str">
        <f t="shared" si="39"/>
        <v>{"PhysDef":22522.6687,"SkillSpeed":0.1789}</v>
      </c>
      <c r="AP254" s="2" t="str" cm="1">
        <f t="array" ref="AP254">IF(AP253="","",$B$2&amp;AP$31&amp;$B$2&amp;$B$1&amp;ROUND(AP$29/100*_xlfn.XLOOKUP($E254,$E$32:$E$281,_xlfn.XLOOKUP(AP$31,$S$28:$AB$28,$S$32:$AB$281))*IFERROR(_xlfn.XLOOKUP(AS$30,$S$8:$S$10,_xlfn.XLOOKUP(AP$31,$U$4:$Z$4,$U$8:$Z$10),1),1),4))</f>
        <v>"MagicDef":22522.6687</v>
      </c>
      <c r="AQ254" s="2" t="str" cm="1">
        <f t="array" ref="AQ254">IF(AQ253="","",$B$2&amp;AQ$31&amp;$B$2&amp;$B$1&amp;ROUND(AQ$29/100*_xlfn.XLOOKUP($E254,$E$32:$E$281,_xlfn.XLOOKUP(AQ$31,$S$28:$AB$28,$S$32:$AB$281))*IFERROR(_xlfn.XLOOKUP(AT$30,$S$8:$S$10,_xlfn.XLOOKUP(AQ$31,$U$4:$Z$4,$U$8:$Z$10),1),1),4))</f>
        <v>"AtkSpeed":0.23</v>
      </c>
      <c r="AR254" s="2" t="str" cm="1">
        <f t="array" ref="AR254">IF(AR253="","",$B$2&amp;AR$31&amp;$B$2&amp;$B$1&amp;ROUND(AR$29/100*_xlfn.XLOOKUP($E254,$E$32:$E$281,_xlfn.XLOOKUP(AR$31,$S$28:$AB$28,$S$32:$AB$281))*IFERROR(_xlfn.XLOOKUP(AS$30,$S$8:$S$10,_xlfn.XLOOKUP(AR$31,$U$4:$Z$4,$U$8:$Z$10),1),1),4))</f>
        <v>"SkillSpeed":0.1789</v>
      </c>
      <c r="AS254" s="2" t="str">
        <f t="shared" si="40"/>
        <v>{"MagicDef":22522.6687,"AtkSpeed":0.23,"SkillSpeed":0.1789}</v>
      </c>
      <c r="AT254" s="2" t="str" cm="1">
        <f t="array" ref="AT254">IF(AT253="","",$B$2&amp;AT$31&amp;$B$2&amp;$B$1&amp;ROUND(AT$29/100*_xlfn.XLOOKUP($E254,$E$32:$E$281,_xlfn.XLOOKUP(AT$31,$S$28:$AB$28,$S$32:$AB$281))*IFERROR(_xlfn.XLOOKUP(AW$30,$S$8:$S$10,_xlfn.XLOOKUP(AT$31,$U$4:$Z$4,$U$8:$Z$10),1),1),4))</f>
        <v>"Atk":50972.3556</v>
      </c>
      <c r="AU254" s="2" t="str" cm="1">
        <f t="array" ref="AU254">IF(AU253="","",$B$2&amp;AU$31&amp;$B$2&amp;$B$1&amp;ROUND(AU$29/100*_xlfn.XLOOKUP($E254,$E$32:$E$281,_xlfn.XLOOKUP(AU$31,$S$28:$AB$28,$S$32:$AB$281))*IFERROR(_xlfn.XLOOKUP(AX$30,$S$8:$S$10,_xlfn.XLOOKUP(AU$31,$U$4:$Z$4,$U$8:$Z$10),1),1),4))</f>
        <v>"Cri":0.8092</v>
      </c>
      <c r="AV254" s="2" t="str" cm="1">
        <f t="array" ref="AV254">IF(AV253="","",$B$2&amp;AV$31&amp;$B$2&amp;$B$1&amp;ROUND(AV$29/100*_xlfn.XLOOKUP($E254,$E$32:$E$281,_xlfn.XLOOKUP(AV$31,$S$28:$AB$28,$S$32:$AB$281))*IFERROR(_xlfn.XLOOKUP(AW$30,$S$8:$S$10,_xlfn.XLOOKUP(AV$31,$U$4:$Z$4,$U$8:$Z$10),1),1),4))</f>
        <v/>
      </c>
      <c r="AW254" s="2" t="str">
        <f t="shared" si="41"/>
        <v>{"Atk":50972.3556,"Cri":0.8092}</v>
      </c>
      <c r="AX254" s="2" t="str" cm="1">
        <f t="array" ref="AX254">IF(AX253="","",$B$2&amp;AX$31&amp;$B$2&amp;$B$1&amp;ROUND(AX$29/100*_xlfn.XLOOKUP($E254,$E$32:$E$281,_xlfn.XLOOKUP(AX$31,$S$28:$AB$28,$S$32:$AB$281))*IFERROR(_xlfn.XLOOKUP(BA$30,$S$8:$S$10,_xlfn.XLOOKUP(AX$31,$U$4:$Z$4,$U$8:$Z$10),1),1),4))</f>
        <v>"Hp":740877.261</v>
      </c>
      <c r="AY254" s="2" t="str" cm="1">
        <f t="array" ref="AY254">IF(AY253="","",$B$2&amp;AY$31&amp;$B$2&amp;$B$1&amp;ROUND(AY$29/100*_xlfn.XLOOKUP($E254,$E$32:$E$281,_xlfn.XLOOKUP(AY$31,$S$28:$AB$28,$S$32:$AB$281))*IFERROR(_xlfn.XLOOKUP(BB$30,$S$8:$S$10,_xlfn.XLOOKUP(AY$31,$U$4:$Z$4,$U$8:$Z$10),1),1),4))</f>
        <v>"AntiCri":0.8092</v>
      </c>
      <c r="AZ254" s="2" t="str" cm="1">
        <f t="array" ref="AZ254">IF(AZ253="","",$B$2&amp;AZ$31&amp;$B$2&amp;$B$1&amp;ROUND(AZ$29/100*_xlfn.XLOOKUP($E254,$E$32:$E$281,_xlfn.XLOOKUP(AZ$31,$S$28:$AB$28,$S$32:$AB$281))*IFERROR(_xlfn.XLOOKUP(BA$30,$S$8:$S$10,_xlfn.XLOOKUP(AZ$31,$U$4:$Z$4,$U$8:$Z$10),1),1),4))</f>
        <v/>
      </c>
      <c r="BA254" s="2" t="str">
        <f t="shared" si="42"/>
        <v>{"Hp":740877.261,"AntiCri":0.8092}</v>
      </c>
      <c r="BB254" s="2" t="str" cm="1">
        <f t="array" ref="BB254">IF(BB253="","",$B$2&amp;BB$31&amp;$B$2&amp;$B$1&amp;ROUND(BB$29/100*_xlfn.XLOOKUP($E254,$E$32:$E$281,_xlfn.XLOOKUP(BB$31,$S$28:$AB$28,$S$32:$AB$281))*IFERROR(_xlfn.XLOOKUP(BE$30,$S$8:$S$10,_xlfn.XLOOKUP(BB$31,$U$4:$Z$4,$U$8:$Z$10),1),1),4))</f>
        <v>"PhysDef":26078.8796</v>
      </c>
      <c r="BC254" s="2" t="str" cm="1">
        <f t="array" ref="BC254">IF(BC253="","",$B$2&amp;BC$31&amp;$B$2&amp;$B$1&amp;ROUND(BC$29/100*_xlfn.XLOOKUP($E254,$E$32:$E$281,_xlfn.XLOOKUP(BC$31,$S$28:$AB$28,$S$32:$AB$281))*IFERROR(_xlfn.XLOOKUP(BF$30,$S$8:$S$10,_xlfn.XLOOKUP(BC$31,$U$4:$Z$4,$U$8:$Z$10),1),1),4))</f>
        <v>"OnHealInc":0.1686</v>
      </c>
      <c r="BD254" s="2" t="str" cm="1">
        <f t="array" ref="BD254">IF(BD253="","",$B$2&amp;BD$31&amp;$B$2&amp;$B$1&amp;ROUND(BD$29/100*_xlfn.XLOOKUP($E254,$E$32:$E$281,_xlfn.XLOOKUP(BD$31,$S$28:$AB$28,$S$32:$AB$281))*IFERROR(_xlfn.XLOOKUP(BE$30,$S$8:$S$10,_xlfn.XLOOKUP(BD$31,$U$4:$Z$4,$U$8:$Z$10),1),1),4))</f>
        <v/>
      </c>
      <c r="BE254" s="2" t="str">
        <f t="shared" si="43"/>
        <v>{"PhysDef":26078.8796,"OnHealInc":0.1686}</v>
      </c>
      <c r="BF254" s="2" t="str" cm="1">
        <f t="array" ref="BF254">IF(BF253="","",$B$2&amp;BF$31&amp;$B$2&amp;$B$1&amp;ROUND(BF$29/100*_xlfn.XLOOKUP($E254,$E$32:$E$281,_xlfn.XLOOKUP(BF$31,$S$28:$AB$28,$S$32:$AB$281))*IFERROR(_xlfn.XLOOKUP(BI$30,$S$8:$S$10,_xlfn.XLOOKUP(BF$31,$U$4:$Z$4,$U$8:$Z$10),1),1),4))</f>
        <v>"MagicDef":26078.8796</v>
      </c>
      <c r="BG254" s="2" t="str" cm="1">
        <f t="array" ref="BG254">IF(BG253="","",$B$2&amp;BG$31&amp;$B$2&amp;$B$1&amp;ROUND(BG$29/100*_xlfn.XLOOKUP($E254,$E$32:$E$281,_xlfn.XLOOKUP(BG$31,$S$28:$AB$28,$S$32:$AB$281))*IFERROR(_xlfn.XLOOKUP(BJ$30,$S$8:$S$10,_xlfn.XLOOKUP(BG$31,$U$4:$Z$4,$U$8:$Z$10),1),1),4))</f>
        <v>"AtkSpeed":0.23</v>
      </c>
      <c r="BH254" s="2" t="str" cm="1">
        <f t="array" ref="BH254">IF(BH253="","",$B$2&amp;BH$31&amp;$B$2&amp;$B$1&amp;ROUND(BH$29/100*_xlfn.XLOOKUP($E254,$E$32:$E$281,_xlfn.XLOOKUP(BH$31,$S$28:$AB$28,$S$32:$AB$281))*IFERROR(_xlfn.XLOOKUP(BI$30,$S$8:$S$10,_xlfn.XLOOKUP(BH$31,$U$4:$Z$4,$U$8:$Z$10),1),1),4))</f>
        <v>"OnHealInc":0.1686</v>
      </c>
      <c r="BI254" s="2" t="str">
        <f t="shared" si="44"/>
        <v>{"MagicDef":26078.8796,"AtkSpeed":0.23,"OnHealInc":0.1686}</v>
      </c>
      <c r="BJ254" s="2" t="str" cm="1">
        <f t="array" ref="BJ254">IF(BJ253="","",$B$2&amp;BJ$31&amp;$B$2&amp;$B$1&amp;ROUND(BJ$29/100*_xlfn.XLOOKUP($E254,$E$32:$E$281,_xlfn.XLOOKUP(BJ$31,$S$28:$AB$28,$S$32:$AB$281))*IFERROR(_xlfn.XLOOKUP(BM$30,$S$8:$S$10,_xlfn.XLOOKUP(BJ$31,$U$4:$Z$4,$U$8:$Z$10),1),1),4))</f>
        <v>"Atk":65197.199</v>
      </c>
      <c r="BK254" s="2" t="str" cm="1">
        <f t="array" ref="BK254">IF(BK253="","",$B$2&amp;BK$31&amp;$B$2&amp;$B$1&amp;ROUND(BK$29/100*_xlfn.XLOOKUP($E254,$E$32:$E$281,_xlfn.XLOOKUP(BK$31,$S$28:$AB$28,$S$32:$AB$281))*IFERROR(_xlfn.XLOOKUP(BN$30,$S$8:$S$10,_xlfn.XLOOKUP(BK$31,$U$4:$Z$4,$U$8:$Z$10),1),1),4))</f>
        <v>"Cri":0.8092</v>
      </c>
      <c r="BL254" s="2" t="str" cm="1">
        <f t="array" ref="BL254">IF(BL253="","",$B$2&amp;BL$31&amp;$B$2&amp;$B$1&amp;ROUND(BL$29/100*_xlfn.XLOOKUP($E254,$E$32:$E$281,_xlfn.XLOOKUP(BL$31,$S$28:$AB$28,$S$32:$AB$281))*IFERROR(_xlfn.XLOOKUP(BM$30,$S$8:$S$10,_xlfn.XLOOKUP(BL$31,$U$4:$Z$4,$U$8:$Z$10),1),1),4))</f>
        <v/>
      </c>
      <c r="BM254" s="2" t="str">
        <f t="shared" si="45"/>
        <v>{"Atk":65197.199,"Cri":0.8092}</v>
      </c>
      <c r="BN254" s="2" t="str" cm="1">
        <f t="array" ref="BN254">IF(BN253="","",$B$2&amp;BN$31&amp;$B$2&amp;$B$1&amp;ROUND(BN$29/100*_xlfn.XLOOKUP($E254,$E$32:$E$281,_xlfn.XLOOKUP(BN$31,$S$28:$AB$28,$S$32:$AB$281))*IFERROR(_xlfn.XLOOKUP(BQ$30,$S$8:$S$10,_xlfn.XLOOKUP(BN$31,$U$4:$Z$4,$U$8:$Z$10),1),1),4))</f>
        <v>"Hp":622336.8993</v>
      </c>
      <c r="BO254" s="2" t="str" cm="1">
        <f t="array" ref="BO254">IF(BO253="","",$B$2&amp;BO$31&amp;$B$2&amp;$B$1&amp;ROUND(BO$29/100*_xlfn.XLOOKUP($E254,$E$32:$E$281,_xlfn.XLOOKUP(BO$31,$S$28:$AB$28,$S$32:$AB$281))*IFERROR(_xlfn.XLOOKUP(BR$30,$S$8:$S$10,_xlfn.XLOOKUP(BO$31,$U$4:$Z$4,$U$8:$Z$10),1),1),4))</f>
        <v>"AntiCri":0.8092</v>
      </c>
      <c r="BP254" s="2" t="str" cm="1">
        <f t="array" ref="BP254">IF(BP253="","",$B$2&amp;BP$31&amp;$B$2&amp;$B$1&amp;ROUND(BP$29/100*_xlfn.XLOOKUP($E254,$E$32:$E$281,_xlfn.XLOOKUP(BP$31,$S$28:$AB$28,$S$32:$AB$281))*IFERROR(_xlfn.XLOOKUP(BQ$30,$S$8:$S$10,_xlfn.XLOOKUP(BP$31,$U$4:$Z$4,$U$8:$Z$10),1),1),4))</f>
        <v/>
      </c>
      <c r="BQ254" s="2" t="str">
        <f t="shared" si="46"/>
        <v>{"Hp":622336.8993,"AntiCri":0.8092}</v>
      </c>
      <c r="BR254" s="2" t="str" cm="1">
        <f t="array" ref="BR254">IF(BR253="","",$B$2&amp;BR$31&amp;$B$2&amp;$B$1&amp;ROUND(BR$29/100*_xlfn.XLOOKUP($E254,$E$32:$E$281,_xlfn.XLOOKUP(BR$31,$S$28:$AB$28,$S$32:$AB$281))*IFERROR(_xlfn.XLOOKUP(BU$30,$S$8:$S$10,_xlfn.XLOOKUP(BR$31,$U$4:$Z$4,$U$8:$Z$10),1),1),4))</f>
        <v>"PhysDef":22996.8302</v>
      </c>
      <c r="BS254" s="2" t="str" cm="1">
        <f t="array" ref="BS254">IF(BS253="","",$B$2&amp;BS$31&amp;$B$2&amp;$B$1&amp;ROUND(BS$29/100*_xlfn.XLOOKUP($E254,$E$32:$E$281,_xlfn.XLOOKUP(BS$31,$S$28:$AB$28,$S$32:$AB$281))*IFERROR(_xlfn.XLOOKUP(BV$30,$S$8:$S$10,_xlfn.XLOOKUP(BS$31,$U$4:$Z$4,$U$8:$Z$10),1),1),4))</f>
        <v>"HealInc":0.1686</v>
      </c>
      <c r="BT254" s="2" t="str" cm="1">
        <f t="array" ref="BT254">IF(BT253="","",$B$2&amp;BT$31&amp;$B$2&amp;$B$1&amp;ROUND(BT$29/100*_xlfn.XLOOKUP($E254,$E$32:$E$281,_xlfn.XLOOKUP(BT$31,$S$28:$AB$28,$S$32:$AB$281))*IFERROR(_xlfn.XLOOKUP(BU$30,$S$8:$S$10,_xlfn.XLOOKUP(BT$31,$U$4:$Z$4,$U$8:$Z$10),1),1),4))</f>
        <v/>
      </c>
      <c r="BU254" s="2" t="str">
        <f t="shared" si="47"/>
        <v>{"PhysDef":22996.8302,"HealInc":0.1686}</v>
      </c>
      <c r="BV254" s="2" t="str" cm="1">
        <f t="array" ref="BV254">IF(BV253="","",$B$2&amp;BV$31&amp;$B$2&amp;$B$1&amp;ROUND(BV$29/100*_xlfn.XLOOKUP($E254,$E$32:$E$281,_xlfn.XLOOKUP(BV$31,$S$28:$AB$28,$S$32:$AB$281))*IFERROR(_xlfn.XLOOKUP(BY$30,$S$8:$S$10,_xlfn.XLOOKUP(BV$31,$U$4:$Z$4,$U$8:$Z$10),1),1),4))</f>
        <v>"MagicDef":23470.9916</v>
      </c>
      <c r="BW254" s="2" t="str" cm="1">
        <f t="array" ref="BW254">IF(BW253="","",$B$2&amp;BW$31&amp;$B$2&amp;$B$1&amp;ROUND(BW$29/100*_xlfn.XLOOKUP($E254,$E$32:$E$281,_xlfn.XLOOKUP(BW$31,$S$28:$AB$28,$S$32:$AB$281))*IFERROR(_xlfn.XLOOKUP(BZ$30,$S$8:$S$10,_xlfn.XLOOKUP(BW$31,$U$4:$Z$4,$U$8:$Z$10),1),1),4))</f>
        <v>"AtkSpeed":0.23</v>
      </c>
      <c r="BX254" s="2" t="str" cm="1">
        <f t="array" ref="BX254">IF(BX253="","",$B$2&amp;BX$31&amp;$B$2&amp;$B$1&amp;ROUND(BX$29/100*_xlfn.XLOOKUP($E254,$E$32:$E$281,_xlfn.XLOOKUP(BX$31,$S$28:$AB$28,$S$32:$AB$281))*IFERROR(_xlfn.XLOOKUP(BY$30,$S$8:$S$10,_xlfn.XLOOKUP(BX$31,$U$4:$Z$4,$U$8:$Z$10),1),1),4))</f>
        <v>"HealInc":0.1686</v>
      </c>
      <c r="BY254" s="2" t="str">
        <f t="shared" si="48"/>
        <v>{"MagicDef":23470.9916,"AtkSpeed":0.23,"HealInc":0.1686}</v>
      </c>
    </row>
    <row r="255" spans="4:77" ht="16.5" x14ac:dyDescent="0.15">
      <c r="D255" s="38">
        <v>457</v>
      </c>
      <c r="E255" s="43">
        <v>224</v>
      </c>
      <c r="F255" s="38">
        <v>0</v>
      </c>
      <c r="G255" s="38">
        <v>0</v>
      </c>
      <c r="H255" s="3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0</v>
      </c>
      <c r="O255" s="48">
        <v>0</v>
      </c>
      <c r="P255" s="48">
        <v>0</v>
      </c>
      <c r="Q255" s="48">
        <v>0</v>
      </c>
      <c r="R255" s="48">
        <v>0</v>
      </c>
      <c r="S255" s="48">
        <f>SUM(I$32:I255)</f>
        <v>592701.80883179419</v>
      </c>
      <c r="T255" s="48">
        <f>SUM(J$32:J255)</f>
        <v>59270.180883179411</v>
      </c>
      <c r="U255" s="48">
        <f>SUM(K$32:K255)</f>
        <v>23708.072353271767</v>
      </c>
      <c r="V255" s="48">
        <f>SUM(L$32:L255)</f>
        <v>23708.072353271767</v>
      </c>
      <c r="W255" s="62">
        <f>SUM(M$32:M255)/10000</f>
        <v>0.80920000000000003</v>
      </c>
      <c r="X255" s="62">
        <f>SUM(N$32:N255)/10000</f>
        <v>0.80920000000000003</v>
      </c>
      <c r="Y255" s="62">
        <f>SUM(O$32:O255)/10000</f>
        <v>0.22994999999999999</v>
      </c>
      <c r="Z255" s="62">
        <f>SUM(P$32:P255)/10000</f>
        <v>0.17885000000000001</v>
      </c>
      <c r="AA255" s="62">
        <f>SUM(Q$32:Q255)/10000</f>
        <v>0.16863000000000011</v>
      </c>
      <c r="AB255" s="62">
        <f>SUM(R$32:R255)/10000</f>
        <v>0.16863000000000011</v>
      </c>
      <c r="AD255" s="2" t="str" cm="1">
        <f t="array" ref="AD255">IF(AD254="","",$B$2&amp;AD$31&amp;$B$2&amp;$B$1&amp;ROUND(AD$29/100*_xlfn.XLOOKUP($E255,$E$32:$E$281,_xlfn.XLOOKUP(AD$31,$S$28:$AB$28,$S$32:$AB$281))*_xlfn.XLOOKUP(AG$30,$S$8:$S$10,_xlfn.XLOOKUP(AD$31,$U$4:$Z$4,$U$8:$Z$10),1),4))</f>
        <v>"Atk":72309.6207</v>
      </c>
      <c r="AE255" s="2" t="str" cm="1">
        <f t="array" ref="AE255">IF(AE254="","",$B$2&amp;AE$31&amp;$B$2&amp;$B$1&amp;ROUND(AE$29/100*_xlfn.XLOOKUP($E255,$E$32:$E$281,_xlfn.XLOOKUP(AE$31,$S$28:$AB$28,$S$32:$AB$281))*_xlfn.XLOOKUP(AG$30,$S$8:$S$10,_xlfn.XLOOKUP(AE$31,$U$4:$Z$4,$U$8:$Z$10),1),4))</f>
        <v>"Cri":1.1733</v>
      </c>
      <c r="AF255" s="2" t="str" cm="1">
        <f t="array" ref="AF255">IF(AF254="","",$B$2&amp;AF$31&amp;$B$2&amp;$B$1&amp;ROUND(AF$29/100*_xlfn.XLOOKUP($E255,$E$32:$E$281,_xlfn.XLOOKUP(AF$31,$S$28:$AB$28,$S$32:$AB$281))*_xlfn.XLOOKUP(AI$30,$S$8:$S$10,_xlfn.XLOOKUP(AF$31,$U$4:$Z$4,$U$8:$Z$10),1),4))</f>
        <v/>
      </c>
      <c r="AG255" s="2" t="str">
        <f t="shared" si="37"/>
        <v>{"Atk":72309.6207,"Cri":1.1733}</v>
      </c>
      <c r="AH255" s="2" t="str" cm="1">
        <f t="array" ref="AH255">IF(AH254="","",$B$2&amp;AH$31&amp;$B$2&amp;$B$1&amp;ROUND(AH$29/100*_xlfn.XLOOKUP($E255,$E$32:$E$281,_xlfn.XLOOKUP(AH$31,$S$28:$AB$28,$S$32:$AB$281))*_xlfn.XLOOKUP(AK$30,$S$8:$S$10,_xlfn.XLOOKUP(AH$31,$U$4:$Z$4,$U$8:$Z$10),1),4))</f>
        <v>"Hp":521577.5918</v>
      </c>
      <c r="AI255" s="2" t="str" cm="1">
        <f t="array" ref="AI255">IF(AI254="","",$B$2&amp;AI$31&amp;$B$2&amp;$B$1&amp;ROUND(AI$29/100*_xlfn.XLOOKUP($E255,$E$32:$E$281,_xlfn.XLOOKUP(AI$31,$S$28:$AB$28,$S$32:$AB$281))*_xlfn.XLOOKUP(AK$30,$S$8:$S$10,_xlfn.XLOOKUP(AI$31,$U$4:$Z$4,$U$8:$Z$10),1),4))</f>
        <v>"AntiCri":0.6474</v>
      </c>
      <c r="AJ255" s="2" t="str" cm="1">
        <f t="array" ref="AJ255">IF(AJ254="","",$B$2&amp;AJ$31&amp;$B$2&amp;$B$1&amp;ROUND(AJ$29/100*_xlfn.XLOOKUP($E255,$E$32:$E$281,_xlfn.XLOOKUP(AJ$31,$S$28:$AB$28,$S$32:$AB$281))*_xlfn.XLOOKUP(AK$30,$S$8:$S$10,_xlfn.XLOOKUP(AJ$31,$U$4:$Z$4,$U$8:$Z$10),1),4))</f>
        <v/>
      </c>
      <c r="AK255" s="2" t="str">
        <f t="shared" si="38"/>
        <v>{"Hp":521577.5918,"AntiCri":0.6474}</v>
      </c>
      <c r="AL255" s="2" t="str" cm="1">
        <f t="array" ref="AL255">IF(AL254="","",$B$2&amp;AL$31&amp;$B$2&amp;$B$1&amp;ROUND(AL$29/100*_xlfn.XLOOKUP($E255,$E$32:$E$281,_xlfn.XLOOKUP(AL$31,$S$28:$AB$28,$S$32:$AB$281))*IFERROR(_xlfn.XLOOKUP(AO$30,$S$8:$S$10,_xlfn.XLOOKUP(AL$31,$U$4:$Z$4,$U$8:$Z$10),1),1),4))</f>
        <v>"PhysDef":22522.6687</v>
      </c>
      <c r="AM255" s="2" t="str" cm="1">
        <f t="array" ref="AM255">IF(AM254="","",$B$2&amp;AM$31&amp;$B$2&amp;$B$1&amp;ROUND(AM$29/100*_xlfn.XLOOKUP($E255,$E$32:$E$281,_xlfn.XLOOKUP(AM$31,$S$28:$AB$28,$S$32:$AB$281))*IFERROR(_xlfn.XLOOKUP(AP$30,$S$8:$S$10,_xlfn.XLOOKUP(AM$31,$U$4:$Z$4,$U$8:$Z$10),1),1),4))</f>
        <v>"SkillSpeed":0.1789</v>
      </c>
      <c r="AN255" s="2" t="str" cm="1">
        <f t="array" ref="AN255">IF(AN254="","",$B$2&amp;AN$31&amp;$B$2&amp;$B$1&amp;ROUND(AN$29/100*_xlfn.XLOOKUP($E255,$E$32:$E$281,_xlfn.XLOOKUP(AN$31,$S$28:$AB$28,$S$32:$AB$281))*IFERROR(_xlfn.XLOOKUP(AO$30,$S$8:$S$10,_xlfn.XLOOKUP(AN$31,$U$4:$Z$4,$U$8:$Z$10),1),1),4))</f>
        <v/>
      </c>
      <c r="AO255" s="2" t="str">
        <f t="shared" si="39"/>
        <v>{"PhysDef":22522.6687,"SkillSpeed":0.1789}</v>
      </c>
      <c r="AP255" s="2" t="str" cm="1">
        <f t="array" ref="AP255">IF(AP254="","",$B$2&amp;AP$31&amp;$B$2&amp;$B$1&amp;ROUND(AP$29/100*_xlfn.XLOOKUP($E255,$E$32:$E$281,_xlfn.XLOOKUP(AP$31,$S$28:$AB$28,$S$32:$AB$281))*IFERROR(_xlfn.XLOOKUP(AS$30,$S$8:$S$10,_xlfn.XLOOKUP(AP$31,$U$4:$Z$4,$U$8:$Z$10),1),1),4))</f>
        <v>"MagicDef":22522.6687</v>
      </c>
      <c r="AQ255" s="2" t="str" cm="1">
        <f t="array" ref="AQ255">IF(AQ254="","",$B$2&amp;AQ$31&amp;$B$2&amp;$B$1&amp;ROUND(AQ$29/100*_xlfn.XLOOKUP($E255,$E$32:$E$281,_xlfn.XLOOKUP(AQ$31,$S$28:$AB$28,$S$32:$AB$281))*IFERROR(_xlfn.XLOOKUP(AT$30,$S$8:$S$10,_xlfn.XLOOKUP(AQ$31,$U$4:$Z$4,$U$8:$Z$10),1),1),4))</f>
        <v>"AtkSpeed":0.23</v>
      </c>
      <c r="AR255" s="2" t="str" cm="1">
        <f t="array" ref="AR255">IF(AR254="","",$B$2&amp;AR$31&amp;$B$2&amp;$B$1&amp;ROUND(AR$29/100*_xlfn.XLOOKUP($E255,$E$32:$E$281,_xlfn.XLOOKUP(AR$31,$S$28:$AB$28,$S$32:$AB$281))*IFERROR(_xlfn.XLOOKUP(AS$30,$S$8:$S$10,_xlfn.XLOOKUP(AR$31,$U$4:$Z$4,$U$8:$Z$10),1),1),4))</f>
        <v>"SkillSpeed":0.1789</v>
      </c>
      <c r="AS255" s="2" t="str">
        <f t="shared" si="40"/>
        <v>{"MagicDef":22522.6687,"AtkSpeed":0.23,"SkillSpeed":0.1789}</v>
      </c>
      <c r="AT255" s="2" t="str" cm="1">
        <f t="array" ref="AT255">IF(AT254="","",$B$2&amp;AT$31&amp;$B$2&amp;$B$1&amp;ROUND(AT$29/100*_xlfn.XLOOKUP($E255,$E$32:$E$281,_xlfn.XLOOKUP(AT$31,$S$28:$AB$28,$S$32:$AB$281))*IFERROR(_xlfn.XLOOKUP(AW$30,$S$8:$S$10,_xlfn.XLOOKUP(AT$31,$U$4:$Z$4,$U$8:$Z$10),1),1),4))</f>
        <v>"Atk":50972.3556</v>
      </c>
      <c r="AU255" s="2" t="str" cm="1">
        <f t="array" ref="AU255">IF(AU254="","",$B$2&amp;AU$31&amp;$B$2&amp;$B$1&amp;ROUND(AU$29/100*_xlfn.XLOOKUP($E255,$E$32:$E$281,_xlfn.XLOOKUP(AU$31,$S$28:$AB$28,$S$32:$AB$281))*IFERROR(_xlfn.XLOOKUP(AX$30,$S$8:$S$10,_xlfn.XLOOKUP(AU$31,$U$4:$Z$4,$U$8:$Z$10),1),1),4))</f>
        <v>"Cri":0.8092</v>
      </c>
      <c r="AV255" s="2" t="str" cm="1">
        <f t="array" ref="AV255">IF(AV254="","",$B$2&amp;AV$31&amp;$B$2&amp;$B$1&amp;ROUND(AV$29/100*_xlfn.XLOOKUP($E255,$E$32:$E$281,_xlfn.XLOOKUP(AV$31,$S$28:$AB$28,$S$32:$AB$281))*IFERROR(_xlfn.XLOOKUP(AW$30,$S$8:$S$10,_xlfn.XLOOKUP(AV$31,$U$4:$Z$4,$U$8:$Z$10),1),1),4))</f>
        <v/>
      </c>
      <c r="AW255" s="2" t="str">
        <f t="shared" si="41"/>
        <v>{"Atk":50972.3556,"Cri":0.8092}</v>
      </c>
      <c r="AX255" s="2" t="str" cm="1">
        <f t="array" ref="AX255">IF(AX254="","",$B$2&amp;AX$31&amp;$B$2&amp;$B$1&amp;ROUND(AX$29/100*_xlfn.XLOOKUP($E255,$E$32:$E$281,_xlfn.XLOOKUP(AX$31,$S$28:$AB$28,$S$32:$AB$281))*IFERROR(_xlfn.XLOOKUP(BA$30,$S$8:$S$10,_xlfn.XLOOKUP(AX$31,$U$4:$Z$4,$U$8:$Z$10),1),1),4))</f>
        <v>"Hp":740877.261</v>
      </c>
      <c r="AY255" s="2" t="str" cm="1">
        <f t="array" ref="AY255">IF(AY254="","",$B$2&amp;AY$31&amp;$B$2&amp;$B$1&amp;ROUND(AY$29/100*_xlfn.XLOOKUP($E255,$E$32:$E$281,_xlfn.XLOOKUP(AY$31,$S$28:$AB$28,$S$32:$AB$281))*IFERROR(_xlfn.XLOOKUP(BB$30,$S$8:$S$10,_xlfn.XLOOKUP(AY$31,$U$4:$Z$4,$U$8:$Z$10),1),1),4))</f>
        <v>"AntiCri":0.8092</v>
      </c>
      <c r="AZ255" s="2" t="str" cm="1">
        <f t="array" ref="AZ255">IF(AZ254="","",$B$2&amp;AZ$31&amp;$B$2&amp;$B$1&amp;ROUND(AZ$29/100*_xlfn.XLOOKUP($E255,$E$32:$E$281,_xlfn.XLOOKUP(AZ$31,$S$28:$AB$28,$S$32:$AB$281))*IFERROR(_xlfn.XLOOKUP(BA$30,$S$8:$S$10,_xlfn.XLOOKUP(AZ$31,$U$4:$Z$4,$U$8:$Z$10),1),1),4))</f>
        <v/>
      </c>
      <c r="BA255" s="2" t="str">
        <f t="shared" si="42"/>
        <v>{"Hp":740877.261,"AntiCri":0.8092}</v>
      </c>
      <c r="BB255" s="2" t="str" cm="1">
        <f t="array" ref="BB255">IF(BB254="","",$B$2&amp;BB$31&amp;$B$2&amp;$B$1&amp;ROUND(BB$29/100*_xlfn.XLOOKUP($E255,$E$32:$E$281,_xlfn.XLOOKUP(BB$31,$S$28:$AB$28,$S$32:$AB$281))*IFERROR(_xlfn.XLOOKUP(BE$30,$S$8:$S$10,_xlfn.XLOOKUP(BB$31,$U$4:$Z$4,$U$8:$Z$10),1),1),4))</f>
        <v>"PhysDef":26078.8796</v>
      </c>
      <c r="BC255" s="2" t="str" cm="1">
        <f t="array" ref="BC255">IF(BC254="","",$B$2&amp;BC$31&amp;$B$2&amp;$B$1&amp;ROUND(BC$29/100*_xlfn.XLOOKUP($E255,$E$32:$E$281,_xlfn.XLOOKUP(BC$31,$S$28:$AB$28,$S$32:$AB$281))*IFERROR(_xlfn.XLOOKUP(BF$30,$S$8:$S$10,_xlfn.XLOOKUP(BC$31,$U$4:$Z$4,$U$8:$Z$10),1),1),4))</f>
        <v>"OnHealInc":0.1686</v>
      </c>
      <c r="BD255" s="2" t="str" cm="1">
        <f t="array" ref="BD255">IF(BD254="","",$B$2&amp;BD$31&amp;$B$2&amp;$B$1&amp;ROUND(BD$29/100*_xlfn.XLOOKUP($E255,$E$32:$E$281,_xlfn.XLOOKUP(BD$31,$S$28:$AB$28,$S$32:$AB$281))*IFERROR(_xlfn.XLOOKUP(BE$30,$S$8:$S$10,_xlfn.XLOOKUP(BD$31,$U$4:$Z$4,$U$8:$Z$10),1),1),4))</f>
        <v/>
      </c>
      <c r="BE255" s="2" t="str">
        <f t="shared" si="43"/>
        <v>{"PhysDef":26078.8796,"OnHealInc":0.1686}</v>
      </c>
      <c r="BF255" s="2" t="str" cm="1">
        <f t="array" ref="BF255">IF(BF254="","",$B$2&amp;BF$31&amp;$B$2&amp;$B$1&amp;ROUND(BF$29/100*_xlfn.XLOOKUP($E255,$E$32:$E$281,_xlfn.XLOOKUP(BF$31,$S$28:$AB$28,$S$32:$AB$281))*IFERROR(_xlfn.XLOOKUP(BI$30,$S$8:$S$10,_xlfn.XLOOKUP(BF$31,$U$4:$Z$4,$U$8:$Z$10),1),1),4))</f>
        <v>"MagicDef":26078.8796</v>
      </c>
      <c r="BG255" s="2" t="str" cm="1">
        <f t="array" ref="BG255">IF(BG254="","",$B$2&amp;BG$31&amp;$B$2&amp;$B$1&amp;ROUND(BG$29/100*_xlfn.XLOOKUP($E255,$E$32:$E$281,_xlfn.XLOOKUP(BG$31,$S$28:$AB$28,$S$32:$AB$281))*IFERROR(_xlfn.XLOOKUP(BJ$30,$S$8:$S$10,_xlfn.XLOOKUP(BG$31,$U$4:$Z$4,$U$8:$Z$10),1),1),4))</f>
        <v>"AtkSpeed":0.23</v>
      </c>
      <c r="BH255" s="2" t="str" cm="1">
        <f t="array" ref="BH255">IF(BH254="","",$B$2&amp;BH$31&amp;$B$2&amp;$B$1&amp;ROUND(BH$29/100*_xlfn.XLOOKUP($E255,$E$32:$E$281,_xlfn.XLOOKUP(BH$31,$S$28:$AB$28,$S$32:$AB$281))*IFERROR(_xlfn.XLOOKUP(BI$30,$S$8:$S$10,_xlfn.XLOOKUP(BH$31,$U$4:$Z$4,$U$8:$Z$10),1),1),4))</f>
        <v>"OnHealInc":0.1686</v>
      </c>
      <c r="BI255" s="2" t="str">
        <f t="shared" si="44"/>
        <v>{"MagicDef":26078.8796,"AtkSpeed":0.23,"OnHealInc":0.1686}</v>
      </c>
      <c r="BJ255" s="2" t="str" cm="1">
        <f t="array" ref="BJ255">IF(BJ254="","",$B$2&amp;BJ$31&amp;$B$2&amp;$B$1&amp;ROUND(BJ$29/100*_xlfn.XLOOKUP($E255,$E$32:$E$281,_xlfn.XLOOKUP(BJ$31,$S$28:$AB$28,$S$32:$AB$281))*IFERROR(_xlfn.XLOOKUP(BM$30,$S$8:$S$10,_xlfn.XLOOKUP(BJ$31,$U$4:$Z$4,$U$8:$Z$10),1),1),4))</f>
        <v>"Atk":65197.199</v>
      </c>
      <c r="BK255" s="2" t="str" cm="1">
        <f t="array" ref="BK255">IF(BK254="","",$B$2&amp;BK$31&amp;$B$2&amp;$B$1&amp;ROUND(BK$29/100*_xlfn.XLOOKUP($E255,$E$32:$E$281,_xlfn.XLOOKUP(BK$31,$S$28:$AB$28,$S$32:$AB$281))*IFERROR(_xlfn.XLOOKUP(BN$30,$S$8:$S$10,_xlfn.XLOOKUP(BK$31,$U$4:$Z$4,$U$8:$Z$10),1),1),4))</f>
        <v>"Cri":0.8092</v>
      </c>
      <c r="BL255" s="2" t="str" cm="1">
        <f t="array" ref="BL255">IF(BL254="","",$B$2&amp;BL$31&amp;$B$2&amp;$B$1&amp;ROUND(BL$29/100*_xlfn.XLOOKUP($E255,$E$32:$E$281,_xlfn.XLOOKUP(BL$31,$S$28:$AB$28,$S$32:$AB$281))*IFERROR(_xlfn.XLOOKUP(BM$30,$S$8:$S$10,_xlfn.XLOOKUP(BL$31,$U$4:$Z$4,$U$8:$Z$10),1),1),4))</f>
        <v/>
      </c>
      <c r="BM255" s="2" t="str">
        <f t="shared" si="45"/>
        <v>{"Atk":65197.199,"Cri":0.8092}</v>
      </c>
      <c r="BN255" s="2" t="str" cm="1">
        <f t="array" ref="BN255">IF(BN254="","",$B$2&amp;BN$31&amp;$B$2&amp;$B$1&amp;ROUND(BN$29/100*_xlfn.XLOOKUP($E255,$E$32:$E$281,_xlfn.XLOOKUP(BN$31,$S$28:$AB$28,$S$32:$AB$281))*IFERROR(_xlfn.XLOOKUP(BQ$30,$S$8:$S$10,_xlfn.XLOOKUP(BN$31,$U$4:$Z$4,$U$8:$Z$10),1),1),4))</f>
        <v>"Hp":622336.8993</v>
      </c>
      <c r="BO255" s="2" t="str" cm="1">
        <f t="array" ref="BO255">IF(BO254="","",$B$2&amp;BO$31&amp;$B$2&amp;$B$1&amp;ROUND(BO$29/100*_xlfn.XLOOKUP($E255,$E$32:$E$281,_xlfn.XLOOKUP(BO$31,$S$28:$AB$28,$S$32:$AB$281))*IFERROR(_xlfn.XLOOKUP(BR$30,$S$8:$S$10,_xlfn.XLOOKUP(BO$31,$U$4:$Z$4,$U$8:$Z$10),1),1),4))</f>
        <v>"AntiCri":0.8092</v>
      </c>
      <c r="BP255" s="2" t="str" cm="1">
        <f t="array" ref="BP255">IF(BP254="","",$B$2&amp;BP$31&amp;$B$2&amp;$B$1&amp;ROUND(BP$29/100*_xlfn.XLOOKUP($E255,$E$32:$E$281,_xlfn.XLOOKUP(BP$31,$S$28:$AB$28,$S$32:$AB$281))*IFERROR(_xlfn.XLOOKUP(BQ$30,$S$8:$S$10,_xlfn.XLOOKUP(BP$31,$U$4:$Z$4,$U$8:$Z$10),1),1),4))</f>
        <v/>
      </c>
      <c r="BQ255" s="2" t="str">
        <f t="shared" si="46"/>
        <v>{"Hp":622336.8993,"AntiCri":0.8092}</v>
      </c>
      <c r="BR255" s="2" t="str" cm="1">
        <f t="array" ref="BR255">IF(BR254="","",$B$2&amp;BR$31&amp;$B$2&amp;$B$1&amp;ROUND(BR$29/100*_xlfn.XLOOKUP($E255,$E$32:$E$281,_xlfn.XLOOKUP(BR$31,$S$28:$AB$28,$S$32:$AB$281))*IFERROR(_xlfn.XLOOKUP(BU$30,$S$8:$S$10,_xlfn.XLOOKUP(BR$31,$U$4:$Z$4,$U$8:$Z$10),1),1),4))</f>
        <v>"PhysDef":22996.8302</v>
      </c>
      <c r="BS255" s="2" t="str" cm="1">
        <f t="array" ref="BS255">IF(BS254="","",$B$2&amp;BS$31&amp;$B$2&amp;$B$1&amp;ROUND(BS$29/100*_xlfn.XLOOKUP($E255,$E$32:$E$281,_xlfn.XLOOKUP(BS$31,$S$28:$AB$28,$S$32:$AB$281))*IFERROR(_xlfn.XLOOKUP(BV$30,$S$8:$S$10,_xlfn.XLOOKUP(BS$31,$U$4:$Z$4,$U$8:$Z$10),1),1),4))</f>
        <v>"HealInc":0.1686</v>
      </c>
      <c r="BT255" s="2" t="str" cm="1">
        <f t="array" ref="BT255">IF(BT254="","",$B$2&amp;BT$31&amp;$B$2&amp;$B$1&amp;ROUND(BT$29/100*_xlfn.XLOOKUP($E255,$E$32:$E$281,_xlfn.XLOOKUP(BT$31,$S$28:$AB$28,$S$32:$AB$281))*IFERROR(_xlfn.XLOOKUP(BU$30,$S$8:$S$10,_xlfn.XLOOKUP(BT$31,$U$4:$Z$4,$U$8:$Z$10),1),1),4))</f>
        <v/>
      </c>
      <c r="BU255" s="2" t="str">
        <f t="shared" si="47"/>
        <v>{"PhysDef":22996.8302,"HealInc":0.1686}</v>
      </c>
      <c r="BV255" s="2" t="str" cm="1">
        <f t="array" ref="BV255">IF(BV254="","",$B$2&amp;BV$31&amp;$B$2&amp;$B$1&amp;ROUND(BV$29/100*_xlfn.XLOOKUP($E255,$E$32:$E$281,_xlfn.XLOOKUP(BV$31,$S$28:$AB$28,$S$32:$AB$281))*IFERROR(_xlfn.XLOOKUP(BY$30,$S$8:$S$10,_xlfn.XLOOKUP(BV$31,$U$4:$Z$4,$U$8:$Z$10),1),1),4))</f>
        <v>"MagicDef":23470.9916</v>
      </c>
      <c r="BW255" s="2" t="str" cm="1">
        <f t="array" ref="BW255">IF(BW254="","",$B$2&amp;BW$31&amp;$B$2&amp;$B$1&amp;ROUND(BW$29/100*_xlfn.XLOOKUP($E255,$E$32:$E$281,_xlfn.XLOOKUP(BW$31,$S$28:$AB$28,$S$32:$AB$281))*IFERROR(_xlfn.XLOOKUP(BZ$30,$S$8:$S$10,_xlfn.XLOOKUP(BW$31,$U$4:$Z$4,$U$8:$Z$10),1),1),4))</f>
        <v>"AtkSpeed":0.23</v>
      </c>
      <c r="BX255" s="2" t="str" cm="1">
        <f t="array" ref="BX255">IF(BX254="","",$B$2&amp;BX$31&amp;$B$2&amp;$B$1&amp;ROUND(BX$29/100*_xlfn.XLOOKUP($E255,$E$32:$E$281,_xlfn.XLOOKUP(BX$31,$S$28:$AB$28,$S$32:$AB$281))*IFERROR(_xlfn.XLOOKUP(BY$30,$S$8:$S$10,_xlfn.XLOOKUP(BX$31,$U$4:$Z$4,$U$8:$Z$10),1),1),4))</f>
        <v>"HealInc":0.1686</v>
      </c>
      <c r="BY255" s="2" t="str">
        <f t="shared" si="48"/>
        <v>{"MagicDef":23470.9916,"AtkSpeed":0.23,"HealInc":0.1686}</v>
      </c>
    </row>
    <row r="256" spans="4:77" ht="16.5" x14ac:dyDescent="0.15">
      <c r="D256" s="38">
        <v>459</v>
      </c>
      <c r="E256" s="43">
        <v>225</v>
      </c>
      <c r="F256" s="38">
        <v>0</v>
      </c>
      <c r="G256" s="38">
        <v>0</v>
      </c>
      <c r="H256" s="3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48">
        <v>0</v>
      </c>
      <c r="Q256" s="48">
        <v>0</v>
      </c>
      <c r="R256" s="48">
        <v>0</v>
      </c>
      <c r="S256" s="48">
        <f>SUM(I$32:I256)</f>
        <v>592701.80883179419</v>
      </c>
      <c r="T256" s="48">
        <f>SUM(J$32:J256)</f>
        <v>59270.180883179411</v>
      </c>
      <c r="U256" s="48">
        <f>SUM(K$32:K256)</f>
        <v>23708.072353271767</v>
      </c>
      <c r="V256" s="48">
        <f>SUM(L$32:L256)</f>
        <v>23708.072353271767</v>
      </c>
      <c r="W256" s="62">
        <f>SUM(M$32:M256)/10000</f>
        <v>0.80920000000000003</v>
      </c>
      <c r="X256" s="62">
        <f>SUM(N$32:N256)/10000</f>
        <v>0.80920000000000003</v>
      </c>
      <c r="Y256" s="62">
        <f>SUM(O$32:O256)/10000</f>
        <v>0.22994999999999999</v>
      </c>
      <c r="Z256" s="62">
        <f>SUM(P$32:P256)/10000</f>
        <v>0.17885000000000001</v>
      </c>
      <c r="AA256" s="62">
        <f>SUM(Q$32:Q256)/10000</f>
        <v>0.16863000000000011</v>
      </c>
      <c r="AB256" s="62">
        <f>SUM(R$32:R256)/10000</f>
        <v>0.16863000000000011</v>
      </c>
      <c r="AD256" s="2" t="str" cm="1">
        <f t="array" ref="AD256">IF(AD255="","",$B$2&amp;AD$31&amp;$B$2&amp;$B$1&amp;ROUND(AD$29/100*_xlfn.XLOOKUP($E256,$E$32:$E$281,_xlfn.XLOOKUP(AD$31,$S$28:$AB$28,$S$32:$AB$281))*_xlfn.XLOOKUP(AG$30,$S$8:$S$10,_xlfn.XLOOKUP(AD$31,$U$4:$Z$4,$U$8:$Z$10),1),4))</f>
        <v>"Atk":72309.6207</v>
      </c>
      <c r="AE256" s="2" t="str" cm="1">
        <f t="array" ref="AE256">IF(AE255="","",$B$2&amp;AE$31&amp;$B$2&amp;$B$1&amp;ROUND(AE$29/100*_xlfn.XLOOKUP($E256,$E$32:$E$281,_xlfn.XLOOKUP(AE$31,$S$28:$AB$28,$S$32:$AB$281))*_xlfn.XLOOKUP(AG$30,$S$8:$S$10,_xlfn.XLOOKUP(AE$31,$U$4:$Z$4,$U$8:$Z$10),1),4))</f>
        <v>"Cri":1.1733</v>
      </c>
      <c r="AF256" s="2" t="str" cm="1">
        <f t="array" ref="AF256">IF(AF255="","",$B$2&amp;AF$31&amp;$B$2&amp;$B$1&amp;ROUND(AF$29/100*_xlfn.XLOOKUP($E256,$E$32:$E$281,_xlfn.XLOOKUP(AF$31,$S$28:$AB$28,$S$32:$AB$281))*_xlfn.XLOOKUP(AI$30,$S$8:$S$10,_xlfn.XLOOKUP(AF$31,$U$4:$Z$4,$U$8:$Z$10),1),4))</f>
        <v/>
      </c>
      <c r="AG256" s="2" t="str">
        <f t="shared" si="37"/>
        <v>{"Atk":72309.6207,"Cri":1.1733}</v>
      </c>
      <c r="AH256" s="2" t="str" cm="1">
        <f t="array" ref="AH256">IF(AH255="","",$B$2&amp;AH$31&amp;$B$2&amp;$B$1&amp;ROUND(AH$29/100*_xlfn.XLOOKUP($E256,$E$32:$E$281,_xlfn.XLOOKUP(AH$31,$S$28:$AB$28,$S$32:$AB$281))*_xlfn.XLOOKUP(AK$30,$S$8:$S$10,_xlfn.XLOOKUP(AH$31,$U$4:$Z$4,$U$8:$Z$10),1),4))</f>
        <v>"Hp":521577.5918</v>
      </c>
      <c r="AI256" s="2" t="str" cm="1">
        <f t="array" ref="AI256">IF(AI255="","",$B$2&amp;AI$31&amp;$B$2&amp;$B$1&amp;ROUND(AI$29/100*_xlfn.XLOOKUP($E256,$E$32:$E$281,_xlfn.XLOOKUP(AI$31,$S$28:$AB$28,$S$32:$AB$281))*_xlfn.XLOOKUP(AK$30,$S$8:$S$10,_xlfn.XLOOKUP(AI$31,$U$4:$Z$4,$U$8:$Z$10),1),4))</f>
        <v>"AntiCri":0.6474</v>
      </c>
      <c r="AJ256" s="2" t="str" cm="1">
        <f t="array" ref="AJ256">IF(AJ255="","",$B$2&amp;AJ$31&amp;$B$2&amp;$B$1&amp;ROUND(AJ$29/100*_xlfn.XLOOKUP($E256,$E$32:$E$281,_xlfn.XLOOKUP(AJ$31,$S$28:$AB$28,$S$32:$AB$281))*_xlfn.XLOOKUP(AK$30,$S$8:$S$10,_xlfn.XLOOKUP(AJ$31,$U$4:$Z$4,$U$8:$Z$10),1),4))</f>
        <v/>
      </c>
      <c r="AK256" s="2" t="str">
        <f t="shared" si="38"/>
        <v>{"Hp":521577.5918,"AntiCri":0.6474}</v>
      </c>
      <c r="AL256" s="2" t="str" cm="1">
        <f t="array" ref="AL256">IF(AL255="","",$B$2&amp;AL$31&amp;$B$2&amp;$B$1&amp;ROUND(AL$29/100*_xlfn.XLOOKUP($E256,$E$32:$E$281,_xlfn.XLOOKUP(AL$31,$S$28:$AB$28,$S$32:$AB$281))*IFERROR(_xlfn.XLOOKUP(AO$30,$S$8:$S$10,_xlfn.XLOOKUP(AL$31,$U$4:$Z$4,$U$8:$Z$10),1),1),4))</f>
        <v>"PhysDef":22522.6687</v>
      </c>
      <c r="AM256" s="2" t="str" cm="1">
        <f t="array" ref="AM256">IF(AM255="","",$B$2&amp;AM$31&amp;$B$2&amp;$B$1&amp;ROUND(AM$29/100*_xlfn.XLOOKUP($E256,$E$32:$E$281,_xlfn.XLOOKUP(AM$31,$S$28:$AB$28,$S$32:$AB$281))*IFERROR(_xlfn.XLOOKUP(AP$30,$S$8:$S$10,_xlfn.XLOOKUP(AM$31,$U$4:$Z$4,$U$8:$Z$10),1),1),4))</f>
        <v>"SkillSpeed":0.1789</v>
      </c>
      <c r="AN256" s="2" t="str" cm="1">
        <f t="array" ref="AN256">IF(AN255="","",$B$2&amp;AN$31&amp;$B$2&amp;$B$1&amp;ROUND(AN$29/100*_xlfn.XLOOKUP($E256,$E$32:$E$281,_xlfn.XLOOKUP(AN$31,$S$28:$AB$28,$S$32:$AB$281))*IFERROR(_xlfn.XLOOKUP(AO$30,$S$8:$S$10,_xlfn.XLOOKUP(AN$31,$U$4:$Z$4,$U$8:$Z$10),1),1),4))</f>
        <v/>
      </c>
      <c r="AO256" s="2" t="str">
        <f t="shared" si="39"/>
        <v>{"PhysDef":22522.6687,"SkillSpeed":0.1789}</v>
      </c>
      <c r="AP256" s="2" t="str" cm="1">
        <f t="array" ref="AP256">IF(AP255="","",$B$2&amp;AP$31&amp;$B$2&amp;$B$1&amp;ROUND(AP$29/100*_xlfn.XLOOKUP($E256,$E$32:$E$281,_xlfn.XLOOKUP(AP$31,$S$28:$AB$28,$S$32:$AB$281))*IFERROR(_xlfn.XLOOKUP(AS$30,$S$8:$S$10,_xlfn.XLOOKUP(AP$31,$U$4:$Z$4,$U$8:$Z$10),1),1),4))</f>
        <v>"MagicDef":22522.6687</v>
      </c>
      <c r="AQ256" s="2" t="str" cm="1">
        <f t="array" ref="AQ256">IF(AQ255="","",$B$2&amp;AQ$31&amp;$B$2&amp;$B$1&amp;ROUND(AQ$29/100*_xlfn.XLOOKUP($E256,$E$32:$E$281,_xlfn.XLOOKUP(AQ$31,$S$28:$AB$28,$S$32:$AB$281))*IFERROR(_xlfn.XLOOKUP(AT$30,$S$8:$S$10,_xlfn.XLOOKUP(AQ$31,$U$4:$Z$4,$U$8:$Z$10),1),1),4))</f>
        <v>"AtkSpeed":0.23</v>
      </c>
      <c r="AR256" s="2" t="str" cm="1">
        <f t="array" ref="AR256">IF(AR255="","",$B$2&amp;AR$31&amp;$B$2&amp;$B$1&amp;ROUND(AR$29/100*_xlfn.XLOOKUP($E256,$E$32:$E$281,_xlfn.XLOOKUP(AR$31,$S$28:$AB$28,$S$32:$AB$281))*IFERROR(_xlfn.XLOOKUP(AS$30,$S$8:$S$10,_xlfn.XLOOKUP(AR$31,$U$4:$Z$4,$U$8:$Z$10),1),1),4))</f>
        <v>"SkillSpeed":0.1789</v>
      </c>
      <c r="AS256" s="2" t="str">
        <f t="shared" si="40"/>
        <v>{"MagicDef":22522.6687,"AtkSpeed":0.23,"SkillSpeed":0.1789}</v>
      </c>
      <c r="AT256" s="2" t="str" cm="1">
        <f t="array" ref="AT256">IF(AT255="","",$B$2&amp;AT$31&amp;$B$2&amp;$B$1&amp;ROUND(AT$29/100*_xlfn.XLOOKUP($E256,$E$32:$E$281,_xlfn.XLOOKUP(AT$31,$S$28:$AB$28,$S$32:$AB$281))*IFERROR(_xlfn.XLOOKUP(AW$30,$S$8:$S$10,_xlfn.XLOOKUP(AT$31,$U$4:$Z$4,$U$8:$Z$10),1),1),4))</f>
        <v>"Atk":50972.3556</v>
      </c>
      <c r="AU256" s="2" t="str" cm="1">
        <f t="array" ref="AU256">IF(AU255="","",$B$2&amp;AU$31&amp;$B$2&amp;$B$1&amp;ROUND(AU$29/100*_xlfn.XLOOKUP($E256,$E$32:$E$281,_xlfn.XLOOKUP(AU$31,$S$28:$AB$28,$S$32:$AB$281))*IFERROR(_xlfn.XLOOKUP(AX$30,$S$8:$S$10,_xlfn.XLOOKUP(AU$31,$U$4:$Z$4,$U$8:$Z$10),1),1),4))</f>
        <v>"Cri":0.8092</v>
      </c>
      <c r="AV256" s="2" t="str" cm="1">
        <f t="array" ref="AV256">IF(AV255="","",$B$2&amp;AV$31&amp;$B$2&amp;$B$1&amp;ROUND(AV$29/100*_xlfn.XLOOKUP($E256,$E$32:$E$281,_xlfn.XLOOKUP(AV$31,$S$28:$AB$28,$S$32:$AB$281))*IFERROR(_xlfn.XLOOKUP(AW$30,$S$8:$S$10,_xlfn.XLOOKUP(AV$31,$U$4:$Z$4,$U$8:$Z$10),1),1),4))</f>
        <v/>
      </c>
      <c r="AW256" s="2" t="str">
        <f t="shared" si="41"/>
        <v>{"Atk":50972.3556,"Cri":0.8092}</v>
      </c>
      <c r="AX256" s="2" t="str" cm="1">
        <f t="array" ref="AX256">IF(AX255="","",$B$2&amp;AX$31&amp;$B$2&amp;$B$1&amp;ROUND(AX$29/100*_xlfn.XLOOKUP($E256,$E$32:$E$281,_xlfn.XLOOKUP(AX$31,$S$28:$AB$28,$S$32:$AB$281))*IFERROR(_xlfn.XLOOKUP(BA$30,$S$8:$S$10,_xlfn.XLOOKUP(AX$31,$U$4:$Z$4,$U$8:$Z$10),1),1),4))</f>
        <v>"Hp":740877.261</v>
      </c>
      <c r="AY256" s="2" t="str" cm="1">
        <f t="array" ref="AY256">IF(AY255="","",$B$2&amp;AY$31&amp;$B$2&amp;$B$1&amp;ROUND(AY$29/100*_xlfn.XLOOKUP($E256,$E$32:$E$281,_xlfn.XLOOKUP(AY$31,$S$28:$AB$28,$S$32:$AB$281))*IFERROR(_xlfn.XLOOKUP(BB$30,$S$8:$S$10,_xlfn.XLOOKUP(AY$31,$U$4:$Z$4,$U$8:$Z$10),1),1),4))</f>
        <v>"AntiCri":0.8092</v>
      </c>
      <c r="AZ256" s="2" t="str" cm="1">
        <f t="array" ref="AZ256">IF(AZ255="","",$B$2&amp;AZ$31&amp;$B$2&amp;$B$1&amp;ROUND(AZ$29/100*_xlfn.XLOOKUP($E256,$E$32:$E$281,_xlfn.XLOOKUP(AZ$31,$S$28:$AB$28,$S$32:$AB$281))*IFERROR(_xlfn.XLOOKUP(BA$30,$S$8:$S$10,_xlfn.XLOOKUP(AZ$31,$U$4:$Z$4,$U$8:$Z$10),1),1),4))</f>
        <v/>
      </c>
      <c r="BA256" s="2" t="str">
        <f t="shared" si="42"/>
        <v>{"Hp":740877.261,"AntiCri":0.8092}</v>
      </c>
      <c r="BB256" s="2" t="str" cm="1">
        <f t="array" ref="BB256">IF(BB255="","",$B$2&amp;BB$31&amp;$B$2&amp;$B$1&amp;ROUND(BB$29/100*_xlfn.XLOOKUP($E256,$E$32:$E$281,_xlfn.XLOOKUP(BB$31,$S$28:$AB$28,$S$32:$AB$281))*IFERROR(_xlfn.XLOOKUP(BE$30,$S$8:$S$10,_xlfn.XLOOKUP(BB$31,$U$4:$Z$4,$U$8:$Z$10),1),1),4))</f>
        <v>"PhysDef":26078.8796</v>
      </c>
      <c r="BC256" s="2" t="str" cm="1">
        <f t="array" ref="BC256">IF(BC255="","",$B$2&amp;BC$31&amp;$B$2&amp;$B$1&amp;ROUND(BC$29/100*_xlfn.XLOOKUP($E256,$E$32:$E$281,_xlfn.XLOOKUP(BC$31,$S$28:$AB$28,$S$32:$AB$281))*IFERROR(_xlfn.XLOOKUP(BF$30,$S$8:$S$10,_xlfn.XLOOKUP(BC$31,$U$4:$Z$4,$U$8:$Z$10),1),1),4))</f>
        <v>"OnHealInc":0.1686</v>
      </c>
      <c r="BD256" s="2" t="str" cm="1">
        <f t="array" ref="BD256">IF(BD255="","",$B$2&amp;BD$31&amp;$B$2&amp;$B$1&amp;ROUND(BD$29/100*_xlfn.XLOOKUP($E256,$E$32:$E$281,_xlfn.XLOOKUP(BD$31,$S$28:$AB$28,$S$32:$AB$281))*IFERROR(_xlfn.XLOOKUP(BE$30,$S$8:$S$10,_xlfn.XLOOKUP(BD$31,$U$4:$Z$4,$U$8:$Z$10),1),1),4))</f>
        <v/>
      </c>
      <c r="BE256" s="2" t="str">
        <f t="shared" si="43"/>
        <v>{"PhysDef":26078.8796,"OnHealInc":0.1686}</v>
      </c>
      <c r="BF256" s="2" t="str" cm="1">
        <f t="array" ref="BF256">IF(BF255="","",$B$2&amp;BF$31&amp;$B$2&amp;$B$1&amp;ROUND(BF$29/100*_xlfn.XLOOKUP($E256,$E$32:$E$281,_xlfn.XLOOKUP(BF$31,$S$28:$AB$28,$S$32:$AB$281))*IFERROR(_xlfn.XLOOKUP(BI$30,$S$8:$S$10,_xlfn.XLOOKUP(BF$31,$U$4:$Z$4,$U$8:$Z$10),1),1),4))</f>
        <v>"MagicDef":26078.8796</v>
      </c>
      <c r="BG256" s="2" t="str" cm="1">
        <f t="array" ref="BG256">IF(BG255="","",$B$2&amp;BG$31&amp;$B$2&amp;$B$1&amp;ROUND(BG$29/100*_xlfn.XLOOKUP($E256,$E$32:$E$281,_xlfn.XLOOKUP(BG$31,$S$28:$AB$28,$S$32:$AB$281))*IFERROR(_xlfn.XLOOKUP(BJ$30,$S$8:$S$10,_xlfn.XLOOKUP(BG$31,$U$4:$Z$4,$U$8:$Z$10),1),1),4))</f>
        <v>"AtkSpeed":0.23</v>
      </c>
      <c r="BH256" s="2" t="str" cm="1">
        <f t="array" ref="BH256">IF(BH255="","",$B$2&amp;BH$31&amp;$B$2&amp;$B$1&amp;ROUND(BH$29/100*_xlfn.XLOOKUP($E256,$E$32:$E$281,_xlfn.XLOOKUP(BH$31,$S$28:$AB$28,$S$32:$AB$281))*IFERROR(_xlfn.XLOOKUP(BI$30,$S$8:$S$10,_xlfn.XLOOKUP(BH$31,$U$4:$Z$4,$U$8:$Z$10),1),1),4))</f>
        <v>"OnHealInc":0.1686</v>
      </c>
      <c r="BI256" s="2" t="str">
        <f t="shared" si="44"/>
        <v>{"MagicDef":26078.8796,"AtkSpeed":0.23,"OnHealInc":0.1686}</v>
      </c>
      <c r="BJ256" s="2" t="str" cm="1">
        <f t="array" ref="BJ256">IF(BJ255="","",$B$2&amp;BJ$31&amp;$B$2&amp;$B$1&amp;ROUND(BJ$29/100*_xlfn.XLOOKUP($E256,$E$32:$E$281,_xlfn.XLOOKUP(BJ$31,$S$28:$AB$28,$S$32:$AB$281))*IFERROR(_xlfn.XLOOKUP(BM$30,$S$8:$S$10,_xlfn.XLOOKUP(BJ$31,$U$4:$Z$4,$U$8:$Z$10),1),1),4))</f>
        <v>"Atk":65197.199</v>
      </c>
      <c r="BK256" s="2" t="str" cm="1">
        <f t="array" ref="BK256">IF(BK255="","",$B$2&amp;BK$31&amp;$B$2&amp;$B$1&amp;ROUND(BK$29/100*_xlfn.XLOOKUP($E256,$E$32:$E$281,_xlfn.XLOOKUP(BK$31,$S$28:$AB$28,$S$32:$AB$281))*IFERROR(_xlfn.XLOOKUP(BN$30,$S$8:$S$10,_xlfn.XLOOKUP(BK$31,$U$4:$Z$4,$U$8:$Z$10),1),1),4))</f>
        <v>"Cri":0.8092</v>
      </c>
      <c r="BL256" s="2" t="str" cm="1">
        <f t="array" ref="BL256">IF(BL255="","",$B$2&amp;BL$31&amp;$B$2&amp;$B$1&amp;ROUND(BL$29/100*_xlfn.XLOOKUP($E256,$E$32:$E$281,_xlfn.XLOOKUP(BL$31,$S$28:$AB$28,$S$32:$AB$281))*IFERROR(_xlfn.XLOOKUP(BM$30,$S$8:$S$10,_xlfn.XLOOKUP(BL$31,$U$4:$Z$4,$U$8:$Z$10),1),1),4))</f>
        <v/>
      </c>
      <c r="BM256" s="2" t="str">
        <f t="shared" si="45"/>
        <v>{"Atk":65197.199,"Cri":0.8092}</v>
      </c>
      <c r="BN256" s="2" t="str" cm="1">
        <f t="array" ref="BN256">IF(BN255="","",$B$2&amp;BN$31&amp;$B$2&amp;$B$1&amp;ROUND(BN$29/100*_xlfn.XLOOKUP($E256,$E$32:$E$281,_xlfn.XLOOKUP(BN$31,$S$28:$AB$28,$S$32:$AB$281))*IFERROR(_xlfn.XLOOKUP(BQ$30,$S$8:$S$10,_xlfn.XLOOKUP(BN$31,$U$4:$Z$4,$U$8:$Z$10),1),1),4))</f>
        <v>"Hp":622336.8993</v>
      </c>
      <c r="BO256" s="2" t="str" cm="1">
        <f t="array" ref="BO256">IF(BO255="","",$B$2&amp;BO$31&amp;$B$2&amp;$B$1&amp;ROUND(BO$29/100*_xlfn.XLOOKUP($E256,$E$32:$E$281,_xlfn.XLOOKUP(BO$31,$S$28:$AB$28,$S$32:$AB$281))*IFERROR(_xlfn.XLOOKUP(BR$30,$S$8:$S$10,_xlfn.XLOOKUP(BO$31,$U$4:$Z$4,$U$8:$Z$10),1),1),4))</f>
        <v>"AntiCri":0.8092</v>
      </c>
      <c r="BP256" s="2" t="str" cm="1">
        <f t="array" ref="BP256">IF(BP255="","",$B$2&amp;BP$31&amp;$B$2&amp;$B$1&amp;ROUND(BP$29/100*_xlfn.XLOOKUP($E256,$E$32:$E$281,_xlfn.XLOOKUP(BP$31,$S$28:$AB$28,$S$32:$AB$281))*IFERROR(_xlfn.XLOOKUP(BQ$30,$S$8:$S$10,_xlfn.XLOOKUP(BP$31,$U$4:$Z$4,$U$8:$Z$10),1),1),4))</f>
        <v/>
      </c>
      <c r="BQ256" s="2" t="str">
        <f t="shared" si="46"/>
        <v>{"Hp":622336.8993,"AntiCri":0.8092}</v>
      </c>
      <c r="BR256" s="2" t="str" cm="1">
        <f t="array" ref="BR256">IF(BR255="","",$B$2&amp;BR$31&amp;$B$2&amp;$B$1&amp;ROUND(BR$29/100*_xlfn.XLOOKUP($E256,$E$32:$E$281,_xlfn.XLOOKUP(BR$31,$S$28:$AB$28,$S$32:$AB$281))*IFERROR(_xlfn.XLOOKUP(BU$30,$S$8:$S$10,_xlfn.XLOOKUP(BR$31,$U$4:$Z$4,$U$8:$Z$10),1),1),4))</f>
        <v>"PhysDef":22996.8302</v>
      </c>
      <c r="BS256" s="2" t="str" cm="1">
        <f t="array" ref="BS256">IF(BS255="","",$B$2&amp;BS$31&amp;$B$2&amp;$B$1&amp;ROUND(BS$29/100*_xlfn.XLOOKUP($E256,$E$32:$E$281,_xlfn.XLOOKUP(BS$31,$S$28:$AB$28,$S$32:$AB$281))*IFERROR(_xlfn.XLOOKUP(BV$30,$S$8:$S$10,_xlfn.XLOOKUP(BS$31,$U$4:$Z$4,$U$8:$Z$10),1),1),4))</f>
        <v>"HealInc":0.1686</v>
      </c>
      <c r="BT256" s="2" t="str" cm="1">
        <f t="array" ref="BT256">IF(BT255="","",$B$2&amp;BT$31&amp;$B$2&amp;$B$1&amp;ROUND(BT$29/100*_xlfn.XLOOKUP($E256,$E$32:$E$281,_xlfn.XLOOKUP(BT$31,$S$28:$AB$28,$S$32:$AB$281))*IFERROR(_xlfn.XLOOKUP(BU$30,$S$8:$S$10,_xlfn.XLOOKUP(BT$31,$U$4:$Z$4,$U$8:$Z$10),1),1),4))</f>
        <v/>
      </c>
      <c r="BU256" s="2" t="str">
        <f t="shared" si="47"/>
        <v>{"PhysDef":22996.8302,"HealInc":0.1686}</v>
      </c>
      <c r="BV256" s="2" t="str" cm="1">
        <f t="array" ref="BV256">IF(BV255="","",$B$2&amp;BV$31&amp;$B$2&amp;$B$1&amp;ROUND(BV$29/100*_xlfn.XLOOKUP($E256,$E$32:$E$281,_xlfn.XLOOKUP(BV$31,$S$28:$AB$28,$S$32:$AB$281))*IFERROR(_xlfn.XLOOKUP(BY$30,$S$8:$S$10,_xlfn.XLOOKUP(BV$31,$U$4:$Z$4,$U$8:$Z$10),1),1),4))</f>
        <v>"MagicDef":23470.9916</v>
      </c>
      <c r="BW256" s="2" t="str" cm="1">
        <f t="array" ref="BW256">IF(BW255="","",$B$2&amp;BW$31&amp;$B$2&amp;$B$1&amp;ROUND(BW$29/100*_xlfn.XLOOKUP($E256,$E$32:$E$281,_xlfn.XLOOKUP(BW$31,$S$28:$AB$28,$S$32:$AB$281))*IFERROR(_xlfn.XLOOKUP(BZ$30,$S$8:$S$10,_xlfn.XLOOKUP(BW$31,$U$4:$Z$4,$U$8:$Z$10),1),1),4))</f>
        <v>"AtkSpeed":0.23</v>
      </c>
      <c r="BX256" s="2" t="str" cm="1">
        <f t="array" ref="BX256">IF(BX255="","",$B$2&amp;BX$31&amp;$B$2&amp;$B$1&amp;ROUND(BX$29/100*_xlfn.XLOOKUP($E256,$E$32:$E$281,_xlfn.XLOOKUP(BX$31,$S$28:$AB$28,$S$32:$AB$281))*IFERROR(_xlfn.XLOOKUP(BY$30,$S$8:$S$10,_xlfn.XLOOKUP(BX$31,$U$4:$Z$4,$U$8:$Z$10),1),1),4))</f>
        <v>"HealInc":0.1686</v>
      </c>
      <c r="BY256" s="2" t="str">
        <f t="shared" si="48"/>
        <v>{"MagicDef":23470.9916,"AtkSpeed":0.23,"HealInc":0.1686}</v>
      </c>
    </row>
    <row r="257" spans="4:77" ht="16.5" x14ac:dyDescent="0.15">
      <c r="D257" s="38">
        <v>461</v>
      </c>
      <c r="E257" s="42">
        <v>226</v>
      </c>
      <c r="F257" s="38">
        <v>0</v>
      </c>
      <c r="G257" s="38">
        <v>0</v>
      </c>
      <c r="H257" s="3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48">
        <v>0</v>
      </c>
      <c r="Q257" s="48">
        <v>0</v>
      </c>
      <c r="R257" s="48">
        <v>0</v>
      </c>
      <c r="S257" s="48">
        <f>SUM(I$32:I257)</f>
        <v>592701.80883179419</v>
      </c>
      <c r="T257" s="48">
        <f>SUM(J$32:J257)</f>
        <v>59270.180883179411</v>
      </c>
      <c r="U257" s="48">
        <f>SUM(K$32:K257)</f>
        <v>23708.072353271767</v>
      </c>
      <c r="V257" s="48">
        <f>SUM(L$32:L257)</f>
        <v>23708.072353271767</v>
      </c>
      <c r="W257" s="62">
        <f>SUM(M$32:M257)/10000</f>
        <v>0.80920000000000003</v>
      </c>
      <c r="X257" s="62">
        <f>SUM(N$32:N257)/10000</f>
        <v>0.80920000000000003</v>
      </c>
      <c r="Y257" s="62">
        <f>SUM(O$32:O257)/10000</f>
        <v>0.22994999999999999</v>
      </c>
      <c r="Z257" s="62">
        <f>SUM(P$32:P257)/10000</f>
        <v>0.17885000000000001</v>
      </c>
      <c r="AA257" s="62">
        <f>SUM(Q$32:Q257)/10000</f>
        <v>0.16863000000000011</v>
      </c>
      <c r="AB257" s="62">
        <f>SUM(R$32:R257)/10000</f>
        <v>0.16863000000000011</v>
      </c>
      <c r="AD257" s="2" t="str" cm="1">
        <f t="array" ref="AD257">IF(AD256="","",$B$2&amp;AD$31&amp;$B$2&amp;$B$1&amp;ROUND(AD$29/100*_xlfn.XLOOKUP($E257,$E$32:$E$281,_xlfn.XLOOKUP(AD$31,$S$28:$AB$28,$S$32:$AB$281))*_xlfn.XLOOKUP(AG$30,$S$8:$S$10,_xlfn.XLOOKUP(AD$31,$U$4:$Z$4,$U$8:$Z$10),1),4))</f>
        <v>"Atk":72309.6207</v>
      </c>
      <c r="AE257" s="2" t="str" cm="1">
        <f t="array" ref="AE257">IF(AE256="","",$B$2&amp;AE$31&amp;$B$2&amp;$B$1&amp;ROUND(AE$29/100*_xlfn.XLOOKUP($E257,$E$32:$E$281,_xlfn.XLOOKUP(AE$31,$S$28:$AB$28,$S$32:$AB$281))*_xlfn.XLOOKUP(AG$30,$S$8:$S$10,_xlfn.XLOOKUP(AE$31,$U$4:$Z$4,$U$8:$Z$10),1),4))</f>
        <v>"Cri":1.1733</v>
      </c>
      <c r="AF257" s="2" t="str" cm="1">
        <f t="array" ref="AF257">IF(AF256="","",$B$2&amp;AF$31&amp;$B$2&amp;$B$1&amp;ROUND(AF$29/100*_xlfn.XLOOKUP($E257,$E$32:$E$281,_xlfn.XLOOKUP(AF$31,$S$28:$AB$28,$S$32:$AB$281))*_xlfn.XLOOKUP(AI$30,$S$8:$S$10,_xlfn.XLOOKUP(AF$31,$U$4:$Z$4,$U$8:$Z$10),1),4))</f>
        <v/>
      </c>
      <c r="AG257" s="2" t="str">
        <f t="shared" si="37"/>
        <v>{"Atk":72309.6207,"Cri":1.1733}</v>
      </c>
      <c r="AH257" s="2" t="str" cm="1">
        <f t="array" ref="AH257">IF(AH256="","",$B$2&amp;AH$31&amp;$B$2&amp;$B$1&amp;ROUND(AH$29/100*_xlfn.XLOOKUP($E257,$E$32:$E$281,_xlfn.XLOOKUP(AH$31,$S$28:$AB$28,$S$32:$AB$281))*_xlfn.XLOOKUP(AK$30,$S$8:$S$10,_xlfn.XLOOKUP(AH$31,$U$4:$Z$4,$U$8:$Z$10),1),4))</f>
        <v>"Hp":521577.5918</v>
      </c>
      <c r="AI257" s="2" t="str" cm="1">
        <f t="array" ref="AI257">IF(AI256="","",$B$2&amp;AI$31&amp;$B$2&amp;$B$1&amp;ROUND(AI$29/100*_xlfn.XLOOKUP($E257,$E$32:$E$281,_xlfn.XLOOKUP(AI$31,$S$28:$AB$28,$S$32:$AB$281))*_xlfn.XLOOKUP(AK$30,$S$8:$S$10,_xlfn.XLOOKUP(AI$31,$U$4:$Z$4,$U$8:$Z$10),1),4))</f>
        <v>"AntiCri":0.6474</v>
      </c>
      <c r="AJ257" s="2" t="str" cm="1">
        <f t="array" ref="AJ257">IF(AJ256="","",$B$2&amp;AJ$31&amp;$B$2&amp;$B$1&amp;ROUND(AJ$29/100*_xlfn.XLOOKUP($E257,$E$32:$E$281,_xlfn.XLOOKUP(AJ$31,$S$28:$AB$28,$S$32:$AB$281))*_xlfn.XLOOKUP(AK$30,$S$8:$S$10,_xlfn.XLOOKUP(AJ$31,$U$4:$Z$4,$U$8:$Z$10),1),4))</f>
        <v/>
      </c>
      <c r="AK257" s="2" t="str">
        <f t="shared" si="38"/>
        <v>{"Hp":521577.5918,"AntiCri":0.6474}</v>
      </c>
      <c r="AL257" s="2" t="str" cm="1">
        <f t="array" ref="AL257">IF(AL256="","",$B$2&amp;AL$31&amp;$B$2&amp;$B$1&amp;ROUND(AL$29/100*_xlfn.XLOOKUP($E257,$E$32:$E$281,_xlfn.XLOOKUP(AL$31,$S$28:$AB$28,$S$32:$AB$281))*IFERROR(_xlfn.XLOOKUP(AO$30,$S$8:$S$10,_xlfn.XLOOKUP(AL$31,$U$4:$Z$4,$U$8:$Z$10),1),1),4))</f>
        <v>"PhysDef":22522.6687</v>
      </c>
      <c r="AM257" s="2" t="str" cm="1">
        <f t="array" ref="AM257">IF(AM256="","",$B$2&amp;AM$31&amp;$B$2&amp;$B$1&amp;ROUND(AM$29/100*_xlfn.XLOOKUP($E257,$E$32:$E$281,_xlfn.XLOOKUP(AM$31,$S$28:$AB$28,$S$32:$AB$281))*IFERROR(_xlfn.XLOOKUP(AP$30,$S$8:$S$10,_xlfn.XLOOKUP(AM$31,$U$4:$Z$4,$U$8:$Z$10),1),1),4))</f>
        <v>"SkillSpeed":0.1789</v>
      </c>
      <c r="AN257" s="2" t="str" cm="1">
        <f t="array" ref="AN257">IF(AN256="","",$B$2&amp;AN$31&amp;$B$2&amp;$B$1&amp;ROUND(AN$29/100*_xlfn.XLOOKUP($E257,$E$32:$E$281,_xlfn.XLOOKUP(AN$31,$S$28:$AB$28,$S$32:$AB$281))*IFERROR(_xlfn.XLOOKUP(AO$30,$S$8:$S$10,_xlfn.XLOOKUP(AN$31,$U$4:$Z$4,$U$8:$Z$10),1),1),4))</f>
        <v/>
      </c>
      <c r="AO257" s="2" t="str">
        <f t="shared" si="39"/>
        <v>{"PhysDef":22522.6687,"SkillSpeed":0.1789}</v>
      </c>
      <c r="AP257" s="2" t="str" cm="1">
        <f t="array" ref="AP257">IF(AP256="","",$B$2&amp;AP$31&amp;$B$2&amp;$B$1&amp;ROUND(AP$29/100*_xlfn.XLOOKUP($E257,$E$32:$E$281,_xlfn.XLOOKUP(AP$31,$S$28:$AB$28,$S$32:$AB$281))*IFERROR(_xlfn.XLOOKUP(AS$30,$S$8:$S$10,_xlfn.XLOOKUP(AP$31,$U$4:$Z$4,$U$8:$Z$10),1),1),4))</f>
        <v>"MagicDef":22522.6687</v>
      </c>
      <c r="AQ257" s="2" t="str" cm="1">
        <f t="array" ref="AQ257">IF(AQ256="","",$B$2&amp;AQ$31&amp;$B$2&amp;$B$1&amp;ROUND(AQ$29/100*_xlfn.XLOOKUP($E257,$E$32:$E$281,_xlfn.XLOOKUP(AQ$31,$S$28:$AB$28,$S$32:$AB$281))*IFERROR(_xlfn.XLOOKUP(AT$30,$S$8:$S$10,_xlfn.XLOOKUP(AQ$31,$U$4:$Z$4,$U$8:$Z$10),1),1),4))</f>
        <v>"AtkSpeed":0.23</v>
      </c>
      <c r="AR257" s="2" t="str" cm="1">
        <f t="array" ref="AR257">IF(AR256="","",$B$2&amp;AR$31&amp;$B$2&amp;$B$1&amp;ROUND(AR$29/100*_xlfn.XLOOKUP($E257,$E$32:$E$281,_xlfn.XLOOKUP(AR$31,$S$28:$AB$28,$S$32:$AB$281))*IFERROR(_xlfn.XLOOKUP(AS$30,$S$8:$S$10,_xlfn.XLOOKUP(AR$31,$U$4:$Z$4,$U$8:$Z$10),1),1),4))</f>
        <v>"SkillSpeed":0.1789</v>
      </c>
      <c r="AS257" s="2" t="str">
        <f t="shared" si="40"/>
        <v>{"MagicDef":22522.6687,"AtkSpeed":0.23,"SkillSpeed":0.1789}</v>
      </c>
      <c r="AT257" s="2" t="str" cm="1">
        <f t="array" ref="AT257">IF(AT256="","",$B$2&amp;AT$31&amp;$B$2&amp;$B$1&amp;ROUND(AT$29/100*_xlfn.XLOOKUP($E257,$E$32:$E$281,_xlfn.XLOOKUP(AT$31,$S$28:$AB$28,$S$32:$AB$281))*IFERROR(_xlfn.XLOOKUP(AW$30,$S$8:$S$10,_xlfn.XLOOKUP(AT$31,$U$4:$Z$4,$U$8:$Z$10),1),1),4))</f>
        <v>"Atk":50972.3556</v>
      </c>
      <c r="AU257" s="2" t="str" cm="1">
        <f t="array" ref="AU257">IF(AU256="","",$B$2&amp;AU$31&amp;$B$2&amp;$B$1&amp;ROUND(AU$29/100*_xlfn.XLOOKUP($E257,$E$32:$E$281,_xlfn.XLOOKUP(AU$31,$S$28:$AB$28,$S$32:$AB$281))*IFERROR(_xlfn.XLOOKUP(AX$30,$S$8:$S$10,_xlfn.XLOOKUP(AU$31,$U$4:$Z$4,$U$8:$Z$10),1),1),4))</f>
        <v>"Cri":0.8092</v>
      </c>
      <c r="AV257" s="2" t="str" cm="1">
        <f t="array" ref="AV257">IF(AV256="","",$B$2&amp;AV$31&amp;$B$2&amp;$B$1&amp;ROUND(AV$29/100*_xlfn.XLOOKUP($E257,$E$32:$E$281,_xlfn.XLOOKUP(AV$31,$S$28:$AB$28,$S$32:$AB$281))*IFERROR(_xlfn.XLOOKUP(AW$30,$S$8:$S$10,_xlfn.XLOOKUP(AV$31,$U$4:$Z$4,$U$8:$Z$10),1),1),4))</f>
        <v/>
      </c>
      <c r="AW257" s="2" t="str">
        <f t="shared" si="41"/>
        <v>{"Atk":50972.3556,"Cri":0.8092}</v>
      </c>
      <c r="AX257" s="2" t="str" cm="1">
        <f t="array" ref="AX257">IF(AX256="","",$B$2&amp;AX$31&amp;$B$2&amp;$B$1&amp;ROUND(AX$29/100*_xlfn.XLOOKUP($E257,$E$32:$E$281,_xlfn.XLOOKUP(AX$31,$S$28:$AB$28,$S$32:$AB$281))*IFERROR(_xlfn.XLOOKUP(BA$30,$S$8:$S$10,_xlfn.XLOOKUP(AX$31,$U$4:$Z$4,$U$8:$Z$10),1),1),4))</f>
        <v>"Hp":740877.261</v>
      </c>
      <c r="AY257" s="2" t="str" cm="1">
        <f t="array" ref="AY257">IF(AY256="","",$B$2&amp;AY$31&amp;$B$2&amp;$B$1&amp;ROUND(AY$29/100*_xlfn.XLOOKUP($E257,$E$32:$E$281,_xlfn.XLOOKUP(AY$31,$S$28:$AB$28,$S$32:$AB$281))*IFERROR(_xlfn.XLOOKUP(BB$30,$S$8:$S$10,_xlfn.XLOOKUP(AY$31,$U$4:$Z$4,$U$8:$Z$10),1),1),4))</f>
        <v>"AntiCri":0.8092</v>
      </c>
      <c r="AZ257" s="2" t="str" cm="1">
        <f t="array" ref="AZ257">IF(AZ256="","",$B$2&amp;AZ$31&amp;$B$2&amp;$B$1&amp;ROUND(AZ$29/100*_xlfn.XLOOKUP($E257,$E$32:$E$281,_xlfn.XLOOKUP(AZ$31,$S$28:$AB$28,$S$32:$AB$281))*IFERROR(_xlfn.XLOOKUP(BA$30,$S$8:$S$10,_xlfn.XLOOKUP(AZ$31,$U$4:$Z$4,$U$8:$Z$10),1),1),4))</f>
        <v/>
      </c>
      <c r="BA257" s="2" t="str">
        <f t="shared" si="42"/>
        <v>{"Hp":740877.261,"AntiCri":0.8092}</v>
      </c>
      <c r="BB257" s="2" t="str" cm="1">
        <f t="array" ref="BB257">IF(BB256="","",$B$2&amp;BB$31&amp;$B$2&amp;$B$1&amp;ROUND(BB$29/100*_xlfn.XLOOKUP($E257,$E$32:$E$281,_xlfn.XLOOKUP(BB$31,$S$28:$AB$28,$S$32:$AB$281))*IFERROR(_xlfn.XLOOKUP(BE$30,$S$8:$S$10,_xlfn.XLOOKUP(BB$31,$U$4:$Z$4,$U$8:$Z$10),1),1),4))</f>
        <v>"PhysDef":26078.8796</v>
      </c>
      <c r="BC257" s="2" t="str" cm="1">
        <f t="array" ref="BC257">IF(BC256="","",$B$2&amp;BC$31&amp;$B$2&amp;$B$1&amp;ROUND(BC$29/100*_xlfn.XLOOKUP($E257,$E$32:$E$281,_xlfn.XLOOKUP(BC$31,$S$28:$AB$28,$S$32:$AB$281))*IFERROR(_xlfn.XLOOKUP(BF$30,$S$8:$S$10,_xlfn.XLOOKUP(BC$31,$U$4:$Z$4,$U$8:$Z$10),1),1),4))</f>
        <v>"OnHealInc":0.1686</v>
      </c>
      <c r="BD257" s="2" t="str" cm="1">
        <f t="array" ref="BD257">IF(BD256="","",$B$2&amp;BD$31&amp;$B$2&amp;$B$1&amp;ROUND(BD$29/100*_xlfn.XLOOKUP($E257,$E$32:$E$281,_xlfn.XLOOKUP(BD$31,$S$28:$AB$28,$S$32:$AB$281))*IFERROR(_xlfn.XLOOKUP(BE$30,$S$8:$S$10,_xlfn.XLOOKUP(BD$31,$U$4:$Z$4,$U$8:$Z$10),1),1),4))</f>
        <v/>
      </c>
      <c r="BE257" s="2" t="str">
        <f t="shared" si="43"/>
        <v>{"PhysDef":26078.8796,"OnHealInc":0.1686}</v>
      </c>
      <c r="BF257" s="2" t="str" cm="1">
        <f t="array" ref="BF257">IF(BF256="","",$B$2&amp;BF$31&amp;$B$2&amp;$B$1&amp;ROUND(BF$29/100*_xlfn.XLOOKUP($E257,$E$32:$E$281,_xlfn.XLOOKUP(BF$31,$S$28:$AB$28,$S$32:$AB$281))*IFERROR(_xlfn.XLOOKUP(BI$30,$S$8:$S$10,_xlfn.XLOOKUP(BF$31,$U$4:$Z$4,$U$8:$Z$10),1),1),4))</f>
        <v>"MagicDef":26078.8796</v>
      </c>
      <c r="BG257" s="2" t="str" cm="1">
        <f t="array" ref="BG257">IF(BG256="","",$B$2&amp;BG$31&amp;$B$2&amp;$B$1&amp;ROUND(BG$29/100*_xlfn.XLOOKUP($E257,$E$32:$E$281,_xlfn.XLOOKUP(BG$31,$S$28:$AB$28,$S$32:$AB$281))*IFERROR(_xlfn.XLOOKUP(BJ$30,$S$8:$S$10,_xlfn.XLOOKUP(BG$31,$U$4:$Z$4,$U$8:$Z$10),1),1),4))</f>
        <v>"AtkSpeed":0.23</v>
      </c>
      <c r="BH257" s="2" t="str" cm="1">
        <f t="array" ref="BH257">IF(BH256="","",$B$2&amp;BH$31&amp;$B$2&amp;$B$1&amp;ROUND(BH$29/100*_xlfn.XLOOKUP($E257,$E$32:$E$281,_xlfn.XLOOKUP(BH$31,$S$28:$AB$28,$S$32:$AB$281))*IFERROR(_xlfn.XLOOKUP(BI$30,$S$8:$S$10,_xlfn.XLOOKUP(BH$31,$U$4:$Z$4,$U$8:$Z$10),1),1),4))</f>
        <v>"OnHealInc":0.1686</v>
      </c>
      <c r="BI257" s="2" t="str">
        <f t="shared" si="44"/>
        <v>{"MagicDef":26078.8796,"AtkSpeed":0.23,"OnHealInc":0.1686}</v>
      </c>
      <c r="BJ257" s="2" t="str" cm="1">
        <f t="array" ref="BJ257">IF(BJ256="","",$B$2&amp;BJ$31&amp;$B$2&amp;$B$1&amp;ROUND(BJ$29/100*_xlfn.XLOOKUP($E257,$E$32:$E$281,_xlfn.XLOOKUP(BJ$31,$S$28:$AB$28,$S$32:$AB$281))*IFERROR(_xlfn.XLOOKUP(BM$30,$S$8:$S$10,_xlfn.XLOOKUP(BJ$31,$U$4:$Z$4,$U$8:$Z$10),1),1),4))</f>
        <v>"Atk":65197.199</v>
      </c>
      <c r="BK257" s="2" t="str" cm="1">
        <f t="array" ref="BK257">IF(BK256="","",$B$2&amp;BK$31&amp;$B$2&amp;$B$1&amp;ROUND(BK$29/100*_xlfn.XLOOKUP($E257,$E$32:$E$281,_xlfn.XLOOKUP(BK$31,$S$28:$AB$28,$S$32:$AB$281))*IFERROR(_xlfn.XLOOKUP(BN$30,$S$8:$S$10,_xlfn.XLOOKUP(BK$31,$U$4:$Z$4,$U$8:$Z$10),1),1),4))</f>
        <v>"Cri":0.8092</v>
      </c>
      <c r="BL257" s="2" t="str" cm="1">
        <f t="array" ref="BL257">IF(BL256="","",$B$2&amp;BL$31&amp;$B$2&amp;$B$1&amp;ROUND(BL$29/100*_xlfn.XLOOKUP($E257,$E$32:$E$281,_xlfn.XLOOKUP(BL$31,$S$28:$AB$28,$S$32:$AB$281))*IFERROR(_xlfn.XLOOKUP(BM$30,$S$8:$S$10,_xlfn.XLOOKUP(BL$31,$U$4:$Z$4,$U$8:$Z$10),1),1),4))</f>
        <v/>
      </c>
      <c r="BM257" s="2" t="str">
        <f t="shared" si="45"/>
        <v>{"Atk":65197.199,"Cri":0.8092}</v>
      </c>
      <c r="BN257" s="2" t="str" cm="1">
        <f t="array" ref="BN257">IF(BN256="","",$B$2&amp;BN$31&amp;$B$2&amp;$B$1&amp;ROUND(BN$29/100*_xlfn.XLOOKUP($E257,$E$32:$E$281,_xlfn.XLOOKUP(BN$31,$S$28:$AB$28,$S$32:$AB$281))*IFERROR(_xlfn.XLOOKUP(BQ$30,$S$8:$S$10,_xlfn.XLOOKUP(BN$31,$U$4:$Z$4,$U$8:$Z$10),1),1),4))</f>
        <v>"Hp":622336.8993</v>
      </c>
      <c r="BO257" s="2" t="str" cm="1">
        <f t="array" ref="BO257">IF(BO256="","",$B$2&amp;BO$31&amp;$B$2&amp;$B$1&amp;ROUND(BO$29/100*_xlfn.XLOOKUP($E257,$E$32:$E$281,_xlfn.XLOOKUP(BO$31,$S$28:$AB$28,$S$32:$AB$281))*IFERROR(_xlfn.XLOOKUP(BR$30,$S$8:$S$10,_xlfn.XLOOKUP(BO$31,$U$4:$Z$4,$U$8:$Z$10),1),1),4))</f>
        <v>"AntiCri":0.8092</v>
      </c>
      <c r="BP257" s="2" t="str" cm="1">
        <f t="array" ref="BP257">IF(BP256="","",$B$2&amp;BP$31&amp;$B$2&amp;$B$1&amp;ROUND(BP$29/100*_xlfn.XLOOKUP($E257,$E$32:$E$281,_xlfn.XLOOKUP(BP$31,$S$28:$AB$28,$S$32:$AB$281))*IFERROR(_xlfn.XLOOKUP(BQ$30,$S$8:$S$10,_xlfn.XLOOKUP(BP$31,$U$4:$Z$4,$U$8:$Z$10),1),1),4))</f>
        <v/>
      </c>
      <c r="BQ257" s="2" t="str">
        <f t="shared" si="46"/>
        <v>{"Hp":622336.8993,"AntiCri":0.8092}</v>
      </c>
      <c r="BR257" s="2" t="str" cm="1">
        <f t="array" ref="BR257">IF(BR256="","",$B$2&amp;BR$31&amp;$B$2&amp;$B$1&amp;ROUND(BR$29/100*_xlfn.XLOOKUP($E257,$E$32:$E$281,_xlfn.XLOOKUP(BR$31,$S$28:$AB$28,$S$32:$AB$281))*IFERROR(_xlfn.XLOOKUP(BU$30,$S$8:$S$10,_xlfn.XLOOKUP(BR$31,$U$4:$Z$4,$U$8:$Z$10),1),1),4))</f>
        <v>"PhysDef":22996.8302</v>
      </c>
      <c r="BS257" s="2" t="str" cm="1">
        <f t="array" ref="BS257">IF(BS256="","",$B$2&amp;BS$31&amp;$B$2&amp;$B$1&amp;ROUND(BS$29/100*_xlfn.XLOOKUP($E257,$E$32:$E$281,_xlfn.XLOOKUP(BS$31,$S$28:$AB$28,$S$32:$AB$281))*IFERROR(_xlfn.XLOOKUP(BV$30,$S$8:$S$10,_xlfn.XLOOKUP(BS$31,$U$4:$Z$4,$U$8:$Z$10),1),1),4))</f>
        <v>"HealInc":0.1686</v>
      </c>
      <c r="BT257" s="2" t="str" cm="1">
        <f t="array" ref="BT257">IF(BT256="","",$B$2&amp;BT$31&amp;$B$2&amp;$B$1&amp;ROUND(BT$29/100*_xlfn.XLOOKUP($E257,$E$32:$E$281,_xlfn.XLOOKUP(BT$31,$S$28:$AB$28,$S$32:$AB$281))*IFERROR(_xlfn.XLOOKUP(BU$30,$S$8:$S$10,_xlfn.XLOOKUP(BT$31,$U$4:$Z$4,$U$8:$Z$10),1),1),4))</f>
        <v/>
      </c>
      <c r="BU257" s="2" t="str">
        <f t="shared" si="47"/>
        <v>{"PhysDef":22996.8302,"HealInc":0.1686}</v>
      </c>
      <c r="BV257" s="2" t="str" cm="1">
        <f t="array" ref="BV257">IF(BV256="","",$B$2&amp;BV$31&amp;$B$2&amp;$B$1&amp;ROUND(BV$29/100*_xlfn.XLOOKUP($E257,$E$32:$E$281,_xlfn.XLOOKUP(BV$31,$S$28:$AB$28,$S$32:$AB$281))*IFERROR(_xlfn.XLOOKUP(BY$30,$S$8:$S$10,_xlfn.XLOOKUP(BV$31,$U$4:$Z$4,$U$8:$Z$10),1),1),4))</f>
        <v>"MagicDef":23470.9916</v>
      </c>
      <c r="BW257" s="2" t="str" cm="1">
        <f t="array" ref="BW257">IF(BW256="","",$B$2&amp;BW$31&amp;$B$2&amp;$B$1&amp;ROUND(BW$29/100*_xlfn.XLOOKUP($E257,$E$32:$E$281,_xlfn.XLOOKUP(BW$31,$S$28:$AB$28,$S$32:$AB$281))*IFERROR(_xlfn.XLOOKUP(BZ$30,$S$8:$S$10,_xlfn.XLOOKUP(BW$31,$U$4:$Z$4,$U$8:$Z$10),1),1),4))</f>
        <v>"AtkSpeed":0.23</v>
      </c>
      <c r="BX257" s="2" t="str" cm="1">
        <f t="array" ref="BX257">IF(BX256="","",$B$2&amp;BX$31&amp;$B$2&amp;$B$1&amp;ROUND(BX$29/100*_xlfn.XLOOKUP($E257,$E$32:$E$281,_xlfn.XLOOKUP(BX$31,$S$28:$AB$28,$S$32:$AB$281))*IFERROR(_xlfn.XLOOKUP(BY$30,$S$8:$S$10,_xlfn.XLOOKUP(BX$31,$U$4:$Z$4,$U$8:$Z$10),1),1),4))</f>
        <v>"HealInc":0.1686</v>
      </c>
      <c r="BY257" s="2" t="str">
        <f t="shared" si="48"/>
        <v>{"MagicDef":23470.9916,"AtkSpeed":0.23,"HealInc":0.1686}</v>
      </c>
    </row>
    <row r="258" spans="4:77" ht="16.5" x14ac:dyDescent="0.15">
      <c r="D258" s="38">
        <v>463</v>
      </c>
      <c r="E258" s="43">
        <v>227</v>
      </c>
      <c r="F258" s="38">
        <v>0</v>
      </c>
      <c r="G258" s="38">
        <v>0</v>
      </c>
      <c r="H258" s="38">
        <v>0</v>
      </c>
      <c r="I258" s="48">
        <v>0</v>
      </c>
      <c r="J258" s="48">
        <v>0</v>
      </c>
      <c r="K258" s="48">
        <v>0</v>
      </c>
      <c r="L258" s="48">
        <v>0</v>
      </c>
      <c r="M258" s="48">
        <v>0</v>
      </c>
      <c r="N258" s="48">
        <v>0</v>
      </c>
      <c r="O258" s="48">
        <v>0</v>
      </c>
      <c r="P258" s="48">
        <v>0</v>
      </c>
      <c r="Q258" s="48">
        <v>0</v>
      </c>
      <c r="R258" s="48">
        <v>0</v>
      </c>
      <c r="S258" s="48">
        <f>SUM(I$32:I258)</f>
        <v>592701.80883179419</v>
      </c>
      <c r="T258" s="48">
        <f>SUM(J$32:J258)</f>
        <v>59270.180883179411</v>
      </c>
      <c r="U258" s="48">
        <f>SUM(K$32:K258)</f>
        <v>23708.072353271767</v>
      </c>
      <c r="V258" s="48">
        <f>SUM(L$32:L258)</f>
        <v>23708.072353271767</v>
      </c>
      <c r="W258" s="62">
        <f>SUM(M$32:M258)/10000</f>
        <v>0.80920000000000003</v>
      </c>
      <c r="X258" s="62">
        <f>SUM(N$32:N258)/10000</f>
        <v>0.80920000000000003</v>
      </c>
      <c r="Y258" s="62">
        <f>SUM(O$32:O258)/10000</f>
        <v>0.22994999999999999</v>
      </c>
      <c r="Z258" s="62">
        <f>SUM(P$32:P258)/10000</f>
        <v>0.17885000000000001</v>
      </c>
      <c r="AA258" s="62">
        <f>SUM(Q$32:Q258)/10000</f>
        <v>0.16863000000000011</v>
      </c>
      <c r="AB258" s="62">
        <f>SUM(R$32:R258)/10000</f>
        <v>0.16863000000000011</v>
      </c>
      <c r="AD258" s="2" t="str" cm="1">
        <f t="array" ref="AD258">IF(AD257="","",$B$2&amp;AD$31&amp;$B$2&amp;$B$1&amp;ROUND(AD$29/100*_xlfn.XLOOKUP($E258,$E$32:$E$281,_xlfn.XLOOKUP(AD$31,$S$28:$AB$28,$S$32:$AB$281))*_xlfn.XLOOKUP(AG$30,$S$8:$S$10,_xlfn.XLOOKUP(AD$31,$U$4:$Z$4,$U$8:$Z$10),1),4))</f>
        <v>"Atk":72309.6207</v>
      </c>
      <c r="AE258" s="2" t="str" cm="1">
        <f t="array" ref="AE258">IF(AE257="","",$B$2&amp;AE$31&amp;$B$2&amp;$B$1&amp;ROUND(AE$29/100*_xlfn.XLOOKUP($E258,$E$32:$E$281,_xlfn.XLOOKUP(AE$31,$S$28:$AB$28,$S$32:$AB$281))*_xlfn.XLOOKUP(AG$30,$S$8:$S$10,_xlfn.XLOOKUP(AE$31,$U$4:$Z$4,$U$8:$Z$10),1),4))</f>
        <v>"Cri":1.1733</v>
      </c>
      <c r="AF258" s="2" t="str" cm="1">
        <f t="array" ref="AF258">IF(AF257="","",$B$2&amp;AF$31&amp;$B$2&amp;$B$1&amp;ROUND(AF$29/100*_xlfn.XLOOKUP($E258,$E$32:$E$281,_xlfn.XLOOKUP(AF$31,$S$28:$AB$28,$S$32:$AB$281))*_xlfn.XLOOKUP(AI$30,$S$8:$S$10,_xlfn.XLOOKUP(AF$31,$U$4:$Z$4,$U$8:$Z$10),1),4))</f>
        <v/>
      </c>
      <c r="AG258" s="2" t="str">
        <f t="shared" si="37"/>
        <v>{"Atk":72309.6207,"Cri":1.1733}</v>
      </c>
      <c r="AH258" s="2" t="str" cm="1">
        <f t="array" ref="AH258">IF(AH257="","",$B$2&amp;AH$31&amp;$B$2&amp;$B$1&amp;ROUND(AH$29/100*_xlfn.XLOOKUP($E258,$E$32:$E$281,_xlfn.XLOOKUP(AH$31,$S$28:$AB$28,$S$32:$AB$281))*_xlfn.XLOOKUP(AK$30,$S$8:$S$10,_xlfn.XLOOKUP(AH$31,$U$4:$Z$4,$U$8:$Z$10),1),4))</f>
        <v>"Hp":521577.5918</v>
      </c>
      <c r="AI258" s="2" t="str" cm="1">
        <f t="array" ref="AI258">IF(AI257="","",$B$2&amp;AI$31&amp;$B$2&amp;$B$1&amp;ROUND(AI$29/100*_xlfn.XLOOKUP($E258,$E$32:$E$281,_xlfn.XLOOKUP(AI$31,$S$28:$AB$28,$S$32:$AB$281))*_xlfn.XLOOKUP(AK$30,$S$8:$S$10,_xlfn.XLOOKUP(AI$31,$U$4:$Z$4,$U$8:$Z$10),1),4))</f>
        <v>"AntiCri":0.6474</v>
      </c>
      <c r="AJ258" s="2" t="str" cm="1">
        <f t="array" ref="AJ258">IF(AJ257="","",$B$2&amp;AJ$31&amp;$B$2&amp;$B$1&amp;ROUND(AJ$29/100*_xlfn.XLOOKUP($E258,$E$32:$E$281,_xlfn.XLOOKUP(AJ$31,$S$28:$AB$28,$S$32:$AB$281))*_xlfn.XLOOKUP(AK$30,$S$8:$S$10,_xlfn.XLOOKUP(AJ$31,$U$4:$Z$4,$U$8:$Z$10),1),4))</f>
        <v/>
      </c>
      <c r="AK258" s="2" t="str">
        <f t="shared" si="38"/>
        <v>{"Hp":521577.5918,"AntiCri":0.6474}</v>
      </c>
      <c r="AL258" s="2" t="str" cm="1">
        <f t="array" ref="AL258">IF(AL257="","",$B$2&amp;AL$31&amp;$B$2&amp;$B$1&amp;ROUND(AL$29/100*_xlfn.XLOOKUP($E258,$E$32:$E$281,_xlfn.XLOOKUP(AL$31,$S$28:$AB$28,$S$32:$AB$281))*IFERROR(_xlfn.XLOOKUP(AO$30,$S$8:$S$10,_xlfn.XLOOKUP(AL$31,$U$4:$Z$4,$U$8:$Z$10),1),1),4))</f>
        <v>"PhysDef":22522.6687</v>
      </c>
      <c r="AM258" s="2" t="str" cm="1">
        <f t="array" ref="AM258">IF(AM257="","",$B$2&amp;AM$31&amp;$B$2&amp;$B$1&amp;ROUND(AM$29/100*_xlfn.XLOOKUP($E258,$E$32:$E$281,_xlfn.XLOOKUP(AM$31,$S$28:$AB$28,$S$32:$AB$281))*IFERROR(_xlfn.XLOOKUP(AP$30,$S$8:$S$10,_xlfn.XLOOKUP(AM$31,$U$4:$Z$4,$U$8:$Z$10),1),1),4))</f>
        <v>"SkillSpeed":0.1789</v>
      </c>
      <c r="AN258" s="2" t="str" cm="1">
        <f t="array" ref="AN258">IF(AN257="","",$B$2&amp;AN$31&amp;$B$2&amp;$B$1&amp;ROUND(AN$29/100*_xlfn.XLOOKUP($E258,$E$32:$E$281,_xlfn.XLOOKUP(AN$31,$S$28:$AB$28,$S$32:$AB$281))*IFERROR(_xlfn.XLOOKUP(AO$30,$S$8:$S$10,_xlfn.XLOOKUP(AN$31,$U$4:$Z$4,$U$8:$Z$10),1),1),4))</f>
        <v/>
      </c>
      <c r="AO258" s="2" t="str">
        <f t="shared" si="39"/>
        <v>{"PhysDef":22522.6687,"SkillSpeed":0.1789}</v>
      </c>
      <c r="AP258" s="2" t="str" cm="1">
        <f t="array" ref="AP258">IF(AP257="","",$B$2&amp;AP$31&amp;$B$2&amp;$B$1&amp;ROUND(AP$29/100*_xlfn.XLOOKUP($E258,$E$32:$E$281,_xlfn.XLOOKUP(AP$31,$S$28:$AB$28,$S$32:$AB$281))*IFERROR(_xlfn.XLOOKUP(AS$30,$S$8:$S$10,_xlfn.XLOOKUP(AP$31,$U$4:$Z$4,$U$8:$Z$10),1),1),4))</f>
        <v>"MagicDef":22522.6687</v>
      </c>
      <c r="AQ258" s="2" t="str" cm="1">
        <f t="array" ref="AQ258">IF(AQ257="","",$B$2&amp;AQ$31&amp;$B$2&amp;$B$1&amp;ROUND(AQ$29/100*_xlfn.XLOOKUP($E258,$E$32:$E$281,_xlfn.XLOOKUP(AQ$31,$S$28:$AB$28,$S$32:$AB$281))*IFERROR(_xlfn.XLOOKUP(AT$30,$S$8:$S$10,_xlfn.XLOOKUP(AQ$31,$U$4:$Z$4,$U$8:$Z$10),1),1),4))</f>
        <v>"AtkSpeed":0.23</v>
      </c>
      <c r="AR258" s="2" t="str" cm="1">
        <f t="array" ref="AR258">IF(AR257="","",$B$2&amp;AR$31&amp;$B$2&amp;$B$1&amp;ROUND(AR$29/100*_xlfn.XLOOKUP($E258,$E$32:$E$281,_xlfn.XLOOKUP(AR$31,$S$28:$AB$28,$S$32:$AB$281))*IFERROR(_xlfn.XLOOKUP(AS$30,$S$8:$S$10,_xlfn.XLOOKUP(AR$31,$U$4:$Z$4,$U$8:$Z$10),1),1),4))</f>
        <v>"SkillSpeed":0.1789</v>
      </c>
      <c r="AS258" s="2" t="str">
        <f t="shared" si="40"/>
        <v>{"MagicDef":22522.6687,"AtkSpeed":0.23,"SkillSpeed":0.1789}</v>
      </c>
      <c r="AT258" s="2" t="str" cm="1">
        <f t="array" ref="AT258">IF(AT257="","",$B$2&amp;AT$31&amp;$B$2&amp;$B$1&amp;ROUND(AT$29/100*_xlfn.XLOOKUP($E258,$E$32:$E$281,_xlfn.XLOOKUP(AT$31,$S$28:$AB$28,$S$32:$AB$281))*IFERROR(_xlfn.XLOOKUP(AW$30,$S$8:$S$10,_xlfn.XLOOKUP(AT$31,$U$4:$Z$4,$U$8:$Z$10),1),1),4))</f>
        <v>"Atk":50972.3556</v>
      </c>
      <c r="AU258" s="2" t="str" cm="1">
        <f t="array" ref="AU258">IF(AU257="","",$B$2&amp;AU$31&amp;$B$2&amp;$B$1&amp;ROUND(AU$29/100*_xlfn.XLOOKUP($E258,$E$32:$E$281,_xlfn.XLOOKUP(AU$31,$S$28:$AB$28,$S$32:$AB$281))*IFERROR(_xlfn.XLOOKUP(AX$30,$S$8:$S$10,_xlfn.XLOOKUP(AU$31,$U$4:$Z$4,$U$8:$Z$10),1),1),4))</f>
        <v>"Cri":0.8092</v>
      </c>
      <c r="AV258" s="2" t="str" cm="1">
        <f t="array" ref="AV258">IF(AV257="","",$B$2&amp;AV$31&amp;$B$2&amp;$B$1&amp;ROUND(AV$29/100*_xlfn.XLOOKUP($E258,$E$32:$E$281,_xlfn.XLOOKUP(AV$31,$S$28:$AB$28,$S$32:$AB$281))*IFERROR(_xlfn.XLOOKUP(AW$30,$S$8:$S$10,_xlfn.XLOOKUP(AV$31,$U$4:$Z$4,$U$8:$Z$10),1),1),4))</f>
        <v/>
      </c>
      <c r="AW258" s="2" t="str">
        <f t="shared" si="41"/>
        <v>{"Atk":50972.3556,"Cri":0.8092}</v>
      </c>
      <c r="AX258" s="2" t="str" cm="1">
        <f t="array" ref="AX258">IF(AX257="","",$B$2&amp;AX$31&amp;$B$2&amp;$B$1&amp;ROUND(AX$29/100*_xlfn.XLOOKUP($E258,$E$32:$E$281,_xlfn.XLOOKUP(AX$31,$S$28:$AB$28,$S$32:$AB$281))*IFERROR(_xlfn.XLOOKUP(BA$30,$S$8:$S$10,_xlfn.XLOOKUP(AX$31,$U$4:$Z$4,$U$8:$Z$10),1),1),4))</f>
        <v>"Hp":740877.261</v>
      </c>
      <c r="AY258" s="2" t="str" cm="1">
        <f t="array" ref="AY258">IF(AY257="","",$B$2&amp;AY$31&amp;$B$2&amp;$B$1&amp;ROUND(AY$29/100*_xlfn.XLOOKUP($E258,$E$32:$E$281,_xlfn.XLOOKUP(AY$31,$S$28:$AB$28,$S$32:$AB$281))*IFERROR(_xlfn.XLOOKUP(BB$30,$S$8:$S$10,_xlfn.XLOOKUP(AY$31,$U$4:$Z$4,$U$8:$Z$10),1),1),4))</f>
        <v>"AntiCri":0.8092</v>
      </c>
      <c r="AZ258" s="2" t="str" cm="1">
        <f t="array" ref="AZ258">IF(AZ257="","",$B$2&amp;AZ$31&amp;$B$2&amp;$B$1&amp;ROUND(AZ$29/100*_xlfn.XLOOKUP($E258,$E$32:$E$281,_xlfn.XLOOKUP(AZ$31,$S$28:$AB$28,$S$32:$AB$281))*IFERROR(_xlfn.XLOOKUP(BA$30,$S$8:$S$10,_xlfn.XLOOKUP(AZ$31,$U$4:$Z$4,$U$8:$Z$10),1),1),4))</f>
        <v/>
      </c>
      <c r="BA258" s="2" t="str">
        <f t="shared" si="42"/>
        <v>{"Hp":740877.261,"AntiCri":0.8092}</v>
      </c>
      <c r="BB258" s="2" t="str" cm="1">
        <f t="array" ref="BB258">IF(BB257="","",$B$2&amp;BB$31&amp;$B$2&amp;$B$1&amp;ROUND(BB$29/100*_xlfn.XLOOKUP($E258,$E$32:$E$281,_xlfn.XLOOKUP(BB$31,$S$28:$AB$28,$S$32:$AB$281))*IFERROR(_xlfn.XLOOKUP(BE$30,$S$8:$S$10,_xlfn.XLOOKUP(BB$31,$U$4:$Z$4,$U$8:$Z$10),1),1),4))</f>
        <v>"PhysDef":26078.8796</v>
      </c>
      <c r="BC258" s="2" t="str" cm="1">
        <f t="array" ref="BC258">IF(BC257="","",$B$2&amp;BC$31&amp;$B$2&amp;$B$1&amp;ROUND(BC$29/100*_xlfn.XLOOKUP($E258,$E$32:$E$281,_xlfn.XLOOKUP(BC$31,$S$28:$AB$28,$S$32:$AB$281))*IFERROR(_xlfn.XLOOKUP(BF$30,$S$8:$S$10,_xlfn.XLOOKUP(BC$31,$U$4:$Z$4,$U$8:$Z$10),1),1),4))</f>
        <v>"OnHealInc":0.1686</v>
      </c>
      <c r="BD258" s="2" t="str" cm="1">
        <f t="array" ref="BD258">IF(BD257="","",$B$2&amp;BD$31&amp;$B$2&amp;$B$1&amp;ROUND(BD$29/100*_xlfn.XLOOKUP($E258,$E$32:$E$281,_xlfn.XLOOKUP(BD$31,$S$28:$AB$28,$S$32:$AB$281))*IFERROR(_xlfn.XLOOKUP(BE$30,$S$8:$S$10,_xlfn.XLOOKUP(BD$31,$U$4:$Z$4,$U$8:$Z$10),1),1),4))</f>
        <v/>
      </c>
      <c r="BE258" s="2" t="str">
        <f t="shared" si="43"/>
        <v>{"PhysDef":26078.8796,"OnHealInc":0.1686}</v>
      </c>
      <c r="BF258" s="2" t="str" cm="1">
        <f t="array" ref="BF258">IF(BF257="","",$B$2&amp;BF$31&amp;$B$2&amp;$B$1&amp;ROUND(BF$29/100*_xlfn.XLOOKUP($E258,$E$32:$E$281,_xlfn.XLOOKUP(BF$31,$S$28:$AB$28,$S$32:$AB$281))*IFERROR(_xlfn.XLOOKUP(BI$30,$S$8:$S$10,_xlfn.XLOOKUP(BF$31,$U$4:$Z$4,$U$8:$Z$10),1),1),4))</f>
        <v>"MagicDef":26078.8796</v>
      </c>
      <c r="BG258" s="2" t="str" cm="1">
        <f t="array" ref="BG258">IF(BG257="","",$B$2&amp;BG$31&amp;$B$2&amp;$B$1&amp;ROUND(BG$29/100*_xlfn.XLOOKUP($E258,$E$32:$E$281,_xlfn.XLOOKUP(BG$31,$S$28:$AB$28,$S$32:$AB$281))*IFERROR(_xlfn.XLOOKUP(BJ$30,$S$8:$S$10,_xlfn.XLOOKUP(BG$31,$U$4:$Z$4,$U$8:$Z$10),1),1),4))</f>
        <v>"AtkSpeed":0.23</v>
      </c>
      <c r="BH258" s="2" t="str" cm="1">
        <f t="array" ref="BH258">IF(BH257="","",$B$2&amp;BH$31&amp;$B$2&amp;$B$1&amp;ROUND(BH$29/100*_xlfn.XLOOKUP($E258,$E$32:$E$281,_xlfn.XLOOKUP(BH$31,$S$28:$AB$28,$S$32:$AB$281))*IFERROR(_xlfn.XLOOKUP(BI$30,$S$8:$S$10,_xlfn.XLOOKUP(BH$31,$U$4:$Z$4,$U$8:$Z$10),1),1),4))</f>
        <v>"OnHealInc":0.1686</v>
      </c>
      <c r="BI258" s="2" t="str">
        <f t="shared" si="44"/>
        <v>{"MagicDef":26078.8796,"AtkSpeed":0.23,"OnHealInc":0.1686}</v>
      </c>
      <c r="BJ258" s="2" t="str" cm="1">
        <f t="array" ref="BJ258">IF(BJ257="","",$B$2&amp;BJ$31&amp;$B$2&amp;$B$1&amp;ROUND(BJ$29/100*_xlfn.XLOOKUP($E258,$E$32:$E$281,_xlfn.XLOOKUP(BJ$31,$S$28:$AB$28,$S$32:$AB$281))*IFERROR(_xlfn.XLOOKUP(BM$30,$S$8:$S$10,_xlfn.XLOOKUP(BJ$31,$U$4:$Z$4,$U$8:$Z$10),1),1),4))</f>
        <v>"Atk":65197.199</v>
      </c>
      <c r="BK258" s="2" t="str" cm="1">
        <f t="array" ref="BK258">IF(BK257="","",$B$2&amp;BK$31&amp;$B$2&amp;$B$1&amp;ROUND(BK$29/100*_xlfn.XLOOKUP($E258,$E$32:$E$281,_xlfn.XLOOKUP(BK$31,$S$28:$AB$28,$S$32:$AB$281))*IFERROR(_xlfn.XLOOKUP(BN$30,$S$8:$S$10,_xlfn.XLOOKUP(BK$31,$U$4:$Z$4,$U$8:$Z$10),1),1),4))</f>
        <v>"Cri":0.8092</v>
      </c>
      <c r="BL258" s="2" t="str" cm="1">
        <f t="array" ref="BL258">IF(BL257="","",$B$2&amp;BL$31&amp;$B$2&amp;$B$1&amp;ROUND(BL$29/100*_xlfn.XLOOKUP($E258,$E$32:$E$281,_xlfn.XLOOKUP(BL$31,$S$28:$AB$28,$S$32:$AB$281))*IFERROR(_xlfn.XLOOKUP(BM$30,$S$8:$S$10,_xlfn.XLOOKUP(BL$31,$U$4:$Z$4,$U$8:$Z$10),1),1),4))</f>
        <v/>
      </c>
      <c r="BM258" s="2" t="str">
        <f t="shared" si="45"/>
        <v>{"Atk":65197.199,"Cri":0.8092}</v>
      </c>
      <c r="BN258" s="2" t="str" cm="1">
        <f t="array" ref="BN258">IF(BN257="","",$B$2&amp;BN$31&amp;$B$2&amp;$B$1&amp;ROUND(BN$29/100*_xlfn.XLOOKUP($E258,$E$32:$E$281,_xlfn.XLOOKUP(BN$31,$S$28:$AB$28,$S$32:$AB$281))*IFERROR(_xlfn.XLOOKUP(BQ$30,$S$8:$S$10,_xlfn.XLOOKUP(BN$31,$U$4:$Z$4,$U$8:$Z$10),1),1),4))</f>
        <v>"Hp":622336.8993</v>
      </c>
      <c r="BO258" s="2" t="str" cm="1">
        <f t="array" ref="BO258">IF(BO257="","",$B$2&amp;BO$31&amp;$B$2&amp;$B$1&amp;ROUND(BO$29/100*_xlfn.XLOOKUP($E258,$E$32:$E$281,_xlfn.XLOOKUP(BO$31,$S$28:$AB$28,$S$32:$AB$281))*IFERROR(_xlfn.XLOOKUP(BR$30,$S$8:$S$10,_xlfn.XLOOKUP(BO$31,$U$4:$Z$4,$U$8:$Z$10),1),1),4))</f>
        <v>"AntiCri":0.8092</v>
      </c>
      <c r="BP258" s="2" t="str" cm="1">
        <f t="array" ref="BP258">IF(BP257="","",$B$2&amp;BP$31&amp;$B$2&amp;$B$1&amp;ROUND(BP$29/100*_xlfn.XLOOKUP($E258,$E$32:$E$281,_xlfn.XLOOKUP(BP$31,$S$28:$AB$28,$S$32:$AB$281))*IFERROR(_xlfn.XLOOKUP(BQ$30,$S$8:$S$10,_xlfn.XLOOKUP(BP$31,$U$4:$Z$4,$U$8:$Z$10),1),1),4))</f>
        <v/>
      </c>
      <c r="BQ258" s="2" t="str">
        <f t="shared" si="46"/>
        <v>{"Hp":622336.8993,"AntiCri":0.8092}</v>
      </c>
      <c r="BR258" s="2" t="str" cm="1">
        <f t="array" ref="BR258">IF(BR257="","",$B$2&amp;BR$31&amp;$B$2&amp;$B$1&amp;ROUND(BR$29/100*_xlfn.XLOOKUP($E258,$E$32:$E$281,_xlfn.XLOOKUP(BR$31,$S$28:$AB$28,$S$32:$AB$281))*IFERROR(_xlfn.XLOOKUP(BU$30,$S$8:$S$10,_xlfn.XLOOKUP(BR$31,$U$4:$Z$4,$U$8:$Z$10),1),1),4))</f>
        <v>"PhysDef":22996.8302</v>
      </c>
      <c r="BS258" s="2" t="str" cm="1">
        <f t="array" ref="BS258">IF(BS257="","",$B$2&amp;BS$31&amp;$B$2&amp;$B$1&amp;ROUND(BS$29/100*_xlfn.XLOOKUP($E258,$E$32:$E$281,_xlfn.XLOOKUP(BS$31,$S$28:$AB$28,$S$32:$AB$281))*IFERROR(_xlfn.XLOOKUP(BV$30,$S$8:$S$10,_xlfn.XLOOKUP(BS$31,$U$4:$Z$4,$U$8:$Z$10),1),1),4))</f>
        <v>"HealInc":0.1686</v>
      </c>
      <c r="BT258" s="2" t="str" cm="1">
        <f t="array" ref="BT258">IF(BT257="","",$B$2&amp;BT$31&amp;$B$2&amp;$B$1&amp;ROUND(BT$29/100*_xlfn.XLOOKUP($E258,$E$32:$E$281,_xlfn.XLOOKUP(BT$31,$S$28:$AB$28,$S$32:$AB$281))*IFERROR(_xlfn.XLOOKUP(BU$30,$S$8:$S$10,_xlfn.XLOOKUP(BT$31,$U$4:$Z$4,$U$8:$Z$10),1),1),4))</f>
        <v/>
      </c>
      <c r="BU258" s="2" t="str">
        <f t="shared" si="47"/>
        <v>{"PhysDef":22996.8302,"HealInc":0.1686}</v>
      </c>
      <c r="BV258" s="2" t="str" cm="1">
        <f t="array" ref="BV258">IF(BV257="","",$B$2&amp;BV$31&amp;$B$2&amp;$B$1&amp;ROUND(BV$29/100*_xlfn.XLOOKUP($E258,$E$32:$E$281,_xlfn.XLOOKUP(BV$31,$S$28:$AB$28,$S$32:$AB$281))*IFERROR(_xlfn.XLOOKUP(BY$30,$S$8:$S$10,_xlfn.XLOOKUP(BV$31,$U$4:$Z$4,$U$8:$Z$10),1),1),4))</f>
        <v>"MagicDef":23470.9916</v>
      </c>
      <c r="BW258" s="2" t="str" cm="1">
        <f t="array" ref="BW258">IF(BW257="","",$B$2&amp;BW$31&amp;$B$2&amp;$B$1&amp;ROUND(BW$29/100*_xlfn.XLOOKUP($E258,$E$32:$E$281,_xlfn.XLOOKUP(BW$31,$S$28:$AB$28,$S$32:$AB$281))*IFERROR(_xlfn.XLOOKUP(BZ$30,$S$8:$S$10,_xlfn.XLOOKUP(BW$31,$U$4:$Z$4,$U$8:$Z$10),1),1),4))</f>
        <v>"AtkSpeed":0.23</v>
      </c>
      <c r="BX258" s="2" t="str" cm="1">
        <f t="array" ref="BX258">IF(BX257="","",$B$2&amp;BX$31&amp;$B$2&amp;$B$1&amp;ROUND(BX$29/100*_xlfn.XLOOKUP($E258,$E$32:$E$281,_xlfn.XLOOKUP(BX$31,$S$28:$AB$28,$S$32:$AB$281))*IFERROR(_xlfn.XLOOKUP(BY$30,$S$8:$S$10,_xlfn.XLOOKUP(BX$31,$U$4:$Z$4,$U$8:$Z$10),1),1),4))</f>
        <v>"HealInc":0.1686</v>
      </c>
      <c r="BY258" s="2" t="str">
        <f t="shared" si="48"/>
        <v>{"MagicDef":23470.9916,"AtkSpeed":0.23,"HealInc":0.1686}</v>
      </c>
    </row>
    <row r="259" spans="4:77" ht="16.5" x14ac:dyDescent="0.15">
      <c r="D259" s="38">
        <v>465</v>
      </c>
      <c r="E259" s="43">
        <v>228</v>
      </c>
      <c r="F259" s="38">
        <v>0</v>
      </c>
      <c r="G259" s="38">
        <v>0</v>
      </c>
      <c r="H259" s="38">
        <v>0</v>
      </c>
      <c r="I259" s="48">
        <v>0</v>
      </c>
      <c r="J259" s="48">
        <v>0</v>
      </c>
      <c r="K259" s="48">
        <v>0</v>
      </c>
      <c r="L259" s="48">
        <v>0</v>
      </c>
      <c r="M259" s="48">
        <v>0</v>
      </c>
      <c r="N259" s="48">
        <v>0</v>
      </c>
      <c r="O259" s="48">
        <v>0</v>
      </c>
      <c r="P259" s="48">
        <v>0</v>
      </c>
      <c r="Q259" s="48">
        <v>0</v>
      </c>
      <c r="R259" s="48">
        <v>0</v>
      </c>
      <c r="S259" s="48">
        <f>SUM(I$32:I259)</f>
        <v>592701.80883179419</v>
      </c>
      <c r="T259" s="48">
        <f>SUM(J$32:J259)</f>
        <v>59270.180883179411</v>
      </c>
      <c r="U259" s="48">
        <f>SUM(K$32:K259)</f>
        <v>23708.072353271767</v>
      </c>
      <c r="V259" s="48">
        <f>SUM(L$32:L259)</f>
        <v>23708.072353271767</v>
      </c>
      <c r="W259" s="62">
        <f>SUM(M$32:M259)/10000</f>
        <v>0.80920000000000003</v>
      </c>
      <c r="X259" s="62">
        <f>SUM(N$32:N259)/10000</f>
        <v>0.80920000000000003</v>
      </c>
      <c r="Y259" s="62">
        <f>SUM(O$32:O259)/10000</f>
        <v>0.22994999999999999</v>
      </c>
      <c r="Z259" s="62">
        <f>SUM(P$32:P259)/10000</f>
        <v>0.17885000000000001</v>
      </c>
      <c r="AA259" s="62">
        <f>SUM(Q$32:Q259)/10000</f>
        <v>0.16863000000000011</v>
      </c>
      <c r="AB259" s="62">
        <f>SUM(R$32:R259)/10000</f>
        <v>0.16863000000000011</v>
      </c>
      <c r="AD259" s="2" t="str" cm="1">
        <f t="array" ref="AD259">IF(AD258="","",$B$2&amp;AD$31&amp;$B$2&amp;$B$1&amp;ROUND(AD$29/100*_xlfn.XLOOKUP($E259,$E$32:$E$281,_xlfn.XLOOKUP(AD$31,$S$28:$AB$28,$S$32:$AB$281))*_xlfn.XLOOKUP(AG$30,$S$8:$S$10,_xlfn.XLOOKUP(AD$31,$U$4:$Z$4,$U$8:$Z$10),1),4))</f>
        <v>"Atk":72309.6207</v>
      </c>
      <c r="AE259" s="2" t="str" cm="1">
        <f t="array" ref="AE259">IF(AE258="","",$B$2&amp;AE$31&amp;$B$2&amp;$B$1&amp;ROUND(AE$29/100*_xlfn.XLOOKUP($E259,$E$32:$E$281,_xlfn.XLOOKUP(AE$31,$S$28:$AB$28,$S$32:$AB$281))*_xlfn.XLOOKUP(AG$30,$S$8:$S$10,_xlfn.XLOOKUP(AE$31,$U$4:$Z$4,$U$8:$Z$10),1),4))</f>
        <v>"Cri":1.1733</v>
      </c>
      <c r="AF259" s="2" t="str" cm="1">
        <f t="array" ref="AF259">IF(AF258="","",$B$2&amp;AF$31&amp;$B$2&amp;$B$1&amp;ROUND(AF$29/100*_xlfn.XLOOKUP($E259,$E$32:$E$281,_xlfn.XLOOKUP(AF$31,$S$28:$AB$28,$S$32:$AB$281))*_xlfn.XLOOKUP(AI$30,$S$8:$S$10,_xlfn.XLOOKUP(AF$31,$U$4:$Z$4,$U$8:$Z$10),1),4))</f>
        <v/>
      </c>
      <c r="AG259" s="2" t="str">
        <f t="shared" si="37"/>
        <v>{"Atk":72309.6207,"Cri":1.1733}</v>
      </c>
      <c r="AH259" s="2" t="str" cm="1">
        <f t="array" ref="AH259">IF(AH258="","",$B$2&amp;AH$31&amp;$B$2&amp;$B$1&amp;ROUND(AH$29/100*_xlfn.XLOOKUP($E259,$E$32:$E$281,_xlfn.XLOOKUP(AH$31,$S$28:$AB$28,$S$32:$AB$281))*_xlfn.XLOOKUP(AK$30,$S$8:$S$10,_xlfn.XLOOKUP(AH$31,$U$4:$Z$4,$U$8:$Z$10),1),4))</f>
        <v>"Hp":521577.5918</v>
      </c>
      <c r="AI259" s="2" t="str" cm="1">
        <f t="array" ref="AI259">IF(AI258="","",$B$2&amp;AI$31&amp;$B$2&amp;$B$1&amp;ROUND(AI$29/100*_xlfn.XLOOKUP($E259,$E$32:$E$281,_xlfn.XLOOKUP(AI$31,$S$28:$AB$28,$S$32:$AB$281))*_xlfn.XLOOKUP(AK$30,$S$8:$S$10,_xlfn.XLOOKUP(AI$31,$U$4:$Z$4,$U$8:$Z$10),1),4))</f>
        <v>"AntiCri":0.6474</v>
      </c>
      <c r="AJ259" s="2" t="str" cm="1">
        <f t="array" ref="AJ259">IF(AJ258="","",$B$2&amp;AJ$31&amp;$B$2&amp;$B$1&amp;ROUND(AJ$29/100*_xlfn.XLOOKUP($E259,$E$32:$E$281,_xlfn.XLOOKUP(AJ$31,$S$28:$AB$28,$S$32:$AB$281))*_xlfn.XLOOKUP(AK$30,$S$8:$S$10,_xlfn.XLOOKUP(AJ$31,$U$4:$Z$4,$U$8:$Z$10),1),4))</f>
        <v/>
      </c>
      <c r="AK259" s="2" t="str">
        <f t="shared" si="38"/>
        <v>{"Hp":521577.5918,"AntiCri":0.6474}</v>
      </c>
      <c r="AL259" s="2" t="str" cm="1">
        <f t="array" ref="AL259">IF(AL258="","",$B$2&amp;AL$31&amp;$B$2&amp;$B$1&amp;ROUND(AL$29/100*_xlfn.XLOOKUP($E259,$E$32:$E$281,_xlfn.XLOOKUP(AL$31,$S$28:$AB$28,$S$32:$AB$281))*IFERROR(_xlfn.XLOOKUP(AO$30,$S$8:$S$10,_xlfn.XLOOKUP(AL$31,$U$4:$Z$4,$U$8:$Z$10),1),1),4))</f>
        <v>"PhysDef":22522.6687</v>
      </c>
      <c r="AM259" s="2" t="str" cm="1">
        <f t="array" ref="AM259">IF(AM258="","",$B$2&amp;AM$31&amp;$B$2&amp;$B$1&amp;ROUND(AM$29/100*_xlfn.XLOOKUP($E259,$E$32:$E$281,_xlfn.XLOOKUP(AM$31,$S$28:$AB$28,$S$32:$AB$281))*IFERROR(_xlfn.XLOOKUP(AP$30,$S$8:$S$10,_xlfn.XLOOKUP(AM$31,$U$4:$Z$4,$U$8:$Z$10),1),1),4))</f>
        <v>"SkillSpeed":0.1789</v>
      </c>
      <c r="AN259" s="2" t="str" cm="1">
        <f t="array" ref="AN259">IF(AN258="","",$B$2&amp;AN$31&amp;$B$2&amp;$B$1&amp;ROUND(AN$29/100*_xlfn.XLOOKUP($E259,$E$32:$E$281,_xlfn.XLOOKUP(AN$31,$S$28:$AB$28,$S$32:$AB$281))*IFERROR(_xlfn.XLOOKUP(AO$30,$S$8:$S$10,_xlfn.XLOOKUP(AN$31,$U$4:$Z$4,$U$8:$Z$10),1),1),4))</f>
        <v/>
      </c>
      <c r="AO259" s="2" t="str">
        <f t="shared" si="39"/>
        <v>{"PhysDef":22522.6687,"SkillSpeed":0.1789}</v>
      </c>
      <c r="AP259" s="2" t="str" cm="1">
        <f t="array" ref="AP259">IF(AP258="","",$B$2&amp;AP$31&amp;$B$2&amp;$B$1&amp;ROUND(AP$29/100*_xlfn.XLOOKUP($E259,$E$32:$E$281,_xlfn.XLOOKUP(AP$31,$S$28:$AB$28,$S$32:$AB$281))*IFERROR(_xlfn.XLOOKUP(AS$30,$S$8:$S$10,_xlfn.XLOOKUP(AP$31,$U$4:$Z$4,$U$8:$Z$10),1),1),4))</f>
        <v>"MagicDef":22522.6687</v>
      </c>
      <c r="AQ259" s="2" t="str" cm="1">
        <f t="array" ref="AQ259">IF(AQ258="","",$B$2&amp;AQ$31&amp;$B$2&amp;$B$1&amp;ROUND(AQ$29/100*_xlfn.XLOOKUP($E259,$E$32:$E$281,_xlfn.XLOOKUP(AQ$31,$S$28:$AB$28,$S$32:$AB$281))*IFERROR(_xlfn.XLOOKUP(AT$30,$S$8:$S$10,_xlfn.XLOOKUP(AQ$31,$U$4:$Z$4,$U$8:$Z$10),1),1),4))</f>
        <v>"AtkSpeed":0.23</v>
      </c>
      <c r="AR259" s="2" t="str" cm="1">
        <f t="array" ref="AR259">IF(AR258="","",$B$2&amp;AR$31&amp;$B$2&amp;$B$1&amp;ROUND(AR$29/100*_xlfn.XLOOKUP($E259,$E$32:$E$281,_xlfn.XLOOKUP(AR$31,$S$28:$AB$28,$S$32:$AB$281))*IFERROR(_xlfn.XLOOKUP(AS$30,$S$8:$S$10,_xlfn.XLOOKUP(AR$31,$U$4:$Z$4,$U$8:$Z$10),1),1),4))</f>
        <v>"SkillSpeed":0.1789</v>
      </c>
      <c r="AS259" s="2" t="str">
        <f t="shared" si="40"/>
        <v>{"MagicDef":22522.6687,"AtkSpeed":0.23,"SkillSpeed":0.1789}</v>
      </c>
      <c r="AT259" s="2" t="str" cm="1">
        <f t="array" ref="AT259">IF(AT258="","",$B$2&amp;AT$31&amp;$B$2&amp;$B$1&amp;ROUND(AT$29/100*_xlfn.XLOOKUP($E259,$E$32:$E$281,_xlfn.XLOOKUP(AT$31,$S$28:$AB$28,$S$32:$AB$281))*IFERROR(_xlfn.XLOOKUP(AW$30,$S$8:$S$10,_xlfn.XLOOKUP(AT$31,$U$4:$Z$4,$U$8:$Z$10),1),1),4))</f>
        <v>"Atk":50972.3556</v>
      </c>
      <c r="AU259" s="2" t="str" cm="1">
        <f t="array" ref="AU259">IF(AU258="","",$B$2&amp;AU$31&amp;$B$2&amp;$B$1&amp;ROUND(AU$29/100*_xlfn.XLOOKUP($E259,$E$32:$E$281,_xlfn.XLOOKUP(AU$31,$S$28:$AB$28,$S$32:$AB$281))*IFERROR(_xlfn.XLOOKUP(AX$30,$S$8:$S$10,_xlfn.XLOOKUP(AU$31,$U$4:$Z$4,$U$8:$Z$10),1),1),4))</f>
        <v>"Cri":0.8092</v>
      </c>
      <c r="AV259" s="2" t="str" cm="1">
        <f t="array" ref="AV259">IF(AV258="","",$B$2&amp;AV$31&amp;$B$2&amp;$B$1&amp;ROUND(AV$29/100*_xlfn.XLOOKUP($E259,$E$32:$E$281,_xlfn.XLOOKUP(AV$31,$S$28:$AB$28,$S$32:$AB$281))*IFERROR(_xlfn.XLOOKUP(AW$30,$S$8:$S$10,_xlfn.XLOOKUP(AV$31,$U$4:$Z$4,$U$8:$Z$10),1),1),4))</f>
        <v/>
      </c>
      <c r="AW259" s="2" t="str">
        <f t="shared" si="41"/>
        <v>{"Atk":50972.3556,"Cri":0.8092}</v>
      </c>
      <c r="AX259" s="2" t="str" cm="1">
        <f t="array" ref="AX259">IF(AX258="","",$B$2&amp;AX$31&amp;$B$2&amp;$B$1&amp;ROUND(AX$29/100*_xlfn.XLOOKUP($E259,$E$32:$E$281,_xlfn.XLOOKUP(AX$31,$S$28:$AB$28,$S$32:$AB$281))*IFERROR(_xlfn.XLOOKUP(BA$30,$S$8:$S$10,_xlfn.XLOOKUP(AX$31,$U$4:$Z$4,$U$8:$Z$10),1),1),4))</f>
        <v>"Hp":740877.261</v>
      </c>
      <c r="AY259" s="2" t="str" cm="1">
        <f t="array" ref="AY259">IF(AY258="","",$B$2&amp;AY$31&amp;$B$2&amp;$B$1&amp;ROUND(AY$29/100*_xlfn.XLOOKUP($E259,$E$32:$E$281,_xlfn.XLOOKUP(AY$31,$S$28:$AB$28,$S$32:$AB$281))*IFERROR(_xlfn.XLOOKUP(BB$30,$S$8:$S$10,_xlfn.XLOOKUP(AY$31,$U$4:$Z$4,$U$8:$Z$10),1),1),4))</f>
        <v>"AntiCri":0.8092</v>
      </c>
      <c r="AZ259" s="2" t="str" cm="1">
        <f t="array" ref="AZ259">IF(AZ258="","",$B$2&amp;AZ$31&amp;$B$2&amp;$B$1&amp;ROUND(AZ$29/100*_xlfn.XLOOKUP($E259,$E$32:$E$281,_xlfn.XLOOKUP(AZ$31,$S$28:$AB$28,$S$32:$AB$281))*IFERROR(_xlfn.XLOOKUP(BA$30,$S$8:$S$10,_xlfn.XLOOKUP(AZ$31,$U$4:$Z$4,$U$8:$Z$10),1),1),4))</f>
        <v/>
      </c>
      <c r="BA259" s="2" t="str">
        <f t="shared" si="42"/>
        <v>{"Hp":740877.261,"AntiCri":0.8092}</v>
      </c>
      <c r="BB259" s="2" t="str" cm="1">
        <f t="array" ref="BB259">IF(BB258="","",$B$2&amp;BB$31&amp;$B$2&amp;$B$1&amp;ROUND(BB$29/100*_xlfn.XLOOKUP($E259,$E$32:$E$281,_xlfn.XLOOKUP(BB$31,$S$28:$AB$28,$S$32:$AB$281))*IFERROR(_xlfn.XLOOKUP(BE$30,$S$8:$S$10,_xlfn.XLOOKUP(BB$31,$U$4:$Z$4,$U$8:$Z$10),1),1),4))</f>
        <v>"PhysDef":26078.8796</v>
      </c>
      <c r="BC259" s="2" t="str" cm="1">
        <f t="array" ref="BC259">IF(BC258="","",$B$2&amp;BC$31&amp;$B$2&amp;$B$1&amp;ROUND(BC$29/100*_xlfn.XLOOKUP($E259,$E$32:$E$281,_xlfn.XLOOKUP(BC$31,$S$28:$AB$28,$S$32:$AB$281))*IFERROR(_xlfn.XLOOKUP(BF$30,$S$8:$S$10,_xlfn.XLOOKUP(BC$31,$U$4:$Z$4,$U$8:$Z$10),1),1),4))</f>
        <v>"OnHealInc":0.1686</v>
      </c>
      <c r="BD259" s="2" t="str" cm="1">
        <f t="array" ref="BD259">IF(BD258="","",$B$2&amp;BD$31&amp;$B$2&amp;$B$1&amp;ROUND(BD$29/100*_xlfn.XLOOKUP($E259,$E$32:$E$281,_xlfn.XLOOKUP(BD$31,$S$28:$AB$28,$S$32:$AB$281))*IFERROR(_xlfn.XLOOKUP(BE$30,$S$8:$S$10,_xlfn.XLOOKUP(BD$31,$U$4:$Z$4,$U$8:$Z$10),1),1),4))</f>
        <v/>
      </c>
      <c r="BE259" s="2" t="str">
        <f t="shared" si="43"/>
        <v>{"PhysDef":26078.8796,"OnHealInc":0.1686}</v>
      </c>
      <c r="BF259" s="2" t="str" cm="1">
        <f t="array" ref="BF259">IF(BF258="","",$B$2&amp;BF$31&amp;$B$2&amp;$B$1&amp;ROUND(BF$29/100*_xlfn.XLOOKUP($E259,$E$32:$E$281,_xlfn.XLOOKUP(BF$31,$S$28:$AB$28,$S$32:$AB$281))*IFERROR(_xlfn.XLOOKUP(BI$30,$S$8:$S$10,_xlfn.XLOOKUP(BF$31,$U$4:$Z$4,$U$8:$Z$10),1),1),4))</f>
        <v>"MagicDef":26078.8796</v>
      </c>
      <c r="BG259" s="2" t="str" cm="1">
        <f t="array" ref="BG259">IF(BG258="","",$B$2&amp;BG$31&amp;$B$2&amp;$B$1&amp;ROUND(BG$29/100*_xlfn.XLOOKUP($E259,$E$32:$E$281,_xlfn.XLOOKUP(BG$31,$S$28:$AB$28,$S$32:$AB$281))*IFERROR(_xlfn.XLOOKUP(BJ$30,$S$8:$S$10,_xlfn.XLOOKUP(BG$31,$U$4:$Z$4,$U$8:$Z$10),1),1),4))</f>
        <v>"AtkSpeed":0.23</v>
      </c>
      <c r="BH259" s="2" t="str" cm="1">
        <f t="array" ref="BH259">IF(BH258="","",$B$2&amp;BH$31&amp;$B$2&amp;$B$1&amp;ROUND(BH$29/100*_xlfn.XLOOKUP($E259,$E$32:$E$281,_xlfn.XLOOKUP(BH$31,$S$28:$AB$28,$S$32:$AB$281))*IFERROR(_xlfn.XLOOKUP(BI$30,$S$8:$S$10,_xlfn.XLOOKUP(BH$31,$U$4:$Z$4,$U$8:$Z$10),1),1),4))</f>
        <v>"OnHealInc":0.1686</v>
      </c>
      <c r="BI259" s="2" t="str">
        <f t="shared" si="44"/>
        <v>{"MagicDef":26078.8796,"AtkSpeed":0.23,"OnHealInc":0.1686}</v>
      </c>
      <c r="BJ259" s="2" t="str" cm="1">
        <f t="array" ref="BJ259">IF(BJ258="","",$B$2&amp;BJ$31&amp;$B$2&amp;$B$1&amp;ROUND(BJ$29/100*_xlfn.XLOOKUP($E259,$E$32:$E$281,_xlfn.XLOOKUP(BJ$31,$S$28:$AB$28,$S$32:$AB$281))*IFERROR(_xlfn.XLOOKUP(BM$30,$S$8:$S$10,_xlfn.XLOOKUP(BJ$31,$U$4:$Z$4,$U$8:$Z$10),1),1),4))</f>
        <v>"Atk":65197.199</v>
      </c>
      <c r="BK259" s="2" t="str" cm="1">
        <f t="array" ref="BK259">IF(BK258="","",$B$2&amp;BK$31&amp;$B$2&amp;$B$1&amp;ROUND(BK$29/100*_xlfn.XLOOKUP($E259,$E$32:$E$281,_xlfn.XLOOKUP(BK$31,$S$28:$AB$28,$S$32:$AB$281))*IFERROR(_xlfn.XLOOKUP(BN$30,$S$8:$S$10,_xlfn.XLOOKUP(BK$31,$U$4:$Z$4,$U$8:$Z$10),1),1),4))</f>
        <v>"Cri":0.8092</v>
      </c>
      <c r="BL259" s="2" t="str" cm="1">
        <f t="array" ref="BL259">IF(BL258="","",$B$2&amp;BL$31&amp;$B$2&amp;$B$1&amp;ROUND(BL$29/100*_xlfn.XLOOKUP($E259,$E$32:$E$281,_xlfn.XLOOKUP(BL$31,$S$28:$AB$28,$S$32:$AB$281))*IFERROR(_xlfn.XLOOKUP(BM$30,$S$8:$S$10,_xlfn.XLOOKUP(BL$31,$U$4:$Z$4,$U$8:$Z$10),1),1),4))</f>
        <v/>
      </c>
      <c r="BM259" s="2" t="str">
        <f t="shared" si="45"/>
        <v>{"Atk":65197.199,"Cri":0.8092}</v>
      </c>
      <c r="BN259" s="2" t="str" cm="1">
        <f t="array" ref="BN259">IF(BN258="","",$B$2&amp;BN$31&amp;$B$2&amp;$B$1&amp;ROUND(BN$29/100*_xlfn.XLOOKUP($E259,$E$32:$E$281,_xlfn.XLOOKUP(BN$31,$S$28:$AB$28,$S$32:$AB$281))*IFERROR(_xlfn.XLOOKUP(BQ$30,$S$8:$S$10,_xlfn.XLOOKUP(BN$31,$U$4:$Z$4,$U$8:$Z$10),1),1),4))</f>
        <v>"Hp":622336.8993</v>
      </c>
      <c r="BO259" s="2" t="str" cm="1">
        <f t="array" ref="BO259">IF(BO258="","",$B$2&amp;BO$31&amp;$B$2&amp;$B$1&amp;ROUND(BO$29/100*_xlfn.XLOOKUP($E259,$E$32:$E$281,_xlfn.XLOOKUP(BO$31,$S$28:$AB$28,$S$32:$AB$281))*IFERROR(_xlfn.XLOOKUP(BR$30,$S$8:$S$10,_xlfn.XLOOKUP(BO$31,$U$4:$Z$4,$U$8:$Z$10),1),1),4))</f>
        <v>"AntiCri":0.8092</v>
      </c>
      <c r="BP259" s="2" t="str" cm="1">
        <f t="array" ref="BP259">IF(BP258="","",$B$2&amp;BP$31&amp;$B$2&amp;$B$1&amp;ROUND(BP$29/100*_xlfn.XLOOKUP($E259,$E$32:$E$281,_xlfn.XLOOKUP(BP$31,$S$28:$AB$28,$S$32:$AB$281))*IFERROR(_xlfn.XLOOKUP(BQ$30,$S$8:$S$10,_xlfn.XLOOKUP(BP$31,$U$4:$Z$4,$U$8:$Z$10),1),1),4))</f>
        <v/>
      </c>
      <c r="BQ259" s="2" t="str">
        <f t="shared" si="46"/>
        <v>{"Hp":622336.8993,"AntiCri":0.8092}</v>
      </c>
      <c r="BR259" s="2" t="str" cm="1">
        <f t="array" ref="BR259">IF(BR258="","",$B$2&amp;BR$31&amp;$B$2&amp;$B$1&amp;ROUND(BR$29/100*_xlfn.XLOOKUP($E259,$E$32:$E$281,_xlfn.XLOOKUP(BR$31,$S$28:$AB$28,$S$32:$AB$281))*IFERROR(_xlfn.XLOOKUP(BU$30,$S$8:$S$10,_xlfn.XLOOKUP(BR$31,$U$4:$Z$4,$U$8:$Z$10),1),1),4))</f>
        <v>"PhysDef":22996.8302</v>
      </c>
      <c r="BS259" s="2" t="str" cm="1">
        <f t="array" ref="BS259">IF(BS258="","",$B$2&amp;BS$31&amp;$B$2&amp;$B$1&amp;ROUND(BS$29/100*_xlfn.XLOOKUP($E259,$E$32:$E$281,_xlfn.XLOOKUP(BS$31,$S$28:$AB$28,$S$32:$AB$281))*IFERROR(_xlfn.XLOOKUP(BV$30,$S$8:$S$10,_xlfn.XLOOKUP(BS$31,$U$4:$Z$4,$U$8:$Z$10),1),1),4))</f>
        <v>"HealInc":0.1686</v>
      </c>
      <c r="BT259" s="2" t="str" cm="1">
        <f t="array" ref="BT259">IF(BT258="","",$B$2&amp;BT$31&amp;$B$2&amp;$B$1&amp;ROUND(BT$29/100*_xlfn.XLOOKUP($E259,$E$32:$E$281,_xlfn.XLOOKUP(BT$31,$S$28:$AB$28,$S$32:$AB$281))*IFERROR(_xlfn.XLOOKUP(BU$30,$S$8:$S$10,_xlfn.XLOOKUP(BT$31,$U$4:$Z$4,$U$8:$Z$10),1),1),4))</f>
        <v/>
      </c>
      <c r="BU259" s="2" t="str">
        <f t="shared" si="47"/>
        <v>{"PhysDef":22996.8302,"HealInc":0.1686}</v>
      </c>
      <c r="BV259" s="2" t="str" cm="1">
        <f t="array" ref="BV259">IF(BV258="","",$B$2&amp;BV$31&amp;$B$2&amp;$B$1&amp;ROUND(BV$29/100*_xlfn.XLOOKUP($E259,$E$32:$E$281,_xlfn.XLOOKUP(BV$31,$S$28:$AB$28,$S$32:$AB$281))*IFERROR(_xlfn.XLOOKUP(BY$30,$S$8:$S$10,_xlfn.XLOOKUP(BV$31,$U$4:$Z$4,$U$8:$Z$10),1),1),4))</f>
        <v>"MagicDef":23470.9916</v>
      </c>
      <c r="BW259" s="2" t="str" cm="1">
        <f t="array" ref="BW259">IF(BW258="","",$B$2&amp;BW$31&amp;$B$2&amp;$B$1&amp;ROUND(BW$29/100*_xlfn.XLOOKUP($E259,$E$32:$E$281,_xlfn.XLOOKUP(BW$31,$S$28:$AB$28,$S$32:$AB$281))*IFERROR(_xlfn.XLOOKUP(BZ$30,$S$8:$S$10,_xlfn.XLOOKUP(BW$31,$U$4:$Z$4,$U$8:$Z$10),1),1),4))</f>
        <v>"AtkSpeed":0.23</v>
      </c>
      <c r="BX259" s="2" t="str" cm="1">
        <f t="array" ref="BX259">IF(BX258="","",$B$2&amp;BX$31&amp;$B$2&amp;$B$1&amp;ROUND(BX$29/100*_xlfn.XLOOKUP($E259,$E$32:$E$281,_xlfn.XLOOKUP(BX$31,$S$28:$AB$28,$S$32:$AB$281))*IFERROR(_xlfn.XLOOKUP(BY$30,$S$8:$S$10,_xlfn.XLOOKUP(BX$31,$U$4:$Z$4,$U$8:$Z$10),1),1),4))</f>
        <v>"HealInc":0.1686</v>
      </c>
      <c r="BY259" s="2" t="str">
        <f t="shared" si="48"/>
        <v>{"MagicDef":23470.9916,"AtkSpeed":0.23,"HealInc":0.1686}</v>
      </c>
    </row>
    <row r="260" spans="4:77" ht="16.5" x14ac:dyDescent="0.15">
      <c r="D260" s="38">
        <v>467</v>
      </c>
      <c r="E260" s="43">
        <v>229</v>
      </c>
      <c r="F260" s="38">
        <v>0</v>
      </c>
      <c r="G260" s="38">
        <v>0</v>
      </c>
      <c r="H260" s="38">
        <v>0</v>
      </c>
      <c r="I260" s="48">
        <v>0</v>
      </c>
      <c r="J260" s="48">
        <v>0</v>
      </c>
      <c r="K260" s="48">
        <v>0</v>
      </c>
      <c r="L260" s="48">
        <v>0</v>
      </c>
      <c r="M260" s="48">
        <v>0</v>
      </c>
      <c r="N260" s="48">
        <v>0</v>
      </c>
      <c r="O260" s="48">
        <v>0</v>
      </c>
      <c r="P260" s="48">
        <v>0</v>
      </c>
      <c r="Q260" s="48">
        <v>0</v>
      </c>
      <c r="R260" s="48">
        <v>0</v>
      </c>
      <c r="S260" s="48">
        <f>SUM(I$32:I260)</f>
        <v>592701.80883179419</v>
      </c>
      <c r="T260" s="48">
        <f>SUM(J$32:J260)</f>
        <v>59270.180883179411</v>
      </c>
      <c r="U260" s="48">
        <f>SUM(K$32:K260)</f>
        <v>23708.072353271767</v>
      </c>
      <c r="V260" s="48">
        <f>SUM(L$32:L260)</f>
        <v>23708.072353271767</v>
      </c>
      <c r="W260" s="62">
        <f>SUM(M$32:M260)/10000</f>
        <v>0.80920000000000003</v>
      </c>
      <c r="X260" s="62">
        <f>SUM(N$32:N260)/10000</f>
        <v>0.80920000000000003</v>
      </c>
      <c r="Y260" s="62">
        <f>SUM(O$32:O260)/10000</f>
        <v>0.22994999999999999</v>
      </c>
      <c r="Z260" s="62">
        <f>SUM(P$32:P260)/10000</f>
        <v>0.17885000000000001</v>
      </c>
      <c r="AA260" s="62">
        <f>SUM(Q$32:Q260)/10000</f>
        <v>0.16863000000000011</v>
      </c>
      <c r="AB260" s="62">
        <f>SUM(R$32:R260)/10000</f>
        <v>0.16863000000000011</v>
      </c>
      <c r="AD260" s="2" t="str" cm="1">
        <f t="array" ref="AD260">IF(AD259="","",$B$2&amp;AD$31&amp;$B$2&amp;$B$1&amp;ROUND(AD$29/100*_xlfn.XLOOKUP($E260,$E$32:$E$281,_xlfn.XLOOKUP(AD$31,$S$28:$AB$28,$S$32:$AB$281))*_xlfn.XLOOKUP(AG$30,$S$8:$S$10,_xlfn.XLOOKUP(AD$31,$U$4:$Z$4,$U$8:$Z$10),1),4))</f>
        <v>"Atk":72309.6207</v>
      </c>
      <c r="AE260" s="2" t="str" cm="1">
        <f t="array" ref="AE260">IF(AE259="","",$B$2&amp;AE$31&amp;$B$2&amp;$B$1&amp;ROUND(AE$29/100*_xlfn.XLOOKUP($E260,$E$32:$E$281,_xlfn.XLOOKUP(AE$31,$S$28:$AB$28,$S$32:$AB$281))*_xlfn.XLOOKUP(AG$30,$S$8:$S$10,_xlfn.XLOOKUP(AE$31,$U$4:$Z$4,$U$8:$Z$10),1),4))</f>
        <v>"Cri":1.1733</v>
      </c>
      <c r="AF260" s="2" t="str" cm="1">
        <f t="array" ref="AF260">IF(AF259="","",$B$2&amp;AF$31&amp;$B$2&amp;$B$1&amp;ROUND(AF$29/100*_xlfn.XLOOKUP($E260,$E$32:$E$281,_xlfn.XLOOKUP(AF$31,$S$28:$AB$28,$S$32:$AB$281))*_xlfn.XLOOKUP(AI$30,$S$8:$S$10,_xlfn.XLOOKUP(AF$31,$U$4:$Z$4,$U$8:$Z$10),1),4))</f>
        <v/>
      </c>
      <c r="AG260" s="2" t="str">
        <f t="shared" si="37"/>
        <v>{"Atk":72309.6207,"Cri":1.1733}</v>
      </c>
      <c r="AH260" s="2" t="str" cm="1">
        <f t="array" ref="AH260">IF(AH259="","",$B$2&amp;AH$31&amp;$B$2&amp;$B$1&amp;ROUND(AH$29/100*_xlfn.XLOOKUP($E260,$E$32:$E$281,_xlfn.XLOOKUP(AH$31,$S$28:$AB$28,$S$32:$AB$281))*_xlfn.XLOOKUP(AK$30,$S$8:$S$10,_xlfn.XLOOKUP(AH$31,$U$4:$Z$4,$U$8:$Z$10),1),4))</f>
        <v>"Hp":521577.5918</v>
      </c>
      <c r="AI260" s="2" t="str" cm="1">
        <f t="array" ref="AI260">IF(AI259="","",$B$2&amp;AI$31&amp;$B$2&amp;$B$1&amp;ROUND(AI$29/100*_xlfn.XLOOKUP($E260,$E$32:$E$281,_xlfn.XLOOKUP(AI$31,$S$28:$AB$28,$S$32:$AB$281))*_xlfn.XLOOKUP(AK$30,$S$8:$S$10,_xlfn.XLOOKUP(AI$31,$U$4:$Z$4,$U$8:$Z$10),1),4))</f>
        <v>"AntiCri":0.6474</v>
      </c>
      <c r="AJ260" s="2" t="str" cm="1">
        <f t="array" ref="AJ260">IF(AJ259="","",$B$2&amp;AJ$31&amp;$B$2&amp;$B$1&amp;ROUND(AJ$29/100*_xlfn.XLOOKUP($E260,$E$32:$E$281,_xlfn.XLOOKUP(AJ$31,$S$28:$AB$28,$S$32:$AB$281))*_xlfn.XLOOKUP(AK$30,$S$8:$S$10,_xlfn.XLOOKUP(AJ$31,$U$4:$Z$4,$U$8:$Z$10),1),4))</f>
        <v/>
      </c>
      <c r="AK260" s="2" t="str">
        <f t="shared" si="38"/>
        <v>{"Hp":521577.5918,"AntiCri":0.6474}</v>
      </c>
      <c r="AL260" s="2" t="str" cm="1">
        <f t="array" ref="AL260">IF(AL259="","",$B$2&amp;AL$31&amp;$B$2&amp;$B$1&amp;ROUND(AL$29/100*_xlfn.XLOOKUP($E260,$E$32:$E$281,_xlfn.XLOOKUP(AL$31,$S$28:$AB$28,$S$32:$AB$281))*IFERROR(_xlfn.XLOOKUP(AO$30,$S$8:$S$10,_xlfn.XLOOKUP(AL$31,$U$4:$Z$4,$U$8:$Z$10),1),1),4))</f>
        <v>"PhysDef":22522.6687</v>
      </c>
      <c r="AM260" s="2" t="str" cm="1">
        <f t="array" ref="AM260">IF(AM259="","",$B$2&amp;AM$31&amp;$B$2&amp;$B$1&amp;ROUND(AM$29/100*_xlfn.XLOOKUP($E260,$E$32:$E$281,_xlfn.XLOOKUP(AM$31,$S$28:$AB$28,$S$32:$AB$281))*IFERROR(_xlfn.XLOOKUP(AP$30,$S$8:$S$10,_xlfn.XLOOKUP(AM$31,$U$4:$Z$4,$U$8:$Z$10),1),1),4))</f>
        <v>"SkillSpeed":0.1789</v>
      </c>
      <c r="AN260" s="2" t="str" cm="1">
        <f t="array" ref="AN260">IF(AN259="","",$B$2&amp;AN$31&amp;$B$2&amp;$B$1&amp;ROUND(AN$29/100*_xlfn.XLOOKUP($E260,$E$32:$E$281,_xlfn.XLOOKUP(AN$31,$S$28:$AB$28,$S$32:$AB$281))*IFERROR(_xlfn.XLOOKUP(AO$30,$S$8:$S$10,_xlfn.XLOOKUP(AN$31,$U$4:$Z$4,$U$8:$Z$10),1),1),4))</f>
        <v/>
      </c>
      <c r="AO260" s="2" t="str">
        <f t="shared" si="39"/>
        <v>{"PhysDef":22522.6687,"SkillSpeed":0.1789}</v>
      </c>
      <c r="AP260" s="2" t="str" cm="1">
        <f t="array" ref="AP260">IF(AP259="","",$B$2&amp;AP$31&amp;$B$2&amp;$B$1&amp;ROUND(AP$29/100*_xlfn.XLOOKUP($E260,$E$32:$E$281,_xlfn.XLOOKUP(AP$31,$S$28:$AB$28,$S$32:$AB$281))*IFERROR(_xlfn.XLOOKUP(AS$30,$S$8:$S$10,_xlfn.XLOOKUP(AP$31,$U$4:$Z$4,$U$8:$Z$10),1),1),4))</f>
        <v>"MagicDef":22522.6687</v>
      </c>
      <c r="AQ260" s="2" t="str" cm="1">
        <f t="array" ref="AQ260">IF(AQ259="","",$B$2&amp;AQ$31&amp;$B$2&amp;$B$1&amp;ROUND(AQ$29/100*_xlfn.XLOOKUP($E260,$E$32:$E$281,_xlfn.XLOOKUP(AQ$31,$S$28:$AB$28,$S$32:$AB$281))*IFERROR(_xlfn.XLOOKUP(AT$30,$S$8:$S$10,_xlfn.XLOOKUP(AQ$31,$U$4:$Z$4,$U$8:$Z$10),1),1),4))</f>
        <v>"AtkSpeed":0.23</v>
      </c>
      <c r="AR260" s="2" t="str" cm="1">
        <f t="array" ref="AR260">IF(AR259="","",$B$2&amp;AR$31&amp;$B$2&amp;$B$1&amp;ROUND(AR$29/100*_xlfn.XLOOKUP($E260,$E$32:$E$281,_xlfn.XLOOKUP(AR$31,$S$28:$AB$28,$S$32:$AB$281))*IFERROR(_xlfn.XLOOKUP(AS$30,$S$8:$S$10,_xlfn.XLOOKUP(AR$31,$U$4:$Z$4,$U$8:$Z$10),1),1),4))</f>
        <v>"SkillSpeed":0.1789</v>
      </c>
      <c r="AS260" s="2" t="str">
        <f t="shared" si="40"/>
        <v>{"MagicDef":22522.6687,"AtkSpeed":0.23,"SkillSpeed":0.1789}</v>
      </c>
      <c r="AT260" s="2" t="str" cm="1">
        <f t="array" ref="AT260">IF(AT259="","",$B$2&amp;AT$31&amp;$B$2&amp;$B$1&amp;ROUND(AT$29/100*_xlfn.XLOOKUP($E260,$E$32:$E$281,_xlfn.XLOOKUP(AT$31,$S$28:$AB$28,$S$32:$AB$281))*IFERROR(_xlfn.XLOOKUP(AW$30,$S$8:$S$10,_xlfn.XLOOKUP(AT$31,$U$4:$Z$4,$U$8:$Z$10),1),1),4))</f>
        <v>"Atk":50972.3556</v>
      </c>
      <c r="AU260" s="2" t="str" cm="1">
        <f t="array" ref="AU260">IF(AU259="","",$B$2&amp;AU$31&amp;$B$2&amp;$B$1&amp;ROUND(AU$29/100*_xlfn.XLOOKUP($E260,$E$32:$E$281,_xlfn.XLOOKUP(AU$31,$S$28:$AB$28,$S$32:$AB$281))*IFERROR(_xlfn.XLOOKUP(AX$30,$S$8:$S$10,_xlfn.XLOOKUP(AU$31,$U$4:$Z$4,$U$8:$Z$10),1),1),4))</f>
        <v>"Cri":0.8092</v>
      </c>
      <c r="AV260" s="2" t="str" cm="1">
        <f t="array" ref="AV260">IF(AV259="","",$B$2&amp;AV$31&amp;$B$2&amp;$B$1&amp;ROUND(AV$29/100*_xlfn.XLOOKUP($E260,$E$32:$E$281,_xlfn.XLOOKUP(AV$31,$S$28:$AB$28,$S$32:$AB$281))*IFERROR(_xlfn.XLOOKUP(AW$30,$S$8:$S$10,_xlfn.XLOOKUP(AV$31,$U$4:$Z$4,$U$8:$Z$10),1),1),4))</f>
        <v/>
      </c>
      <c r="AW260" s="2" t="str">
        <f t="shared" si="41"/>
        <v>{"Atk":50972.3556,"Cri":0.8092}</v>
      </c>
      <c r="AX260" s="2" t="str" cm="1">
        <f t="array" ref="AX260">IF(AX259="","",$B$2&amp;AX$31&amp;$B$2&amp;$B$1&amp;ROUND(AX$29/100*_xlfn.XLOOKUP($E260,$E$32:$E$281,_xlfn.XLOOKUP(AX$31,$S$28:$AB$28,$S$32:$AB$281))*IFERROR(_xlfn.XLOOKUP(BA$30,$S$8:$S$10,_xlfn.XLOOKUP(AX$31,$U$4:$Z$4,$U$8:$Z$10),1),1),4))</f>
        <v>"Hp":740877.261</v>
      </c>
      <c r="AY260" s="2" t="str" cm="1">
        <f t="array" ref="AY260">IF(AY259="","",$B$2&amp;AY$31&amp;$B$2&amp;$B$1&amp;ROUND(AY$29/100*_xlfn.XLOOKUP($E260,$E$32:$E$281,_xlfn.XLOOKUP(AY$31,$S$28:$AB$28,$S$32:$AB$281))*IFERROR(_xlfn.XLOOKUP(BB$30,$S$8:$S$10,_xlfn.XLOOKUP(AY$31,$U$4:$Z$4,$U$8:$Z$10),1),1),4))</f>
        <v>"AntiCri":0.8092</v>
      </c>
      <c r="AZ260" s="2" t="str" cm="1">
        <f t="array" ref="AZ260">IF(AZ259="","",$B$2&amp;AZ$31&amp;$B$2&amp;$B$1&amp;ROUND(AZ$29/100*_xlfn.XLOOKUP($E260,$E$32:$E$281,_xlfn.XLOOKUP(AZ$31,$S$28:$AB$28,$S$32:$AB$281))*IFERROR(_xlfn.XLOOKUP(BA$30,$S$8:$S$10,_xlfn.XLOOKUP(AZ$31,$U$4:$Z$4,$U$8:$Z$10),1),1),4))</f>
        <v/>
      </c>
      <c r="BA260" s="2" t="str">
        <f t="shared" si="42"/>
        <v>{"Hp":740877.261,"AntiCri":0.8092}</v>
      </c>
      <c r="BB260" s="2" t="str" cm="1">
        <f t="array" ref="BB260">IF(BB259="","",$B$2&amp;BB$31&amp;$B$2&amp;$B$1&amp;ROUND(BB$29/100*_xlfn.XLOOKUP($E260,$E$32:$E$281,_xlfn.XLOOKUP(BB$31,$S$28:$AB$28,$S$32:$AB$281))*IFERROR(_xlfn.XLOOKUP(BE$30,$S$8:$S$10,_xlfn.XLOOKUP(BB$31,$U$4:$Z$4,$U$8:$Z$10),1),1),4))</f>
        <v>"PhysDef":26078.8796</v>
      </c>
      <c r="BC260" s="2" t="str" cm="1">
        <f t="array" ref="BC260">IF(BC259="","",$B$2&amp;BC$31&amp;$B$2&amp;$B$1&amp;ROUND(BC$29/100*_xlfn.XLOOKUP($E260,$E$32:$E$281,_xlfn.XLOOKUP(BC$31,$S$28:$AB$28,$S$32:$AB$281))*IFERROR(_xlfn.XLOOKUP(BF$30,$S$8:$S$10,_xlfn.XLOOKUP(BC$31,$U$4:$Z$4,$U$8:$Z$10),1),1),4))</f>
        <v>"OnHealInc":0.1686</v>
      </c>
      <c r="BD260" s="2" t="str" cm="1">
        <f t="array" ref="BD260">IF(BD259="","",$B$2&amp;BD$31&amp;$B$2&amp;$B$1&amp;ROUND(BD$29/100*_xlfn.XLOOKUP($E260,$E$32:$E$281,_xlfn.XLOOKUP(BD$31,$S$28:$AB$28,$S$32:$AB$281))*IFERROR(_xlfn.XLOOKUP(BE$30,$S$8:$S$10,_xlfn.XLOOKUP(BD$31,$U$4:$Z$4,$U$8:$Z$10),1),1),4))</f>
        <v/>
      </c>
      <c r="BE260" s="2" t="str">
        <f t="shared" si="43"/>
        <v>{"PhysDef":26078.8796,"OnHealInc":0.1686}</v>
      </c>
      <c r="BF260" s="2" t="str" cm="1">
        <f t="array" ref="BF260">IF(BF259="","",$B$2&amp;BF$31&amp;$B$2&amp;$B$1&amp;ROUND(BF$29/100*_xlfn.XLOOKUP($E260,$E$32:$E$281,_xlfn.XLOOKUP(BF$31,$S$28:$AB$28,$S$32:$AB$281))*IFERROR(_xlfn.XLOOKUP(BI$30,$S$8:$S$10,_xlfn.XLOOKUP(BF$31,$U$4:$Z$4,$U$8:$Z$10),1),1),4))</f>
        <v>"MagicDef":26078.8796</v>
      </c>
      <c r="BG260" s="2" t="str" cm="1">
        <f t="array" ref="BG260">IF(BG259="","",$B$2&amp;BG$31&amp;$B$2&amp;$B$1&amp;ROUND(BG$29/100*_xlfn.XLOOKUP($E260,$E$32:$E$281,_xlfn.XLOOKUP(BG$31,$S$28:$AB$28,$S$32:$AB$281))*IFERROR(_xlfn.XLOOKUP(BJ$30,$S$8:$S$10,_xlfn.XLOOKUP(BG$31,$U$4:$Z$4,$U$8:$Z$10),1),1),4))</f>
        <v>"AtkSpeed":0.23</v>
      </c>
      <c r="BH260" s="2" t="str" cm="1">
        <f t="array" ref="BH260">IF(BH259="","",$B$2&amp;BH$31&amp;$B$2&amp;$B$1&amp;ROUND(BH$29/100*_xlfn.XLOOKUP($E260,$E$32:$E$281,_xlfn.XLOOKUP(BH$31,$S$28:$AB$28,$S$32:$AB$281))*IFERROR(_xlfn.XLOOKUP(BI$30,$S$8:$S$10,_xlfn.XLOOKUP(BH$31,$U$4:$Z$4,$U$8:$Z$10),1),1),4))</f>
        <v>"OnHealInc":0.1686</v>
      </c>
      <c r="BI260" s="2" t="str">
        <f t="shared" si="44"/>
        <v>{"MagicDef":26078.8796,"AtkSpeed":0.23,"OnHealInc":0.1686}</v>
      </c>
      <c r="BJ260" s="2" t="str" cm="1">
        <f t="array" ref="BJ260">IF(BJ259="","",$B$2&amp;BJ$31&amp;$B$2&amp;$B$1&amp;ROUND(BJ$29/100*_xlfn.XLOOKUP($E260,$E$32:$E$281,_xlfn.XLOOKUP(BJ$31,$S$28:$AB$28,$S$32:$AB$281))*IFERROR(_xlfn.XLOOKUP(BM$30,$S$8:$S$10,_xlfn.XLOOKUP(BJ$31,$U$4:$Z$4,$U$8:$Z$10),1),1),4))</f>
        <v>"Atk":65197.199</v>
      </c>
      <c r="BK260" s="2" t="str" cm="1">
        <f t="array" ref="BK260">IF(BK259="","",$B$2&amp;BK$31&amp;$B$2&amp;$B$1&amp;ROUND(BK$29/100*_xlfn.XLOOKUP($E260,$E$32:$E$281,_xlfn.XLOOKUP(BK$31,$S$28:$AB$28,$S$32:$AB$281))*IFERROR(_xlfn.XLOOKUP(BN$30,$S$8:$S$10,_xlfn.XLOOKUP(BK$31,$U$4:$Z$4,$U$8:$Z$10),1),1),4))</f>
        <v>"Cri":0.8092</v>
      </c>
      <c r="BL260" s="2" t="str" cm="1">
        <f t="array" ref="BL260">IF(BL259="","",$B$2&amp;BL$31&amp;$B$2&amp;$B$1&amp;ROUND(BL$29/100*_xlfn.XLOOKUP($E260,$E$32:$E$281,_xlfn.XLOOKUP(BL$31,$S$28:$AB$28,$S$32:$AB$281))*IFERROR(_xlfn.XLOOKUP(BM$30,$S$8:$S$10,_xlfn.XLOOKUP(BL$31,$U$4:$Z$4,$U$8:$Z$10),1),1),4))</f>
        <v/>
      </c>
      <c r="BM260" s="2" t="str">
        <f t="shared" si="45"/>
        <v>{"Atk":65197.199,"Cri":0.8092}</v>
      </c>
      <c r="BN260" s="2" t="str" cm="1">
        <f t="array" ref="BN260">IF(BN259="","",$B$2&amp;BN$31&amp;$B$2&amp;$B$1&amp;ROUND(BN$29/100*_xlfn.XLOOKUP($E260,$E$32:$E$281,_xlfn.XLOOKUP(BN$31,$S$28:$AB$28,$S$32:$AB$281))*IFERROR(_xlfn.XLOOKUP(BQ$30,$S$8:$S$10,_xlfn.XLOOKUP(BN$31,$U$4:$Z$4,$U$8:$Z$10),1),1),4))</f>
        <v>"Hp":622336.8993</v>
      </c>
      <c r="BO260" s="2" t="str" cm="1">
        <f t="array" ref="BO260">IF(BO259="","",$B$2&amp;BO$31&amp;$B$2&amp;$B$1&amp;ROUND(BO$29/100*_xlfn.XLOOKUP($E260,$E$32:$E$281,_xlfn.XLOOKUP(BO$31,$S$28:$AB$28,$S$32:$AB$281))*IFERROR(_xlfn.XLOOKUP(BR$30,$S$8:$S$10,_xlfn.XLOOKUP(BO$31,$U$4:$Z$4,$U$8:$Z$10),1),1),4))</f>
        <v>"AntiCri":0.8092</v>
      </c>
      <c r="BP260" s="2" t="str" cm="1">
        <f t="array" ref="BP260">IF(BP259="","",$B$2&amp;BP$31&amp;$B$2&amp;$B$1&amp;ROUND(BP$29/100*_xlfn.XLOOKUP($E260,$E$32:$E$281,_xlfn.XLOOKUP(BP$31,$S$28:$AB$28,$S$32:$AB$281))*IFERROR(_xlfn.XLOOKUP(BQ$30,$S$8:$S$10,_xlfn.XLOOKUP(BP$31,$U$4:$Z$4,$U$8:$Z$10),1),1),4))</f>
        <v/>
      </c>
      <c r="BQ260" s="2" t="str">
        <f t="shared" si="46"/>
        <v>{"Hp":622336.8993,"AntiCri":0.8092}</v>
      </c>
      <c r="BR260" s="2" t="str" cm="1">
        <f t="array" ref="BR260">IF(BR259="","",$B$2&amp;BR$31&amp;$B$2&amp;$B$1&amp;ROUND(BR$29/100*_xlfn.XLOOKUP($E260,$E$32:$E$281,_xlfn.XLOOKUP(BR$31,$S$28:$AB$28,$S$32:$AB$281))*IFERROR(_xlfn.XLOOKUP(BU$30,$S$8:$S$10,_xlfn.XLOOKUP(BR$31,$U$4:$Z$4,$U$8:$Z$10),1),1),4))</f>
        <v>"PhysDef":22996.8302</v>
      </c>
      <c r="BS260" s="2" t="str" cm="1">
        <f t="array" ref="BS260">IF(BS259="","",$B$2&amp;BS$31&amp;$B$2&amp;$B$1&amp;ROUND(BS$29/100*_xlfn.XLOOKUP($E260,$E$32:$E$281,_xlfn.XLOOKUP(BS$31,$S$28:$AB$28,$S$32:$AB$281))*IFERROR(_xlfn.XLOOKUP(BV$30,$S$8:$S$10,_xlfn.XLOOKUP(BS$31,$U$4:$Z$4,$U$8:$Z$10),1),1),4))</f>
        <v>"HealInc":0.1686</v>
      </c>
      <c r="BT260" s="2" t="str" cm="1">
        <f t="array" ref="BT260">IF(BT259="","",$B$2&amp;BT$31&amp;$B$2&amp;$B$1&amp;ROUND(BT$29/100*_xlfn.XLOOKUP($E260,$E$32:$E$281,_xlfn.XLOOKUP(BT$31,$S$28:$AB$28,$S$32:$AB$281))*IFERROR(_xlfn.XLOOKUP(BU$30,$S$8:$S$10,_xlfn.XLOOKUP(BT$31,$U$4:$Z$4,$U$8:$Z$10),1),1),4))</f>
        <v/>
      </c>
      <c r="BU260" s="2" t="str">
        <f t="shared" si="47"/>
        <v>{"PhysDef":22996.8302,"HealInc":0.1686}</v>
      </c>
      <c r="BV260" s="2" t="str" cm="1">
        <f t="array" ref="BV260">IF(BV259="","",$B$2&amp;BV$31&amp;$B$2&amp;$B$1&amp;ROUND(BV$29/100*_xlfn.XLOOKUP($E260,$E$32:$E$281,_xlfn.XLOOKUP(BV$31,$S$28:$AB$28,$S$32:$AB$281))*IFERROR(_xlfn.XLOOKUP(BY$30,$S$8:$S$10,_xlfn.XLOOKUP(BV$31,$U$4:$Z$4,$U$8:$Z$10),1),1),4))</f>
        <v>"MagicDef":23470.9916</v>
      </c>
      <c r="BW260" s="2" t="str" cm="1">
        <f t="array" ref="BW260">IF(BW259="","",$B$2&amp;BW$31&amp;$B$2&amp;$B$1&amp;ROUND(BW$29/100*_xlfn.XLOOKUP($E260,$E$32:$E$281,_xlfn.XLOOKUP(BW$31,$S$28:$AB$28,$S$32:$AB$281))*IFERROR(_xlfn.XLOOKUP(BZ$30,$S$8:$S$10,_xlfn.XLOOKUP(BW$31,$U$4:$Z$4,$U$8:$Z$10),1),1),4))</f>
        <v>"AtkSpeed":0.23</v>
      </c>
      <c r="BX260" s="2" t="str" cm="1">
        <f t="array" ref="BX260">IF(BX259="","",$B$2&amp;BX$31&amp;$B$2&amp;$B$1&amp;ROUND(BX$29/100*_xlfn.XLOOKUP($E260,$E$32:$E$281,_xlfn.XLOOKUP(BX$31,$S$28:$AB$28,$S$32:$AB$281))*IFERROR(_xlfn.XLOOKUP(BY$30,$S$8:$S$10,_xlfn.XLOOKUP(BX$31,$U$4:$Z$4,$U$8:$Z$10),1),1),4))</f>
        <v>"HealInc":0.1686</v>
      </c>
      <c r="BY260" s="2" t="str">
        <f t="shared" si="48"/>
        <v>{"MagicDef":23470.9916,"AtkSpeed":0.23,"HealInc":0.1686}</v>
      </c>
    </row>
    <row r="261" spans="4:77" ht="16.5" x14ac:dyDescent="0.15">
      <c r="D261" s="38">
        <v>469</v>
      </c>
      <c r="E261" s="43">
        <v>230</v>
      </c>
      <c r="F261" s="38">
        <v>0</v>
      </c>
      <c r="G261" s="38">
        <v>0</v>
      </c>
      <c r="H261" s="38">
        <v>0</v>
      </c>
      <c r="I261" s="48">
        <v>0</v>
      </c>
      <c r="J261" s="48">
        <v>0</v>
      </c>
      <c r="K261" s="48">
        <v>0</v>
      </c>
      <c r="L261" s="48">
        <v>0</v>
      </c>
      <c r="M261" s="48">
        <v>0</v>
      </c>
      <c r="N261" s="48">
        <v>0</v>
      </c>
      <c r="O261" s="48">
        <v>0</v>
      </c>
      <c r="P261" s="48">
        <v>0</v>
      </c>
      <c r="Q261" s="48">
        <v>0</v>
      </c>
      <c r="R261" s="48">
        <v>0</v>
      </c>
      <c r="S261" s="48">
        <f>SUM(I$32:I261)</f>
        <v>592701.80883179419</v>
      </c>
      <c r="T261" s="48">
        <f>SUM(J$32:J261)</f>
        <v>59270.180883179411</v>
      </c>
      <c r="U261" s="48">
        <f>SUM(K$32:K261)</f>
        <v>23708.072353271767</v>
      </c>
      <c r="V261" s="48">
        <f>SUM(L$32:L261)</f>
        <v>23708.072353271767</v>
      </c>
      <c r="W261" s="62">
        <f>SUM(M$32:M261)/10000</f>
        <v>0.80920000000000003</v>
      </c>
      <c r="X261" s="62">
        <f>SUM(N$32:N261)/10000</f>
        <v>0.80920000000000003</v>
      </c>
      <c r="Y261" s="62">
        <f>SUM(O$32:O261)/10000</f>
        <v>0.22994999999999999</v>
      </c>
      <c r="Z261" s="62">
        <f>SUM(P$32:P261)/10000</f>
        <v>0.17885000000000001</v>
      </c>
      <c r="AA261" s="62">
        <f>SUM(Q$32:Q261)/10000</f>
        <v>0.16863000000000011</v>
      </c>
      <c r="AB261" s="62">
        <f>SUM(R$32:R261)/10000</f>
        <v>0.16863000000000011</v>
      </c>
      <c r="AD261" s="2" t="str" cm="1">
        <f t="array" ref="AD261">IF(AD260="","",$B$2&amp;AD$31&amp;$B$2&amp;$B$1&amp;ROUND(AD$29/100*_xlfn.XLOOKUP($E261,$E$32:$E$281,_xlfn.XLOOKUP(AD$31,$S$28:$AB$28,$S$32:$AB$281))*_xlfn.XLOOKUP(AG$30,$S$8:$S$10,_xlfn.XLOOKUP(AD$31,$U$4:$Z$4,$U$8:$Z$10),1),4))</f>
        <v>"Atk":72309.6207</v>
      </c>
      <c r="AE261" s="2" t="str" cm="1">
        <f t="array" ref="AE261">IF(AE260="","",$B$2&amp;AE$31&amp;$B$2&amp;$B$1&amp;ROUND(AE$29/100*_xlfn.XLOOKUP($E261,$E$32:$E$281,_xlfn.XLOOKUP(AE$31,$S$28:$AB$28,$S$32:$AB$281))*_xlfn.XLOOKUP(AG$30,$S$8:$S$10,_xlfn.XLOOKUP(AE$31,$U$4:$Z$4,$U$8:$Z$10),1),4))</f>
        <v>"Cri":1.1733</v>
      </c>
      <c r="AF261" s="2" t="str" cm="1">
        <f t="array" ref="AF261">IF(AF260="","",$B$2&amp;AF$31&amp;$B$2&amp;$B$1&amp;ROUND(AF$29/100*_xlfn.XLOOKUP($E261,$E$32:$E$281,_xlfn.XLOOKUP(AF$31,$S$28:$AB$28,$S$32:$AB$281))*_xlfn.XLOOKUP(AI$30,$S$8:$S$10,_xlfn.XLOOKUP(AF$31,$U$4:$Z$4,$U$8:$Z$10),1),4))</f>
        <v/>
      </c>
      <c r="AG261" s="2" t="str">
        <f t="shared" si="37"/>
        <v>{"Atk":72309.6207,"Cri":1.1733}</v>
      </c>
      <c r="AH261" s="2" t="str" cm="1">
        <f t="array" ref="AH261">IF(AH260="","",$B$2&amp;AH$31&amp;$B$2&amp;$B$1&amp;ROUND(AH$29/100*_xlfn.XLOOKUP($E261,$E$32:$E$281,_xlfn.XLOOKUP(AH$31,$S$28:$AB$28,$S$32:$AB$281))*_xlfn.XLOOKUP(AK$30,$S$8:$S$10,_xlfn.XLOOKUP(AH$31,$U$4:$Z$4,$U$8:$Z$10),1),4))</f>
        <v>"Hp":521577.5918</v>
      </c>
      <c r="AI261" s="2" t="str" cm="1">
        <f t="array" ref="AI261">IF(AI260="","",$B$2&amp;AI$31&amp;$B$2&amp;$B$1&amp;ROUND(AI$29/100*_xlfn.XLOOKUP($E261,$E$32:$E$281,_xlfn.XLOOKUP(AI$31,$S$28:$AB$28,$S$32:$AB$281))*_xlfn.XLOOKUP(AK$30,$S$8:$S$10,_xlfn.XLOOKUP(AI$31,$U$4:$Z$4,$U$8:$Z$10),1),4))</f>
        <v>"AntiCri":0.6474</v>
      </c>
      <c r="AJ261" s="2" t="str" cm="1">
        <f t="array" ref="AJ261">IF(AJ260="","",$B$2&amp;AJ$31&amp;$B$2&amp;$B$1&amp;ROUND(AJ$29/100*_xlfn.XLOOKUP($E261,$E$32:$E$281,_xlfn.XLOOKUP(AJ$31,$S$28:$AB$28,$S$32:$AB$281))*_xlfn.XLOOKUP(AK$30,$S$8:$S$10,_xlfn.XLOOKUP(AJ$31,$U$4:$Z$4,$U$8:$Z$10),1),4))</f>
        <v/>
      </c>
      <c r="AK261" s="2" t="str">
        <f t="shared" si="38"/>
        <v>{"Hp":521577.5918,"AntiCri":0.6474}</v>
      </c>
      <c r="AL261" s="2" t="str" cm="1">
        <f t="array" ref="AL261">IF(AL260="","",$B$2&amp;AL$31&amp;$B$2&amp;$B$1&amp;ROUND(AL$29/100*_xlfn.XLOOKUP($E261,$E$32:$E$281,_xlfn.XLOOKUP(AL$31,$S$28:$AB$28,$S$32:$AB$281))*IFERROR(_xlfn.XLOOKUP(AO$30,$S$8:$S$10,_xlfn.XLOOKUP(AL$31,$U$4:$Z$4,$U$8:$Z$10),1),1),4))</f>
        <v>"PhysDef":22522.6687</v>
      </c>
      <c r="AM261" s="2" t="str" cm="1">
        <f t="array" ref="AM261">IF(AM260="","",$B$2&amp;AM$31&amp;$B$2&amp;$B$1&amp;ROUND(AM$29/100*_xlfn.XLOOKUP($E261,$E$32:$E$281,_xlfn.XLOOKUP(AM$31,$S$28:$AB$28,$S$32:$AB$281))*IFERROR(_xlfn.XLOOKUP(AP$30,$S$8:$S$10,_xlfn.XLOOKUP(AM$31,$U$4:$Z$4,$U$8:$Z$10),1),1),4))</f>
        <v>"SkillSpeed":0.1789</v>
      </c>
      <c r="AN261" s="2" t="str" cm="1">
        <f t="array" ref="AN261">IF(AN260="","",$B$2&amp;AN$31&amp;$B$2&amp;$B$1&amp;ROUND(AN$29/100*_xlfn.XLOOKUP($E261,$E$32:$E$281,_xlfn.XLOOKUP(AN$31,$S$28:$AB$28,$S$32:$AB$281))*IFERROR(_xlfn.XLOOKUP(AO$30,$S$8:$S$10,_xlfn.XLOOKUP(AN$31,$U$4:$Z$4,$U$8:$Z$10),1),1),4))</f>
        <v/>
      </c>
      <c r="AO261" s="2" t="str">
        <f t="shared" si="39"/>
        <v>{"PhysDef":22522.6687,"SkillSpeed":0.1789}</v>
      </c>
      <c r="AP261" s="2" t="str" cm="1">
        <f t="array" ref="AP261">IF(AP260="","",$B$2&amp;AP$31&amp;$B$2&amp;$B$1&amp;ROUND(AP$29/100*_xlfn.XLOOKUP($E261,$E$32:$E$281,_xlfn.XLOOKUP(AP$31,$S$28:$AB$28,$S$32:$AB$281))*IFERROR(_xlfn.XLOOKUP(AS$30,$S$8:$S$10,_xlfn.XLOOKUP(AP$31,$U$4:$Z$4,$U$8:$Z$10),1),1),4))</f>
        <v>"MagicDef":22522.6687</v>
      </c>
      <c r="AQ261" s="2" t="str" cm="1">
        <f t="array" ref="AQ261">IF(AQ260="","",$B$2&amp;AQ$31&amp;$B$2&amp;$B$1&amp;ROUND(AQ$29/100*_xlfn.XLOOKUP($E261,$E$32:$E$281,_xlfn.XLOOKUP(AQ$31,$S$28:$AB$28,$S$32:$AB$281))*IFERROR(_xlfn.XLOOKUP(AT$30,$S$8:$S$10,_xlfn.XLOOKUP(AQ$31,$U$4:$Z$4,$U$8:$Z$10),1),1),4))</f>
        <v>"AtkSpeed":0.23</v>
      </c>
      <c r="AR261" s="2" t="str" cm="1">
        <f t="array" ref="AR261">IF(AR260="","",$B$2&amp;AR$31&amp;$B$2&amp;$B$1&amp;ROUND(AR$29/100*_xlfn.XLOOKUP($E261,$E$32:$E$281,_xlfn.XLOOKUP(AR$31,$S$28:$AB$28,$S$32:$AB$281))*IFERROR(_xlfn.XLOOKUP(AS$30,$S$8:$S$10,_xlfn.XLOOKUP(AR$31,$U$4:$Z$4,$U$8:$Z$10),1),1),4))</f>
        <v>"SkillSpeed":0.1789</v>
      </c>
      <c r="AS261" s="2" t="str">
        <f t="shared" si="40"/>
        <v>{"MagicDef":22522.6687,"AtkSpeed":0.23,"SkillSpeed":0.1789}</v>
      </c>
      <c r="AT261" s="2" t="str" cm="1">
        <f t="array" ref="AT261">IF(AT260="","",$B$2&amp;AT$31&amp;$B$2&amp;$B$1&amp;ROUND(AT$29/100*_xlfn.XLOOKUP($E261,$E$32:$E$281,_xlfn.XLOOKUP(AT$31,$S$28:$AB$28,$S$32:$AB$281))*IFERROR(_xlfn.XLOOKUP(AW$30,$S$8:$S$10,_xlfn.XLOOKUP(AT$31,$U$4:$Z$4,$U$8:$Z$10),1),1),4))</f>
        <v>"Atk":50972.3556</v>
      </c>
      <c r="AU261" s="2" t="str" cm="1">
        <f t="array" ref="AU261">IF(AU260="","",$B$2&amp;AU$31&amp;$B$2&amp;$B$1&amp;ROUND(AU$29/100*_xlfn.XLOOKUP($E261,$E$32:$E$281,_xlfn.XLOOKUP(AU$31,$S$28:$AB$28,$S$32:$AB$281))*IFERROR(_xlfn.XLOOKUP(AX$30,$S$8:$S$10,_xlfn.XLOOKUP(AU$31,$U$4:$Z$4,$U$8:$Z$10),1),1),4))</f>
        <v>"Cri":0.8092</v>
      </c>
      <c r="AV261" s="2" t="str" cm="1">
        <f t="array" ref="AV261">IF(AV260="","",$B$2&amp;AV$31&amp;$B$2&amp;$B$1&amp;ROUND(AV$29/100*_xlfn.XLOOKUP($E261,$E$32:$E$281,_xlfn.XLOOKUP(AV$31,$S$28:$AB$28,$S$32:$AB$281))*IFERROR(_xlfn.XLOOKUP(AW$30,$S$8:$S$10,_xlfn.XLOOKUP(AV$31,$U$4:$Z$4,$U$8:$Z$10),1),1),4))</f>
        <v/>
      </c>
      <c r="AW261" s="2" t="str">
        <f t="shared" si="41"/>
        <v>{"Atk":50972.3556,"Cri":0.8092}</v>
      </c>
      <c r="AX261" s="2" t="str" cm="1">
        <f t="array" ref="AX261">IF(AX260="","",$B$2&amp;AX$31&amp;$B$2&amp;$B$1&amp;ROUND(AX$29/100*_xlfn.XLOOKUP($E261,$E$32:$E$281,_xlfn.XLOOKUP(AX$31,$S$28:$AB$28,$S$32:$AB$281))*IFERROR(_xlfn.XLOOKUP(BA$30,$S$8:$S$10,_xlfn.XLOOKUP(AX$31,$U$4:$Z$4,$U$8:$Z$10),1),1),4))</f>
        <v>"Hp":740877.261</v>
      </c>
      <c r="AY261" s="2" t="str" cm="1">
        <f t="array" ref="AY261">IF(AY260="","",$B$2&amp;AY$31&amp;$B$2&amp;$B$1&amp;ROUND(AY$29/100*_xlfn.XLOOKUP($E261,$E$32:$E$281,_xlfn.XLOOKUP(AY$31,$S$28:$AB$28,$S$32:$AB$281))*IFERROR(_xlfn.XLOOKUP(BB$30,$S$8:$S$10,_xlfn.XLOOKUP(AY$31,$U$4:$Z$4,$U$8:$Z$10),1),1),4))</f>
        <v>"AntiCri":0.8092</v>
      </c>
      <c r="AZ261" s="2" t="str" cm="1">
        <f t="array" ref="AZ261">IF(AZ260="","",$B$2&amp;AZ$31&amp;$B$2&amp;$B$1&amp;ROUND(AZ$29/100*_xlfn.XLOOKUP($E261,$E$32:$E$281,_xlfn.XLOOKUP(AZ$31,$S$28:$AB$28,$S$32:$AB$281))*IFERROR(_xlfn.XLOOKUP(BA$30,$S$8:$S$10,_xlfn.XLOOKUP(AZ$31,$U$4:$Z$4,$U$8:$Z$10),1),1),4))</f>
        <v/>
      </c>
      <c r="BA261" s="2" t="str">
        <f t="shared" si="42"/>
        <v>{"Hp":740877.261,"AntiCri":0.8092}</v>
      </c>
      <c r="BB261" s="2" t="str" cm="1">
        <f t="array" ref="BB261">IF(BB260="","",$B$2&amp;BB$31&amp;$B$2&amp;$B$1&amp;ROUND(BB$29/100*_xlfn.XLOOKUP($E261,$E$32:$E$281,_xlfn.XLOOKUP(BB$31,$S$28:$AB$28,$S$32:$AB$281))*IFERROR(_xlfn.XLOOKUP(BE$30,$S$8:$S$10,_xlfn.XLOOKUP(BB$31,$U$4:$Z$4,$U$8:$Z$10),1),1),4))</f>
        <v>"PhysDef":26078.8796</v>
      </c>
      <c r="BC261" s="2" t="str" cm="1">
        <f t="array" ref="BC261">IF(BC260="","",$B$2&amp;BC$31&amp;$B$2&amp;$B$1&amp;ROUND(BC$29/100*_xlfn.XLOOKUP($E261,$E$32:$E$281,_xlfn.XLOOKUP(BC$31,$S$28:$AB$28,$S$32:$AB$281))*IFERROR(_xlfn.XLOOKUP(BF$30,$S$8:$S$10,_xlfn.XLOOKUP(BC$31,$U$4:$Z$4,$U$8:$Z$10),1),1),4))</f>
        <v>"OnHealInc":0.1686</v>
      </c>
      <c r="BD261" s="2" t="str" cm="1">
        <f t="array" ref="BD261">IF(BD260="","",$B$2&amp;BD$31&amp;$B$2&amp;$B$1&amp;ROUND(BD$29/100*_xlfn.XLOOKUP($E261,$E$32:$E$281,_xlfn.XLOOKUP(BD$31,$S$28:$AB$28,$S$32:$AB$281))*IFERROR(_xlfn.XLOOKUP(BE$30,$S$8:$S$10,_xlfn.XLOOKUP(BD$31,$U$4:$Z$4,$U$8:$Z$10),1),1),4))</f>
        <v/>
      </c>
      <c r="BE261" s="2" t="str">
        <f t="shared" si="43"/>
        <v>{"PhysDef":26078.8796,"OnHealInc":0.1686}</v>
      </c>
      <c r="BF261" s="2" t="str" cm="1">
        <f t="array" ref="BF261">IF(BF260="","",$B$2&amp;BF$31&amp;$B$2&amp;$B$1&amp;ROUND(BF$29/100*_xlfn.XLOOKUP($E261,$E$32:$E$281,_xlfn.XLOOKUP(BF$31,$S$28:$AB$28,$S$32:$AB$281))*IFERROR(_xlfn.XLOOKUP(BI$30,$S$8:$S$10,_xlfn.XLOOKUP(BF$31,$U$4:$Z$4,$U$8:$Z$10),1),1),4))</f>
        <v>"MagicDef":26078.8796</v>
      </c>
      <c r="BG261" s="2" t="str" cm="1">
        <f t="array" ref="BG261">IF(BG260="","",$B$2&amp;BG$31&amp;$B$2&amp;$B$1&amp;ROUND(BG$29/100*_xlfn.XLOOKUP($E261,$E$32:$E$281,_xlfn.XLOOKUP(BG$31,$S$28:$AB$28,$S$32:$AB$281))*IFERROR(_xlfn.XLOOKUP(BJ$30,$S$8:$S$10,_xlfn.XLOOKUP(BG$31,$U$4:$Z$4,$U$8:$Z$10),1),1),4))</f>
        <v>"AtkSpeed":0.23</v>
      </c>
      <c r="BH261" s="2" t="str" cm="1">
        <f t="array" ref="BH261">IF(BH260="","",$B$2&amp;BH$31&amp;$B$2&amp;$B$1&amp;ROUND(BH$29/100*_xlfn.XLOOKUP($E261,$E$32:$E$281,_xlfn.XLOOKUP(BH$31,$S$28:$AB$28,$S$32:$AB$281))*IFERROR(_xlfn.XLOOKUP(BI$30,$S$8:$S$10,_xlfn.XLOOKUP(BH$31,$U$4:$Z$4,$U$8:$Z$10),1),1),4))</f>
        <v>"OnHealInc":0.1686</v>
      </c>
      <c r="BI261" s="2" t="str">
        <f t="shared" si="44"/>
        <v>{"MagicDef":26078.8796,"AtkSpeed":0.23,"OnHealInc":0.1686}</v>
      </c>
      <c r="BJ261" s="2" t="str" cm="1">
        <f t="array" ref="BJ261">IF(BJ260="","",$B$2&amp;BJ$31&amp;$B$2&amp;$B$1&amp;ROUND(BJ$29/100*_xlfn.XLOOKUP($E261,$E$32:$E$281,_xlfn.XLOOKUP(BJ$31,$S$28:$AB$28,$S$32:$AB$281))*IFERROR(_xlfn.XLOOKUP(BM$30,$S$8:$S$10,_xlfn.XLOOKUP(BJ$31,$U$4:$Z$4,$U$8:$Z$10),1),1),4))</f>
        <v>"Atk":65197.199</v>
      </c>
      <c r="BK261" s="2" t="str" cm="1">
        <f t="array" ref="BK261">IF(BK260="","",$B$2&amp;BK$31&amp;$B$2&amp;$B$1&amp;ROUND(BK$29/100*_xlfn.XLOOKUP($E261,$E$32:$E$281,_xlfn.XLOOKUP(BK$31,$S$28:$AB$28,$S$32:$AB$281))*IFERROR(_xlfn.XLOOKUP(BN$30,$S$8:$S$10,_xlfn.XLOOKUP(BK$31,$U$4:$Z$4,$U$8:$Z$10),1),1),4))</f>
        <v>"Cri":0.8092</v>
      </c>
      <c r="BL261" s="2" t="str" cm="1">
        <f t="array" ref="BL261">IF(BL260="","",$B$2&amp;BL$31&amp;$B$2&amp;$B$1&amp;ROUND(BL$29/100*_xlfn.XLOOKUP($E261,$E$32:$E$281,_xlfn.XLOOKUP(BL$31,$S$28:$AB$28,$S$32:$AB$281))*IFERROR(_xlfn.XLOOKUP(BM$30,$S$8:$S$10,_xlfn.XLOOKUP(BL$31,$U$4:$Z$4,$U$8:$Z$10),1),1),4))</f>
        <v/>
      </c>
      <c r="BM261" s="2" t="str">
        <f t="shared" si="45"/>
        <v>{"Atk":65197.199,"Cri":0.8092}</v>
      </c>
      <c r="BN261" s="2" t="str" cm="1">
        <f t="array" ref="BN261">IF(BN260="","",$B$2&amp;BN$31&amp;$B$2&amp;$B$1&amp;ROUND(BN$29/100*_xlfn.XLOOKUP($E261,$E$32:$E$281,_xlfn.XLOOKUP(BN$31,$S$28:$AB$28,$S$32:$AB$281))*IFERROR(_xlfn.XLOOKUP(BQ$30,$S$8:$S$10,_xlfn.XLOOKUP(BN$31,$U$4:$Z$4,$U$8:$Z$10),1),1),4))</f>
        <v>"Hp":622336.8993</v>
      </c>
      <c r="BO261" s="2" t="str" cm="1">
        <f t="array" ref="BO261">IF(BO260="","",$B$2&amp;BO$31&amp;$B$2&amp;$B$1&amp;ROUND(BO$29/100*_xlfn.XLOOKUP($E261,$E$32:$E$281,_xlfn.XLOOKUP(BO$31,$S$28:$AB$28,$S$32:$AB$281))*IFERROR(_xlfn.XLOOKUP(BR$30,$S$8:$S$10,_xlfn.XLOOKUP(BO$31,$U$4:$Z$4,$U$8:$Z$10),1),1),4))</f>
        <v>"AntiCri":0.8092</v>
      </c>
      <c r="BP261" s="2" t="str" cm="1">
        <f t="array" ref="BP261">IF(BP260="","",$B$2&amp;BP$31&amp;$B$2&amp;$B$1&amp;ROUND(BP$29/100*_xlfn.XLOOKUP($E261,$E$32:$E$281,_xlfn.XLOOKUP(BP$31,$S$28:$AB$28,$S$32:$AB$281))*IFERROR(_xlfn.XLOOKUP(BQ$30,$S$8:$S$10,_xlfn.XLOOKUP(BP$31,$U$4:$Z$4,$U$8:$Z$10),1),1),4))</f>
        <v/>
      </c>
      <c r="BQ261" s="2" t="str">
        <f t="shared" si="46"/>
        <v>{"Hp":622336.8993,"AntiCri":0.8092}</v>
      </c>
      <c r="BR261" s="2" t="str" cm="1">
        <f t="array" ref="BR261">IF(BR260="","",$B$2&amp;BR$31&amp;$B$2&amp;$B$1&amp;ROUND(BR$29/100*_xlfn.XLOOKUP($E261,$E$32:$E$281,_xlfn.XLOOKUP(BR$31,$S$28:$AB$28,$S$32:$AB$281))*IFERROR(_xlfn.XLOOKUP(BU$30,$S$8:$S$10,_xlfn.XLOOKUP(BR$31,$U$4:$Z$4,$U$8:$Z$10),1),1),4))</f>
        <v>"PhysDef":22996.8302</v>
      </c>
      <c r="BS261" s="2" t="str" cm="1">
        <f t="array" ref="BS261">IF(BS260="","",$B$2&amp;BS$31&amp;$B$2&amp;$B$1&amp;ROUND(BS$29/100*_xlfn.XLOOKUP($E261,$E$32:$E$281,_xlfn.XLOOKUP(BS$31,$S$28:$AB$28,$S$32:$AB$281))*IFERROR(_xlfn.XLOOKUP(BV$30,$S$8:$S$10,_xlfn.XLOOKUP(BS$31,$U$4:$Z$4,$U$8:$Z$10),1),1),4))</f>
        <v>"HealInc":0.1686</v>
      </c>
      <c r="BT261" s="2" t="str" cm="1">
        <f t="array" ref="BT261">IF(BT260="","",$B$2&amp;BT$31&amp;$B$2&amp;$B$1&amp;ROUND(BT$29/100*_xlfn.XLOOKUP($E261,$E$32:$E$281,_xlfn.XLOOKUP(BT$31,$S$28:$AB$28,$S$32:$AB$281))*IFERROR(_xlfn.XLOOKUP(BU$30,$S$8:$S$10,_xlfn.XLOOKUP(BT$31,$U$4:$Z$4,$U$8:$Z$10),1),1),4))</f>
        <v/>
      </c>
      <c r="BU261" s="2" t="str">
        <f t="shared" si="47"/>
        <v>{"PhysDef":22996.8302,"HealInc":0.1686}</v>
      </c>
      <c r="BV261" s="2" t="str" cm="1">
        <f t="array" ref="BV261">IF(BV260="","",$B$2&amp;BV$31&amp;$B$2&amp;$B$1&amp;ROUND(BV$29/100*_xlfn.XLOOKUP($E261,$E$32:$E$281,_xlfn.XLOOKUP(BV$31,$S$28:$AB$28,$S$32:$AB$281))*IFERROR(_xlfn.XLOOKUP(BY$30,$S$8:$S$10,_xlfn.XLOOKUP(BV$31,$U$4:$Z$4,$U$8:$Z$10),1),1),4))</f>
        <v>"MagicDef":23470.9916</v>
      </c>
      <c r="BW261" s="2" t="str" cm="1">
        <f t="array" ref="BW261">IF(BW260="","",$B$2&amp;BW$31&amp;$B$2&amp;$B$1&amp;ROUND(BW$29/100*_xlfn.XLOOKUP($E261,$E$32:$E$281,_xlfn.XLOOKUP(BW$31,$S$28:$AB$28,$S$32:$AB$281))*IFERROR(_xlfn.XLOOKUP(BZ$30,$S$8:$S$10,_xlfn.XLOOKUP(BW$31,$U$4:$Z$4,$U$8:$Z$10),1),1),4))</f>
        <v>"AtkSpeed":0.23</v>
      </c>
      <c r="BX261" s="2" t="str" cm="1">
        <f t="array" ref="BX261">IF(BX260="","",$B$2&amp;BX$31&amp;$B$2&amp;$B$1&amp;ROUND(BX$29/100*_xlfn.XLOOKUP($E261,$E$32:$E$281,_xlfn.XLOOKUP(BX$31,$S$28:$AB$28,$S$32:$AB$281))*IFERROR(_xlfn.XLOOKUP(BY$30,$S$8:$S$10,_xlfn.XLOOKUP(BX$31,$U$4:$Z$4,$U$8:$Z$10),1),1),4))</f>
        <v>"HealInc":0.1686</v>
      </c>
      <c r="BY261" s="2" t="str">
        <f t="shared" si="48"/>
        <v>{"MagicDef":23470.9916,"AtkSpeed":0.23,"HealInc":0.1686}</v>
      </c>
    </row>
    <row r="262" spans="4:77" ht="16.5" x14ac:dyDescent="0.15">
      <c r="D262" s="38">
        <v>471</v>
      </c>
      <c r="E262" s="42">
        <v>231</v>
      </c>
      <c r="F262" s="38">
        <v>0</v>
      </c>
      <c r="G262" s="38">
        <v>0</v>
      </c>
      <c r="H262" s="38">
        <v>0</v>
      </c>
      <c r="I262" s="48">
        <v>0</v>
      </c>
      <c r="J262" s="48">
        <v>0</v>
      </c>
      <c r="K262" s="48">
        <v>0</v>
      </c>
      <c r="L262" s="48">
        <v>0</v>
      </c>
      <c r="M262" s="48">
        <v>0</v>
      </c>
      <c r="N262" s="48">
        <v>0</v>
      </c>
      <c r="O262" s="48">
        <v>0</v>
      </c>
      <c r="P262" s="48">
        <v>0</v>
      </c>
      <c r="Q262" s="48">
        <v>0</v>
      </c>
      <c r="R262" s="48">
        <v>0</v>
      </c>
      <c r="S262" s="48">
        <f>SUM(I$32:I262)</f>
        <v>592701.80883179419</v>
      </c>
      <c r="T262" s="48">
        <f>SUM(J$32:J262)</f>
        <v>59270.180883179411</v>
      </c>
      <c r="U262" s="48">
        <f>SUM(K$32:K262)</f>
        <v>23708.072353271767</v>
      </c>
      <c r="V262" s="48">
        <f>SUM(L$32:L262)</f>
        <v>23708.072353271767</v>
      </c>
      <c r="W262" s="62">
        <f>SUM(M$32:M262)/10000</f>
        <v>0.80920000000000003</v>
      </c>
      <c r="X262" s="62">
        <f>SUM(N$32:N262)/10000</f>
        <v>0.80920000000000003</v>
      </c>
      <c r="Y262" s="62">
        <f>SUM(O$32:O262)/10000</f>
        <v>0.22994999999999999</v>
      </c>
      <c r="Z262" s="62">
        <f>SUM(P$32:P262)/10000</f>
        <v>0.17885000000000001</v>
      </c>
      <c r="AA262" s="62">
        <f>SUM(Q$32:Q262)/10000</f>
        <v>0.16863000000000011</v>
      </c>
      <c r="AB262" s="62">
        <f>SUM(R$32:R262)/10000</f>
        <v>0.16863000000000011</v>
      </c>
      <c r="AD262" s="2" t="str" cm="1">
        <f t="array" ref="AD262">IF(AD261="","",$B$2&amp;AD$31&amp;$B$2&amp;$B$1&amp;ROUND(AD$29/100*_xlfn.XLOOKUP($E262,$E$32:$E$281,_xlfn.XLOOKUP(AD$31,$S$28:$AB$28,$S$32:$AB$281))*_xlfn.XLOOKUP(AG$30,$S$8:$S$10,_xlfn.XLOOKUP(AD$31,$U$4:$Z$4,$U$8:$Z$10),1),4))</f>
        <v>"Atk":72309.6207</v>
      </c>
      <c r="AE262" s="2" t="str" cm="1">
        <f t="array" ref="AE262">IF(AE261="","",$B$2&amp;AE$31&amp;$B$2&amp;$B$1&amp;ROUND(AE$29/100*_xlfn.XLOOKUP($E262,$E$32:$E$281,_xlfn.XLOOKUP(AE$31,$S$28:$AB$28,$S$32:$AB$281))*_xlfn.XLOOKUP(AG$30,$S$8:$S$10,_xlfn.XLOOKUP(AE$31,$U$4:$Z$4,$U$8:$Z$10),1),4))</f>
        <v>"Cri":1.1733</v>
      </c>
      <c r="AF262" s="2" t="str" cm="1">
        <f t="array" ref="AF262">IF(AF261="","",$B$2&amp;AF$31&amp;$B$2&amp;$B$1&amp;ROUND(AF$29/100*_xlfn.XLOOKUP($E262,$E$32:$E$281,_xlfn.XLOOKUP(AF$31,$S$28:$AB$28,$S$32:$AB$281))*_xlfn.XLOOKUP(AI$30,$S$8:$S$10,_xlfn.XLOOKUP(AF$31,$U$4:$Z$4,$U$8:$Z$10),1),4))</f>
        <v/>
      </c>
      <c r="AG262" s="2" t="str">
        <f t="shared" si="37"/>
        <v>{"Atk":72309.6207,"Cri":1.1733}</v>
      </c>
      <c r="AH262" s="2" t="str" cm="1">
        <f t="array" ref="AH262">IF(AH261="","",$B$2&amp;AH$31&amp;$B$2&amp;$B$1&amp;ROUND(AH$29/100*_xlfn.XLOOKUP($E262,$E$32:$E$281,_xlfn.XLOOKUP(AH$31,$S$28:$AB$28,$S$32:$AB$281))*_xlfn.XLOOKUP(AK$30,$S$8:$S$10,_xlfn.XLOOKUP(AH$31,$U$4:$Z$4,$U$8:$Z$10),1),4))</f>
        <v>"Hp":521577.5918</v>
      </c>
      <c r="AI262" s="2" t="str" cm="1">
        <f t="array" ref="AI262">IF(AI261="","",$B$2&amp;AI$31&amp;$B$2&amp;$B$1&amp;ROUND(AI$29/100*_xlfn.XLOOKUP($E262,$E$32:$E$281,_xlfn.XLOOKUP(AI$31,$S$28:$AB$28,$S$32:$AB$281))*_xlfn.XLOOKUP(AK$30,$S$8:$S$10,_xlfn.XLOOKUP(AI$31,$U$4:$Z$4,$U$8:$Z$10),1),4))</f>
        <v>"AntiCri":0.6474</v>
      </c>
      <c r="AJ262" s="2" t="str" cm="1">
        <f t="array" ref="AJ262">IF(AJ261="","",$B$2&amp;AJ$31&amp;$B$2&amp;$B$1&amp;ROUND(AJ$29/100*_xlfn.XLOOKUP($E262,$E$32:$E$281,_xlfn.XLOOKUP(AJ$31,$S$28:$AB$28,$S$32:$AB$281))*_xlfn.XLOOKUP(AK$30,$S$8:$S$10,_xlfn.XLOOKUP(AJ$31,$U$4:$Z$4,$U$8:$Z$10),1),4))</f>
        <v/>
      </c>
      <c r="AK262" s="2" t="str">
        <f t="shared" si="38"/>
        <v>{"Hp":521577.5918,"AntiCri":0.6474}</v>
      </c>
      <c r="AL262" s="2" t="str" cm="1">
        <f t="array" ref="AL262">IF(AL261="","",$B$2&amp;AL$31&amp;$B$2&amp;$B$1&amp;ROUND(AL$29/100*_xlfn.XLOOKUP($E262,$E$32:$E$281,_xlfn.XLOOKUP(AL$31,$S$28:$AB$28,$S$32:$AB$281))*IFERROR(_xlfn.XLOOKUP(AO$30,$S$8:$S$10,_xlfn.XLOOKUP(AL$31,$U$4:$Z$4,$U$8:$Z$10),1),1),4))</f>
        <v>"PhysDef":22522.6687</v>
      </c>
      <c r="AM262" s="2" t="str" cm="1">
        <f t="array" ref="AM262">IF(AM261="","",$B$2&amp;AM$31&amp;$B$2&amp;$B$1&amp;ROUND(AM$29/100*_xlfn.XLOOKUP($E262,$E$32:$E$281,_xlfn.XLOOKUP(AM$31,$S$28:$AB$28,$S$32:$AB$281))*IFERROR(_xlfn.XLOOKUP(AP$30,$S$8:$S$10,_xlfn.XLOOKUP(AM$31,$U$4:$Z$4,$U$8:$Z$10),1),1),4))</f>
        <v>"SkillSpeed":0.1789</v>
      </c>
      <c r="AN262" s="2" t="str" cm="1">
        <f t="array" ref="AN262">IF(AN261="","",$B$2&amp;AN$31&amp;$B$2&amp;$B$1&amp;ROUND(AN$29/100*_xlfn.XLOOKUP($E262,$E$32:$E$281,_xlfn.XLOOKUP(AN$31,$S$28:$AB$28,$S$32:$AB$281))*IFERROR(_xlfn.XLOOKUP(AO$30,$S$8:$S$10,_xlfn.XLOOKUP(AN$31,$U$4:$Z$4,$U$8:$Z$10),1),1),4))</f>
        <v/>
      </c>
      <c r="AO262" s="2" t="str">
        <f t="shared" si="39"/>
        <v>{"PhysDef":22522.6687,"SkillSpeed":0.1789}</v>
      </c>
      <c r="AP262" s="2" t="str" cm="1">
        <f t="array" ref="AP262">IF(AP261="","",$B$2&amp;AP$31&amp;$B$2&amp;$B$1&amp;ROUND(AP$29/100*_xlfn.XLOOKUP($E262,$E$32:$E$281,_xlfn.XLOOKUP(AP$31,$S$28:$AB$28,$S$32:$AB$281))*IFERROR(_xlfn.XLOOKUP(AS$30,$S$8:$S$10,_xlfn.XLOOKUP(AP$31,$U$4:$Z$4,$U$8:$Z$10),1),1),4))</f>
        <v>"MagicDef":22522.6687</v>
      </c>
      <c r="AQ262" s="2" t="str" cm="1">
        <f t="array" ref="AQ262">IF(AQ261="","",$B$2&amp;AQ$31&amp;$B$2&amp;$B$1&amp;ROUND(AQ$29/100*_xlfn.XLOOKUP($E262,$E$32:$E$281,_xlfn.XLOOKUP(AQ$31,$S$28:$AB$28,$S$32:$AB$281))*IFERROR(_xlfn.XLOOKUP(AT$30,$S$8:$S$10,_xlfn.XLOOKUP(AQ$31,$U$4:$Z$4,$U$8:$Z$10),1),1),4))</f>
        <v>"AtkSpeed":0.23</v>
      </c>
      <c r="AR262" s="2" t="str" cm="1">
        <f t="array" ref="AR262">IF(AR261="","",$B$2&amp;AR$31&amp;$B$2&amp;$B$1&amp;ROUND(AR$29/100*_xlfn.XLOOKUP($E262,$E$32:$E$281,_xlfn.XLOOKUP(AR$31,$S$28:$AB$28,$S$32:$AB$281))*IFERROR(_xlfn.XLOOKUP(AS$30,$S$8:$S$10,_xlfn.XLOOKUP(AR$31,$U$4:$Z$4,$U$8:$Z$10),1),1),4))</f>
        <v>"SkillSpeed":0.1789</v>
      </c>
      <c r="AS262" s="2" t="str">
        <f t="shared" si="40"/>
        <v>{"MagicDef":22522.6687,"AtkSpeed":0.23,"SkillSpeed":0.1789}</v>
      </c>
      <c r="AT262" s="2" t="str" cm="1">
        <f t="array" ref="AT262">IF(AT261="","",$B$2&amp;AT$31&amp;$B$2&amp;$B$1&amp;ROUND(AT$29/100*_xlfn.XLOOKUP($E262,$E$32:$E$281,_xlfn.XLOOKUP(AT$31,$S$28:$AB$28,$S$32:$AB$281))*IFERROR(_xlfn.XLOOKUP(AW$30,$S$8:$S$10,_xlfn.XLOOKUP(AT$31,$U$4:$Z$4,$U$8:$Z$10),1),1),4))</f>
        <v>"Atk":50972.3556</v>
      </c>
      <c r="AU262" s="2" t="str" cm="1">
        <f t="array" ref="AU262">IF(AU261="","",$B$2&amp;AU$31&amp;$B$2&amp;$B$1&amp;ROUND(AU$29/100*_xlfn.XLOOKUP($E262,$E$32:$E$281,_xlfn.XLOOKUP(AU$31,$S$28:$AB$28,$S$32:$AB$281))*IFERROR(_xlfn.XLOOKUP(AX$30,$S$8:$S$10,_xlfn.XLOOKUP(AU$31,$U$4:$Z$4,$U$8:$Z$10),1),1),4))</f>
        <v>"Cri":0.8092</v>
      </c>
      <c r="AV262" s="2" t="str" cm="1">
        <f t="array" ref="AV262">IF(AV261="","",$B$2&amp;AV$31&amp;$B$2&amp;$B$1&amp;ROUND(AV$29/100*_xlfn.XLOOKUP($E262,$E$32:$E$281,_xlfn.XLOOKUP(AV$31,$S$28:$AB$28,$S$32:$AB$281))*IFERROR(_xlfn.XLOOKUP(AW$30,$S$8:$S$10,_xlfn.XLOOKUP(AV$31,$U$4:$Z$4,$U$8:$Z$10),1),1),4))</f>
        <v/>
      </c>
      <c r="AW262" s="2" t="str">
        <f t="shared" si="41"/>
        <v>{"Atk":50972.3556,"Cri":0.8092}</v>
      </c>
      <c r="AX262" s="2" t="str" cm="1">
        <f t="array" ref="AX262">IF(AX261="","",$B$2&amp;AX$31&amp;$B$2&amp;$B$1&amp;ROUND(AX$29/100*_xlfn.XLOOKUP($E262,$E$32:$E$281,_xlfn.XLOOKUP(AX$31,$S$28:$AB$28,$S$32:$AB$281))*IFERROR(_xlfn.XLOOKUP(BA$30,$S$8:$S$10,_xlfn.XLOOKUP(AX$31,$U$4:$Z$4,$U$8:$Z$10),1),1),4))</f>
        <v>"Hp":740877.261</v>
      </c>
      <c r="AY262" s="2" t="str" cm="1">
        <f t="array" ref="AY262">IF(AY261="","",$B$2&amp;AY$31&amp;$B$2&amp;$B$1&amp;ROUND(AY$29/100*_xlfn.XLOOKUP($E262,$E$32:$E$281,_xlfn.XLOOKUP(AY$31,$S$28:$AB$28,$S$32:$AB$281))*IFERROR(_xlfn.XLOOKUP(BB$30,$S$8:$S$10,_xlfn.XLOOKUP(AY$31,$U$4:$Z$4,$U$8:$Z$10),1),1),4))</f>
        <v>"AntiCri":0.8092</v>
      </c>
      <c r="AZ262" s="2" t="str" cm="1">
        <f t="array" ref="AZ262">IF(AZ261="","",$B$2&amp;AZ$31&amp;$B$2&amp;$B$1&amp;ROUND(AZ$29/100*_xlfn.XLOOKUP($E262,$E$32:$E$281,_xlfn.XLOOKUP(AZ$31,$S$28:$AB$28,$S$32:$AB$281))*IFERROR(_xlfn.XLOOKUP(BA$30,$S$8:$S$10,_xlfn.XLOOKUP(AZ$31,$U$4:$Z$4,$U$8:$Z$10),1),1),4))</f>
        <v/>
      </c>
      <c r="BA262" s="2" t="str">
        <f t="shared" si="42"/>
        <v>{"Hp":740877.261,"AntiCri":0.8092}</v>
      </c>
      <c r="BB262" s="2" t="str" cm="1">
        <f t="array" ref="BB262">IF(BB261="","",$B$2&amp;BB$31&amp;$B$2&amp;$B$1&amp;ROUND(BB$29/100*_xlfn.XLOOKUP($E262,$E$32:$E$281,_xlfn.XLOOKUP(BB$31,$S$28:$AB$28,$S$32:$AB$281))*IFERROR(_xlfn.XLOOKUP(BE$30,$S$8:$S$10,_xlfn.XLOOKUP(BB$31,$U$4:$Z$4,$U$8:$Z$10),1),1),4))</f>
        <v>"PhysDef":26078.8796</v>
      </c>
      <c r="BC262" s="2" t="str" cm="1">
        <f t="array" ref="BC262">IF(BC261="","",$B$2&amp;BC$31&amp;$B$2&amp;$B$1&amp;ROUND(BC$29/100*_xlfn.XLOOKUP($E262,$E$32:$E$281,_xlfn.XLOOKUP(BC$31,$S$28:$AB$28,$S$32:$AB$281))*IFERROR(_xlfn.XLOOKUP(BF$30,$S$8:$S$10,_xlfn.XLOOKUP(BC$31,$U$4:$Z$4,$U$8:$Z$10),1),1),4))</f>
        <v>"OnHealInc":0.1686</v>
      </c>
      <c r="BD262" s="2" t="str" cm="1">
        <f t="array" ref="BD262">IF(BD261="","",$B$2&amp;BD$31&amp;$B$2&amp;$B$1&amp;ROUND(BD$29/100*_xlfn.XLOOKUP($E262,$E$32:$E$281,_xlfn.XLOOKUP(BD$31,$S$28:$AB$28,$S$32:$AB$281))*IFERROR(_xlfn.XLOOKUP(BE$30,$S$8:$S$10,_xlfn.XLOOKUP(BD$31,$U$4:$Z$4,$U$8:$Z$10),1),1),4))</f>
        <v/>
      </c>
      <c r="BE262" s="2" t="str">
        <f t="shared" si="43"/>
        <v>{"PhysDef":26078.8796,"OnHealInc":0.1686}</v>
      </c>
      <c r="BF262" s="2" t="str" cm="1">
        <f t="array" ref="BF262">IF(BF261="","",$B$2&amp;BF$31&amp;$B$2&amp;$B$1&amp;ROUND(BF$29/100*_xlfn.XLOOKUP($E262,$E$32:$E$281,_xlfn.XLOOKUP(BF$31,$S$28:$AB$28,$S$32:$AB$281))*IFERROR(_xlfn.XLOOKUP(BI$30,$S$8:$S$10,_xlfn.XLOOKUP(BF$31,$U$4:$Z$4,$U$8:$Z$10),1),1),4))</f>
        <v>"MagicDef":26078.8796</v>
      </c>
      <c r="BG262" s="2" t="str" cm="1">
        <f t="array" ref="BG262">IF(BG261="","",$B$2&amp;BG$31&amp;$B$2&amp;$B$1&amp;ROUND(BG$29/100*_xlfn.XLOOKUP($E262,$E$32:$E$281,_xlfn.XLOOKUP(BG$31,$S$28:$AB$28,$S$32:$AB$281))*IFERROR(_xlfn.XLOOKUP(BJ$30,$S$8:$S$10,_xlfn.XLOOKUP(BG$31,$U$4:$Z$4,$U$8:$Z$10),1),1),4))</f>
        <v>"AtkSpeed":0.23</v>
      </c>
      <c r="BH262" s="2" t="str" cm="1">
        <f t="array" ref="BH262">IF(BH261="","",$B$2&amp;BH$31&amp;$B$2&amp;$B$1&amp;ROUND(BH$29/100*_xlfn.XLOOKUP($E262,$E$32:$E$281,_xlfn.XLOOKUP(BH$31,$S$28:$AB$28,$S$32:$AB$281))*IFERROR(_xlfn.XLOOKUP(BI$30,$S$8:$S$10,_xlfn.XLOOKUP(BH$31,$U$4:$Z$4,$U$8:$Z$10),1),1),4))</f>
        <v>"OnHealInc":0.1686</v>
      </c>
      <c r="BI262" s="2" t="str">
        <f t="shared" si="44"/>
        <v>{"MagicDef":26078.8796,"AtkSpeed":0.23,"OnHealInc":0.1686}</v>
      </c>
      <c r="BJ262" s="2" t="str" cm="1">
        <f t="array" ref="BJ262">IF(BJ261="","",$B$2&amp;BJ$31&amp;$B$2&amp;$B$1&amp;ROUND(BJ$29/100*_xlfn.XLOOKUP($E262,$E$32:$E$281,_xlfn.XLOOKUP(BJ$31,$S$28:$AB$28,$S$32:$AB$281))*IFERROR(_xlfn.XLOOKUP(BM$30,$S$8:$S$10,_xlfn.XLOOKUP(BJ$31,$U$4:$Z$4,$U$8:$Z$10),1),1),4))</f>
        <v>"Atk":65197.199</v>
      </c>
      <c r="BK262" s="2" t="str" cm="1">
        <f t="array" ref="BK262">IF(BK261="","",$B$2&amp;BK$31&amp;$B$2&amp;$B$1&amp;ROUND(BK$29/100*_xlfn.XLOOKUP($E262,$E$32:$E$281,_xlfn.XLOOKUP(BK$31,$S$28:$AB$28,$S$32:$AB$281))*IFERROR(_xlfn.XLOOKUP(BN$30,$S$8:$S$10,_xlfn.XLOOKUP(BK$31,$U$4:$Z$4,$U$8:$Z$10),1),1),4))</f>
        <v>"Cri":0.8092</v>
      </c>
      <c r="BL262" s="2" t="str" cm="1">
        <f t="array" ref="BL262">IF(BL261="","",$B$2&amp;BL$31&amp;$B$2&amp;$B$1&amp;ROUND(BL$29/100*_xlfn.XLOOKUP($E262,$E$32:$E$281,_xlfn.XLOOKUP(BL$31,$S$28:$AB$28,$S$32:$AB$281))*IFERROR(_xlfn.XLOOKUP(BM$30,$S$8:$S$10,_xlfn.XLOOKUP(BL$31,$U$4:$Z$4,$U$8:$Z$10),1),1),4))</f>
        <v/>
      </c>
      <c r="BM262" s="2" t="str">
        <f t="shared" si="45"/>
        <v>{"Atk":65197.199,"Cri":0.8092}</v>
      </c>
      <c r="BN262" s="2" t="str" cm="1">
        <f t="array" ref="BN262">IF(BN261="","",$B$2&amp;BN$31&amp;$B$2&amp;$B$1&amp;ROUND(BN$29/100*_xlfn.XLOOKUP($E262,$E$32:$E$281,_xlfn.XLOOKUP(BN$31,$S$28:$AB$28,$S$32:$AB$281))*IFERROR(_xlfn.XLOOKUP(BQ$30,$S$8:$S$10,_xlfn.XLOOKUP(BN$31,$U$4:$Z$4,$U$8:$Z$10),1),1),4))</f>
        <v>"Hp":622336.8993</v>
      </c>
      <c r="BO262" s="2" t="str" cm="1">
        <f t="array" ref="BO262">IF(BO261="","",$B$2&amp;BO$31&amp;$B$2&amp;$B$1&amp;ROUND(BO$29/100*_xlfn.XLOOKUP($E262,$E$32:$E$281,_xlfn.XLOOKUP(BO$31,$S$28:$AB$28,$S$32:$AB$281))*IFERROR(_xlfn.XLOOKUP(BR$30,$S$8:$S$10,_xlfn.XLOOKUP(BO$31,$U$4:$Z$4,$U$8:$Z$10),1),1),4))</f>
        <v>"AntiCri":0.8092</v>
      </c>
      <c r="BP262" s="2" t="str" cm="1">
        <f t="array" ref="BP262">IF(BP261="","",$B$2&amp;BP$31&amp;$B$2&amp;$B$1&amp;ROUND(BP$29/100*_xlfn.XLOOKUP($E262,$E$32:$E$281,_xlfn.XLOOKUP(BP$31,$S$28:$AB$28,$S$32:$AB$281))*IFERROR(_xlfn.XLOOKUP(BQ$30,$S$8:$S$10,_xlfn.XLOOKUP(BP$31,$U$4:$Z$4,$U$8:$Z$10),1),1),4))</f>
        <v/>
      </c>
      <c r="BQ262" s="2" t="str">
        <f t="shared" si="46"/>
        <v>{"Hp":622336.8993,"AntiCri":0.8092}</v>
      </c>
      <c r="BR262" s="2" t="str" cm="1">
        <f t="array" ref="BR262">IF(BR261="","",$B$2&amp;BR$31&amp;$B$2&amp;$B$1&amp;ROUND(BR$29/100*_xlfn.XLOOKUP($E262,$E$32:$E$281,_xlfn.XLOOKUP(BR$31,$S$28:$AB$28,$S$32:$AB$281))*IFERROR(_xlfn.XLOOKUP(BU$30,$S$8:$S$10,_xlfn.XLOOKUP(BR$31,$U$4:$Z$4,$U$8:$Z$10),1),1),4))</f>
        <v>"PhysDef":22996.8302</v>
      </c>
      <c r="BS262" s="2" t="str" cm="1">
        <f t="array" ref="BS262">IF(BS261="","",$B$2&amp;BS$31&amp;$B$2&amp;$B$1&amp;ROUND(BS$29/100*_xlfn.XLOOKUP($E262,$E$32:$E$281,_xlfn.XLOOKUP(BS$31,$S$28:$AB$28,$S$32:$AB$281))*IFERROR(_xlfn.XLOOKUP(BV$30,$S$8:$S$10,_xlfn.XLOOKUP(BS$31,$U$4:$Z$4,$U$8:$Z$10),1),1),4))</f>
        <v>"HealInc":0.1686</v>
      </c>
      <c r="BT262" s="2" t="str" cm="1">
        <f t="array" ref="BT262">IF(BT261="","",$B$2&amp;BT$31&amp;$B$2&amp;$B$1&amp;ROUND(BT$29/100*_xlfn.XLOOKUP($E262,$E$32:$E$281,_xlfn.XLOOKUP(BT$31,$S$28:$AB$28,$S$32:$AB$281))*IFERROR(_xlfn.XLOOKUP(BU$30,$S$8:$S$10,_xlfn.XLOOKUP(BT$31,$U$4:$Z$4,$U$8:$Z$10),1),1),4))</f>
        <v/>
      </c>
      <c r="BU262" s="2" t="str">
        <f t="shared" si="47"/>
        <v>{"PhysDef":22996.8302,"HealInc":0.1686}</v>
      </c>
      <c r="BV262" s="2" t="str" cm="1">
        <f t="array" ref="BV262">IF(BV261="","",$B$2&amp;BV$31&amp;$B$2&amp;$B$1&amp;ROUND(BV$29/100*_xlfn.XLOOKUP($E262,$E$32:$E$281,_xlfn.XLOOKUP(BV$31,$S$28:$AB$28,$S$32:$AB$281))*IFERROR(_xlfn.XLOOKUP(BY$30,$S$8:$S$10,_xlfn.XLOOKUP(BV$31,$U$4:$Z$4,$U$8:$Z$10),1),1),4))</f>
        <v>"MagicDef":23470.9916</v>
      </c>
      <c r="BW262" s="2" t="str" cm="1">
        <f t="array" ref="BW262">IF(BW261="","",$B$2&amp;BW$31&amp;$B$2&amp;$B$1&amp;ROUND(BW$29/100*_xlfn.XLOOKUP($E262,$E$32:$E$281,_xlfn.XLOOKUP(BW$31,$S$28:$AB$28,$S$32:$AB$281))*IFERROR(_xlfn.XLOOKUP(BZ$30,$S$8:$S$10,_xlfn.XLOOKUP(BW$31,$U$4:$Z$4,$U$8:$Z$10),1),1),4))</f>
        <v>"AtkSpeed":0.23</v>
      </c>
      <c r="BX262" s="2" t="str" cm="1">
        <f t="array" ref="BX262">IF(BX261="","",$B$2&amp;BX$31&amp;$B$2&amp;$B$1&amp;ROUND(BX$29/100*_xlfn.XLOOKUP($E262,$E$32:$E$281,_xlfn.XLOOKUP(BX$31,$S$28:$AB$28,$S$32:$AB$281))*IFERROR(_xlfn.XLOOKUP(BY$30,$S$8:$S$10,_xlfn.XLOOKUP(BX$31,$U$4:$Z$4,$U$8:$Z$10),1),1),4))</f>
        <v>"HealInc":0.1686</v>
      </c>
      <c r="BY262" s="2" t="str">
        <f t="shared" si="48"/>
        <v>{"MagicDef":23470.9916,"AtkSpeed":0.23,"HealInc":0.1686}</v>
      </c>
    </row>
    <row r="263" spans="4:77" ht="16.5" x14ac:dyDescent="0.15">
      <c r="D263" s="38">
        <v>473</v>
      </c>
      <c r="E263" s="43">
        <v>232</v>
      </c>
      <c r="F263" s="38">
        <v>0</v>
      </c>
      <c r="G263" s="38">
        <v>0</v>
      </c>
      <c r="H263" s="38">
        <v>0</v>
      </c>
      <c r="I263" s="48">
        <v>0</v>
      </c>
      <c r="J263" s="48">
        <v>0</v>
      </c>
      <c r="K263" s="48">
        <v>0</v>
      </c>
      <c r="L263" s="48">
        <v>0</v>
      </c>
      <c r="M263" s="48">
        <v>0</v>
      </c>
      <c r="N263" s="48">
        <v>0</v>
      </c>
      <c r="O263" s="48">
        <v>0</v>
      </c>
      <c r="P263" s="48">
        <v>0</v>
      </c>
      <c r="Q263" s="48">
        <v>0</v>
      </c>
      <c r="R263" s="48">
        <v>0</v>
      </c>
      <c r="S263" s="48">
        <f>SUM(I$32:I263)</f>
        <v>592701.80883179419</v>
      </c>
      <c r="T263" s="48">
        <f>SUM(J$32:J263)</f>
        <v>59270.180883179411</v>
      </c>
      <c r="U263" s="48">
        <f>SUM(K$32:K263)</f>
        <v>23708.072353271767</v>
      </c>
      <c r="V263" s="48">
        <f>SUM(L$32:L263)</f>
        <v>23708.072353271767</v>
      </c>
      <c r="W263" s="62">
        <f>SUM(M$32:M263)/10000</f>
        <v>0.80920000000000003</v>
      </c>
      <c r="X263" s="62">
        <f>SUM(N$32:N263)/10000</f>
        <v>0.80920000000000003</v>
      </c>
      <c r="Y263" s="62">
        <f>SUM(O$32:O263)/10000</f>
        <v>0.22994999999999999</v>
      </c>
      <c r="Z263" s="62">
        <f>SUM(P$32:P263)/10000</f>
        <v>0.17885000000000001</v>
      </c>
      <c r="AA263" s="62">
        <f>SUM(Q$32:Q263)/10000</f>
        <v>0.16863000000000011</v>
      </c>
      <c r="AB263" s="62">
        <f>SUM(R$32:R263)/10000</f>
        <v>0.16863000000000011</v>
      </c>
      <c r="AD263" s="2" t="str" cm="1">
        <f t="array" ref="AD263">IF(AD262="","",$B$2&amp;AD$31&amp;$B$2&amp;$B$1&amp;ROUND(AD$29/100*_xlfn.XLOOKUP($E263,$E$32:$E$281,_xlfn.XLOOKUP(AD$31,$S$28:$AB$28,$S$32:$AB$281))*_xlfn.XLOOKUP(AG$30,$S$8:$S$10,_xlfn.XLOOKUP(AD$31,$U$4:$Z$4,$U$8:$Z$10),1),4))</f>
        <v>"Atk":72309.6207</v>
      </c>
      <c r="AE263" s="2" t="str" cm="1">
        <f t="array" ref="AE263">IF(AE262="","",$B$2&amp;AE$31&amp;$B$2&amp;$B$1&amp;ROUND(AE$29/100*_xlfn.XLOOKUP($E263,$E$32:$E$281,_xlfn.XLOOKUP(AE$31,$S$28:$AB$28,$S$32:$AB$281))*_xlfn.XLOOKUP(AG$30,$S$8:$S$10,_xlfn.XLOOKUP(AE$31,$U$4:$Z$4,$U$8:$Z$10),1),4))</f>
        <v>"Cri":1.1733</v>
      </c>
      <c r="AF263" s="2" t="str" cm="1">
        <f t="array" ref="AF263">IF(AF262="","",$B$2&amp;AF$31&amp;$B$2&amp;$B$1&amp;ROUND(AF$29/100*_xlfn.XLOOKUP($E263,$E$32:$E$281,_xlfn.XLOOKUP(AF$31,$S$28:$AB$28,$S$32:$AB$281))*_xlfn.XLOOKUP(AI$30,$S$8:$S$10,_xlfn.XLOOKUP(AF$31,$U$4:$Z$4,$U$8:$Z$10),1),4))</f>
        <v/>
      </c>
      <c r="AG263" s="2" t="str">
        <f t="shared" si="37"/>
        <v>{"Atk":72309.6207,"Cri":1.1733}</v>
      </c>
      <c r="AH263" s="2" t="str" cm="1">
        <f t="array" ref="AH263">IF(AH262="","",$B$2&amp;AH$31&amp;$B$2&amp;$B$1&amp;ROUND(AH$29/100*_xlfn.XLOOKUP($E263,$E$32:$E$281,_xlfn.XLOOKUP(AH$31,$S$28:$AB$28,$S$32:$AB$281))*_xlfn.XLOOKUP(AK$30,$S$8:$S$10,_xlfn.XLOOKUP(AH$31,$U$4:$Z$4,$U$8:$Z$10),1),4))</f>
        <v>"Hp":521577.5918</v>
      </c>
      <c r="AI263" s="2" t="str" cm="1">
        <f t="array" ref="AI263">IF(AI262="","",$B$2&amp;AI$31&amp;$B$2&amp;$B$1&amp;ROUND(AI$29/100*_xlfn.XLOOKUP($E263,$E$32:$E$281,_xlfn.XLOOKUP(AI$31,$S$28:$AB$28,$S$32:$AB$281))*_xlfn.XLOOKUP(AK$30,$S$8:$S$10,_xlfn.XLOOKUP(AI$31,$U$4:$Z$4,$U$8:$Z$10),1),4))</f>
        <v>"AntiCri":0.6474</v>
      </c>
      <c r="AJ263" s="2" t="str" cm="1">
        <f t="array" ref="AJ263">IF(AJ262="","",$B$2&amp;AJ$31&amp;$B$2&amp;$B$1&amp;ROUND(AJ$29/100*_xlfn.XLOOKUP($E263,$E$32:$E$281,_xlfn.XLOOKUP(AJ$31,$S$28:$AB$28,$S$32:$AB$281))*_xlfn.XLOOKUP(AK$30,$S$8:$S$10,_xlfn.XLOOKUP(AJ$31,$U$4:$Z$4,$U$8:$Z$10),1),4))</f>
        <v/>
      </c>
      <c r="AK263" s="2" t="str">
        <f t="shared" si="38"/>
        <v>{"Hp":521577.5918,"AntiCri":0.6474}</v>
      </c>
      <c r="AL263" s="2" t="str" cm="1">
        <f t="array" ref="AL263">IF(AL262="","",$B$2&amp;AL$31&amp;$B$2&amp;$B$1&amp;ROUND(AL$29/100*_xlfn.XLOOKUP($E263,$E$32:$E$281,_xlfn.XLOOKUP(AL$31,$S$28:$AB$28,$S$32:$AB$281))*IFERROR(_xlfn.XLOOKUP(AO$30,$S$8:$S$10,_xlfn.XLOOKUP(AL$31,$U$4:$Z$4,$U$8:$Z$10),1),1),4))</f>
        <v>"PhysDef":22522.6687</v>
      </c>
      <c r="AM263" s="2" t="str" cm="1">
        <f t="array" ref="AM263">IF(AM262="","",$B$2&amp;AM$31&amp;$B$2&amp;$B$1&amp;ROUND(AM$29/100*_xlfn.XLOOKUP($E263,$E$32:$E$281,_xlfn.XLOOKUP(AM$31,$S$28:$AB$28,$S$32:$AB$281))*IFERROR(_xlfn.XLOOKUP(AP$30,$S$8:$S$10,_xlfn.XLOOKUP(AM$31,$U$4:$Z$4,$U$8:$Z$10),1),1),4))</f>
        <v>"SkillSpeed":0.1789</v>
      </c>
      <c r="AN263" s="2" t="str" cm="1">
        <f t="array" ref="AN263">IF(AN262="","",$B$2&amp;AN$31&amp;$B$2&amp;$B$1&amp;ROUND(AN$29/100*_xlfn.XLOOKUP($E263,$E$32:$E$281,_xlfn.XLOOKUP(AN$31,$S$28:$AB$28,$S$32:$AB$281))*IFERROR(_xlfn.XLOOKUP(AO$30,$S$8:$S$10,_xlfn.XLOOKUP(AN$31,$U$4:$Z$4,$U$8:$Z$10),1),1),4))</f>
        <v/>
      </c>
      <c r="AO263" s="2" t="str">
        <f t="shared" si="39"/>
        <v>{"PhysDef":22522.6687,"SkillSpeed":0.1789}</v>
      </c>
      <c r="AP263" s="2" t="str" cm="1">
        <f t="array" ref="AP263">IF(AP262="","",$B$2&amp;AP$31&amp;$B$2&amp;$B$1&amp;ROUND(AP$29/100*_xlfn.XLOOKUP($E263,$E$32:$E$281,_xlfn.XLOOKUP(AP$31,$S$28:$AB$28,$S$32:$AB$281))*IFERROR(_xlfn.XLOOKUP(AS$30,$S$8:$S$10,_xlfn.XLOOKUP(AP$31,$U$4:$Z$4,$U$8:$Z$10),1),1),4))</f>
        <v>"MagicDef":22522.6687</v>
      </c>
      <c r="AQ263" s="2" t="str" cm="1">
        <f t="array" ref="AQ263">IF(AQ262="","",$B$2&amp;AQ$31&amp;$B$2&amp;$B$1&amp;ROUND(AQ$29/100*_xlfn.XLOOKUP($E263,$E$32:$E$281,_xlfn.XLOOKUP(AQ$31,$S$28:$AB$28,$S$32:$AB$281))*IFERROR(_xlfn.XLOOKUP(AT$30,$S$8:$S$10,_xlfn.XLOOKUP(AQ$31,$U$4:$Z$4,$U$8:$Z$10),1),1),4))</f>
        <v>"AtkSpeed":0.23</v>
      </c>
      <c r="AR263" s="2" t="str" cm="1">
        <f t="array" ref="AR263">IF(AR262="","",$B$2&amp;AR$31&amp;$B$2&amp;$B$1&amp;ROUND(AR$29/100*_xlfn.XLOOKUP($E263,$E$32:$E$281,_xlfn.XLOOKUP(AR$31,$S$28:$AB$28,$S$32:$AB$281))*IFERROR(_xlfn.XLOOKUP(AS$30,$S$8:$S$10,_xlfn.XLOOKUP(AR$31,$U$4:$Z$4,$U$8:$Z$10),1),1),4))</f>
        <v>"SkillSpeed":0.1789</v>
      </c>
      <c r="AS263" s="2" t="str">
        <f t="shared" si="40"/>
        <v>{"MagicDef":22522.6687,"AtkSpeed":0.23,"SkillSpeed":0.1789}</v>
      </c>
      <c r="AT263" s="2" t="str" cm="1">
        <f t="array" ref="AT263">IF(AT262="","",$B$2&amp;AT$31&amp;$B$2&amp;$B$1&amp;ROUND(AT$29/100*_xlfn.XLOOKUP($E263,$E$32:$E$281,_xlfn.XLOOKUP(AT$31,$S$28:$AB$28,$S$32:$AB$281))*IFERROR(_xlfn.XLOOKUP(AW$30,$S$8:$S$10,_xlfn.XLOOKUP(AT$31,$U$4:$Z$4,$U$8:$Z$10),1),1),4))</f>
        <v>"Atk":50972.3556</v>
      </c>
      <c r="AU263" s="2" t="str" cm="1">
        <f t="array" ref="AU263">IF(AU262="","",$B$2&amp;AU$31&amp;$B$2&amp;$B$1&amp;ROUND(AU$29/100*_xlfn.XLOOKUP($E263,$E$32:$E$281,_xlfn.XLOOKUP(AU$31,$S$28:$AB$28,$S$32:$AB$281))*IFERROR(_xlfn.XLOOKUP(AX$30,$S$8:$S$10,_xlfn.XLOOKUP(AU$31,$U$4:$Z$4,$U$8:$Z$10),1),1),4))</f>
        <v>"Cri":0.8092</v>
      </c>
      <c r="AV263" s="2" t="str" cm="1">
        <f t="array" ref="AV263">IF(AV262="","",$B$2&amp;AV$31&amp;$B$2&amp;$B$1&amp;ROUND(AV$29/100*_xlfn.XLOOKUP($E263,$E$32:$E$281,_xlfn.XLOOKUP(AV$31,$S$28:$AB$28,$S$32:$AB$281))*IFERROR(_xlfn.XLOOKUP(AW$30,$S$8:$S$10,_xlfn.XLOOKUP(AV$31,$U$4:$Z$4,$U$8:$Z$10),1),1),4))</f>
        <v/>
      </c>
      <c r="AW263" s="2" t="str">
        <f t="shared" si="41"/>
        <v>{"Atk":50972.3556,"Cri":0.8092}</v>
      </c>
      <c r="AX263" s="2" t="str" cm="1">
        <f t="array" ref="AX263">IF(AX262="","",$B$2&amp;AX$31&amp;$B$2&amp;$B$1&amp;ROUND(AX$29/100*_xlfn.XLOOKUP($E263,$E$32:$E$281,_xlfn.XLOOKUP(AX$31,$S$28:$AB$28,$S$32:$AB$281))*IFERROR(_xlfn.XLOOKUP(BA$30,$S$8:$S$10,_xlfn.XLOOKUP(AX$31,$U$4:$Z$4,$U$8:$Z$10),1),1),4))</f>
        <v>"Hp":740877.261</v>
      </c>
      <c r="AY263" s="2" t="str" cm="1">
        <f t="array" ref="AY263">IF(AY262="","",$B$2&amp;AY$31&amp;$B$2&amp;$B$1&amp;ROUND(AY$29/100*_xlfn.XLOOKUP($E263,$E$32:$E$281,_xlfn.XLOOKUP(AY$31,$S$28:$AB$28,$S$32:$AB$281))*IFERROR(_xlfn.XLOOKUP(BB$30,$S$8:$S$10,_xlfn.XLOOKUP(AY$31,$U$4:$Z$4,$U$8:$Z$10),1),1),4))</f>
        <v>"AntiCri":0.8092</v>
      </c>
      <c r="AZ263" s="2" t="str" cm="1">
        <f t="array" ref="AZ263">IF(AZ262="","",$B$2&amp;AZ$31&amp;$B$2&amp;$B$1&amp;ROUND(AZ$29/100*_xlfn.XLOOKUP($E263,$E$32:$E$281,_xlfn.XLOOKUP(AZ$31,$S$28:$AB$28,$S$32:$AB$281))*IFERROR(_xlfn.XLOOKUP(BA$30,$S$8:$S$10,_xlfn.XLOOKUP(AZ$31,$U$4:$Z$4,$U$8:$Z$10),1),1),4))</f>
        <v/>
      </c>
      <c r="BA263" s="2" t="str">
        <f t="shared" si="42"/>
        <v>{"Hp":740877.261,"AntiCri":0.8092}</v>
      </c>
      <c r="BB263" s="2" t="str" cm="1">
        <f t="array" ref="BB263">IF(BB262="","",$B$2&amp;BB$31&amp;$B$2&amp;$B$1&amp;ROUND(BB$29/100*_xlfn.XLOOKUP($E263,$E$32:$E$281,_xlfn.XLOOKUP(BB$31,$S$28:$AB$28,$S$32:$AB$281))*IFERROR(_xlfn.XLOOKUP(BE$30,$S$8:$S$10,_xlfn.XLOOKUP(BB$31,$U$4:$Z$4,$U$8:$Z$10),1),1),4))</f>
        <v>"PhysDef":26078.8796</v>
      </c>
      <c r="BC263" s="2" t="str" cm="1">
        <f t="array" ref="BC263">IF(BC262="","",$B$2&amp;BC$31&amp;$B$2&amp;$B$1&amp;ROUND(BC$29/100*_xlfn.XLOOKUP($E263,$E$32:$E$281,_xlfn.XLOOKUP(BC$31,$S$28:$AB$28,$S$32:$AB$281))*IFERROR(_xlfn.XLOOKUP(BF$30,$S$8:$S$10,_xlfn.XLOOKUP(BC$31,$U$4:$Z$4,$U$8:$Z$10),1),1),4))</f>
        <v>"OnHealInc":0.1686</v>
      </c>
      <c r="BD263" s="2" t="str" cm="1">
        <f t="array" ref="BD263">IF(BD262="","",$B$2&amp;BD$31&amp;$B$2&amp;$B$1&amp;ROUND(BD$29/100*_xlfn.XLOOKUP($E263,$E$32:$E$281,_xlfn.XLOOKUP(BD$31,$S$28:$AB$28,$S$32:$AB$281))*IFERROR(_xlfn.XLOOKUP(BE$30,$S$8:$S$10,_xlfn.XLOOKUP(BD$31,$U$4:$Z$4,$U$8:$Z$10),1),1),4))</f>
        <v/>
      </c>
      <c r="BE263" s="2" t="str">
        <f t="shared" si="43"/>
        <v>{"PhysDef":26078.8796,"OnHealInc":0.1686}</v>
      </c>
      <c r="BF263" s="2" t="str" cm="1">
        <f t="array" ref="BF263">IF(BF262="","",$B$2&amp;BF$31&amp;$B$2&amp;$B$1&amp;ROUND(BF$29/100*_xlfn.XLOOKUP($E263,$E$32:$E$281,_xlfn.XLOOKUP(BF$31,$S$28:$AB$28,$S$32:$AB$281))*IFERROR(_xlfn.XLOOKUP(BI$30,$S$8:$S$10,_xlfn.XLOOKUP(BF$31,$U$4:$Z$4,$U$8:$Z$10),1),1),4))</f>
        <v>"MagicDef":26078.8796</v>
      </c>
      <c r="BG263" s="2" t="str" cm="1">
        <f t="array" ref="BG263">IF(BG262="","",$B$2&amp;BG$31&amp;$B$2&amp;$B$1&amp;ROUND(BG$29/100*_xlfn.XLOOKUP($E263,$E$32:$E$281,_xlfn.XLOOKUP(BG$31,$S$28:$AB$28,$S$32:$AB$281))*IFERROR(_xlfn.XLOOKUP(BJ$30,$S$8:$S$10,_xlfn.XLOOKUP(BG$31,$U$4:$Z$4,$U$8:$Z$10),1),1),4))</f>
        <v>"AtkSpeed":0.23</v>
      </c>
      <c r="BH263" s="2" t="str" cm="1">
        <f t="array" ref="BH263">IF(BH262="","",$B$2&amp;BH$31&amp;$B$2&amp;$B$1&amp;ROUND(BH$29/100*_xlfn.XLOOKUP($E263,$E$32:$E$281,_xlfn.XLOOKUP(BH$31,$S$28:$AB$28,$S$32:$AB$281))*IFERROR(_xlfn.XLOOKUP(BI$30,$S$8:$S$10,_xlfn.XLOOKUP(BH$31,$U$4:$Z$4,$U$8:$Z$10),1),1),4))</f>
        <v>"OnHealInc":0.1686</v>
      </c>
      <c r="BI263" s="2" t="str">
        <f t="shared" si="44"/>
        <v>{"MagicDef":26078.8796,"AtkSpeed":0.23,"OnHealInc":0.1686}</v>
      </c>
      <c r="BJ263" s="2" t="str" cm="1">
        <f t="array" ref="BJ263">IF(BJ262="","",$B$2&amp;BJ$31&amp;$B$2&amp;$B$1&amp;ROUND(BJ$29/100*_xlfn.XLOOKUP($E263,$E$32:$E$281,_xlfn.XLOOKUP(BJ$31,$S$28:$AB$28,$S$32:$AB$281))*IFERROR(_xlfn.XLOOKUP(BM$30,$S$8:$S$10,_xlfn.XLOOKUP(BJ$31,$U$4:$Z$4,$U$8:$Z$10),1),1),4))</f>
        <v>"Atk":65197.199</v>
      </c>
      <c r="BK263" s="2" t="str" cm="1">
        <f t="array" ref="BK263">IF(BK262="","",$B$2&amp;BK$31&amp;$B$2&amp;$B$1&amp;ROUND(BK$29/100*_xlfn.XLOOKUP($E263,$E$32:$E$281,_xlfn.XLOOKUP(BK$31,$S$28:$AB$28,$S$32:$AB$281))*IFERROR(_xlfn.XLOOKUP(BN$30,$S$8:$S$10,_xlfn.XLOOKUP(BK$31,$U$4:$Z$4,$U$8:$Z$10),1),1),4))</f>
        <v>"Cri":0.8092</v>
      </c>
      <c r="BL263" s="2" t="str" cm="1">
        <f t="array" ref="BL263">IF(BL262="","",$B$2&amp;BL$31&amp;$B$2&amp;$B$1&amp;ROUND(BL$29/100*_xlfn.XLOOKUP($E263,$E$32:$E$281,_xlfn.XLOOKUP(BL$31,$S$28:$AB$28,$S$32:$AB$281))*IFERROR(_xlfn.XLOOKUP(BM$30,$S$8:$S$10,_xlfn.XLOOKUP(BL$31,$U$4:$Z$4,$U$8:$Z$10),1),1),4))</f>
        <v/>
      </c>
      <c r="BM263" s="2" t="str">
        <f t="shared" si="45"/>
        <v>{"Atk":65197.199,"Cri":0.8092}</v>
      </c>
      <c r="BN263" s="2" t="str" cm="1">
        <f t="array" ref="BN263">IF(BN262="","",$B$2&amp;BN$31&amp;$B$2&amp;$B$1&amp;ROUND(BN$29/100*_xlfn.XLOOKUP($E263,$E$32:$E$281,_xlfn.XLOOKUP(BN$31,$S$28:$AB$28,$S$32:$AB$281))*IFERROR(_xlfn.XLOOKUP(BQ$30,$S$8:$S$10,_xlfn.XLOOKUP(BN$31,$U$4:$Z$4,$U$8:$Z$10),1),1),4))</f>
        <v>"Hp":622336.8993</v>
      </c>
      <c r="BO263" s="2" t="str" cm="1">
        <f t="array" ref="BO263">IF(BO262="","",$B$2&amp;BO$31&amp;$B$2&amp;$B$1&amp;ROUND(BO$29/100*_xlfn.XLOOKUP($E263,$E$32:$E$281,_xlfn.XLOOKUP(BO$31,$S$28:$AB$28,$S$32:$AB$281))*IFERROR(_xlfn.XLOOKUP(BR$30,$S$8:$S$10,_xlfn.XLOOKUP(BO$31,$U$4:$Z$4,$U$8:$Z$10),1),1),4))</f>
        <v>"AntiCri":0.8092</v>
      </c>
      <c r="BP263" s="2" t="str" cm="1">
        <f t="array" ref="BP263">IF(BP262="","",$B$2&amp;BP$31&amp;$B$2&amp;$B$1&amp;ROUND(BP$29/100*_xlfn.XLOOKUP($E263,$E$32:$E$281,_xlfn.XLOOKUP(BP$31,$S$28:$AB$28,$S$32:$AB$281))*IFERROR(_xlfn.XLOOKUP(BQ$30,$S$8:$S$10,_xlfn.XLOOKUP(BP$31,$U$4:$Z$4,$U$8:$Z$10),1),1),4))</f>
        <v/>
      </c>
      <c r="BQ263" s="2" t="str">
        <f t="shared" si="46"/>
        <v>{"Hp":622336.8993,"AntiCri":0.8092}</v>
      </c>
      <c r="BR263" s="2" t="str" cm="1">
        <f t="array" ref="BR263">IF(BR262="","",$B$2&amp;BR$31&amp;$B$2&amp;$B$1&amp;ROUND(BR$29/100*_xlfn.XLOOKUP($E263,$E$32:$E$281,_xlfn.XLOOKUP(BR$31,$S$28:$AB$28,$S$32:$AB$281))*IFERROR(_xlfn.XLOOKUP(BU$30,$S$8:$S$10,_xlfn.XLOOKUP(BR$31,$U$4:$Z$4,$U$8:$Z$10),1),1),4))</f>
        <v>"PhysDef":22996.8302</v>
      </c>
      <c r="BS263" s="2" t="str" cm="1">
        <f t="array" ref="BS263">IF(BS262="","",$B$2&amp;BS$31&amp;$B$2&amp;$B$1&amp;ROUND(BS$29/100*_xlfn.XLOOKUP($E263,$E$32:$E$281,_xlfn.XLOOKUP(BS$31,$S$28:$AB$28,$S$32:$AB$281))*IFERROR(_xlfn.XLOOKUP(BV$30,$S$8:$S$10,_xlfn.XLOOKUP(BS$31,$U$4:$Z$4,$U$8:$Z$10),1),1),4))</f>
        <v>"HealInc":0.1686</v>
      </c>
      <c r="BT263" s="2" t="str" cm="1">
        <f t="array" ref="BT263">IF(BT262="","",$B$2&amp;BT$31&amp;$B$2&amp;$B$1&amp;ROUND(BT$29/100*_xlfn.XLOOKUP($E263,$E$32:$E$281,_xlfn.XLOOKUP(BT$31,$S$28:$AB$28,$S$32:$AB$281))*IFERROR(_xlfn.XLOOKUP(BU$30,$S$8:$S$10,_xlfn.XLOOKUP(BT$31,$U$4:$Z$4,$U$8:$Z$10),1),1),4))</f>
        <v/>
      </c>
      <c r="BU263" s="2" t="str">
        <f t="shared" si="47"/>
        <v>{"PhysDef":22996.8302,"HealInc":0.1686}</v>
      </c>
      <c r="BV263" s="2" t="str" cm="1">
        <f t="array" ref="BV263">IF(BV262="","",$B$2&amp;BV$31&amp;$B$2&amp;$B$1&amp;ROUND(BV$29/100*_xlfn.XLOOKUP($E263,$E$32:$E$281,_xlfn.XLOOKUP(BV$31,$S$28:$AB$28,$S$32:$AB$281))*IFERROR(_xlfn.XLOOKUP(BY$30,$S$8:$S$10,_xlfn.XLOOKUP(BV$31,$U$4:$Z$4,$U$8:$Z$10),1),1),4))</f>
        <v>"MagicDef":23470.9916</v>
      </c>
      <c r="BW263" s="2" t="str" cm="1">
        <f t="array" ref="BW263">IF(BW262="","",$B$2&amp;BW$31&amp;$B$2&amp;$B$1&amp;ROUND(BW$29/100*_xlfn.XLOOKUP($E263,$E$32:$E$281,_xlfn.XLOOKUP(BW$31,$S$28:$AB$28,$S$32:$AB$281))*IFERROR(_xlfn.XLOOKUP(BZ$30,$S$8:$S$10,_xlfn.XLOOKUP(BW$31,$U$4:$Z$4,$U$8:$Z$10),1),1),4))</f>
        <v>"AtkSpeed":0.23</v>
      </c>
      <c r="BX263" s="2" t="str" cm="1">
        <f t="array" ref="BX263">IF(BX262="","",$B$2&amp;BX$31&amp;$B$2&amp;$B$1&amp;ROUND(BX$29/100*_xlfn.XLOOKUP($E263,$E$32:$E$281,_xlfn.XLOOKUP(BX$31,$S$28:$AB$28,$S$32:$AB$281))*IFERROR(_xlfn.XLOOKUP(BY$30,$S$8:$S$10,_xlfn.XLOOKUP(BX$31,$U$4:$Z$4,$U$8:$Z$10),1),1),4))</f>
        <v>"HealInc":0.1686</v>
      </c>
      <c r="BY263" s="2" t="str">
        <f t="shared" si="48"/>
        <v>{"MagicDef":23470.9916,"AtkSpeed":0.23,"HealInc":0.1686}</v>
      </c>
    </row>
    <row r="264" spans="4:77" ht="16.5" x14ac:dyDescent="0.15">
      <c r="D264" s="38">
        <v>475</v>
      </c>
      <c r="E264" s="43">
        <v>233</v>
      </c>
      <c r="F264" s="38">
        <v>0</v>
      </c>
      <c r="G264" s="38">
        <v>0</v>
      </c>
      <c r="H264" s="38">
        <v>0</v>
      </c>
      <c r="I264" s="48">
        <v>0</v>
      </c>
      <c r="J264" s="48">
        <v>0</v>
      </c>
      <c r="K264" s="48">
        <v>0</v>
      </c>
      <c r="L264" s="48">
        <v>0</v>
      </c>
      <c r="M264" s="48">
        <v>0</v>
      </c>
      <c r="N264" s="48">
        <v>0</v>
      </c>
      <c r="O264" s="48">
        <v>0</v>
      </c>
      <c r="P264" s="48">
        <v>0</v>
      </c>
      <c r="Q264" s="48">
        <v>0</v>
      </c>
      <c r="R264" s="48">
        <v>0</v>
      </c>
      <c r="S264" s="48">
        <f>SUM(I$32:I264)</f>
        <v>592701.80883179419</v>
      </c>
      <c r="T264" s="48">
        <f>SUM(J$32:J264)</f>
        <v>59270.180883179411</v>
      </c>
      <c r="U264" s="48">
        <f>SUM(K$32:K264)</f>
        <v>23708.072353271767</v>
      </c>
      <c r="V264" s="48">
        <f>SUM(L$32:L264)</f>
        <v>23708.072353271767</v>
      </c>
      <c r="W264" s="62">
        <f>SUM(M$32:M264)/10000</f>
        <v>0.80920000000000003</v>
      </c>
      <c r="X264" s="62">
        <f>SUM(N$32:N264)/10000</f>
        <v>0.80920000000000003</v>
      </c>
      <c r="Y264" s="62">
        <f>SUM(O$32:O264)/10000</f>
        <v>0.22994999999999999</v>
      </c>
      <c r="Z264" s="62">
        <f>SUM(P$32:P264)/10000</f>
        <v>0.17885000000000001</v>
      </c>
      <c r="AA264" s="62">
        <f>SUM(Q$32:Q264)/10000</f>
        <v>0.16863000000000011</v>
      </c>
      <c r="AB264" s="62">
        <f>SUM(R$32:R264)/10000</f>
        <v>0.16863000000000011</v>
      </c>
      <c r="AD264" s="2" t="str" cm="1">
        <f t="array" ref="AD264">IF(AD263="","",$B$2&amp;AD$31&amp;$B$2&amp;$B$1&amp;ROUND(AD$29/100*_xlfn.XLOOKUP($E264,$E$32:$E$281,_xlfn.XLOOKUP(AD$31,$S$28:$AB$28,$S$32:$AB$281))*_xlfn.XLOOKUP(AG$30,$S$8:$S$10,_xlfn.XLOOKUP(AD$31,$U$4:$Z$4,$U$8:$Z$10),1),4))</f>
        <v>"Atk":72309.6207</v>
      </c>
      <c r="AE264" s="2" t="str" cm="1">
        <f t="array" ref="AE264">IF(AE263="","",$B$2&amp;AE$31&amp;$B$2&amp;$B$1&amp;ROUND(AE$29/100*_xlfn.XLOOKUP($E264,$E$32:$E$281,_xlfn.XLOOKUP(AE$31,$S$28:$AB$28,$S$32:$AB$281))*_xlfn.XLOOKUP(AG$30,$S$8:$S$10,_xlfn.XLOOKUP(AE$31,$U$4:$Z$4,$U$8:$Z$10),1),4))</f>
        <v>"Cri":1.1733</v>
      </c>
      <c r="AF264" s="2" t="str" cm="1">
        <f t="array" ref="AF264">IF(AF263="","",$B$2&amp;AF$31&amp;$B$2&amp;$B$1&amp;ROUND(AF$29/100*_xlfn.XLOOKUP($E264,$E$32:$E$281,_xlfn.XLOOKUP(AF$31,$S$28:$AB$28,$S$32:$AB$281))*_xlfn.XLOOKUP(AI$30,$S$8:$S$10,_xlfn.XLOOKUP(AF$31,$U$4:$Z$4,$U$8:$Z$10),1),4))</f>
        <v/>
      </c>
      <c r="AG264" s="2" t="str">
        <f t="shared" si="37"/>
        <v>{"Atk":72309.6207,"Cri":1.1733}</v>
      </c>
      <c r="AH264" s="2" t="str" cm="1">
        <f t="array" ref="AH264">IF(AH263="","",$B$2&amp;AH$31&amp;$B$2&amp;$B$1&amp;ROUND(AH$29/100*_xlfn.XLOOKUP($E264,$E$32:$E$281,_xlfn.XLOOKUP(AH$31,$S$28:$AB$28,$S$32:$AB$281))*_xlfn.XLOOKUP(AK$30,$S$8:$S$10,_xlfn.XLOOKUP(AH$31,$U$4:$Z$4,$U$8:$Z$10),1),4))</f>
        <v>"Hp":521577.5918</v>
      </c>
      <c r="AI264" s="2" t="str" cm="1">
        <f t="array" ref="AI264">IF(AI263="","",$B$2&amp;AI$31&amp;$B$2&amp;$B$1&amp;ROUND(AI$29/100*_xlfn.XLOOKUP($E264,$E$32:$E$281,_xlfn.XLOOKUP(AI$31,$S$28:$AB$28,$S$32:$AB$281))*_xlfn.XLOOKUP(AK$30,$S$8:$S$10,_xlfn.XLOOKUP(AI$31,$U$4:$Z$4,$U$8:$Z$10),1),4))</f>
        <v>"AntiCri":0.6474</v>
      </c>
      <c r="AJ264" s="2" t="str" cm="1">
        <f t="array" ref="AJ264">IF(AJ263="","",$B$2&amp;AJ$31&amp;$B$2&amp;$B$1&amp;ROUND(AJ$29/100*_xlfn.XLOOKUP($E264,$E$32:$E$281,_xlfn.XLOOKUP(AJ$31,$S$28:$AB$28,$S$32:$AB$281))*_xlfn.XLOOKUP(AK$30,$S$8:$S$10,_xlfn.XLOOKUP(AJ$31,$U$4:$Z$4,$U$8:$Z$10),1),4))</f>
        <v/>
      </c>
      <c r="AK264" s="2" t="str">
        <f t="shared" si="38"/>
        <v>{"Hp":521577.5918,"AntiCri":0.6474}</v>
      </c>
      <c r="AL264" s="2" t="str" cm="1">
        <f t="array" ref="AL264">IF(AL263="","",$B$2&amp;AL$31&amp;$B$2&amp;$B$1&amp;ROUND(AL$29/100*_xlfn.XLOOKUP($E264,$E$32:$E$281,_xlfn.XLOOKUP(AL$31,$S$28:$AB$28,$S$32:$AB$281))*IFERROR(_xlfn.XLOOKUP(AO$30,$S$8:$S$10,_xlfn.XLOOKUP(AL$31,$U$4:$Z$4,$U$8:$Z$10),1),1),4))</f>
        <v>"PhysDef":22522.6687</v>
      </c>
      <c r="AM264" s="2" t="str" cm="1">
        <f t="array" ref="AM264">IF(AM263="","",$B$2&amp;AM$31&amp;$B$2&amp;$B$1&amp;ROUND(AM$29/100*_xlfn.XLOOKUP($E264,$E$32:$E$281,_xlfn.XLOOKUP(AM$31,$S$28:$AB$28,$S$32:$AB$281))*IFERROR(_xlfn.XLOOKUP(AP$30,$S$8:$S$10,_xlfn.XLOOKUP(AM$31,$U$4:$Z$4,$U$8:$Z$10),1),1),4))</f>
        <v>"SkillSpeed":0.1789</v>
      </c>
      <c r="AN264" s="2" t="str" cm="1">
        <f t="array" ref="AN264">IF(AN263="","",$B$2&amp;AN$31&amp;$B$2&amp;$B$1&amp;ROUND(AN$29/100*_xlfn.XLOOKUP($E264,$E$32:$E$281,_xlfn.XLOOKUP(AN$31,$S$28:$AB$28,$S$32:$AB$281))*IFERROR(_xlfn.XLOOKUP(AO$30,$S$8:$S$10,_xlfn.XLOOKUP(AN$31,$U$4:$Z$4,$U$8:$Z$10),1),1),4))</f>
        <v/>
      </c>
      <c r="AO264" s="2" t="str">
        <f t="shared" si="39"/>
        <v>{"PhysDef":22522.6687,"SkillSpeed":0.1789}</v>
      </c>
      <c r="AP264" s="2" t="str" cm="1">
        <f t="array" ref="AP264">IF(AP263="","",$B$2&amp;AP$31&amp;$B$2&amp;$B$1&amp;ROUND(AP$29/100*_xlfn.XLOOKUP($E264,$E$32:$E$281,_xlfn.XLOOKUP(AP$31,$S$28:$AB$28,$S$32:$AB$281))*IFERROR(_xlfn.XLOOKUP(AS$30,$S$8:$S$10,_xlfn.XLOOKUP(AP$31,$U$4:$Z$4,$U$8:$Z$10),1),1),4))</f>
        <v>"MagicDef":22522.6687</v>
      </c>
      <c r="AQ264" s="2" t="str" cm="1">
        <f t="array" ref="AQ264">IF(AQ263="","",$B$2&amp;AQ$31&amp;$B$2&amp;$B$1&amp;ROUND(AQ$29/100*_xlfn.XLOOKUP($E264,$E$32:$E$281,_xlfn.XLOOKUP(AQ$31,$S$28:$AB$28,$S$32:$AB$281))*IFERROR(_xlfn.XLOOKUP(AT$30,$S$8:$S$10,_xlfn.XLOOKUP(AQ$31,$U$4:$Z$4,$U$8:$Z$10),1),1),4))</f>
        <v>"AtkSpeed":0.23</v>
      </c>
      <c r="AR264" s="2" t="str" cm="1">
        <f t="array" ref="AR264">IF(AR263="","",$B$2&amp;AR$31&amp;$B$2&amp;$B$1&amp;ROUND(AR$29/100*_xlfn.XLOOKUP($E264,$E$32:$E$281,_xlfn.XLOOKUP(AR$31,$S$28:$AB$28,$S$32:$AB$281))*IFERROR(_xlfn.XLOOKUP(AS$30,$S$8:$S$10,_xlfn.XLOOKUP(AR$31,$U$4:$Z$4,$U$8:$Z$10),1),1),4))</f>
        <v>"SkillSpeed":0.1789</v>
      </c>
      <c r="AS264" s="2" t="str">
        <f t="shared" si="40"/>
        <v>{"MagicDef":22522.6687,"AtkSpeed":0.23,"SkillSpeed":0.1789}</v>
      </c>
      <c r="AT264" s="2" t="str" cm="1">
        <f t="array" ref="AT264">IF(AT263="","",$B$2&amp;AT$31&amp;$B$2&amp;$B$1&amp;ROUND(AT$29/100*_xlfn.XLOOKUP($E264,$E$32:$E$281,_xlfn.XLOOKUP(AT$31,$S$28:$AB$28,$S$32:$AB$281))*IFERROR(_xlfn.XLOOKUP(AW$30,$S$8:$S$10,_xlfn.XLOOKUP(AT$31,$U$4:$Z$4,$U$8:$Z$10),1),1),4))</f>
        <v>"Atk":50972.3556</v>
      </c>
      <c r="AU264" s="2" t="str" cm="1">
        <f t="array" ref="AU264">IF(AU263="","",$B$2&amp;AU$31&amp;$B$2&amp;$B$1&amp;ROUND(AU$29/100*_xlfn.XLOOKUP($E264,$E$32:$E$281,_xlfn.XLOOKUP(AU$31,$S$28:$AB$28,$S$32:$AB$281))*IFERROR(_xlfn.XLOOKUP(AX$30,$S$8:$S$10,_xlfn.XLOOKUP(AU$31,$U$4:$Z$4,$U$8:$Z$10),1),1),4))</f>
        <v>"Cri":0.8092</v>
      </c>
      <c r="AV264" s="2" t="str" cm="1">
        <f t="array" ref="AV264">IF(AV263="","",$B$2&amp;AV$31&amp;$B$2&amp;$B$1&amp;ROUND(AV$29/100*_xlfn.XLOOKUP($E264,$E$32:$E$281,_xlfn.XLOOKUP(AV$31,$S$28:$AB$28,$S$32:$AB$281))*IFERROR(_xlfn.XLOOKUP(AW$30,$S$8:$S$10,_xlfn.XLOOKUP(AV$31,$U$4:$Z$4,$U$8:$Z$10),1),1),4))</f>
        <v/>
      </c>
      <c r="AW264" s="2" t="str">
        <f t="shared" si="41"/>
        <v>{"Atk":50972.3556,"Cri":0.8092}</v>
      </c>
      <c r="AX264" s="2" t="str" cm="1">
        <f t="array" ref="AX264">IF(AX263="","",$B$2&amp;AX$31&amp;$B$2&amp;$B$1&amp;ROUND(AX$29/100*_xlfn.XLOOKUP($E264,$E$32:$E$281,_xlfn.XLOOKUP(AX$31,$S$28:$AB$28,$S$32:$AB$281))*IFERROR(_xlfn.XLOOKUP(BA$30,$S$8:$S$10,_xlfn.XLOOKUP(AX$31,$U$4:$Z$4,$U$8:$Z$10),1),1),4))</f>
        <v>"Hp":740877.261</v>
      </c>
      <c r="AY264" s="2" t="str" cm="1">
        <f t="array" ref="AY264">IF(AY263="","",$B$2&amp;AY$31&amp;$B$2&amp;$B$1&amp;ROUND(AY$29/100*_xlfn.XLOOKUP($E264,$E$32:$E$281,_xlfn.XLOOKUP(AY$31,$S$28:$AB$28,$S$32:$AB$281))*IFERROR(_xlfn.XLOOKUP(BB$30,$S$8:$S$10,_xlfn.XLOOKUP(AY$31,$U$4:$Z$4,$U$8:$Z$10),1),1),4))</f>
        <v>"AntiCri":0.8092</v>
      </c>
      <c r="AZ264" s="2" t="str" cm="1">
        <f t="array" ref="AZ264">IF(AZ263="","",$B$2&amp;AZ$31&amp;$B$2&amp;$B$1&amp;ROUND(AZ$29/100*_xlfn.XLOOKUP($E264,$E$32:$E$281,_xlfn.XLOOKUP(AZ$31,$S$28:$AB$28,$S$32:$AB$281))*IFERROR(_xlfn.XLOOKUP(BA$30,$S$8:$S$10,_xlfn.XLOOKUP(AZ$31,$U$4:$Z$4,$U$8:$Z$10),1),1),4))</f>
        <v/>
      </c>
      <c r="BA264" s="2" t="str">
        <f t="shared" si="42"/>
        <v>{"Hp":740877.261,"AntiCri":0.8092}</v>
      </c>
      <c r="BB264" s="2" t="str" cm="1">
        <f t="array" ref="BB264">IF(BB263="","",$B$2&amp;BB$31&amp;$B$2&amp;$B$1&amp;ROUND(BB$29/100*_xlfn.XLOOKUP($E264,$E$32:$E$281,_xlfn.XLOOKUP(BB$31,$S$28:$AB$28,$S$32:$AB$281))*IFERROR(_xlfn.XLOOKUP(BE$30,$S$8:$S$10,_xlfn.XLOOKUP(BB$31,$U$4:$Z$4,$U$8:$Z$10),1),1),4))</f>
        <v>"PhysDef":26078.8796</v>
      </c>
      <c r="BC264" s="2" t="str" cm="1">
        <f t="array" ref="BC264">IF(BC263="","",$B$2&amp;BC$31&amp;$B$2&amp;$B$1&amp;ROUND(BC$29/100*_xlfn.XLOOKUP($E264,$E$32:$E$281,_xlfn.XLOOKUP(BC$31,$S$28:$AB$28,$S$32:$AB$281))*IFERROR(_xlfn.XLOOKUP(BF$30,$S$8:$S$10,_xlfn.XLOOKUP(BC$31,$U$4:$Z$4,$U$8:$Z$10),1),1),4))</f>
        <v>"OnHealInc":0.1686</v>
      </c>
      <c r="BD264" s="2" t="str" cm="1">
        <f t="array" ref="BD264">IF(BD263="","",$B$2&amp;BD$31&amp;$B$2&amp;$B$1&amp;ROUND(BD$29/100*_xlfn.XLOOKUP($E264,$E$32:$E$281,_xlfn.XLOOKUP(BD$31,$S$28:$AB$28,$S$32:$AB$281))*IFERROR(_xlfn.XLOOKUP(BE$30,$S$8:$S$10,_xlfn.XLOOKUP(BD$31,$U$4:$Z$4,$U$8:$Z$10),1),1),4))</f>
        <v/>
      </c>
      <c r="BE264" s="2" t="str">
        <f t="shared" si="43"/>
        <v>{"PhysDef":26078.8796,"OnHealInc":0.1686}</v>
      </c>
      <c r="BF264" s="2" t="str" cm="1">
        <f t="array" ref="BF264">IF(BF263="","",$B$2&amp;BF$31&amp;$B$2&amp;$B$1&amp;ROUND(BF$29/100*_xlfn.XLOOKUP($E264,$E$32:$E$281,_xlfn.XLOOKUP(BF$31,$S$28:$AB$28,$S$32:$AB$281))*IFERROR(_xlfn.XLOOKUP(BI$30,$S$8:$S$10,_xlfn.XLOOKUP(BF$31,$U$4:$Z$4,$U$8:$Z$10),1),1),4))</f>
        <v>"MagicDef":26078.8796</v>
      </c>
      <c r="BG264" s="2" t="str" cm="1">
        <f t="array" ref="BG264">IF(BG263="","",$B$2&amp;BG$31&amp;$B$2&amp;$B$1&amp;ROUND(BG$29/100*_xlfn.XLOOKUP($E264,$E$32:$E$281,_xlfn.XLOOKUP(BG$31,$S$28:$AB$28,$S$32:$AB$281))*IFERROR(_xlfn.XLOOKUP(BJ$30,$S$8:$S$10,_xlfn.XLOOKUP(BG$31,$U$4:$Z$4,$U$8:$Z$10),1),1),4))</f>
        <v>"AtkSpeed":0.23</v>
      </c>
      <c r="BH264" s="2" t="str" cm="1">
        <f t="array" ref="BH264">IF(BH263="","",$B$2&amp;BH$31&amp;$B$2&amp;$B$1&amp;ROUND(BH$29/100*_xlfn.XLOOKUP($E264,$E$32:$E$281,_xlfn.XLOOKUP(BH$31,$S$28:$AB$28,$S$32:$AB$281))*IFERROR(_xlfn.XLOOKUP(BI$30,$S$8:$S$10,_xlfn.XLOOKUP(BH$31,$U$4:$Z$4,$U$8:$Z$10),1),1),4))</f>
        <v>"OnHealInc":0.1686</v>
      </c>
      <c r="BI264" s="2" t="str">
        <f t="shared" si="44"/>
        <v>{"MagicDef":26078.8796,"AtkSpeed":0.23,"OnHealInc":0.1686}</v>
      </c>
      <c r="BJ264" s="2" t="str" cm="1">
        <f t="array" ref="BJ264">IF(BJ263="","",$B$2&amp;BJ$31&amp;$B$2&amp;$B$1&amp;ROUND(BJ$29/100*_xlfn.XLOOKUP($E264,$E$32:$E$281,_xlfn.XLOOKUP(BJ$31,$S$28:$AB$28,$S$32:$AB$281))*IFERROR(_xlfn.XLOOKUP(BM$30,$S$8:$S$10,_xlfn.XLOOKUP(BJ$31,$U$4:$Z$4,$U$8:$Z$10),1),1),4))</f>
        <v>"Atk":65197.199</v>
      </c>
      <c r="BK264" s="2" t="str" cm="1">
        <f t="array" ref="BK264">IF(BK263="","",$B$2&amp;BK$31&amp;$B$2&amp;$B$1&amp;ROUND(BK$29/100*_xlfn.XLOOKUP($E264,$E$32:$E$281,_xlfn.XLOOKUP(BK$31,$S$28:$AB$28,$S$32:$AB$281))*IFERROR(_xlfn.XLOOKUP(BN$30,$S$8:$S$10,_xlfn.XLOOKUP(BK$31,$U$4:$Z$4,$U$8:$Z$10),1),1),4))</f>
        <v>"Cri":0.8092</v>
      </c>
      <c r="BL264" s="2" t="str" cm="1">
        <f t="array" ref="BL264">IF(BL263="","",$B$2&amp;BL$31&amp;$B$2&amp;$B$1&amp;ROUND(BL$29/100*_xlfn.XLOOKUP($E264,$E$32:$E$281,_xlfn.XLOOKUP(BL$31,$S$28:$AB$28,$S$32:$AB$281))*IFERROR(_xlfn.XLOOKUP(BM$30,$S$8:$S$10,_xlfn.XLOOKUP(BL$31,$U$4:$Z$4,$U$8:$Z$10),1),1),4))</f>
        <v/>
      </c>
      <c r="BM264" s="2" t="str">
        <f t="shared" si="45"/>
        <v>{"Atk":65197.199,"Cri":0.8092}</v>
      </c>
      <c r="BN264" s="2" t="str" cm="1">
        <f t="array" ref="BN264">IF(BN263="","",$B$2&amp;BN$31&amp;$B$2&amp;$B$1&amp;ROUND(BN$29/100*_xlfn.XLOOKUP($E264,$E$32:$E$281,_xlfn.XLOOKUP(BN$31,$S$28:$AB$28,$S$32:$AB$281))*IFERROR(_xlfn.XLOOKUP(BQ$30,$S$8:$S$10,_xlfn.XLOOKUP(BN$31,$U$4:$Z$4,$U$8:$Z$10),1),1),4))</f>
        <v>"Hp":622336.8993</v>
      </c>
      <c r="BO264" s="2" t="str" cm="1">
        <f t="array" ref="BO264">IF(BO263="","",$B$2&amp;BO$31&amp;$B$2&amp;$B$1&amp;ROUND(BO$29/100*_xlfn.XLOOKUP($E264,$E$32:$E$281,_xlfn.XLOOKUP(BO$31,$S$28:$AB$28,$S$32:$AB$281))*IFERROR(_xlfn.XLOOKUP(BR$30,$S$8:$S$10,_xlfn.XLOOKUP(BO$31,$U$4:$Z$4,$U$8:$Z$10),1),1),4))</f>
        <v>"AntiCri":0.8092</v>
      </c>
      <c r="BP264" s="2" t="str" cm="1">
        <f t="array" ref="BP264">IF(BP263="","",$B$2&amp;BP$31&amp;$B$2&amp;$B$1&amp;ROUND(BP$29/100*_xlfn.XLOOKUP($E264,$E$32:$E$281,_xlfn.XLOOKUP(BP$31,$S$28:$AB$28,$S$32:$AB$281))*IFERROR(_xlfn.XLOOKUP(BQ$30,$S$8:$S$10,_xlfn.XLOOKUP(BP$31,$U$4:$Z$4,$U$8:$Z$10),1),1),4))</f>
        <v/>
      </c>
      <c r="BQ264" s="2" t="str">
        <f t="shared" si="46"/>
        <v>{"Hp":622336.8993,"AntiCri":0.8092}</v>
      </c>
      <c r="BR264" s="2" t="str" cm="1">
        <f t="array" ref="BR264">IF(BR263="","",$B$2&amp;BR$31&amp;$B$2&amp;$B$1&amp;ROUND(BR$29/100*_xlfn.XLOOKUP($E264,$E$32:$E$281,_xlfn.XLOOKUP(BR$31,$S$28:$AB$28,$S$32:$AB$281))*IFERROR(_xlfn.XLOOKUP(BU$30,$S$8:$S$10,_xlfn.XLOOKUP(BR$31,$U$4:$Z$4,$U$8:$Z$10),1),1),4))</f>
        <v>"PhysDef":22996.8302</v>
      </c>
      <c r="BS264" s="2" t="str" cm="1">
        <f t="array" ref="BS264">IF(BS263="","",$B$2&amp;BS$31&amp;$B$2&amp;$B$1&amp;ROUND(BS$29/100*_xlfn.XLOOKUP($E264,$E$32:$E$281,_xlfn.XLOOKUP(BS$31,$S$28:$AB$28,$S$32:$AB$281))*IFERROR(_xlfn.XLOOKUP(BV$30,$S$8:$S$10,_xlfn.XLOOKUP(BS$31,$U$4:$Z$4,$U$8:$Z$10),1),1),4))</f>
        <v>"HealInc":0.1686</v>
      </c>
      <c r="BT264" s="2" t="str" cm="1">
        <f t="array" ref="BT264">IF(BT263="","",$B$2&amp;BT$31&amp;$B$2&amp;$B$1&amp;ROUND(BT$29/100*_xlfn.XLOOKUP($E264,$E$32:$E$281,_xlfn.XLOOKUP(BT$31,$S$28:$AB$28,$S$32:$AB$281))*IFERROR(_xlfn.XLOOKUP(BU$30,$S$8:$S$10,_xlfn.XLOOKUP(BT$31,$U$4:$Z$4,$U$8:$Z$10),1),1),4))</f>
        <v/>
      </c>
      <c r="BU264" s="2" t="str">
        <f t="shared" si="47"/>
        <v>{"PhysDef":22996.8302,"HealInc":0.1686}</v>
      </c>
      <c r="BV264" s="2" t="str" cm="1">
        <f t="array" ref="BV264">IF(BV263="","",$B$2&amp;BV$31&amp;$B$2&amp;$B$1&amp;ROUND(BV$29/100*_xlfn.XLOOKUP($E264,$E$32:$E$281,_xlfn.XLOOKUP(BV$31,$S$28:$AB$28,$S$32:$AB$281))*IFERROR(_xlfn.XLOOKUP(BY$30,$S$8:$S$10,_xlfn.XLOOKUP(BV$31,$U$4:$Z$4,$U$8:$Z$10),1),1),4))</f>
        <v>"MagicDef":23470.9916</v>
      </c>
      <c r="BW264" s="2" t="str" cm="1">
        <f t="array" ref="BW264">IF(BW263="","",$B$2&amp;BW$31&amp;$B$2&amp;$B$1&amp;ROUND(BW$29/100*_xlfn.XLOOKUP($E264,$E$32:$E$281,_xlfn.XLOOKUP(BW$31,$S$28:$AB$28,$S$32:$AB$281))*IFERROR(_xlfn.XLOOKUP(BZ$30,$S$8:$S$10,_xlfn.XLOOKUP(BW$31,$U$4:$Z$4,$U$8:$Z$10),1),1),4))</f>
        <v>"AtkSpeed":0.23</v>
      </c>
      <c r="BX264" s="2" t="str" cm="1">
        <f t="array" ref="BX264">IF(BX263="","",$B$2&amp;BX$31&amp;$B$2&amp;$B$1&amp;ROUND(BX$29/100*_xlfn.XLOOKUP($E264,$E$32:$E$281,_xlfn.XLOOKUP(BX$31,$S$28:$AB$28,$S$32:$AB$281))*IFERROR(_xlfn.XLOOKUP(BY$30,$S$8:$S$10,_xlfn.XLOOKUP(BX$31,$U$4:$Z$4,$U$8:$Z$10),1),1),4))</f>
        <v>"HealInc":0.1686</v>
      </c>
      <c r="BY264" s="2" t="str">
        <f t="shared" si="48"/>
        <v>{"MagicDef":23470.9916,"AtkSpeed":0.23,"HealInc":0.1686}</v>
      </c>
    </row>
    <row r="265" spans="4:77" ht="16.5" x14ac:dyDescent="0.15">
      <c r="D265" s="38">
        <v>477</v>
      </c>
      <c r="E265" s="43">
        <v>234</v>
      </c>
      <c r="F265" s="38">
        <v>0</v>
      </c>
      <c r="G265" s="38">
        <v>0</v>
      </c>
      <c r="H265" s="38">
        <v>0</v>
      </c>
      <c r="I265" s="48">
        <v>0</v>
      </c>
      <c r="J265" s="48">
        <v>0</v>
      </c>
      <c r="K265" s="48">
        <v>0</v>
      </c>
      <c r="L265" s="48">
        <v>0</v>
      </c>
      <c r="M265" s="48">
        <v>0</v>
      </c>
      <c r="N265" s="48">
        <v>0</v>
      </c>
      <c r="O265" s="48">
        <v>0</v>
      </c>
      <c r="P265" s="48">
        <v>0</v>
      </c>
      <c r="Q265" s="48">
        <v>0</v>
      </c>
      <c r="R265" s="48">
        <v>0</v>
      </c>
      <c r="S265" s="48">
        <f>SUM(I$32:I265)</f>
        <v>592701.80883179419</v>
      </c>
      <c r="T265" s="48">
        <f>SUM(J$32:J265)</f>
        <v>59270.180883179411</v>
      </c>
      <c r="U265" s="48">
        <f>SUM(K$32:K265)</f>
        <v>23708.072353271767</v>
      </c>
      <c r="V265" s="48">
        <f>SUM(L$32:L265)</f>
        <v>23708.072353271767</v>
      </c>
      <c r="W265" s="62">
        <f>SUM(M$32:M265)/10000</f>
        <v>0.80920000000000003</v>
      </c>
      <c r="X265" s="62">
        <f>SUM(N$32:N265)/10000</f>
        <v>0.80920000000000003</v>
      </c>
      <c r="Y265" s="62">
        <f>SUM(O$32:O265)/10000</f>
        <v>0.22994999999999999</v>
      </c>
      <c r="Z265" s="62">
        <f>SUM(P$32:P265)/10000</f>
        <v>0.17885000000000001</v>
      </c>
      <c r="AA265" s="62">
        <f>SUM(Q$32:Q265)/10000</f>
        <v>0.16863000000000011</v>
      </c>
      <c r="AB265" s="62">
        <f>SUM(R$32:R265)/10000</f>
        <v>0.16863000000000011</v>
      </c>
      <c r="AD265" s="2" t="str" cm="1">
        <f t="array" ref="AD265">IF(AD264="","",$B$2&amp;AD$31&amp;$B$2&amp;$B$1&amp;ROUND(AD$29/100*_xlfn.XLOOKUP($E265,$E$32:$E$281,_xlfn.XLOOKUP(AD$31,$S$28:$AB$28,$S$32:$AB$281))*_xlfn.XLOOKUP(AG$30,$S$8:$S$10,_xlfn.XLOOKUP(AD$31,$U$4:$Z$4,$U$8:$Z$10),1),4))</f>
        <v>"Atk":72309.6207</v>
      </c>
      <c r="AE265" s="2" t="str" cm="1">
        <f t="array" ref="AE265">IF(AE264="","",$B$2&amp;AE$31&amp;$B$2&amp;$B$1&amp;ROUND(AE$29/100*_xlfn.XLOOKUP($E265,$E$32:$E$281,_xlfn.XLOOKUP(AE$31,$S$28:$AB$28,$S$32:$AB$281))*_xlfn.XLOOKUP(AG$30,$S$8:$S$10,_xlfn.XLOOKUP(AE$31,$U$4:$Z$4,$U$8:$Z$10),1),4))</f>
        <v>"Cri":1.1733</v>
      </c>
      <c r="AF265" s="2" t="str" cm="1">
        <f t="array" ref="AF265">IF(AF264="","",$B$2&amp;AF$31&amp;$B$2&amp;$B$1&amp;ROUND(AF$29/100*_xlfn.XLOOKUP($E265,$E$32:$E$281,_xlfn.XLOOKUP(AF$31,$S$28:$AB$28,$S$32:$AB$281))*_xlfn.XLOOKUP(AI$30,$S$8:$S$10,_xlfn.XLOOKUP(AF$31,$U$4:$Z$4,$U$8:$Z$10),1),4))</f>
        <v/>
      </c>
      <c r="AG265" s="2" t="str">
        <f t="shared" si="37"/>
        <v>{"Atk":72309.6207,"Cri":1.1733}</v>
      </c>
      <c r="AH265" s="2" t="str" cm="1">
        <f t="array" ref="AH265">IF(AH264="","",$B$2&amp;AH$31&amp;$B$2&amp;$B$1&amp;ROUND(AH$29/100*_xlfn.XLOOKUP($E265,$E$32:$E$281,_xlfn.XLOOKUP(AH$31,$S$28:$AB$28,$S$32:$AB$281))*_xlfn.XLOOKUP(AK$30,$S$8:$S$10,_xlfn.XLOOKUP(AH$31,$U$4:$Z$4,$U$8:$Z$10),1),4))</f>
        <v>"Hp":521577.5918</v>
      </c>
      <c r="AI265" s="2" t="str" cm="1">
        <f t="array" ref="AI265">IF(AI264="","",$B$2&amp;AI$31&amp;$B$2&amp;$B$1&amp;ROUND(AI$29/100*_xlfn.XLOOKUP($E265,$E$32:$E$281,_xlfn.XLOOKUP(AI$31,$S$28:$AB$28,$S$32:$AB$281))*_xlfn.XLOOKUP(AK$30,$S$8:$S$10,_xlfn.XLOOKUP(AI$31,$U$4:$Z$4,$U$8:$Z$10),1),4))</f>
        <v>"AntiCri":0.6474</v>
      </c>
      <c r="AJ265" s="2" t="str" cm="1">
        <f t="array" ref="AJ265">IF(AJ264="","",$B$2&amp;AJ$31&amp;$B$2&amp;$B$1&amp;ROUND(AJ$29/100*_xlfn.XLOOKUP($E265,$E$32:$E$281,_xlfn.XLOOKUP(AJ$31,$S$28:$AB$28,$S$32:$AB$281))*_xlfn.XLOOKUP(AK$30,$S$8:$S$10,_xlfn.XLOOKUP(AJ$31,$U$4:$Z$4,$U$8:$Z$10),1),4))</f>
        <v/>
      </c>
      <c r="AK265" s="2" t="str">
        <f t="shared" si="38"/>
        <v>{"Hp":521577.5918,"AntiCri":0.6474}</v>
      </c>
      <c r="AL265" s="2" t="str" cm="1">
        <f t="array" ref="AL265">IF(AL264="","",$B$2&amp;AL$31&amp;$B$2&amp;$B$1&amp;ROUND(AL$29/100*_xlfn.XLOOKUP($E265,$E$32:$E$281,_xlfn.XLOOKUP(AL$31,$S$28:$AB$28,$S$32:$AB$281))*IFERROR(_xlfn.XLOOKUP(AO$30,$S$8:$S$10,_xlfn.XLOOKUP(AL$31,$U$4:$Z$4,$U$8:$Z$10),1),1),4))</f>
        <v>"PhysDef":22522.6687</v>
      </c>
      <c r="AM265" s="2" t="str" cm="1">
        <f t="array" ref="AM265">IF(AM264="","",$B$2&amp;AM$31&amp;$B$2&amp;$B$1&amp;ROUND(AM$29/100*_xlfn.XLOOKUP($E265,$E$32:$E$281,_xlfn.XLOOKUP(AM$31,$S$28:$AB$28,$S$32:$AB$281))*IFERROR(_xlfn.XLOOKUP(AP$30,$S$8:$S$10,_xlfn.XLOOKUP(AM$31,$U$4:$Z$4,$U$8:$Z$10),1),1),4))</f>
        <v>"SkillSpeed":0.1789</v>
      </c>
      <c r="AN265" s="2" t="str" cm="1">
        <f t="array" ref="AN265">IF(AN264="","",$B$2&amp;AN$31&amp;$B$2&amp;$B$1&amp;ROUND(AN$29/100*_xlfn.XLOOKUP($E265,$E$32:$E$281,_xlfn.XLOOKUP(AN$31,$S$28:$AB$28,$S$32:$AB$281))*IFERROR(_xlfn.XLOOKUP(AO$30,$S$8:$S$10,_xlfn.XLOOKUP(AN$31,$U$4:$Z$4,$U$8:$Z$10),1),1),4))</f>
        <v/>
      </c>
      <c r="AO265" s="2" t="str">
        <f t="shared" si="39"/>
        <v>{"PhysDef":22522.6687,"SkillSpeed":0.1789}</v>
      </c>
      <c r="AP265" s="2" t="str" cm="1">
        <f t="array" ref="AP265">IF(AP264="","",$B$2&amp;AP$31&amp;$B$2&amp;$B$1&amp;ROUND(AP$29/100*_xlfn.XLOOKUP($E265,$E$32:$E$281,_xlfn.XLOOKUP(AP$31,$S$28:$AB$28,$S$32:$AB$281))*IFERROR(_xlfn.XLOOKUP(AS$30,$S$8:$S$10,_xlfn.XLOOKUP(AP$31,$U$4:$Z$4,$U$8:$Z$10),1),1),4))</f>
        <v>"MagicDef":22522.6687</v>
      </c>
      <c r="AQ265" s="2" t="str" cm="1">
        <f t="array" ref="AQ265">IF(AQ264="","",$B$2&amp;AQ$31&amp;$B$2&amp;$B$1&amp;ROUND(AQ$29/100*_xlfn.XLOOKUP($E265,$E$32:$E$281,_xlfn.XLOOKUP(AQ$31,$S$28:$AB$28,$S$32:$AB$281))*IFERROR(_xlfn.XLOOKUP(AT$30,$S$8:$S$10,_xlfn.XLOOKUP(AQ$31,$U$4:$Z$4,$U$8:$Z$10),1),1),4))</f>
        <v>"AtkSpeed":0.23</v>
      </c>
      <c r="AR265" s="2" t="str" cm="1">
        <f t="array" ref="AR265">IF(AR264="","",$B$2&amp;AR$31&amp;$B$2&amp;$B$1&amp;ROUND(AR$29/100*_xlfn.XLOOKUP($E265,$E$32:$E$281,_xlfn.XLOOKUP(AR$31,$S$28:$AB$28,$S$32:$AB$281))*IFERROR(_xlfn.XLOOKUP(AS$30,$S$8:$S$10,_xlfn.XLOOKUP(AR$31,$U$4:$Z$4,$U$8:$Z$10),1),1),4))</f>
        <v>"SkillSpeed":0.1789</v>
      </c>
      <c r="AS265" s="2" t="str">
        <f t="shared" si="40"/>
        <v>{"MagicDef":22522.6687,"AtkSpeed":0.23,"SkillSpeed":0.1789}</v>
      </c>
      <c r="AT265" s="2" t="str" cm="1">
        <f t="array" ref="AT265">IF(AT264="","",$B$2&amp;AT$31&amp;$B$2&amp;$B$1&amp;ROUND(AT$29/100*_xlfn.XLOOKUP($E265,$E$32:$E$281,_xlfn.XLOOKUP(AT$31,$S$28:$AB$28,$S$32:$AB$281))*IFERROR(_xlfn.XLOOKUP(AW$30,$S$8:$S$10,_xlfn.XLOOKUP(AT$31,$U$4:$Z$4,$U$8:$Z$10),1),1),4))</f>
        <v>"Atk":50972.3556</v>
      </c>
      <c r="AU265" s="2" t="str" cm="1">
        <f t="array" ref="AU265">IF(AU264="","",$B$2&amp;AU$31&amp;$B$2&amp;$B$1&amp;ROUND(AU$29/100*_xlfn.XLOOKUP($E265,$E$32:$E$281,_xlfn.XLOOKUP(AU$31,$S$28:$AB$28,$S$32:$AB$281))*IFERROR(_xlfn.XLOOKUP(AX$30,$S$8:$S$10,_xlfn.XLOOKUP(AU$31,$U$4:$Z$4,$U$8:$Z$10),1),1),4))</f>
        <v>"Cri":0.8092</v>
      </c>
      <c r="AV265" s="2" t="str" cm="1">
        <f t="array" ref="AV265">IF(AV264="","",$B$2&amp;AV$31&amp;$B$2&amp;$B$1&amp;ROUND(AV$29/100*_xlfn.XLOOKUP($E265,$E$32:$E$281,_xlfn.XLOOKUP(AV$31,$S$28:$AB$28,$S$32:$AB$281))*IFERROR(_xlfn.XLOOKUP(AW$30,$S$8:$S$10,_xlfn.XLOOKUP(AV$31,$U$4:$Z$4,$U$8:$Z$10),1),1),4))</f>
        <v/>
      </c>
      <c r="AW265" s="2" t="str">
        <f t="shared" si="41"/>
        <v>{"Atk":50972.3556,"Cri":0.8092}</v>
      </c>
      <c r="AX265" s="2" t="str" cm="1">
        <f t="array" ref="AX265">IF(AX264="","",$B$2&amp;AX$31&amp;$B$2&amp;$B$1&amp;ROUND(AX$29/100*_xlfn.XLOOKUP($E265,$E$32:$E$281,_xlfn.XLOOKUP(AX$31,$S$28:$AB$28,$S$32:$AB$281))*IFERROR(_xlfn.XLOOKUP(BA$30,$S$8:$S$10,_xlfn.XLOOKUP(AX$31,$U$4:$Z$4,$U$8:$Z$10),1),1),4))</f>
        <v>"Hp":740877.261</v>
      </c>
      <c r="AY265" s="2" t="str" cm="1">
        <f t="array" ref="AY265">IF(AY264="","",$B$2&amp;AY$31&amp;$B$2&amp;$B$1&amp;ROUND(AY$29/100*_xlfn.XLOOKUP($E265,$E$32:$E$281,_xlfn.XLOOKUP(AY$31,$S$28:$AB$28,$S$32:$AB$281))*IFERROR(_xlfn.XLOOKUP(BB$30,$S$8:$S$10,_xlfn.XLOOKUP(AY$31,$U$4:$Z$4,$U$8:$Z$10),1),1),4))</f>
        <v>"AntiCri":0.8092</v>
      </c>
      <c r="AZ265" s="2" t="str" cm="1">
        <f t="array" ref="AZ265">IF(AZ264="","",$B$2&amp;AZ$31&amp;$B$2&amp;$B$1&amp;ROUND(AZ$29/100*_xlfn.XLOOKUP($E265,$E$32:$E$281,_xlfn.XLOOKUP(AZ$31,$S$28:$AB$28,$S$32:$AB$281))*IFERROR(_xlfn.XLOOKUP(BA$30,$S$8:$S$10,_xlfn.XLOOKUP(AZ$31,$U$4:$Z$4,$U$8:$Z$10),1),1),4))</f>
        <v/>
      </c>
      <c r="BA265" s="2" t="str">
        <f t="shared" si="42"/>
        <v>{"Hp":740877.261,"AntiCri":0.8092}</v>
      </c>
      <c r="BB265" s="2" t="str" cm="1">
        <f t="array" ref="BB265">IF(BB264="","",$B$2&amp;BB$31&amp;$B$2&amp;$B$1&amp;ROUND(BB$29/100*_xlfn.XLOOKUP($E265,$E$32:$E$281,_xlfn.XLOOKUP(BB$31,$S$28:$AB$28,$S$32:$AB$281))*IFERROR(_xlfn.XLOOKUP(BE$30,$S$8:$S$10,_xlfn.XLOOKUP(BB$31,$U$4:$Z$4,$U$8:$Z$10),1),1),4))</f>
        <v>"PhysDef":26078.8796</v>
      </c>
      <c r="BC265" s="2" t="str" cm="1">
        <f t="array" ref="BC265">IF(BC264="","",$B$2&amp;BC$31&amp;$B$2&amp;$B$1&amp;ROUND(BC$29/100*_xlfn.XLOOKUP($E265,$E$32:$E$281,_xlfn.XLOOKUP(BC$31,$S$28:$AB$28,$S$32:$AB$281))*IFERROR(_xlfn.XLOOKUP(BF$30,$S$8:$S$10,_xlfn.XLOOKUP(BC$31,$U$4:$Z$4,$U$8:$Z$10),1),1),4))</f>
        <v>"OnHealInc":0.1686</v>
      </c>
      <c r="BD265" s="2" t="str" cm="1">
        <f t="array" ref="BD265">IF(BD264="","",$B$2&amp;BD$31&amp;$B$2&amp;$B$1&amp;ROUND(BD$29/100*_xlfn.XLOOKUP($E265,$E$32:$E$281,_xlfn.XLOOKUP(BD$31,$S$28:$AB$28,$S$32:$AB$281))*IFERROR(_xlfn.XLOOKUP(BE$30,$S$8:$S$10,_xlfn.XLOOKUP(BD$31,$U$4:$Z$4,$U$8:$Z$10),1),1),4))</f>
        <v/>
      </c>
      <c r="BE265" s="2" t="str">
        <f t="shared" si="43"/>
        <v>{"PhysDef":26078.8796,"OnHealInc":0.1686}</v>
      </c>
      <c r="BF265" s="2" t="str" cm="1">
        <f t="array" ref="BF265">IF(BF264="","",$B$2&amp;BF$31&amp;$B$2&amp;$B$1&amp;ROUND(BF$29/100*_xlfn.XLOOKUP($E265,$E$32:$E$281,_xlfn.XLOOKUP(BF$31,$S$28:$AB$28,$S$32:$AB$281))*IFERROR(_xlfn.XLOOKUP(BI$30,$S$8:$S$10,_xlfn.XLOOKUP(BF$31,$U$4:$Z$4,$U$8:$Z$10),1),1),4))</f>
        <v>"MagicDef":26078.8796</v>
      </c>
      <c r="BG265" s="2" t="str" cm="1">
        <f t="array" ref="BG265">IF(BG264="","",$B$2&amp;BG$31&amp;$B$2&amp;$B$1&amp;ROUND(BG$29/100*_xlfn.XLOOKUP($E265,$E$32:$E$281,_xlfn.XLOOKUP(BG$31,$S$28:$AB$28,$S$32:$AB$281))*IFERROR(_xlfn.XLOOKUP(BJ$30,$S$8:$S$10,_xlfn.XLOOKUP(BG$31,$U$4:$Z$4,$U$8:$Z$10),1),1),4))</f>
        <v>"AtkSpeed":0.23</v>
      </c>
      <c r="BH265" s="2" t="str" cm="1">
        <f t="array" ref="BH265">IF(BH264="","",$B$2&amp;BH$31&amp;$B$2&amp;$B$1&amp;ROUND(BH$29/100*_xlfn.XLOOKUP($E265,$E$32:$E$281,_xlfn.XLOOKUP(BH$31,$S$28:$AB$28,$S$32:$AB$281))*IFERROR(_xlfn.XLOOKUP(BI$30,$S$8:$S$10,_xlfn.XLOOKUP(BH$31,$U$4:$Z$4,$U$8:$Z$10),1),1),4))</f>
        <v>"OnHealInc":0.1686</v>
      </c>
      <c r="BI265" s="2" t="str">
        <f t="shared" si="44"/>
        <v>{"MagicDef":26078.8796,"AtkSpeed":0.23,"OnHealInc":0.1686}</v>
      </c>
      <c r="BJ265" s="2" t="str" cm="1">
        <f t="array" ref="BJ265">IF(BJ264="","",$B$2&amp;BJ$31&amp;$B$2&amp;$B$1&amp;ROUND(BJ$29/100*_xlfn.XLOOKUP($E265,$E$32:$E$281,_xlfn.XLOOKUP(BJ$31,$S$28:$AB$28,$S$32:$AB$281))*IFERROR(_xlfn.XLOOKUP(BM$30,$S$8:$S$10,_xlfn.XLOOKUP(BJ$31,$U$4:$Z$4,$U$8:$Z$10),1),1),4))</f>
        <v>"Atk":65197.199</v>
      </c>
      <c r="BK265" s="2" t="str" cm="1">
        <f t="array" ref="BK265">IF(BK264="","",$B$2&amp;BK$31&amp;$B$2&amp;$B$1&amp;ROUND(BK$29/100*_xlfn.XLOOKUP($E265,$E$32:$E$281,_xlfn.XLOOKUP(BK$31,$S$28:$AB$28,$S$32:$AB$281))*IFERROR(_xlfn.XLOOKUP(BN$30,$S$8:$S$10,_xlfn.XLOOKUP(BK$31,$U$4:$Z$4,$U$8:$Z$10),1),1),4))</f>
        <v>"Cri":0.8092</v>
      </c>
      <c r="BL265" s="2" t="str" cm="1">
        <f t="array" ref="BL265">IF(BL264="","",$B$2&amp;BL$31&amp;$B$2&amp;$B$1&amp;ROUND(BL$29/100*_xlfn.XLOOKUP($E265,$E$32:$E$281,_xlfn.XLOOKUP(BL$31,$S$28:$AB$28,$S$32:$AB$281))*IFERROR(_xlfn.XLOOKUP(BM$30,$S$8:$S$10,_xlfn.XLOOKUP(BL$31,$U$4:$Z$4,$U$8:$Z$10),1),1),4))</f>
        <v/>
      </c>
      <c r="BM265" s="2" t="str">
        <f t="shared" si="45"/>
        <v>{"Atk":65197.199,"Cri":0.8092}</v>
      </c>
      <c r="BN265" s="2" t="str" cm="1">
        <f t="array" ref="BN265">IF(BN264="","",$B$2&amp;BN$31&amp;$B$2&amp;$B$1&amp;ROUND(BN$29/100*_xlfn.XLOOKUP($E265,$E$32:$E$281,_xlfn.XLOOKUP(BN$31,$S$28:$AB$28,$S$32:$AB$281))*IFERROR(_xlfn.XLOOKUP(BQ$30,$S$8:$S$10,_xlfn.XLOOKUP(BN$31,$U$4:$Z$4,$U$8:$Z$10),1),1),4))</f>
        <v>"Hp":622336.8993</v>
      </c>
      <c r="BO265" s="2" t="str" cm="1">
        <f t="array" ref="BO265">IF(BO264="","",$B$2&amp;BO$31&amp;$B$2&amp;$B$1&amp;ROUND(BO$29/100*_xlfn.XLOOKUP($E265,$E$32:$E$281,_xlfn.XLOOKUP(BO$31,$S$28:$AB$28,$S$32:$AB$281))*IFERROR(_xlfn.XLOOKUP(BR$30,$S$8:$S$10,_xlfn.XLOOKUP(BO$31,$U$4:$Z$4,$U$8:$Z$10),1),1),4))</f>
        <v>"AntiCri":0.8092</v>
      </c>
      <c r="BP265" s="2" t="str" cm="1">
        <f t="array" ref="BP265">IF(BP264="","",$B$2&amp;BP$31&amp;$B$2&amp;$B$1&amp;ROUND(BP$29/100*_xlfn.XLOOKUP($E265,$E$32:$E$281,_xlfn.XLOOKUP(BP$31,$S$28:$AB$28,$S$32:$AB$281))*IFERROR(_xlfn.XLOOKUP(BQ$30,$S$8:$S$10,_xlfn.XLOOKUP(BP$31,$U$4:$Z$4,$U$8:$Z$10),1),1),4))</f>
        <v/>
      </c>
      <c r="BQ265" s="2" t="str">
        <f t="shared" si="46"/>
        <v>{"Hp":622336.8993,"AntiCri":0.8092}</v>
      </c>
      <c r="BR265" s="2" t="str" cm="1">
        <f t="array" ref="BR265">IF(BR264="","",$B$2&amp;BR$31&amp;$B$2&amp;$B$1&amp;ROUND(BR$29/100*_xlfn.XLOOKUP($E265,$E$32:$E$281,_xlfn.XLOOKUP(BR$31,$S$28:$AB$28,$S$32:$AB$281))*IFERROR(_xlfn.XLOOKUP(BU$30,$S$8:$S$10,_xlfn.XLOOKUP(BR$31,$U$4:$Z$4,$U$8:$Z$10),1),1),4))</f>
        <v>"PhysDef":22996.8302</v>
      </c>
      <c r="BS265" s="2" t="str" cm="1">
        <f t="array" ref="BS265">IF(BS264="","",$B$2&amp;BS$31&amp;$B$2&amp;$B$1&amp;ROUND(BS$29/100*_xlfn.XLOOKUP($E265,$E$32:$E$281,_xlfn.XLOOKUP(BS$31,$S$28:$AB$28,$S$32:$AB$281))*IFERROR(_xlfn.XLOOKUP(BV$30,$S$8:$S$10,_xlfn.XLOOKUP(BS$31,$U$4:$Z$4,$U$8:$Z$10),1),1),4))</f>
        <v>"HealInc":0.1686</v>
      </c>
      <c r="BT265" s="2" t="str" cm="1">
        <f t="array" ref="BT265">IF(BT264="","",$B$2&amp;BT$31&amp;$B$2&amp;$B$1&amp;ROUND(BT$29/100*_xlfn.XLOOKUP($E265,$E$32:$E$281,_xlfn.XLOOKUP(BT$31,$S$28:$AB$28,$S$32:$AB$281))*IFERROR(_xlfn.XLOOKUP(BU$30,$S$8:$S$10,_xlfn.XLOOKUP(BT$31,$U$4:$Z$4,$U$8:$Z$10),1),1),4))</f>
        <v/>
      </c>
      <c r="BU265" s="2" t="str">
        <f t="shared" si="47"/>
        <v>{"PhysDef":22996.8302,"HealInc":0.1686}</v>
      </c>
      <c r="BV265" s="2" t="str" cm="1">
        <f t="array" ref="BV265">IF(BV264="","",$B$2&amp;BV$31&amp;$B$2&amp;$B$1&amp;ROUND(BV$29/100*_xlfn.XLOOKUP($E265,$E$32:$E$281,_xlfn.XLOOKUP(BV$31,$S$28:$AB$28,$S$32:$AB$281))*IFERROR(_xlfn.XLOOKUP(BY$30,$S$8:$S$10,_xlfn.XLOOKUP(BV$31,$U$4:$Z$4,$U$8:$Z$10),1),1),4))</f>
        <v>"MagicDef":23470.9916</v>
      </c>
      <c r="BW265" s="2" t="str" cm="1">
        <f t="array" ref="BW265">IF(BW264="","",$B$2&amp;BW$31&amp;$B$2&amp;$B$1&amp;ROUND(BW$29/100*_xlfn.XLOOKUP($E265,$E$32:$E$281,_xlfn.XLOOKUP(BW$31,$S$28:$AB$28,$S$32:$AB$281))*IFERROR(_xlfn.XLOOKUP(BZ$30,$S$8:$S$10,_xlfn.XLOOKUP(BW$31,$U$4:$Z$4,$U$8:$Z$10),1),1),4))</f>
        <v>"AtkSpeed":0.23</v>
      </c>
      <c r="BX265" s="2" t="str" cm="1">
        <f t="array" ref="BX265">IF(BX264="","",$B$2&amp;BX$31&amp;$B$2&amp;$B$1&amp;ROUND(BX$29/100*_xlfn.XLOOKUP($E265,$E$32:$E$281,_xlfn.XLOOKUP(BX$31,$S$28:$AB$28,$S$32:$AB$281))*IFERROR(_xlfn.XLOOKUP(BY$30,$S$8:$S$10,_xlfn.XLOOKUP(BX$31,$U$4:$Z$4,$U$8:$Z$10),1),1),4))</f>
        <v>"HealInc":0.1686</v>
      </c>
      <c r="BY265" s="2" t="str">
        <f t="shared" si="48"/>
        <v>{"MagicDef":23470.9916,"AtkSpeed":0.23,"HealInc":0.1686}</v>
      </c>
    </row>
    <row r="266" spans="4:77" ht="16.5" x14ac:dyDescent="0.15">
      <c r="D266" s="38">
        <v>479</v>
      </c>
      <c r="E266" s="43">
        <v>235</v>
      </c>
      <c r="F266" s="38">
        <v>0</v>
      </c>
      <c r="G266" s="38">
        <v>0</v>
      </c>
      <c r="H266" s="38">
        <v>0</v>
      </c>
      <c r="I266" s="48">
        <v>0</v>
      </c>
      <c r="J266" s="48">
        <v>0</v>
      </c>
      <c r="K266" s="48">
        <v>0</v>
      </c>
      <c r="L266" s="48">
        <v>0</v>
      </c>
      <c r="M266" s="48">
        <v>0</v>
      </c>
      <c r="N266" s="48">
        <v>0</v>
      </c>
      <c r="O266" s="48">
        <v>0</v>
      </c>
      <c r="P266" s="48">
        <v>0</v>
      </c>
      <c r="Q266" s="48">
        <v>0</v>
      </c>
      <c r="R266" s="48">
        <v>0</v>
      </c>
      <c r="S266" s="48">
        <f>SUM(I$32:I266)</f>
        <v>592701.80883179419</v>
      </c>
      <c r="T266" s="48">
        <f>SUM(J$32:J266)</f>
        <v>59270.180883179411</v>
      </c>
      <c r="U266" s="48">
        <f>SUM(K$32:K266)</f>
        <v>23708.072353271767</v>
      </c>
      <c r="V266" s="48">
        <f>SUM(L$32:L266)</f>
        <v>23708.072353271767</v>
      </c>
      <c r="W266" s="62">
        <f>SUM(M$32:M266)/10000</f>
        <v>0.80920000000000003</v>
      </c>
      <c r="X266" s="62">
        <f>SUM(N$32:N266)/10000</f>
        <v>0.80920000000000003</v>
      </c>
      <c r="Y266" s="62">
        <f>SUM(O$32:O266)/10000</f>
        <v>0.22994999999999999</v>
      </c>
      <c r="Z266" s="62">
        <f>SUM(P$32:P266)/10000</f>
        <v>0.17885000000000001</v>
      </c>
      <c r="AA266" s="62">
        <f>SUM(Q$32:Q266)/10000</f>
        <v>0.16863000000000011</v>
      </c>
      <c r="AB266" s="62">
        <f>SUM(R$32:R266)/10000</f>
        <v>0.16863000000000011</v>
      </c>
      <c r="AD266" s="2" t="str" cm="1">
        <f t="array" ref="AD266">IF(AD265="","",$B$2&amp;AD$31&amp;$B$2&amp;$B$1&amp;ROUND(AD$29/100*_xlfn.XLOOKUP($E266,$E$32:$E$281,_xlfn.XLOOKUP(AD$31,$S$28:$AB$28,$S$32:$AB$281))*_xlfn.XLOOKUP(AG$30,$S$8:$S$10,_xlfn.XLOOKUP(AD$31,$U$4:$Z$4,$U$8:$Z$10),1),4))</f>
        <v>"Atk":72309.6207</v>
      </c>
      <c r="AE266" s="2" t="str" cm="1">
        <f t="array" ref="AE266">IF(AE265="","",$B$2&amp;AE$31&amp;$B$2&amp;$B$1&amp;ROUND(AE$29/100*_xlfn.XLOOKUP($E266,$E$32:$E$281,_xlfn.XLOOKUP(AE$31,$S$28:$AB$28,$S$32:$AB$281))*_xlfn.XLOOKUP(AG$30,$S$8:$S$10,_xlfn.XLOOKUP(AE$31,$U$4:$Z$4,$U$8:$Z$10),1),4))</f>
        <v>"Cri":1.1733</v>
      </c>
      <c r="AF266" s="2" t="str" cm="1">
        <f t="array" ref="AF266">IF(AF265="","",$B$2&amp;AF$31&amp;$B$2&amp;$B$1&amp;ROUND(AF$29/100*_xlfn.XLOOKUP($E266,$E$32:$E$281,_xlfn.XLOOKUP(AF$31,$S$28:$AB$28,$S$32:$AB$281))*_xlfn.XLOOKUP(AI$30,$S$8:$S$10,_xlfn.XLOOKUP(AF$31,$U$4:$Z$4,$U$8:$Z$10),1),4))</f>
        <v/>
      </c>
      <c r="AG266" s="2" t="str">
        <f t="shared" si="37"/>
        <v>{"Atk":72309.6207,"Cri":1.1733}</v>
      </c>
      <c r="AH266" s="2" t="str" cm="1">
        <f t="array" ref="AH266">IF(AH265="","",$B$2&amp;AH$31&amp;$B$2&amp;$B$1&amp;ROUND(AH$29/100*_xlfn.XLOOKUP($E266,$E$32:$E$281,_xlfn.XLOOKUP(AH$31,$S$28:$AB$28,$S$32:$AB$281))*_xlfn.XLOOKUP(AK$30,$S$8:$S$10,_xlfn.XLOOKUP(AH$31,$U$4:$Z$4,$U$8:$Z$10),1),4))</f>
        <v>"Hp":521577.5918</v>
      </c>
      <c r="AI266" s="2" t="str" cm="1">
        <f t="array" ref="AI266">IF(AI265="","",$B$2&amp;AI$31&amp;$B$2&amp;$B$1&amp;ROUND(AI$29/100*_xlfn.XLOOKUP($E266,$E$32:$E$281,_xlfn.XLOOKUP(AI$31,$S$28:$AB$28,$S$32:$AB$281))*_xlfn.XLOOKUP(AK$30,$S$8:$S$10,_xlfn.XLOOKUP(AI$31,$U$4:$Z$4,$U$8:$Z$10),1),4))</f>
        <v>"AntiCri":0.6474</v>
      </c>
      <c r="AJ266" s="2" t="str" cm="1">
        <f t="array" ref="AJ266">IF(AJ265="","",$B$2&amp;AJ$31&amp;$B$2&amp;$B$1&amp;ROUND(AJ$29/100*_xlfn.XLOOKUP($E266,$E$32:$E$281,_xlfn.XLOOKUP(AJ$31,$S$28:$AB$28,$S$32:$AB$281))*_xlfn.XLOOKUP(AK$30,$S$8:$S$10,_xlfn.XLOOKUP(AJ$31,$U$4:$Z$4,$U$8:$Z$10),1),4))</f>
        <v/>
      </c>
      <c r="AK266" s="2" t="str">
        <f t="shared" si="38"/>
        <v>{"Hp":521577.5918,"AntiCri":0.6474}</v>
      </c>
      <c r="AL266" s="2" t="str" cm="1">
        <f t="array" ref="AL266">IF(AL265="","",$B$2&amp;AL$31&amp;$B$2&amp;$B$1&amp;ROUND(AL$29/100*_xlfn.XLOOKUP($E266,$E$32:$E$281,_xlfn.XLOOKUP(AL$31,$S$28:$AB$28,$S$32:$AB$281))*IFERROR(_xlfn.XLOOKUP(AO$30,$S$8:$S$10,_xlfn.XLOOKUP(AL$31,$U$4:$Z$4,$U$8:$Z$10),1),1),4))</f>
        <v>"PhysDef":22522.6687</v>
      </c>
      <c r="AM266" s="2" t="str" cm="1">
        <f t="array" ref="AM266">IF(AM265="","",$B$2&amp;AM$31&amp;$B$2&amp;$B$1&amp;ROUND(AM$29/100*_xlfn.XLOOKUP($E266,$E$32:$E$281,_xlfn.XLOOKUP(AM$31,$S$28:$AB$28,$S$32:$AB$281))*IFERROR(_xlfn.XLOOKUP(AP$30,$S$8:$S$10,_xlfn.XLOOKUP(AM$31,$U$4:$Z$4,$U$8:$Z$10),1),1),4))</f>
        <v>"SkillSpeed":0.1789</v>
      </c>
      <c r="AN266" s="2" t="str" cm="1">
        <f t="array" ref="AN266">IF(AN265="","",$B$2&amp;AN$31&amp;$B$2&amp;$B$1&amp;ROUND(AN$29/100*_xlfn.XLOOKUP($E266,$E$32:$E$281,_xlfn.XLOOKUP(AN$31,$S$28:$AB$28,$S$32:$AB$281))*IFERROR(_xlfn.XLOOKUP(AO$30,$S$8:$S$10,_xlfn.XLOOKUP(AN$31,$U$4:$Z$4,$U$8:$Z$10),1),1),4))</f>
        <v/>
      </c>
      <c r="AO266" s="2" t="str">
        <f t="shared" si="39"/>
        <v>{"PhysDef":22522.6687,"SkillSpeed":0.1789}</v>
      </c>
      <c r="AP266" s="2" t="str" cm="1">
        <f t="array" ref="AP266">IF(AP265="","",$B$2&amp;AP$31&amp;$B$2&amp;$B$1&amp;ROUND(AP$29/100*_xlfn.XLOOKUP($E266,$E$32:$E$281,_xlfn.XLOOKUP(AP$31,$S$28:$AB$28,$S$32:$AB$281))*IFERROR(_xlfn.XLOOKUP(AS$30,$S$8:$S$10,_xlfn.XLOOKUP(AP$31,$U$4:$Z$4,$U$8:$Z$10),1),1),4))</f>
        <v>"MagicDef":22522.6687</v>
      </c>
      <c r="AQ266" s="2" t="str" cm="1">
        <f t="array" ref="AQ266">IF(AQ265="","",$B$2&amp;AQ$31&amp;$B$2&amp;$B$1&amp;ROUND(AQ$29/100*_xlfn.XLOOKUP($E266,$E$32:$E$281,_xlfn.XLOOKUP(AQ$31,$S$28:$AB$28,$S$32:$AB$281))*IFERROR(_xlfn.XLOOKUP(AT$30,$S$8:$S$10,_xlfn.XLOOKUP(AQ$31,$U$4:$Z$4,$U$8:$Z$10),1),1),4))</f>
        <v>"AtkSpeed":0.23</v>
      </c>
      <c r="AR266" s="2" t="str" cm="1">
        <f t="array" ref="AR266">IF(AR265="","",$B$2&amp;AR$31&amp;$B$2&amp;$B$1&amp;ROUND(AR$29/100*_xlfn.XLOOKUP($E266,$E$32:$E$281,_xlfn.XLOOKUP(AR$31,$S$28:$AB$28,$S$32:$AB$281))*IFERROR(_xlfn.XLOOKUP(AS$30,$S$8:$S$10,_xlfn.XLOOKUP(AR$31,$U$4:$Z$4,$U$8:$Z$10),1),1),4))</f>
        <v>"SkillSpeed":0.1789</v>
      </c>
      <c r="AS266" s="2" t="str">
        <f t="shared" si="40"/>
        <v>{"MagicDef":22522.6687,"AtkSpeed":0.23,"SkillSpeed":0.1789}</v>
      </c>
      <c r="AT266" s="2" t="str" cm="1">
        <f t="array" ref="AT266">IF(AT265="","",$B$2&amp;AT$31&amp;$B$2&amp;$B$1&amp;ROUND(AT$29/100*_xlfn.XLOOKUP($E266,$E$32:$E$281,_xlfn.XLOOKUP(AT$31,$S$28:$AB$28,$S$32:$AB$281))*IFERROR(_xlfn.XLOOKUP(AW$30,$S$8:$S$10,_xlfn.XLOOKUP(AT$31,$U$4:$Z$4,$U$8:$Z$10),1),1),4))</f>
        <v>"Atk":50972.3556</v>
      </c>
      <c r="AU266" s="2" t="str" cm="1">
        <f t="array" ref="AU266">IF(AU265="","",$B$2&amp;AU$31&amp;$B$2&amp;$B$1&amp;ROUND(AU$29/100*_xlfn.XLOOKUP($E266,$E$32:$E$281,_xlfn.XLOOKUP(AU$31,$S$28:$AB$28,$S$32:$AB$281))*IFERROR(_xlfn.XLOOKUP(AX$30,$S$8:$S$10,_xlfn.XLOOKUP(AU$31,$U$4:$Z$4,$U$8:$Z$10),1),1),4))</f>
        <v>"Cri":0.8092</v>
      </c>
      <c r="AV266" s="2" t="str" cm="1">
        <f t="array" ref="AV266">IF(AV265="","",$B$2&amp;AV$31&amp;$B$2&amp;$B$1&amp;ROUND(AV$29/100*_xlfn.XLOOKUP($E266,$E$32:$E$281,_xlfn.XLOOKUP(AV$31,$S$28:$AB$28,$S$32:$AB$281))*IFERROR(_xlfn.XLOOKUP(AW$30,$S$8:$S$10,_xlfn.XLOOKUP(AV$31,$U$4:$Z$4,$U$8:$Z$10),1),1),4))</f>
        <v/>
      </c>
      <c r="AW266" s="2" t="str">
        <f t="shared" si="41"/>
        <v>{"Atk":50972.3556,"Cri":0.8092}</v>
      </c>
      <c r="AX266" s="2" t="str" cm="1">
        <f t="array" ref="AX266">IF(AX265="","",$B$2&amp;AX$31&amp;$B$2&amp;$B$1&amp;ROUND(AX$29/100*_xlfn.XLOOKUP($E266,$E$32:$E$281,_xlfn.XLOOKUP(AX$31,$S$28:$AB$28,$S$32:$AB$281))*IFERROR(_xlfn.XLOOKUP(BA$30,$S$8:$S$10,_xlfn.XLOOKUP(AX$31,$U$4:$Z$4,$U$8:$Z$10),1),1),4))</f>
        <v>"Hp":740877.261</v>
      </c>
      <c r="AY266" s="2" t="str" cm="1">
        <f t="array" ref="AY266">IF(AY265="","",$B$2&amp;AY$31&amp;$B$2&amp;$B$1&amp;ROUND(AY$29/100*_xlfn.XLOOKUP($E266,$E$32:$E$281,_xlfn.XLOOKUP(AY$31,$S$28:$AB$28,$S$32:$AB$281))*IFERROR(_xlfn.XLOOKUP(BB$30,$S$8:$S$10,_xlfn.XLOOKUP(AY$31,$U$4:$Z$4,$U$8:$Z$10),1),1),4))</f>
        <v>"AntiCri":0.8092</v>
      </c>
      <c r="AZ266" s="2" t="str" cm="1">
        <f t="array" ref="AZ266">IF(AZ265="","",$B$2&amp;AZ$31&amp;$B$2&amp;$B$1&amp;ROUND(AZ$29/100*_xlfn.XLOOKUP($E266,$E$32:$E$281,_xlfn.XLOOKUP(AZ$31,$S$28:$AB$28,$S$32:$AB$281))*IFERROR(_xlfn.XLOOKUP(BA$30,$S$8:$S$10,_xlfn.XLOOKUP(AZ$31,$U$4:$Z$4,$U$8:$Z$10),1),1),4))</f>
        <v/>
      </c>
      <c r="BA266" s="2" t="str">
        <f t="shared" si="42"/>
        <v>{"Hp":740877.261,"AntiCri":0.8092}</v>
      </c>
      <c r="BB266" s="2" t="str" cm="1">
        <f t="array" ref="BB266">IF(BB265="","",$B$2&amp;BB$31&amp;$B$2&amp;$B$1&amp;ROUND(BB$29/100*_xlfn.XLOOKUP($E266,$E$32:$E$281,_xlfn.XLOOKUP(BB$31,$S$28:$AB$28,$S$32:$AB$281))*IFERROR(_xlfn.XLOOKUP(BE$30,$S$8:$S$10,_xlfn.XLOOKUP(BB$31,$U$4:$Z$4,$U$8:$Z$10),1),1),4))</f>
        <v>"PhysDef":26078.8796</v>
      </c>
      <c r="BC266" s="2" t="str" cm="1">
        <f t="array" ref="BC266">IF(BC265="","",$B$2&amp;BC$31&amp;$B$2&amp;$B$1&amp;ROUND(BC$29/100*_xlfn.XLOOKUP($E266,$E$32:$E$281,_xlfn.XLOOKUP(BC$31,$S$28:$AB$28,$S$32:$AB$281))*IFERROR(_xlfn.XLOOKUP(BF$30,$S$8:$S$10,_xlfn.XLOOKUP(BC$31,$U$4:$Z$4,$U$8:$Z$10),1),1),4))</f>
        <v>"OnHealInc":0.1686</v>
      </c>
      <c r="BD266" s="2" t="str" cm="1">
        <f t="array" ref="BD266">IF(BD265="","",$B$2&amp;BD$31&amp;$B$2&amp;$B$1&amp;ROUND(BD$29/100*_xlfn.XLOOKUP($E266,$E$32:$E$281,_xlfn.XLOOKUP(BD$31,$S$28:$AB$28,$S$32:$AB$281))*IFERROR(_xlfn.XLOOKUP(BE$30,$S$8:$S$10,_xlfn.XLOOKUP(BD$31,$U$4:$Z$4,$U$8:$Z$10),1),1),4))</f>
        <v/>
      </c>
      <c r="BE266" s="2" t="str">
        <f t="shared" si="43"/>
        <v>{"PhysDef":26078.8796,"OnHealInc":0.1686}</v>
      </c>
      <c r="BF266" s="2" t="str" cm="1">
        <f t="array" ref="BF266">IF(BF265="","",$B$2&amp;BF$31&amp;$B$2&amp;$B$1&amp;ROUND(BF$29/100*_xlfn.XLOOKUP($E266,$E$32:$E$281,_xlfn.XLOOKUP(BF$31,$S$28:$AB$28,$S$32:$AB$281))*IFERROR(_xlfn.XLOOKUP(BI$30,$S$8:$S$10,_xlfn.XLOOKUP(BF$31,$U$4:$Z$4,$U$8:$Z$10),1),1),4))</f>
        <v>"MagicDef":26078.8796</v>
      </c>
      <c r="BG266" s="2" t="str" cm="1">
        <f t="array" ref="BG266">IF(BG265="","",$B$2&amp;BG$31&amp;$B$2&amp;$B$1&amp;ROUND(BG$29/100*_xlfn.XLOOKUP($E266,$E$32:$E$281,_xlfn.XLOOKUP(BG$31,$S$28:$AB$28,$S$32:$AB$281))*IFERROR(_xlfn.XLOOKUP(BJ$30,$S$8:$S$10,_xlfn.XLOOKUP(BG$31,$U$4:$Z$4,$U$8:$Z$10),1),1),4))</f>
        <v>"AtkSpeed":0.23</v>
      </c>
      <c r="BH266" s="2" t="str" cm="1">
        <f t="array" ref="BH266">IF(BH265="","",$B$2&amp;BH$31&amp;$B$2&amp;$B$1&amp;ROUND(BH$29/100*_xlfn.XLOOKUP($E266,$E$32:$E$281,_xlfn.XLOOKUP(BH$31,$S$28:$AB$28,$S$32:$AB$281))*IFERROR(_xlfn.XLOOKUP(BI$30,$S$8:$S$10,_xlfn.XLOOKUP(BH$31,$U$4:$Z$4,$U$8:$Z$10),1),1),4))</f>
        <v>"OnHealInc":0.1686</v>
      </c>
      <c r="BI266" s="2" t="str">
        <f t="shared" si="44"/>
        <v>{"MagicDef":26078.8796,"AtkSpeed":0.23,"OnHealInc":0.1686}</v>
      </c>
      <c r="BJ266" s="2" t="str" cm="1">
        <f t="array" ref="BJ266">IF(BJ265="","",$B$2&amp;BJ$31&amp;$B$2&amp;$B$1&amp;ROUND(BJ$29/100*_xlfn.XLOOKUP($E266,$E$32:$E$281,_xlfn.XLOOKUP(BJ$31,$S$28:$AB$28,$S$32:$AB$281))*IFERROR(_xlfn.XLOOKUP(BM$30,$S$8:$S$10,_xlfn.XLOOKUP(BJ$31,$U$4:$Z$4,$U$8:$Z$10),1),1),4))</f>
        <v>"Atk":65197.199</v>
      </c>
      <c r="BK266" s="2" t="str" cm="1">
        <f t="array" ref="BK266">IF(BK265="","",$B$2&amp;BK$31&amp;$B$2&amp;$B$1&amp;ROUND(BK$29/100*_xlfn.XLOOKUP($E266,$E$32:$E$281,_xlfn.XLOOKUP(BK$31,$S$28:$AB$28,$S$32:$AB$281))*IFERROR(_xlfn.XLOOKUP(BN$30,$S$8:$S$10,_xlfn.XLOOKUP(BK$31,$U$4:$Z$4,$U$8:$Z$10),1),1),4))</f>
        <v>"Cri":0.8092</v>
      </c>
      <c r="BL266" s="2" t="str" cm="1">
        <f t="array" ref="BL266">IF(BL265="","",$B$2&amp;BL$31&amp;$B$2&amp;$B$1&amp;ROUND(BL$29/100*_xlfn.XLOOKUP($E266,$E$32:$E$281,_xlfn.XLOOKUP(BL$31,$S$28:$AB$28,$S$32:$AB$281))*IFERROR(_xlfn.XLOOKUP(BM$30,$S$8:$S$10,_xlfn.XLOOKUP(BL$31,$U$4:$Z$4,$U$8:$Z$10),1),1),4))</f>
        <v/>
      </c>
      <c r="BM266" s="2" t="str">
        <f t="shared" si="45"/>
        <v>{"Atk":65197.199,"Cri":0.8092}</v>
      </c>
      <c r="BN266" s="2" t="str" cm="1">
        <f t="array" ref="BN266">IF(BN265="","",$B$2&amp;BN$31&amp;$B$2&amp;$B$1&amp;ROUND(BN$29/100*_xlfn.XLOOKUP($E266,$E$32:$E$281,_xlfn.XLOOKUP(BN$31,$S$28:$AB$28,$S$32:$AB$281))*IFERROR(_xlfn.XLOOKUP(BQ$30,$S$8:$S$10,_xlfn.XLOOKUP(BN$31,$U$4:$Z$4,$U$8:$Z$10),1),1),4))</f>
        <v>"Hp":622336.8993</v>
      </c>
      <c r="BO266" s="2" t="str" cm="1">
        <f t="array" ref="BO266">IF(BO265="","",$B$2&amp;BO$31&amp;$B$2&amp;$B$1&amp;ROUND(BO$29/100*_xlfn.XLOOKUP($E266,$E$32:$E$281,_xlfn.XLOOKUP(BO$31,$S$28:$AB$28,$S$32:$AB$281))*IFERROR(_xlfn.XLOOKUP(BR$30,$S$8:$S$10,_xlfn.XLOOKUP(BO$31,$U$4:$Z$4,$U$8:$Z$10),1),1),4))</f>
        <v>"AntiCri":0.8092</v>
      </c>
      <c r="BP266" s="2" t="str" cm="1">
        <f t="array" ref="BP266">IF(BP265="","",$B$2&amp;BP$31&amp;$B$2&amp;$B$1&amp;ROUND(BP$29/100*_xlfn.XLOOKUP($E266,$E$32:$E$281,_xlfn.XLOOKUP(BP$31,$S$28:$AB$28,$S$32:$AB$281))*IFERROR(_xlfn.XLOOKUP(BQ$30,$S$8:$S$10,_xlfn.XLOOKUP(BP$31,$U$4:$Z$4,$U$8:$Z$10),1),1),4))</f>
        <v/>
      </c>
      <c r="BQ266" s="2" t="str">
        <f t="shared" si="46"/>
        <v>{"Hp":622336.8993,"AntiCri":0.8092}</v>
      </c>
      <c r="BR266" s="2" t="str" cm="1">
        <f t="array" ref="BR266">IF(BR265="","",$B$2&amp;BR$31&amp;$B$2&amp;$B$1&amp;ROUND(BR$29/100*_xlfn.XLOOKUP($E266,$E$32:$E$281,_xlfn.XLOOKUP(BR$31,$S$28:$AB$28,$S$32:$AB$281))*IFERROR(_xlfn.XLOOKUP(BU$30,$S$8:$S$10,_xlfn.XLOOKUP(BR$31,$U$4:$Z$4,$U$8:$Z$10),1),1),4))</f>
        <v>"PhysDef":22996.8302</v>
      </c>
      <c r="BS266" s="2" t="str" cm="1">
        <f t="array" ref="BS266">IF(BS265="","",$B$2&amp;BS$31&amp;$B$2&amp;$B$1&amp;ROUND(BS$29/100*_xlfn.XLOOKUP($E266,$E$32:$E$281,_xlfn.XLOOKUP(BS$31,$S$28:$AB$28,$S$32:$AB$281))*IFERROR(_xlfn.XLOOKUP(BV$30,$S$8:$S$10,_xlfn.XLOOKUP(BS$31,$U$4:$Z$4,$U$8:$Z$10),1),1),4))</f>
        <v>"HealInc":0.1686</v>
      </c>
      <c r="BT266" s="2" t="str" cm="1">
        <f t="array" ref="BT266">IF(BT265="","",$B$2&amp;BT$31&amp;$B$2&amp;$B$1&amp;ROUND(BT$29/100*_xlfn.XLOOKUP($E266,$E$32:$E$281,_xlfn.XLOOKUP(BT$31,$S$28:$AB$28,$S$32:$AB$281))*IFERROR(_xlfn.XLOOKUP(BU$30,$S$8:$S$10,_xlfn.XLOOKUP(BT$31,$U$4:$Z$4,$U$8:$Z$10),1),1),4))</f>
        <v/>
      </c>
      <c r="BU266" s="2" t="str">
        <f t="shared" si="47"/>
        <v>{"PhysDef":22996.8302,"HealInc":0.1686}</v>
      </c>
      <c r="BV266" s="2" t="str" cm="1">
        <f t="array" ref="BV266">IF(BV265="","",$B$2&amp;BV$31&amp;$B$2&amp;$B$1&amp;ROUND(BV$29/100*_xlfn.XLOOKUP($E266,$E$32:$E$281,_xlfn.XLOOKUP(BV$31,$S$28:$AB$28,$S$32:$AB$281))*IFERROR(_xlfn.XLOOKUP(BY$30,$S$8:$S$10,_xlfn.XLOOKUP(BV$31,$U$4:$Z$4,$U$8:$Z$10),1),1),4))</f>
        <v>"MagicDef":23470.9916</v>
      </c>
      <c r="BW266" s="2" t="str" cm="1">
        <f t="array" ref="BW266">IF(BW265="","",$B$2&amp;BW$31&amp;$B$2&amp;$B$1&amp;ROUND(BW$29/100*_xlfn.XLOOKUP($E266,$E$32:$E$281,_xlfn.XLOOKUP(BW$31,$S$28:$AB$28,$S$32:$AB$281))*IFERROR(_xlfn.XLOOKUP(BZ$30,$S$8:$S$10,_xlfn.XLOOKUP(BW$31,$U$4:$Z$4,$U$8:$Z$10),1),1),4))</f>
        <v>"AtkSpeed":0.23</v>
      </c>
      <c r="BX266" s="2" t="str" cm="1">
        <f t="array" ref="BX266">IF(BX265="","",$B$2&amp;BX$31&amp;$B$2&amp;$B$1&amp;ROUND(BX$29/100*_xlfn.XLOOKUP($E266,$E$32:$E$281,_xlfn.XLOOKUP(BX$31,$S$28:$AB$28,$S$32:$AB$281))*IFERROR(_xlfn.XLOOKUP(BY$30,$S$8:$S$10,_xlfn.XLOOKUP(BX$31,$U$4:$Z$4,$U$8:$Z$10),1),1),4))</f>
        <v>"HealInc":0.1686</v>
      </c>
      <c r="BY266" s="2" t="str">
        <f t="shared" si="48"/>
        <v>{"MagicDef":23470.9916,"AtkSpeed":0.23,"HealInc":0.1686}</v>
      </c>
    </row>
    <row r="267" spans="4:77" ht="16.5" x14ac:dyDescent="0.15">
      <c r="D267" s="38">
        <v>481</v>
      </c>
      <c r="E267" s="42">
        <v>236</v>
      </c>
      <c r="F267" s="38">
        <v>0</v>
      </c>
      <c r="G267" s="38">
        <v>0</v>
      </c>
      <c r="H267" s="38">
        <v>0</v>
      </c>
      <c r="I267" s="48">
        <v>0</v>
      </c>
      <c r="J267" s="48">
        <v>0</v>
      </c>
      <c r="K267" s="48">
        <v>0</v>
      </c>
      <c r="L267" s="48">
        <v>0</v>
      </c>
      <c r="M267" s="48">
        <v>0</v>
      </c>
      <c r="N267" s="48">
        <v>0</v>
      </c>
      <c r="O267" s="48">
        <v>0</v>
      </c>
      <c r="P267" s="48">
        <v>0</v>
      </c>
      <c r="Q267" s="48">
        <v>0</v>
      </c>
      <c r="R267" s="48">
        <v>0</v>
      </c>
      <c r="S267" s="48">
        <f>SUM(I$32:I267)</f>
        <v>592701.80883179419</v>
      </c>
      <c r="T267" s="48">
        <f>SUM(J$32:J267)</f>
        <v>59270.180883179411</v>
      </c>
      <c r="U267" s="48">
        <f>SUM(K$32:K267)</f>
        <v>23708.072353271767</v>
      </c>
      <c r="V267" s="48">
        <f>SUM(L$32:L267)</f>
        <v>23708.072353271767</v>
      </c>
      <c r="W267" s="62">
        <f>SUM(M$32:M267)/10000</f>
        <v>0.80920000000000003</v>
      </c>
      <c r="X267" s="62">
        <f>SUM(N$32:N267)/10000</f>
        <v>0.80920000000000003</v>
      </c>
      <c r="Y267" s="62">
        <f>SUM(O$32:O267)/10000</f>
        <v>0.22994999999999999</v>
      </c>
      <c r="Z267" s="62">
        <f>SUM(P$32:P267)/10000</f>
        <v>0.17885000000000001</v>
      </c>
      <c r="AA267" s="62">
        <f>SUM(Q$32:Q267)/10000</f>
        <v>0.16863000000000011</v>
      </c>
      <c r="AB267" s="62">
        <f>SUM(R$32:R267)/10000</f>
        <v>0.16863000000000011</v>
      </c>
      <c r="AD267" s="2" t="str" cm="1">
        <f t="array" ref="AD267">IF(AD266="","",$B$2&amp;AD$31&amp;$B$2&amp;$B$1&amp;ROUND(AD$29/100*_xlfn.XLOOKUP($E267,$E$32:$E$281,_xlfn.XLOOKUP(AD$31,$S$28:$AB$28,$S$32:$AB$281))*_xlfn.XLOOKUP(AG$30,$S$8:$S$10,_xlfn.XLOOKUP(AD$31,$U$4:$Z$4,$U$8:$Z$10),1),4))</f>
        <v>"Atk":72309.6207</v>
      </c>
      <c r="AE267" s="2" t="str" cm="1">
        <f t="array" ref="AE267">IF(AE266="","",$B$2&amp;AE$31&amp;$B$2&amp;$B$1&amp;ROUND(AE$29/100*_xlfn.XLOOKUP($E267,$E$32:$E$281,_xlfn.XLOOKUP(AE$31,$S$28:$AB$28,$S$32:$AB$281))*_xlfn.XLOOKUP(AG$30,$S$8:$S$10,_xlfn.XLOOKUP(AE$31,$U$4:$Z$4,$U$8:$Z$10),1),4))</f>
        <v>"Cri":1.1733</v>
      </c>
      <c r="AF267" s="2" t="str" cm="1">
        <f t="array" ref="AF267">IF(AF266="","",$B$2&amp;AF$31&amp;$B$2&amp;$B$1&amp;ROUND(AF$29/100*_xlfn.XLOOKUP($E267,$E$32:$E$281,_xlfn.XLOOKUP(AF$31,$S$28:$AB$28,$S$32:$AB$281))*_xlfn.XLOOKUP(AI$30,$S$8:$S$10,_xlfn.XLOOKUP(AF$31,$U$4:$Z$4,$U$8:$Z$10),1),4))</f>
        <v/>
      </c>
      <c r="AG267" s="2" t="str">
        <f t="shared" si="37"/>
        <v>{"Atk":72309.6207,"Cri":1.1733}</v>
      </c>
      <c r="AH267" s="2" t="str" cm="1">
        <f t="array" ref="AH267">IF(AH266="","",$B$2&amp;AH$31&amp;$B$2&amp;$B$1&amp;ROUND(AH$29/100*_xlfn.XLOOKUP($E267,$E$32:$E$281,_xlfn.XLOOKUP(AH$31,$S$28:$AB$28,$S$32:$AB$281))*_xlfn.XLOOKUP(AK$30,$S$8:$S$10,_xlfn.XLOOKUP(AH$31,$U$4:$Z$4,$U$8:$Z$10),1),4))</f>
        <v>"Hp":521577.5918</v>
      </c>
      <c r="AI267" s="2" t="str" cm="1">
        <f t="array" ref="AI267">IF(AI266="","",$B$2&amp;AI$31&amp;$B$2&amp;$B$1&amp;ROUND(AI$29/100*_xlfn.XLOOKUP($E267,$E$32:$E$281,_xlfn.XLOOKUP(AI$31,$S$28:$AB$28,$S$32:$AB$281))*_xlfn.XLOOKUP(AK$30,$S$8:$S$10,_xlfn.XLOOKUP(AI$31,$U$4:$Z$4,$U$8:$Z$10),1),4))</f>
        <v>"AntiCri":0.6474</v>
      </c>
      <c r="AJ267" s="2" t="str" cm="1">
        <f t="array" ref="AJ267">IF(AJ266="","",$B$2&amp;AJ$31&amp;$B$2&amp;$B$1&amp;ROUND(AJ$29/100*_xlfn.XLOOKUP($E267,$E$32:$E$281,_xlfn.XLOOKUP(AJ$31,$S$28:$AB$28,$S$32:$AB$281))*_xlfn.XLOOKUP(AK$30,$S$8:$S$10,_xlfn.XLOOKUP(AJ$31,$U$4:$Z$4,$U$8:$Z$10),1),4))</f>
        <v/>
      </c>
      <c r="AK267" s="2" t="str">
        <f t="shared" si="38"/>
        <v>{"Hp":521577.5918,"AntiCri":0.6474}</v>
      </c>
      <c r="AL267" s="2" t="str" cm="1">
        <f t="array" ref="AL267">IF(AL266="","",$B$2&amp;AL$31&amp;$B$2&amp;$B$1&amp;ROUND(AL$29/100*_xlfn.XLOOKUP($E267,$E$32:$E$281,_xlfn.XLOOKUP(AL$31,$S$28:$AB$28,$S$32:$AB$281))*IFERROR(_xlfn.XLOOKUP(AO$30,$S$8:$S$10,_xlfn.XLOOKUP(AL$31,$U$4:$Z$4,$U$8:$Z$10),1),1),4))</f>
        <v>"PhysDef":22522.6687</v>
      </c>
      <c r="AM267" s="2" t="str" cm="1">
        <f t="array" ref="AM267">IF(AM266="","",$B$2&amp;AM$31&amp;$B$2&amp;$B$1&amp;ROUND(AM$29/100*_xlfn.XLOOKUP($E267,$E$32:$E$281,_xlfn.XLOOKUP(AM$31,$S$28:$AB$28,$S$32:$AB$281))*IFERROR(_xlfn.XLOOKUP(AP$30,$S$8:$S$10,_xlfn.XLOOKUP(AM$31,$U$4:$Z$4,$U$8:$Z$10),1),1),4))</f>
        <v>"SkillSpeed":0.1789</v>
      </c>
      <c r="AN267" s="2" t="str" cm="1">
        <f t="array" ref="AN267">IF(AN266="","",$B$2&amp;AN$31&amp;$B$2&amp;$B$1&amp;ROUND(AN$29/100*_xlfn.XLOOKUP($E267,$E$32:$E$281,_xlfn.XLOOKUP(AN$31,$S$28:$AB$28,$S$32:$AB$281))*IFERROR(_xlfn.XLOOKUP(AO$30,$S$8:$S$10,_xlfn.XLOOKUP(AN$31,$U$4:$Z$4,$U$8:$Z$10),1),1),4))</f>
        <v/>
      </c>
      <c r="AO267" s="2" t="str">
        <f t="shared" si="39"/>
        <v>{"PhysDef":22522.6687,"SkillSpeed":0.1789}</v>
      </c>
      <c r="AP267" s="2" t="str" cm="1">
        <f t="array" ref="AP267">IF(AP266="","",$B$2&amp;AP$31&amp;$B$2&amp;$B$1&amp;ROUND(AP$29/100*_xlfn.XLOOKUP($E267,$E$32:$E$281,_xlfn.XLOOKUP(AP$31,$S$28:$AB$28,$S$32:$AB$281))*IFERROR(_xlfn.XLOOKUP(AS$30,$S$8:$S$10,_xlfn.XLOOKUP(AP$31,$U$4:$Z$4,$U$8:$Z$10),1),1),4))</f>
        <v>"MagicDef":22522.6687</v>
      </c>
      <c r="AQ267" s="2" t="str" cm="1">
        <f t="array" ref="AQ267">IF(AQ266="","",$B$2&amp;AQ$31&amp;$B$2&amp;$B$1&amp;ROUND(AQ$29/100*_xlfn.XLOOKUP($E267,$E$32:$E$281,_xlfn.XLOOKUP(AQ$31,$S$28:$AB$28,$S$32:$AB$281))*IFERROR(_xlfn.XLOOKUP(AT$30,$S$8:$S$10,_xlfn.XLOOKUP(AQ$31,$U$4:$Z$4,$U$8:$Z$10),1),1),4))</f>
        <v>"AtkSpeed":0.23</v>
      </c>
      <c r="AR267" s="2" t="str" cm="1">
        <f t="array" ref="AR267">IF(AR266="","",$B$2&amp;AR$31&amp;$B$2&amp;$B$1&amp;ROUND(AR$29/100*_xlfn.XLOOKUP($E267,$E$32:$E$281,_xlfn.XLOOKUP(AR$31,$S$28:$AB$28,$S$32:$AB$281))*IFERROR(_xlfn.XLOOKUP(AS$30,$S$8:$S$10,_xlfn.XLOOKUP(AR$31,$U$4:$Z$4,$U$8:$Z$10),1),1),4))</f>
        <v>"SkillSpeed":0.1789</v>
      </c>
      <c r="AS267" s="2" t="str">
        <f t="shared" si="40"/>
        <v>{"MagicDef":22522.6687,"AtkSpeed":0.23,"SkillSpeed":0.1789}</v>
      </c>
      <c r="AT267" s="2" t="str" cm="1">
        <f t="array" ref="AT267">IF(AT266="","",$B$2&amp;AT$31&amp;$B$2&amp;$B$1&amp;ROUND(AT$29/100*_xlfn.XLOOKUP($E267,$E$32:$E$281,_xlfn.XLOOKUP(AT$31,$S$28:$AB$28,$S$32:$AB$281))*IFERROR(_xlfn.XLOOKUP(AW$30,$S$8:$S$10,_xlfn.XLOOKUP(AT$31,$U$4:$Z$4,$U$8:$Z$10),1),1),4))</f>
        <v>"Atk":50972.3556</v>
      </c>
      <c r="AU267" s="2" t="str" cm="1">
        <f t="array" ref="AU267">IF(AU266="","",$B$2&amp;AU$31&amp;$B$2&amp;$B$1&amp;ROUND(AU$29/100*_xlfn.XLOOKUP($E267,$E$32:$E$281,_xlfn.XLOOKUP(AU$31,$S$28:$AB$28,$S$32:$AB$281))*IFERROR(_xlfn.XLOOKUP(AX$30,$S$8:$S$10,_xlfn.XLOOKUP(AU$31,$U$4:$Z$4,$U$8:$Z$10),1),1),4))</f>
        <v>"Cri":0.8092</v>
      </c>
      <c r="AV267" s="2" t="str" cm="1">
        <f t="array" ref="AV267">IF(AV266="","",$B$2&amp;AV$31&amp;$B$2&amp;$B$1&amp;ROUND(AV$29/100*_xlfn.XLOOKUP($E267,$E$32:$E$281,_xlfn.XLOOKUP(AV$31,$S$28:$AB$28,$S$32:$AB$281))*IFERROR(_xlfn.XLOOKUP(AW$30,$S$8:$S$10,_xlfn.XLOOKUP(AV$31,$U$4:$Z$4,$U$8:$Z$10),1),1),4))</f>
        <v/>
      </c>
      <c r="AW267" s="2" t="str">
        <f t="shared" si="41"/>
        <v>{"Atk":50972.3556,"Cri":0.8092}</v>
      </c>
      <c r="AX267" s="2" t="str" cm="1">
        <f t="array" ref="AX267">IF(AX266="","",$B$2&amp;AX$31&amp;$B$2&amp;$B$1&amp;ROUND(AX$29/100*_xlfn.XLOOKUP($E267,$E$32:$E$281,_xlfn.XLOOKUP(AX$31,$S$28:$AB$28,$S$32:$AB$281))*IFERROR(_xlfn.XLOOKUP(BA$30,$S$8:$S$10,_xlfn.XLOOKUP(AX$31,$U$4:$Z$4,$U$8:$Z$10),1),1),4))</f>
        <v>"Hp":740877.261</v>
      </c>
      <c r="AY267" s="2" t="str" cm="1">
        <f t="array" ref="AY267">IF(AY266="","",$B$2&amp;AY$31&amp;$B$2&amp;$B$1&amp;ROUND(AY$29/100*_xlfn.XLOOKUP($E267,$E$32:$E$281,_xlfn.XLOOKUP(AY$31,$S$28:$AB$28,$S$32:$AB$281))*IFERROR(_xlfn.XLOOKUP(BB$30,$S$8:$S$10,_xlfn.XLOOKUP(AY$31,$U$4:$Z$4,$U$8:$Z$10),1),1),4))</f>
        <v>"AntiCri":0.8092</v>
      </c>
      <c r="AZ267" s="2" t="str" cm="1">
        <f t="array" ref="AZ267">IF(AZ266="","",$B$2&amp;AZ$31&amp;$B$2&amp;$B$1&amp;ROUND(AZ$29/100*_xlfn.XLOOKUP($E267,$E$32:$E$281,_xlfn.XLOOKUP(AZ$31,$S$28:$AB$28,$S$32:$AB$281))*IFERROR(_xlfn.XLOOKUP(BA$30,$S$8:$S$10,_xlfn.XLOOKUP(AZ$31,$U$4:$Z$4,$U$8:$Z$10),1),1),4))</f>
        <v/>
      </c>
      <c r="BA267" s="2" t="str">
        <f t="shared" si="42"/>
        <v>{"Hp":740877.261,"AntiCri":0.8092}</v>
      </c>
      <c r="BB267" s="2" t="str" cm="1">
        <f t="array" ref="BB267">IF(BB266="","",$B$2&amp;BB$31&amp;$B$2&amp;$B$1&amp;ROUND(BB$29/100*_xlfn.XLOOKUP($E267,$E$32:$E$281,_xlfn.XLOOKUP(BB$31,$S$28:$AB$28,$S$32:$AB$281))*IFERROR(_xlfn.XLOOKUP(BE$30,$S$8:$S$10,_xlfn.XLOOKUP(BB$31,$U$4:$Z$4,$U$8:$Z$10),1),1),4))</f>
        <v>"PhysDef":26078.8796</v>
      </c>
      <c r="BC267" s="2" t="str" cm="1">
        <f t="array" ref="BC267">IF(BC266="","",$B$2&amp;BC$31&amp;$B$2&amp;$B$1&amp;ROUND(BC$29/100*_xlfn.XLOOKUP($E267,$E$32:$E$281,_xlfn.XLOOKUP(BC$31,$S$28:$AB$28,$S$32:$AB$281))*IFERROR(_xlfn.XLOOKUP(BF$30,$S$8:$S$10,_xlfn.XLOOKUP(BC$31,$U$4:$Z$4,$U$8:$Z$10),1),1),4))</f>
        <v>"OnHealInc":0.1686</v>
      </c>
      <c r="BD267" s="2" t="str" cm="1">
        <f t="array" ref="BD267">IF(BD266="","",$B$2&amp;BD$31&amp;$B$2&amp;$B$1&amp;ROUND(BD$29/100*_xlfn.XLOOKUP($E267,$E$32:$E$281,_xlfn.XLOOKUP(BD$31,$S$28:$AB$28,$S$32:$AB$281))*IFERROR(_xlfn.XLOOKUP(BE$30,$S$8:$S$10,_xlfn.XLOOKUP(BD$31,$U$4:$Z$4,$U$8:$Z$10),1),1),4))</f>
        <v/>
      </c>
      <c r="BE267" s="2" t="str">
        <f t="shared" si="43"/>
        <v>{"PhysDef":26078.8796,"OnHealInc":0.1686}</v>
      </c>
      <c r="BF267" s="2" t="str" cm="1">
        <f t="array" ref="BF267">IF(BF266="","",$B$2&amp;BF$31&amp;$B$2&amp;$B$1&amp;ROUND(BF$29/100*_xlfn.XLOOKUP($E267,$E$32:$E$281,_xlfn.XLOOKUP(BF$31,$S$28:$AB$28,$S$32:$AB$281))*IFERROR(_xlfn.XLOOKUP(BI$30,$S$8:$S$10,_xlfn.XLOOKUP(BF$31,$U$4:$Z$4,$U$8:$Z$10),1),1),4))</f>
        <v>"MagicDef":26078.8796</v>
      </c>
      <c r="BG267" s="2" t="str" cm="1">
        <f t="array" ref="BG267">IF(BG266="","",$B$2&amp;BG$31&amp;$B$2&amp;$B$1&amp;ROUND(BG$29/100*_xlfn.XLOOKUP($E267,$E$32:$E$281,_xlfn.XLOOKUP(BG$31,$S$28:$AB$28,$S$32:$AB$281))*IFERROR(_xlfn.XLOOKUP(BJ$30,$S$8:$S$10,_xlfn.XLOOKUP(BG$31,$U$4:$Z$4,$U$8:$Z$10),1),1),4))</f>
        <v>"AtkSpeed":0.23</v>
      </c>
      <c r="BH267" s="2" t="str" cm="1">
        <f t="array" ref="BH267">IF(BH266="","",$B$2&amp;BH$31&amp;$B$2&amp;$B$1&amp;ROUND(BH$29/100*_xlfn.XLOOKUP($E267,$E$32:$E$281,_xlfn.XLOOKUP(BH$31,$S$28:$AB$28,$S$32:$AB$281))*IFERROR(_xlfn.XLOOKUP(BI$30,$S$8:$S$10,_xlfn.XLOOKUP(BH$31,$U$4:$Z$4,$U$8:$Z$10),1),1),4))</f>
        <v>"OnHealInc":0.1686</v>
      </c>
      <c r="BI267" s="2" t="str">
        <f t="shared" si="44"/>
        <v>{"MagicDef":26078.8796,"AtkSpeed":0.23,"OnHealInc":0.1686}</v>
      </c>
      <c r="BJ267" s="2" t="str" cm="1">
        <f t="array" ref="BJ267">IF(BJ266="","",$B$2&amp;BJ$31&amp;$B$2&amp;$B$1&amp;ROUND(BJ$29/100*_xlfn.XLOOKUP($E267,$E$32:$E$281,_xlfn.XLOOKUP(BJ$31,$S$28:$AB$28,$S$32:$AB$281))*IFERROR(_xlfn.XLOOKUP(BM$30,$S$8:$S$10,_xlfn.XLOOKUP(BJ$31,$U$4:$Z$4,$U$8:$Z$10),1),1),4))</f>
        <v>"Atk":65197.199</v>
      </c>
      <c r="BK267" s="2" t="str" cm="1">
        <f t="array" ref="BK267">IF(BK266="","",$B$2&amp;BK$31&amp;$B$2&amp;$B$1&amp;ROUND(BK$29/100*_xlfn.XLOOKUP($E267,$E$32:$E$281,_xlfn.XLOOKUP(BK$31,$S$28:$AB$28,$S$32:$AB$281))*IFERROR(_xlfn.XLOOKUP(BN$30,$S$8:$S$10,_xlfn.XLOOKUP(BK$31,$U$4:$Z$4,$U$8:$Z$10),1),1),4))</f>
        <v>"Cri":0.8092</v>
      </c>
      <c r="BL267" s="2" t="str" cm="1">
        <f t="array" ref="BL267">IF(BL266="","",$B$2&amp;BL$31&amp;$B$2&amp;$B$1&amp;ROUND(BL$29/100*_xlfn.XLOOKUP($E267,$E$32:$E$281,_xlfn.XLOOKUP(BL$31,$S$28:$AB$28,$S$32:$AB$281))*IFERROR(_xlfn.XLOOKUP(BM$30,$S$8:$S$10,_xlfn.XLOOKUP(BL$31,$U$4:$Z$4,$U$8:$Z$10),1),1),4))</f>
        <v/>
      </c>
      <c r="BM267" s="2" t="str">
        <f t="shared" si="45"/>
        <v>{"Atk":65197.199,"Cri":0.8092}</v>
      </c>
      <c r="BN267" s="2" t="str" cm="1">
        <f t="array" ref="BN267">IF(BN266="","",$B$2&amp;BN$31&amp;$B$2&amp;$B$1&amp;ROUND(BN$29/100*_xlfn.XLOOKUP($E267,$E$32:$E$281,_xlfn.XLOOKUP(BN$31,$S$28:$AB$28,$S$32:$AB$281))*IFERROR(_xlfn.XLOOKUP(BQ$30,$S$8:$S$10,_xlfn.XLOOKUP(BN$31,$U$4:$Z$4,$U$8:$Z$10),1),1),4))</f>
        <v>"Hp":622336.8993</v>
      </c>
      <c r="BO267" s="2" t="str" cm="1">
        <f t="array" ref="BO267">IF(BO266="","",$B$2&amp;BO$31&amp;$B$2&amp;$B$1&amp;ROUND(BO$29/100*_xlfn.XLOOKUP($E267,$E$32:$E$281,_xlfn.XLOOKUP(BO$31,$S$28:$AB$28,$S$32:$AB$281))*IFERROR(_xlfn.XLOOKUP(BR$30,$S$8:$S$10,_xlfn.XLOOKUP(BO$31,$U$4:$Z$4,$U$8:$Z$10),1),1),4))</f>
        <v>"AntiCri":0.8092</v>
      </c>
      <c r="BP267" s="2" t="str" cm="1">
        <f t="array" ref="BP267">IF(BP266="","",$B$2&amp;BP$31&amp;$B$2&amp;$B$1&amp;ROUND(BP$29/100*_xlfn.XLOOKUP($E267,$E$32:$E$281,_xlfn.XLOOKUP(BP$31,$S$28:$AB$28,$S$32:$AB$281))*IFERROR(_xlfn.XLOOKUP(BQ$30,$S$8:$S$10,_xlfn.XLOOKUP(BP$31,$U$4:$Z$4,$U$8:$Z$10),1),1),4))</f>
        <v/>
      </c>
      <c r="BQ267" s="2" t="str">
        <f t="shared" si="46"/>
        <v>{"Hp":622336.8993,"AntiCri":0.8092}</v>
      </c>
      <c r="BR267" s="2" t="str" cm="1">
        <f t="array" ref="BR267">IF(BR266="","",$B$2&amp;BR$31&amp;$B$2&amp;$B$1&amp;ROUND(BR$29/100*_xlfn.XLOOKUP($E267,$E$32:$E$281,_xlfn.XLOOKUP(BR$31,$S$28:$AB$28,$S$32:$AB$281))*IFERROR(_xlfn.XLOOKUP(BU$30,$S$8:$S$10,_xlfn.XLOOKUP(BR$31,$U$4:$Z$4,$U$8:$Z$10),1),1),4))</f>
        <v>"PhysDef":22996.8302</v>
      </c>
      <c r="BS267" s="2" t="str" cm="1">
        <f t="array" ref="BS267">IF(BS266="","",$B$2&amp;BS$31&amp;$B$2&amp;$B$1&amp;ROUND(BS$29/100*_xlfn.XLOOKUP($E267,$E$32:$E$281,_xlfn.XLOOKUP(BS$31,$S$28:$AB$28,$S$32:$AB$281))*IFERROR(_xlfn.XLOOKUP(BV$30,$S$8:$S$10,_xlfn.XLOOKUP(BS$31,$U$4:$Z$4,$U$8:$Z$10),1),1),4))</f>
        <v>"HealInc":0.1686</v>
      </c>
      <c r="BT267" s="2" t="str" cm="1">
        <f t="array" ref="BT267">IF(BT266="","",$B$2&amp;BT$31&amp;$B$2&amp;$B$1&amp;ROUND(BT$29/100*_xlfn.XLOOKUP($E267,$E$32:$E$281,_xlfn.XLOOKUP(BT$31,$S$28:$AB$28,$S$32:$AB$281))*IFERROR(_xlfn.XLOOKUP(BU$30,$S$8:$S$10,_xlfn.XLOOKUP(BT$31,$U$4:$Z$4,$U$8:$Z$10),1),1),4))</f>
        <v/>
      </c>
      <c r="BU267" s="2" t="str">
        <f t="shared" si="47"/>
        <v>{"PhysDef":22996.8302,"HealInc":0.1686}</v>
      </c>
      <c r="BV267" s="2" t="str" cm="1">
        <f t="array" ref="BV267">IF(BV266="","",$B$2&amp;BV$31&amp;$B$2&amp;$B$1&amp;ROUND(BV$29/100*_xlfn.XLOOKUP($E267,$E$32:$E$281,_xlfn.XLOOKUP(BV$31,$S$28:$AB$28,$S$32:$AB$281))*IFERROR(_xlfn.XLOOKUP(BY$30,$S$8:$S$10,_xlfn.XLOOKUP(BV$31,$U$4:$Z$4,$U$8:$Z$10),1),1),4))</f>
        <v>"MagicDef":23470.9916</v>
      </c>
      <c r="BW267" s="2" t="str" cm="1">
        <f t="array" ref="BW267">IF(BW266="","",$B$2&amp;BW$31&amp;$B$2&amp;$B$1&amp;ROUND(BW$29/100*_xlfn.XLOOKUP($E267,$E$32:$E$281,_xlfn.XLOOKUP(BW$31,$S$28:$AB$28,$S$32:$AB$281))*IFERROR(_xlfn.XLOOKUP(BZ$30,$S$8:$S$10,_xlfn.XLOOKUP(BW$31,$U$4:$Z$4,$U$8:$Z$10),1),1),4))</f>
        <v>"AtkSpeed":0.23</v>
      </c>
      <c r="BX267" s="2" t="str" cm="1">
        <f t="array" ref="BX267">IF(BX266="","",$B$2&amp;BX$31&amp;$B$2&amp;$B$1&amp;ROUND(BX$29/100*_xlfn.XLOOKUP($E267,$E$32:$E$281,_xlfn.XLOOKUP(BX$31,$S$28:$AB$28,$S$32:$AB$281))*IFERROR(_xlfn.XLOOKUP(BY$30,$S$8:$S$10,_xlfn.XLOOKUP(BX$31,$U$4:$Z$4,$U$8:$Z$10),1),1),4))</f>
        <v>"HealInc":0.1686</v>
      </c>
      <c r="BY267" s="2" t="str">
        <f t="shared" si="48"/>
        <v>{"MagicDef":23470.9916,"AtkSpeed":0.23,"HealInc":0.1686}</v>
      </c>
    </row>
    <row r="268" spans="4:77" ht="16.5" x14ac:dyDescent="0.15">
      <c r="D268" s="38">
        <v>483</v>
      </c>
      <c r="E268" s="43">
        <v>237</v>
      </c>
      <c r="F268" s="38">
        <v>0</v>
      </c>
      <c r="G268" s="38">
        <v>0</v>
      </c>
      <c r="H268" s="38">
        <v>0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48">
        <v>0</v>
      </c>
      <c r="P268" s="48">
        <v>0</v>
      </c>
      <c r="Q268" s="48">
        <v>0</v>
      </c>
      <c r="R268" s="48">
        <v>0</v>
      </c>
      <c r="S268" s="48">
        <f>SUM(I$32:I268)</f>
        <v>592701.80883179419</v>
      </c>
      <c r="T268" s="48">
        <f>SUM(J$32:J268)</f>
        <v>59270.180883179411</v>
      </c>
      <c r="U268" s="48">
        <f>SUM(K$32:K268)</f>
        <v>23708.072353271767</v>
      </c>
      <c r="V268" s="48">
        <f>SUM(L$32:L268)</f>
        <v>23708.072353271767</v>
      </c>
      <c r="W268" s="62">
        <f>SUM(M$32:M268)/10000</f>
        <v>0.80920000000000003</v>
      </c>
      <c r="X268" s="62">
        <f>SUM(N$32:N268)/10000</f>
        <v>0.80920000000000003</v>
      </c>
      <c r="Y268" s="62">
        <f>SUM(O$32:O268)/10000</f>
        <v>0.22994999999999999</v>
      </c>
      <c r="Z268" s="62">
        <f>SUM(P$32:P268)/10000</f>
        <v>0.17885000000000001</v>
      </c>
      <c r="AA268" s="62">
        <f>SUM(Q$32:Q268)/10000</f>
        <v>0.16863000000000011</v>
      </c>
      <c r="AB268" s="62">
        <f>SUM(R$32:R268)/10000</f>
        <v>0.16863000000000011</v>
      </c>
      <c r="AD268" s="2" t="str" cm="1">
        <f t="array" ref="AD268">IF(AD267="","",$B$2&amp;AD$31&amp;$B$2&amp;$B$1&amp;ROUND(AD$29/100*_xlfn.XLOOKUP($E268,$E$32:$E$281,_xlfn.XLOOKUP(AD$31,$S$28:$AB$28,$S$32:$AB$281))*_xlfn.XLOOKUP(AG$30,$S$8:$S$10,_xlfn.XLOOKUP(AD$31,$U$4:$Z$4,$U$8:$Z$10),1),4))</f>
        <v>"Atk":72309.6207</v>
      </c>
      <c r="AE268" s="2" t="str" cm="1">
        <f t="array" ref="AE268">IF(AE267="","",$B$2&amp;AE$31&amp;$B$2&amp;$B$1&amp;ROUND(AE$29/100*_xlfn.XLOOKUP($E268,$E$32:$E$281,_xlfn.XLOOKUP(AE$31,$S$28:$AB$28,$S$32:$AB$281))*_xlfn.XLOOKUP(AG$30,$S$8:$S$10,_xlfn.XLOOKUP(AE$31,$U$4:$Z$4,$U$8:$Z$10),1),4))</f>
        <v>"Cri":1.1733</v>
      </c>
      <c r="AF268" s="2" t="str" cm="1">
        <f t="array" ref="AF268">IF(AF267="","",$B$2&amp;AF$31&amp;$B$2&amp;$B$1&amp;ROUND(AF$29/100*_xlfn.XLOOKUP($E268,$E$32:$E$281,_xlfn.XLOOKUP(AF$31,$S$28:$AB$28,$S$32:$AB$281))*_xlfn.XLOOKUP(AI$30,$S$8:$S$10,_xlfn.XLOOKUP(AF$31,$U$4:$Z$4,$U$8:$Z$10),1),4))</f>
        <v/>
      </c>
      <c r="AG268" s="2" t="str">
        <f t="shared" si="37"/>
        <v>{"Atk":72309.6207,"Cri":1.1733}</v>
      </c>
      <c r="AH268" s="2" t="str" cm="1">
        <f t="array" ref="AH268">IF(AH267="","",$B$2&amp;AH$31&amp;$B$2&amp;$B$1&amp;ROUND(AH$29/100*_xlfn.XLOOKUP($E268,$E$32:$E$281,_xlfn.XLOOKUP(AH$31,$S$28:$AB$28,$S$32:$AB$281))*_xlfn.XLOOKUP(AK$30,$S$8:$S$10,_xlfn.XLOOKUP(AH$31,$U$4:$Z$4,$U$8:$Z$10),1),4))</f>
        <v>"Hp":521577.5918</v>
      </c>
      <c r="AI268" s="2" t="str" cm="1">
        <f t="array" ref="AI268">IF(AI267="","",$B$2&amp;AI$31&amp;$B$2&amp;$B$1&amp;ROUND(AI$29/100*_xlfn.XLOOKUP($E268,$E$32:$E$281,_xlfn.XLOOKUP(AI$31,$S$28:$AB$28,$S$32:$AB$281))*_xlfn.XLOOKUP(AK$30,$S$8:$S$10,_xlfn.XLOOKUP(AI$31,$U$4:$Z$4,$U$8:$Z$10),1),4))</f>
        <v>"AntiCri":0.6474</v>
      </c>
      <c r="AJ268" s="2" t="str" cm="1">
        <f t="array" ref="AJ268">IF(AJ267="","",$B$2&amp;AJ$31&amp;$B$2&amp;$B$1&amp;ROUND(AJ$29/100*_xlfn.XLOOKUP($E268,$E$32:$E$281,_xlfn.XLOOKUP(AJ$31,$S$28:$AB$28,$S$32:$AB$281))*_xlfn.XLOOKUP(AK$30,$S$8:$S$10,_xlfn.XLOOKUP(AJ$31,$U$4:$Z$4,$U$8:$Z$10),1),4))</f>
        <v/>
      </c>
      <c r="AK268" s="2" t="str">
        <f t="shared" si="38"/>
        <v>{"Hp":521577.5918,"AntiCri":0.6474}</v>
      </c>
      <c r="AL268" s="2" t="str" cm="1">
        <f t="array" ref="AL268">IF(AL267="","",$B$2&amp;AL$31&amp;$B$2&amp;$B$1&amp;ROUND(AL$29/100*_xlfn.XLOOKUP($E268,$E$32:$E$281,_xlfn.XLOOKUP(AL$31,$S$28:$AB$28,$S$32:$AB$281))*IFERROR(_xlfn.XLOOKUP(AO$30,$S$8:$S$10,_xlfn.XLOOKUP(AL$31,$U$4:$Z$4,$U$8:$Z$10),1),1),4))</f>
        <v>"PhysDef":22522.6687</v>
      </c>
      <c r="AM268" s="2" t="str" cm="1">
        <f t="array" ref="AM268">IF(AM267="","",$B$2&amp;AM$31&amp;$B$2&amp;$B$1&amp;ROUND(AM$29/100*_xlfn.XLOOKUP($E268,$E$32:$E$281,_xlfn.XLOOKUP(AM$31,$S$28:$AB$28,$S$32:$AB$281))*IFERROR(_xlfn.XLOOKUP(AP$30,$S$8:$S$10,_xlfn.XLOOKUP(AM$31,$U$4:$Z$4,$U$8:$Z$10),1),1),4))</f>
        <v>"SkillSpeed":0.1789</v>
      </c>
      <c r="AN268" s="2" t="str" cm="1">
        <f t="array" ref="AN268">IF(AN267="","",$B$2&amp;AN$31&amp;$B$2&amp;$B$1&amp;ROUND(AN$29/100*_xlfn.XLOOKUP($E268,$E$32:$E$281,_xlfn.XLOOKUP(AN$31,$S$28:$AB$28,$S$32:$AB$281))*IFERROR(_xlfn.XLOOKUP(AO$30,$S$8:$S$10,_xlfn.XLOOKUP(AN$31,$U$4:$Z$4,$U$8:$Z$10),1),1),4))</f>
        <v/>
      </c>
      <c r="AO268" s="2" t="str">
        <f t="shared" si="39"/>
        <v>{"PhysDef":22522.6687,"SkillSpeed":0.1789}</v>
      </c>
      <c r="AP268" s="2" t="str" cm="1">
        <f t="array" ref="AP268">IF(AP267="","",$B$2&amp;AP$31&amp;$B$2&amp;$B$1&amp;ROUND(AP$29/100*_xlfn.XLOOKUP($E268,$E$32:$E$281,_xlfn.XLOOKUP(AP$31,$S$28:$AB$28,$S$32:$AB$281))*IFERROR(_xlfn.XLOOKUP(AS$30,$S$8:$S$10,_xlfn.XLOOKUP(AP$31,$U$4:$Z$4,$U$8:$Z$10),1),1),4))</f>
        <v>"MagicDef":22522.6687</v>
      </c>
      <c r="AQ268" s="2" t="str" cm="1">
        <f t="array" ref="AQ268">IF(AQ267="","",$B$2&amp;AQ$31&amp;$B$2&amp;$B$1&amp;ROUND(AQ$29/100*_xlfn.XLOOKUP($E268,$E$32:$E$281,_xlfn.XLOOKUP(AQ$31,$S$28:$AB$28,$S$32:$AB$281))*IFERROR(_xlfn.XLOOKUP(AT$30,$S$8:$S$10,_xlfn.XLOOKUP(AQ$31,$U$4:$Z$4,$U$8:$Z$10),1),1),4))</f>
        <v>"AtkSpeed":0.23</v>
      </c>
      <c r="AR268" s="2" t="str" cm="1">
        <f t="array" ref="AR268">IF(AR267="","",$B$2&amp;AR$31&amp;$B$2&amp;$B$1&amp;ROUND(AR$29/100*_xlfn.XLOOKUP($E268,$E$32:$E$281,_xlfn.XLOOKUP(AR$31,$S$28:$AB$28,$S$32:$AB$281))*IFERROR(_xlfn.XLOOKUP(AS$30,$S$8:$S$10,_xlfn.XLOOKUP(AR$31,$U$4:$Z$4,$U$8:$Z$10),1),1),4))</f>
        <v>"SkillSpeed":0.1789</v>
      </c>
      <c r="AS268" s="2" t="str">
        <f t="shared" si="40"/>
        <v>{"MagicDef":22522.6687,"AtkSpeed":0.23,"SkillSpeed":0.1789}</v>
      </c>
      <c r="AT268" s="2" t="str" cm="1">
        <f t="array" ref="AT268">IF(AT267="","",$B$2&amp;AT$31&amp;$B$2&amp;$B$1&amp;ROUND(AT$29/100*_xlfn.XLOOKUP($E268,$E$32:$E$281,_xlfn.XLOOKUP(AT$31,$S$28:$AB$28,$S$32:$AB$281))*IFERROR(_xlfn.XLOOKUP(AW$30,$S$8:$S$10,_xlfn.XLOOKUP(AT$31,$U$4:$Z$4,$U$8:$Z$10),1),1),4))</f>
        <v>"Atk":50972.3556</v>
      </c>
      <c r="AU268" s="2" t="str" cm="1">
        <f t="array" ref="AU268">IF(AU267="","",$B$2&amp;AU$31&amp;$B$2&amp;$B$1&amp;ROUND(AU$29/100*_xlfn.XLOOKUP($E268,$E$32:$E$281,_xlfn.XLOOKUP(AU$31,$S$28:$AB$28,$S$32:$AB$281))*IFERROR(_xlfn.XLOOKUP(AX$30,$S$8:$S$10,_xlfn.XLOOKUP(AU$31,$U$4:$Z$4,$U$8:$Z$10),1),1),4))</f>
        <v>"Cri":0.8092</v>
      </c>
      <c r="AV268" s="2" t="str" cm="1">
        <f t="array" ref="AV268">IF(AV267="","",$B$2&amp;AV$31&amp;$B$2&amp;$B$1&amp;ROUND(AV$29/100*_xlfn.XLOOKUP($E268,$E$32:$E$281,_xlfn.XLOOKUP(AV$31,$S$28:$AB$28,$S$32:$AB$281))*IFERROR(_xlfn.XLOOKUP(AW$30,$S$8:$S$10,_xlfn.XLOOKUP(AV$31,$U$4:$Z$4,$U$8:$Z$10),1),1),4))</f>
        <v/>
      </c>
      <c r="AW268" s="2" t="str">
        <f t="shared" si="41"/>
        <v>{"Atk":50972.3556,"Cri":0.8092}</v>
      </c>
      <c r="AX268" s="2" t="str" cm="1">
        <f t="array" ref="AX268">IF(AX267="","",$B$2&amp;AX$31&amp;$B$2&amp;$B$1&amp;ROUND(AX$29/100*_xlfn.XLOOKUP($E268,$E$32:$E$281,_xlfn.XLOOKUP(AX$31,$S$28:$AB$28,$S$32:$AB$281))*IFERROR(_xlfn.XLOOKUP(BA$30,$S$8:$S$10,_xlfn.XLOOKUP(AX$31,$U$4:$Z$4,$U$8:$Z$10),1),1),4))</f>
        <v>"Hp":740877.261</v>
      </c>
      <c r="AY268" s="2" t="str" cm="1">
        <f t="array" ref="AY268">IF(AY267="","",$B$2&amp;AY$31&amp;$B$2&amp;$B$1&amp;ROUND(AY$29/100*_xlfn.XLOOKUP($E268,$E$32:$E$281,_xlfn.XLOOKUP(AY$31,$S$28:$AB$28,$S$32:$AB$281))*IFERROR(_xlfn.XLOOKUP(BB$30,$S$8:$S$10,_xlfn.XLOOKUP(AY$31,$U$4:$Z$4,$U$8:$Z$10),1),1),4))</f>
        <v>"AntiCri":0.8092</v>
      </c>
      <c r="AZ268" s="2" t="str" cm="1">
        <f t="array" ref="AZ268">IF(AZ267="","",$B$2&amp;AZ$31&amp;$B$2&amp;$B$1&amp;ROUND(AZ$29/100*_xlfn.XLOOKUP($E268,$E$32:$E$281,_xlfn.XLOOKUP(AZ$31,$S$28:$AB$28,$S$32:$AB$281))*IFERROR(_xlfn.XLOOKUP(BA$30,$S$8:$S$10,_xlfn.XLOOKUP(AZ$31,$U$4:$Z$4,$U$8:$Z$10),1),1),4))</f>
        <v/>
      </c>
      <c r="BA268" s="2" t="str">
        <f t="shared" si="42"/>
        <v>{"Hp":740877.261,"AntiCri":0.8092}</v>
      </c>
      <c r="BB268" s="2" t="str" cm="1">
        <f t="array" ref="BB268">IF(BB267="","",$B$2&amp;BB$31&amp;$B$2&amp;$B$1&amp;ROUND(BB$29/100*_xlfn.XLOOKUP($E268,$E$32:$E$281,_xlfn.XLOOKUP(BB$31,$S$28:$AB$28,$S$32:$AB$281))*IFERROR(_xlfn.XLOOKUP(BE$30,$S$8:$S$10,_xlfn.XLOOKUP(BB$31,$U$4:$Z$4,$U$8:$Z$10),1),1),4))</f>
        <v>"PhysDef":26078.8796</v>
      </c>
      <c r="BC268" s="2" t="str" cm="1">
        <f t="array" ref="BC268">IF(BC267="","",$B$2&amp;BC$31&amp;$B$2&amp;$B$1&amp;ROUND(BC$29/100*_xlfn.XLOOKUP($E268,$E$32:$E$281,_xlfn.XLOOKUP(BC$31,$S$28:$AB$28,$S$32:$AB$281))*IFERROR(_xlfn.XLOOKUP(BF$30,$S$8:$S$10,_xlfn.XLOOKUP(BC$31,$U$4:$Z$4,$U$8:$Z$10),1),1),4))</f>
        <v>"OnHealInc":0.1686</v>
      </c>
      <c r="BD268" s="2" t="str" cm="1">
        <f t="array" ref="BD268">IF(BD267="","",$B$2&amp;BD$31&amp;$B$2&amp;$B$1&amp;ROUND(BD$29/100*_xlfn.XLOOKUP($E268,$E$32:$E$281,_xlfn.XLOOKUP(BD$31,$S$28:$AB$28,$S$32:$AB$281))*IFERROR(_xlfn.XLOOKUP(BE$30,$S$8:$S$10,_xlfn.XLOOKUP(BD$31,$U$4:$Z$4,$U$8:$Z$10),1),1),4))</f>
        <v/>
      </c>
      <c r="BE268" s="2" t="str">
        <f t="shared" si="43"/>
        <v>{"PhysDef":26078.8796,"OnHealInc":0.1686}</v>
      </c>
      <c r="BF268" s="2" t="str" cm="1">
        <f t="array" ref="BF268">IF(BF267="","",$B$2&amp;BF$31&amp;$B$2&amp;$B$1&amp;ROUND(BF$29/100*_xlfn.XLOOKUP($E268,$E$32:$E$281,_xlfn.XLOOKUP(BF$31,$S$28:$AB$28,$S$32:$AB$281))*IFERROR(_xlfn.XLOOKUP(BI$30,$S$8:$S$10,_xlfn.XLOOKUP(BF$31,$U$4:$Z$4,$U$8:$Z$10),1),1),4))</f>
        <v>"MagicDef":26078.8796</v>
      </c>
      <c r="BG268" s="2" t="str" cm="1">
        <f t="array" ref="BG268">IF(BG267="","",$B$2&amp;BG$31&amp;$B$2&amp;$B$1&amp;ROUND(BG$29/100*_xlfn.XLOOKUP($E268,$E$32:$E$281,_xlfn.XLOOKUP(BG$31,$S$28:$AB$28,$S$32:$AB$281))*IFERROR(_xlfn.XLOOKUP(BJ$30,$S$8:$S$10,_xlfn.XLOOKUP(BG$31,$U$4:$Z$4,$U$8:$Z$10),1),1),4))</f>
        <v>"AtkSpeed":0.23</v>
      </c>
      <c r="BH268" s="2" t="str" cm="1">
        <f t="array" ref="BH268">IF(BH267="","",$B$2&amp;BH$31&amp;$B$2&amp;$B$1&amp;ROUND(BH$29/100*_xlfn.XLOOKUP($E268,$E$32:$E$281,_xlfn.XLOOKUP(BH$31,$S$28:$AB$28,$S$32:$AB$281))*IFERROR(_xlfn.XLOOKUP(BI$30,$S$8:$S$10,_xlfn.XLOOKUP(BH$31,$U$4:$Z$4,$U$8:$Z$10),1),1),4))</f>
        <v>"OnHealInc":0.1686</v>
      </c>
      <c r="BI268" s="2" t="str">
        <f t="shared" si="44"/>
        <v>{"MagicDef":26078.8796,"AtkSpeed":0.23,"OnHealInc":0.1686}</v>
      </c>
      <c r="BJ268" s="2" t="str" cm="1">
        <f t="array" ref="BJ268">IF(BJ267="","",$B$2&amp;BJ$31&amp;$B$2&amp;$B$1&amp;ROUND(BJ$29/100*_xlfn.XLOOKUP($E268,$E$32:$E$281,_xlfn.XLOOKUP(BJ$31,$S$28:$AB$28,$S$32:$AB$281))*IFERROR(_xlfn.XLOOKUP(BM$30,$S$8:$S$10,_xlfn.XLOOKUP(BJ$31,$U$4:$Z$4,$U$8:$Z$10),1),1),4))</f>
        <v>"Atk":65197.199</v>
      </c>
      <c r="BK268" s="2" t="str" cm="1">
        <f t="array" ref="BK268">IF(BK267="","",$B$2&amp;BK$31&amp;$B$2&amp;$B$1&amp;ROUND(BK$29/100*_xlfn.XLOOKUP($E268,$E$32:$E$281,_xlfn.XLOOKUP(BK$31,$S$28:$AB$28,$S$32:$AB$281))*IFERROR(_xlfn.XLOOKUP(BN$30,$S$8:$S$10,_xlfn.XLOOKUP(BK$31,$U$4:$Z$4,$U$8:$Z$10),1),1),4))</f>
        <v>"Cri":0.8092</v>
      </c>
      <c r="BL268" s="2" t="str" cm="1">
        <f t="array" ref="BL268">IF(BL267="","",$B$2&amp;BL$31&amp;$B$2&amp;$B$1&amp;ROUND(BL$29/100*_xlfn.XLOOKUP($E268,$E$32:$E$281,_xlfn.XLOOKUP(BL$31,$S$28:$AB$28,$S$32:$AB$281))*IFERROR(_xlfn.XLOOKUP(BM$30,$S$8:$S$10,_xlfn.XLOOKUP(BL$31,$U$4:$Z$4,$U$8:$Z$10),1),1),4))</f>
        <v/>
      </c>
      <c r="BM268" s="2" t="str">
        <f t="shared" si="45"/>
        <v>{"Atk":65197.199,"Cri":0.8092}</v>
      </c>
      <c r="BN268" s="2" t="str" cm="1">
        <f t="array" ref="BN268">IF(BN267="","",$B$2&amp;BN$31&amp;$B$2&amp;$B$1&amp;ROUND(BN$29/100*_xlfn.XLOOKUP($E268,$E$32:$E$281,_xlfn.XLOOKUP(BN$31,$S$28:$AB$28,$S$32:$AB$281))*IFERROR(_xlfn.XLOOKUP(BQ$30,$S$8:$S$10,_xlfn.XLOOKUP(BN$31,$U$4:$Z$4,$U$8:$Z$10),1),1),4))</f>
        <v>"Hp":622336.8993</v>
      </c>
      <c r="BO268" s="2" t="str" cm="1">
        <f t="array" ref="BO268">IF(BO267="","",$B$2&amp;BO$31&amp;$B$2&amp;$B$1&amp;ROUND(BO$29/100*_xlfn.XLOOKUP($E268,$E$32:$E$281,_xlfn.XLOOKUP(BO$31,$S$28:$AB$28,$S$32:$AB$281))*IFERROR(_xlfn.XLOOKUP(BR$30,$S$8:$S$10,_xlfn.XLOOKUP(BO$31,$U$4:$Z$4,$U$8:$Z$10),1),1),4))</f>
        <v>"AntiCri":0.8092</v>
      </c>
      <c r="BP268" s="2" t="str" cm="1">
        <f t="array" ref="BP268">IF(BP267="","",$B$2&amp;BP$31&amp;$B$2&amp;$B$1&amp;ROUND(BP$29/100*_xlfn.XLOOKUP($E268,$E$32:$E$281,_xlfn.XLOOKUP(BP$31,$S$28:$AB$28,$S$32:$AB$281))*IFERROR(_xlfn.XLOOKUP(BQ$30,$S$8:$S$10,_xlfn.XLOOKUP(BP$31,$U$4:$Z$4,$U$8:$Z$10),1),1),4))</f>
        <v/>
      </c>
      <c r="BQ268" s="2" t="str">
        <f t="shared" si="46"/>
        <v>{"Hp":622336.8993,"AntiCri":0.8092}</v>
      </c>
      <c r="BR268" s="2" t="str" cm="1">
        <f t="array" ref="BR268">IF(BR267="","",$B$2&amp;BR$31&amp;$B$2&amp;$B$1&amp;ROUND(BR$29/100*_xlfn.XLOOKUP($E268,$E$32:$E$281,_xlfn.XLOOKUP(BR$31,$S$28:$AB$28,$S$32:$AB$281))*IFERROR(_xlfn.XLOOKUP(BU$30,$S$8:$S$10,_xlfn.XLOOKUP(BR$31,$U$4:$Z$4,$U$8:$Z$10),1),1),4))</f>
        <v>"PhysDef":22996.8302</v>
      </c>
      <c r="BS268" s="2" t="str" cm="1">
        <f t="array" ref="BS268">IF(BS267="","",$B$2&amp;BS$31&amp;$B$2&amp;$B$1&amp;ROUND(BS$29/100*_xlfn.XLOOKUP($E268,$E$32:$E$281,_xlfn.XLOOKUP(BS$31,$S$28:$AB$28,$S$32:$AB$281))*IFERROR(_xlfn.XLOOKUP(BV$30,$S$8:$S$10,_xlfn.XLOOKUP(BS$31,$U$4:$Z$4,$U$8:$Z$10),1),1),4))</f>
        <v>"HealInc":0.1686</v>
      </c>
      <c r="BT268" s="2" t="str" cm="1">
        <f t="array" ref="BT268">IF(BT267="","",$B$2&amp;BT$31&amp;$B$2&amp;$B$1&amp;ROUND(BT$29/100*_xlfn.XLOOKUP($E268,$E$32:$E$281,_xlfn.XLOOKUP(BT$31,$S$28:$AB$28,$S$32:$AB$281))*IFERROR(_xlfn.XLOOKUP(BU$30,$S$8:$S$10,_xlfn.XLOOKUP(BT$31,$U$4:$Z$4,$U$8:$Z$10),1),1),4))</f>
        <v/>
      </c>
      <c r="BU268" s="2" t="str">
        <f t="shared" si="47"/>
        <v>{"PhysDef":22996.8302,"HealInc":0.1686}</v>
      </c>
      <c r="BV268" s="2" t="str" cm="1">
        <f t="array" ref="BV268">IF(BV267="","",$B$2&amp;BV$31&amp;$B$2&amp;$B$1&amp;ROUND(BV$29/100*_xlfn.XLOOKUP($E268,$E$32:$E$281,_xlfn.XLOOKUP(BV$31,$S$28:$AB$28,$S$32:$AB$281))*IFERROR(_xlfn.XLOOKUP(BY$30,$S$8:$S$10,_xlfn.XLOOKUP(BV$31,$U$4:$Z$4,$U$8:$Z$10),1),1),4))</f>
        <v>"MagicDef":23470.9916</v>
      </c>
      <c r="BW268" s="2" t="str" cm="1">
        <f t="array" ref="BW268">IF(BW267="","",$B$2&amp;BW$31&amp;$B$2&amp;$B$1&amp;ROUND(BW$29/100*_xlfn.XLOOKUP($E268,$E$32:$E$281,_xlfn.XLOOKUP(BW$31,$S$28:$AB$28,$S$32:$AB$281))*IFERROR(_xlfn.XLOOKUP(BZ$30,$S$8:$S$10,_xlfn.XLOOKUP(BW$31,$U$4:$Z$4,$U$8:$Z$10),1),1),4))</f>
        <v>"AtkSpeed":0.23</v>
      </c>
      <c r="BX268" s="2" t="str" cm="1">
        <f t="array" ref="BX268">IF(BX267="","",$B$2&amp;BX$31&amp;$B$2&amp;$B$1&amp;ROUND(BX$29/100*_xlfn.XLOOKUP($E268,$E$32:$E$281,_xlfn.XLOOKUP(BX$31,$S$28:$AB$28,$S$32:$AB$281))*IFERROR(_xlfn.XLOOKUP(BY$30,$S$8:$S$10,_xlfn.XLOOKUP(BX$31,$U$4:$Z$4,$U$8:$Z$10),1),1),4))</f>
        <v>"HealInc":0.1686</v>
      </c>
      <c r="BY268" s="2" t="str">
        <f t="shared" si="48"/>
        <v>{"MagicDef":23470.9916,"AtkSpeed":0.23,"HealInc":0.1686}</v>
      </c>
    </row>
    <row r="269" spans="4:77" ht="16.5" x14ac:dyDescent="0.15">
      <c r="D269" s="38">
        <v>485</v>
      </c>
      <c r="E269" s="43">
        <v>238</v>
      </c>
      <c r="F269" s="38">
        <v>0</v>
      </c>
      <c r="G269" s="38">
        <v>0</v>
      </c>
      <c r="H269" s="38">
        <v>0</v>
      </c>
      <c r="I269" s="48">
        <v>0</v>
      </c>
      <c r="J269" s="48">
        <v>0</v>
      </c>
      <c r="K269" s="48">
        <v>0</v>
      </c>
      <c r="L269" s="48">
        <v>0</v>
      </c>
      <c r="M269" s="48">
        <v>0</v>
      </c>
      <c r="N269" s="48">
        <v>0</v>
      </c>
      <c r="O269" s="48">
        <v>0</v>
      </c>
      <c r="P269" s="48">
        <v>0</v>
      </c>
      <c r="Q269" s="48">
        <v>0</v>
      </c>
      <c r="R269" s="48">
        <v>0</v>
      </c>
      <c r="S269" s="48">
        <f>SUM(I$32:I269)</f>
        <v>592701.80883179419</v>
      </c>
      <c r="T269" s="48">
        <f>SUM(J$32:J269)</f>
        <v>59270.180883179411</v>
      </c>
      <c r="U269" s="48">
        <f>SUM(K$32:K269)</f>
        <v>23708.072353271767</v>
      </c>
      <c r="V269" s="48">
        <f>SUM(L$32:L269)</f>
        <v>23708.072353271767</v>
      </c>
      <c r="W269" s="62">
        <f>SUM(M$32:M269)/10000</f>
        <v>0.80920000000000003</v>
      </c>
      <c r="X269" s="62">
        <f>SUM(N$32:N269)/10000</f>
        <v>0.80920000000000003</v>
      </c>
      <c r="Y269" s="62">
        <f>SUM(O$32:O269)/10000</f>
        <v>0.22994999999999999</v>
      </c>
      <c r="Z269" s="62">
        <f>SUM(P$32:P269)/10000</f>
        <v>0.17885000000000001</v>
      </c>
      <c r="AA269" s="62">
        <f>SUM(Q$32:Q269)/10000</f>
        <v>0.16863000000000011</v>
      </c>
      <c r="AB269" s="62">
        <f>SUM(R$32:R269)/10000</f>
        <v>0.16863000000000011</v>
      </c>
      <c r="AD269" s="2" t="str" cm="1">
        <f t="array" ref="AD269">IF(AD268="","",$B$2&amp;AD$31&amp;$B$2&amp;$B$1&amp;ROUND(AD$29/100*_xlfn.XLOOKUP($E269,$E$32:$E$281,_xlfn.XLOOKUP(AD$31,$S$28:$AB$28,$S$32:$AB$281))*_xlfn.XLOOKUP(AG$30,$S$8:$S$10,_xlfn.XLOOKUP(AD$31,$U$4:$Z$4,$U$8:$Z$10),1),4))</f>
        <v>"Atk":72309.6207</v>
      </c>
      <c r="AE269" s="2" t="str" cm="1">
        <f t="array" ref="AE269">IF(AE268="","",$B$2&amp;AE$31&amp;$B$2&amp;$B$1&amp;ROUND(AE$29/100*_xlfn.XLOOKUP($E269,$E$32:$E$281,_xlfn.XLOOKUP(AE$31,$S$28:$AB$28,$S$32:$AB$281))*_xlfn.XLOOKUP(AG$30,$S$8:$S$10,_xlfn.XLOOKUP(AE$31,$U$4:$Z$4,$U$8:$Z$10),1),4))</f>
        <v>"Cri":1.1733</v>
      </c>
      <c r="AF269" s="2" t="str" cm="1">
        <f t="array" ref="AF269">IF(AF268="","",$B$2&amp;AF$31&amp;$B$2&amp;$B$1&amp;ROUND(AF$29/100*_xlfn.XLOOKUP($E269,$E$32:$E$281,_xlfn.XLOOKUP(AF$31,$S$28:$AB$28,$S$32:$AB$281))*_xlfn.XLOOKUP(AI$30,$S$8:$S$10,_xlfn.XLOOKUP(AF$31,$U$4:$Z$4,$U$8:$Z$10),1),4))</f>
        <v/>
      </c>
      <c r="AG269" s="2" t="str">
        <f t="shared" si="37"/>
        <v>{"Atk":72309.6207,"Cri":1.1733}</v>
      </c>
      <c r="AH269" s="2" t="str" cm="1">
        <f t="array" ref="AH269">IF(AH268="","",$B$2&amp;AH$31&amp;$B$2&amp;$B$1&amp;ROUND(AH$29/100*_xlfn.XLOOKUP($E269,$E$32:$E$281,_xlfn.XLOOKUP(AH$31,$S$28:$AB$28,$S$32:$AB$281))*_xlfn.XLOOKUP(AK$30,$S$8:$S$10,_xlfn.XLOOKUP(AH$31,$U$4:$Z$4,$U$8:$Z$10),1),4))</f>
        <v>"Hp":521577.5918</v>
      </c>
      <c r="AI269" s="2" t="str" cm="1">
        <f t="array" ref="AI269">IF(AI268="","",$B$2&amp;AI$31&amp;$B$2&amp;$B$1&amp;ROUND(AI$29/100*_xlfn.XLOOKUP($E269,$E$32:$E$281,_xlfn.XLOOKUP(AI$31,$S$28:$AB$28,$S$32:$AB$281))*_xlfn.XLOOKUP(AK$30,$S$8:$S$10,_xlfn.XLOOKUP(AI$31,$U$4:$Z$4,$U$8:$Z$10),1),4))</f>
        <v>"AntiCri":0.6474</v>
      </c>
      <c r="AJ269" s="2" t="str" cm="1">
        <f t="array" ref="AJ269">IF(AJ268="","",$B$2&amp;AJ$31&amp;$B$2&amp;$B$1&amp;ROUND(AJ$29/100*_xlfn.XLOOKUP($E269,$E$32:$E$281,_xlfn.XLOOKUP(AJ$31,$S$28:$AB$28,$S$32:$AB$281))*_xlfn.XLOOKUP(AK$30,$S$8:$S$10,_xlfn.XLOOKUP(AJ$31,$U$4:$Z$4,$U$8:$Z$10),1),4))</f>
        <v/>
      </c>
      <c r="AK269" s="2" t="str">
        <f t="shared" si="38"/>
        <v>{"Hp":521577.5918,"AntiCri":0.6474}</v>
      </c>
      <c r="AL269" s="2" t="str" cm="1">
        <f t="array" ref="AL269">IF(AL268="","",$B$2&amp;AL$31&amp;$B$2&amp;$B$1&amp;ROUND(AL$29/100*_xlfn.XLOOKUP($E269,$E$32:$E$281,_xlfn.XLOOKUP(AL$31,$S$28:$AB$28,$S$32:$AB$281))*IFERROR(_xlfn.XLOOKUP(AO$30,$S$8:$S$10,_xlfn.XLOOKUP(AL$31,$U$4:$Z$4,$U$8:$Z$10),1),1),4))</f>
        <v>"PhysDef":22522.6687</v>
      </c>
      <c r="AM269" s="2" t="str" cm="1">
        <f t="array" ref="AM269">IF(AM268="","",$B$2&amp;AM$31&amp;$B$2&amp;$B$1&amp;ROUND(AM$29/100*_xlfn.XLOOKUP($E269,$E$32:$E$281,_xlfn.XLOOKUP(AM$31,$S$28:$AB$28,$S$32:$AB$281))*IFERROR(_xlfn.XLOOKUP(AP$30,$S$8:$S$10,_xlfn.XLOOKUP(AM$31,$U$4:$Z$4,$U$8:$Z$10),1),1),4))</f>
        <v>"SkillSpeed":0.1789</v>
      </c>
      <c r="AN269" s="2" t="str" cm="1">
        <f t="array" ref="AN269">IF(AN268="","",$B$2&amp;AN$31&amp;$B$2&amp;$B$1&amp;ROUND(AN$29/100*_xlfn.XLOOKUP($E269,$E$32:$E$281,_xlfn.XLOOKUP(AN$31,$S$28:$AB$28,$S$32:$AB$281))*IFERROR(_xlfn.XLOOKUP(AO$30,$S$8:$S$10,_xlfn.XLOOKUP(AN$31,$U$4:$Z$4,$U$8:$Z$10),1),1),4))</f>
        <v/>
      </c>
      <c r="AO269" s="2" t="str">
        <f t="shared" si="39"/>
        <v>{"PhysDef":22522.6687,"SkillSpeed":0.1789}</v>
      </c>
      <c r="AP269" s="2" t="str" cm="1">
        <f t="array" ref="AP269">IF(AP268="","",$B$2&amp;AP$31&amp;$B$2&amp;$B$1&amp;ROUND(AP$29/100*_xlfn.XLOOKUP($E269,$E$32:$E$281,_xlfn.XLOOKUP(AP$31,$S$28:$AB$28,$S$32:$AB$281))*IFERROR(_xlfn.XLOOKUP(AS$30,$S$8:$S$10,_xlfn.XLOOKUP(AP$31,$U$4:$Z$4,$U$8:$Z$10),1),1),4))</f>
        <v>"MagicDef":22522.6687</v>
      </c>
      <c r="AQ269" s="2" t="str" cm="1">
        <f t="array" ref="AQ269">IF(AQ268="","",$B$2&amp;AQ$31&amp;$B$2&amp;$B$1&amp;ROUND(AQ$29/100*_xlfn.XLOOKUP($E269,$E$32:$E$281,_xlfn.XLOOKUP(AQ$31,$S$28:$AB$28,$S$32:$AB$281))*IFERROR(_xlfn.XLOOKUP(AT$30,$S$8:$S$10,_xlfn.XLOOKUP(AQ$31,$U$4:$Z$4,$U$8:$Z$10),1),1),4))</f>
        <v>"AtkSpeed":0.23</v>
      </c>
      <c r="AR269" s="2" t="str" cm="1">
        <f t="array" ref="AR269">IF(AR268="","",$B$2&amp;AR$31&amp;$B$2&amp;$B$1&amp;ROUND(AR$29/100*_xlfn.XLOOKUP($E269,$E$32:$E$281,_xlfn.XLOOKUP(AR$31,$S$28:$AB$28,$S$32:$AB$281))*IFERROR(_xlfn.XLOOKUP(AS$30,$S$8:$S$10,_xlfn.XLOOKUP(AR$31,$U$4:$Z$4,$U$8:$Z$10),1),1),4))</f>
        <v>"SkillSpeed":0.1789</v>
      </c>
      <c r="AS269" s="2" t="str">
        <f t="shared" si="40"/>
        <v>{"MagicDef":22522.6687,"AtkSpeed":0.23,"SkillSpeed":0.1789}</v>
      </c>
      <c r="AT269" s="2" t="str" cm="1">
        <f t="array" ref="AT269">IF(AT268="","",$B$2&amp;AT$31&amp;$B$2&amp;$B$1&amp;ROUND(AT$29/100*_xlfn.XLOOKUP($E269,$E$32:$E$281,_xlfn.XLOOKUP(AT$31,$S$28:$AB$28,$S$32:$AB$281))*IFERROR(_xlfn.XLOOKUP(AW$30,$S$8:$S$10,_xlfn.XLOOKUP(AT$31,$U$4:$Z$4,$U$8:$Z$10),1),1),4))</f>
        <v>"Atk":50972.3556</v>
      </c>
      <c r="AU269" s="2" t="str" cm="1">
        <f t="array" ref="AU269">IF(AU268="","",$B$2&amp;AU$31&amp;$B$2&amp;$B$1&amp;ROUND(AU$29/100*_xlfn.XLOOKUP($E269,$E$32:$E$281,_xlfn.XLOOKUP(AU$31,$S$28:$AB$28,$S$32:$AB$281))*IFERROR(_xlfn.XLOOKUP(AX$30,$S$8:$S$10,_xlfn.XLOOKUP(AU$31,$U$4:$Z$4,$U$8:$Z$10),1),1),4))</f>
        <v>"Cri":0.8092</v>
      </c>
      <c r="AV269" s="2" t="str" cm="1">
        <f t="array" ref="AV269">IF(AV268="","",$B$2&amp;AV$31&amp;$B$2&amp;$B$1&amp;ROUND(AV$29/100*_xlfn.XLOOKUP($E269,$E$32:$E$281,_xlfn.XLOOKUP(AV$31,$S$28:$AB$28,$S$32:$AB$281))*IFERROR(_xlfn.XLOOKUP(AW$30,$S$8:$S$10,_xlfn.XLOOKUP(AV$31,$U$4:$Z$4,$U$8:$Z$10),1),1),4))</f>
        <v/>
      </c>
      <c r="AW269" s="2" t="str">
        <f t="shared" si="41"/>
        <v>{"Atk":50972.3556,"Cri":0.8092}</v>
      </c>
      <c r="AX269" s="2" t="str" cm="1">
        <f t="array" ref="AX269">IF(AX268="","",$B$2&amp;AX$31&amp;$B$2&amp;$B$1&amp;ROUND(AX$29/100*_xlfn.XLOOKUP($E269,$E$32:$E$281,_xlfn.XLOOKUP(AX$31,$S$28:$AB$28,$S$32:$AB$281))*IFERROR(_xlfn.XLOOKUP(BA$30,$S$8:$S$10,_xlfn.XLOOKUP(AX$31,$U$4:$Z$4,$U$8:$Z$10),1),1),4))</f>
        <v>"Hp":740877.261</v>
      </c>
      <c r="AY269" s="2" t="str" cm="1">
        <f t="array" ref="AY269">IF(AY268="","",$B$2&amp;AY$31&amp;$B$2&amp;$B$1&amp;ROUND(AY$29/100*_xlfn.XLOOKUP($E269,$E$32:$E$281,_xlfn.XLOOKUP(AY$31,$S$28:$AB$28,$S$32:$AB$281))*IFERROR(_xlfn.XLOOKUP(BB$30,$S$8:$S$10,_xlfn.XLOOKUP(AY$31,$U$4:$Z$4,$U$8:$Z$10),1),1),4))</f>
        <v>"AntiCri":0.8092</v>
      </c>
      <c r="AZ269" s="2" t="str" cm="1">
        <f t="array" ref="AZ269">IF(AZ268="","",$B$2&amp;AZ$31&amp;$B$2&amp;$B$1&amp;ROUND(AZ$29/100*_xlfn.XLOOKUP($E269,$E$32:$E$281,_xlfn.XLOOKUP(AZ$31,$S$28:$AB$28,$S$32:$AB$281))*IFERROR(_xlfn.XLOOKUP(BA$30,$S$8:$S$10,_xlfn.XLOOKUP(AZ$31,$U$4:$Z$4,$U$8:$Z$10),1),1),4))</f>
        <v/>
      </c>
      <c r="BA269" s="2" t="str">
        <f t="shared" si="42"/>
        <v>{"Hp":740877.261,"AntiCri":0.8092}</v>
      </c>
      <c r="BB269" s="2" t="str" cm="1">
        <f t="array" ref="BB269">IF(BB268="","",$B$2&amp;BB$31&amp;$B$2&amp;$B$1&amp;ROUND(BB$29/100*_xlfn.XLOOKUP($E269,$E$32:$E$281,_xlfn.XLOOKUP(BB$31,$S$28:$AB$28,$S$32:$AB$281))*IFERROR(_xlfn.XLOOKUP(BE$30,$S$8:$S$10,_xlfn.XLOOKUP(BB$31,$U$4:$Z$4,$U$8:$Z$10),1),1),4))</f>
        <v>"PhysDef":26078.8796</v>
      </c>
      <c r="BC269" s="2" t="str" cm="1">
        <f t="array" ref="BC269">IF(BC268="","",$B$2&amp;BC$31&amp;$B$2&amp;$B$1&amp;ROUND(BC$29/100*_xlfn.XLOOKUP($E269,$E$32:$E$281,_xlfn.XLOOKUP(BC$31,$S$28:$AB$28,$S$32:$AB$281))*IFERROR(_xlfn.XLOOKUP(BF$30,$S$8:$S$10,_xlfn.XLOOKUP(BC$31,$U$4:$Z$4,$U$8:$Z$10),1),1),4))</f>
        <v>"OnHealInc":0.1686</v>
      </c>
      <c r="BD269" s="2" t="str" cm="1">
        <f t="array" ref="BD269">IF(BD268="","",$B$2&amp;BD$31&amp;$B$2&amp;$B$1&amp;ROUND(BD$29/100*_xlfn.XLOOKUP($E269,$E$32:$E$281,_xlfn.XLOOKUP(BD$31,$S$28:$AB$28,$S$32:$AB$281))*IFERROR(_xlfn.XLOOKUP(BE$30,$S$8:$S$10,_xlfn.XLOOKUP(BD$31,$U$4:$Z$4,$U$8:$Z$10),1),1),4))</f>
        <v/>
      </c>
      <c r="BE269" s="2" t="str">
        <f t="shared" si="43"/>
        <v>{"PhysDef":26078.8796,"OnHealInc":0.1686}</v>
      </c>
      <c r="BF269" s="2" t="str" cm="1">
        <f t="array" ref="BF269">IF(BF268="","",$B$2&amp;BF$31&amp;$B$2&amp;$B$1&amp;ROUND(BF$29/100*_xlfn.XLOOKUP($E269,$E$32:$E$281,_xlfn.XLOOKUP(BF$31,$S$28:$AB$28,$S$32:$AB$281))*IFERROR(_xlfn.XLOOKUP(BI$30,$S$8:$S$10,_xlfn.XLOOKUP(BF$31,$U$4:$Z$4,$U$8:$Z$10),1),1),4))</f>
        <v>"MagicDef":26078.8796</v>
      </c>
      <c r="BG269" s="2" t="str" cm="1">
        <f t="array" ref="BG269">IF(BG268="","",$B$2&amp;BG$31&amp;$B$2&amp;$B$1&amp;ROUND(BG$29/100*_xlfn.XLOOKUP($E269,$E$32:$E$281,_xlfn.XLOOKUP(BG$31,$S$28:$AB$28,$S$32:$AB$281))*IFERROR(_xlfn.XLOOKUP(BJ$30,$S$8:$S$10,_xlfn.XLOOKUP(BG$31,$U$4:$Z$4,$U$8:$Z$10),1),1),4))</f>
        <v>"AtkSpeed":0.23</v>
      </c>
      <c r="BH269" s="2" t="str" cm="1">
        <f t="array" ref="BH269">IF(BH268="","",$B$2&amp;BH$31&amp;$B$2&amp;$B$1&amp;ROUND(BH$29/100*_xlfn.XLOOKUP($E269,$E$32:$E$281,_xlfn.XLOOKUP(BH$31,$S$28:$AB$28,$S$32:$AB$281))*IFERROR(_xlfn.XLOOKUP(BI$30,$S$8:$S$10,_xlfn.XLOOKUP(BH$31,$U$4:$Z$4,$U$8:$Z$10),1),1),4))</f>
        <v>"OnHealInc":0.1686</v>
      </c>
      <c r="BI269" s="2" t="str">
        <f t="shared" si="44"/>
        <v>{"MagicDef":26078.8796,"AtkSpeed":0.23,"OnHealInc":0.1686}</v>
      </c>
      <c r="BJ269" s="2" t="str" cm="1">
        <f t="array" ref="BJ269">IF(BJ268="","",$B$2&amp;BJ$31&amp;$B$2&amp;$B$1&amp;ROUND(BJ$29/100*_xlfn.XLOOKUP($E269,$E$32:$E$281,_xlfn.XLOOKUP(BJ$31,$S$28:$AB$28,$S$32:$AB$281))*IFERROR(_xlfn.XLOOKUP(BM$30,$S$8:$S$10,_xlfn.XLOOKUP(BJ$31,$U$4:$Z$4,$U$8:$Z$10),1),1),4))</f>
        <v>"Atk":65197.199</v>
      </c>
      <c r="BK269" s="2" t="str" cm="1">
        <f t="array" ref="BK269">IF(BK268="","",$B$2&amp;BK$31&amp;$B$2&amp;$B$1&amp;ROUND(BK$29/100*_xlfn.XLOOKUP($E269,$E$32:$E$281,_xlfn.XLOOKUP(BK$31,$S$28:$AB$28,$S$32:$AB$281))*IFERROR(_xlfn.XLOOKUP(BN$30,$S$8:$S$10,_xlfn.XLOOKUP(BK$31,$U$4:$Z$4,$U$8:$Z$10),1),1),4))</f>
        <v>"Cri":0.8092</v>
      </c>
      <c r="BL269" s="2" t="str" cm="1">
        <f t="array" ref="BL269">IF(BL268="","",$B$2&amp;BL$31&amp;$B$2&amp;$B$1&amp;ROUND(BL$29/100*_xlfn.XLOOKUP($E269,$E$32:$E$281,_xlfn.XLOOKUP(BL$31,$S$28:$AB$28,$S$32:$AB$281))*IFERROR(_xlfn.XLOOKUP(BM$30,$S$8:$S$10,_xlfn.XLOOKUP(BL$31,$U$4:$Z$4,$U$8:$Z$10),1),1),4))</f>
        <v/>
      </c>
      <c r="BM269" s="2" t="str">
        <f t="shared" si="45"/>
        <v>{"Atk":65197.199,"Cri":0.8092}</v>
      </c>
      <c r="BN269" s="2" t="str" cm="1">
        <f t="array" ref="BN269">IF(BN268="","",$B$2&amp;BN$31&amp;$B$2&amp;$B$1&amp;ROUND(BN$29/100*_xlfn.XLOOKUP($E269,$E$32:$E$281,_xlfn.XLOOKUP(BN$31,$S$28:$AB$28,$S$32:$AB$281))*IFERROR(_xlfn.XLOOKUP(BQ$30,$S$8:$S$10,_xlfn.XLOOKUP(BN$31,$U$4:$Z$4,$U$8:$Z$10),1),1),4))</f>
        <v>"Hp":622336.8993</v>
      </c>
      <c r="BO269" s="2" t="str" cm="1">
        <f t="array" ref="BO269">IF(BO268="","",$B$2&amp;BO$31&amp;$B$2&amp;$B$1&amp;ROUND(BO$29/100*_xlfn.XLOOKUP($E269,$E$32:$E$281,_xlfn.XLOOKUP(BO$31,$S$28:$AB$28,$S$32:$AB$281))*IFERROR(_xlfn.XLOOKUP(BR$30,$S$8:$S$10,_xlfn.XLOOKUP(BO$31,$U$4:$Z$4,$U$8:$Z$10),1),1),4))</f>
        <v>"AntiCri":0.8092</v>
      </c>
      <c r="BP269" s="2" t="str" cm="1">
        <f t="array" ref="BP269">IF(BP268="","",$B$2&amp;BP$31&amp;$B$2&amp;$B$1&amp;ROUND(BP$29/100*_xlfn.XLOOKUP($E269,$E$32:$E$281,_xlfn.XLOOKUP(BP$31,$S$28:$AB$28,$S$32:$AB$281))*IFERROR(_xlfn.XLOOKUP(BQ$30,$S$8:$S$10,_xlfn.XLOOKUP(BP$31,$U$4:$Z$4,$U$8:$Z$10),1),1),4))</f>
        <v/>
      </c>
      <c r="BQ269" s="2" t="str">
        <f t="shared" si="46"/>
        <v>{"Hp":622336.8993,"AntiCri":0.8092}</v>
      </c>
      <c r="BR269" s="2" t="str" cm="1">
        <f t="array" ref="BR269">IF(BR268="","",$B$2&amp;BR$31&amp;$B$2&amp;$B$1&amp;ROUND(BR$29/100*_xlfn.XLOOKUP($E269,$E$32:$E$281,_xlfn.XLOOKUP(BR$31,$S$28:$AB$28,$S$32:$AB$281))*IFERROR(_xlfn.XLOOKUP(BU$30,$S$8:$S$10,_xlfn.XLOOKUP(BR$31,$U$4:$Z$4,$U$8:$Z$10),1),1),4))</f>
        <v>"PhysDef":22996.8302</v>
      </c>
      <c r="BS269" s="2" t="str" cm="1">
        <f t="array" ref="BS269">IF(BS268="","",$B$2&amp;BS$31&amp;$B$2&amp;$B$1&amp;ROUND(BS$29/100*_xlfn.XLOOKUP($E269,$E$32:$E$281,_xlfn.XLOOKUP(BS$31,$S$28:$AB$28,$S$32:$AB$281))*IFERROR(_xlfn.XLOOKUP(BV$30,$S$8:$S$10,_xlfn.XLOOKUP(BS$31,$U$4:$Z$4,$U$8:$Z$10),1),1),4))</f>
        <v>"HealInc":0.1686</v>
      </c>
      <c r="BT269" s="2" t="str" cm="1">
        <f t="array" ref="BT269">IF(BT268="","",$B$2&amp;BT$31&amp;$B$2&amp;$B$1&amp;ROUND(BT$29/100*_xlfn.XLOOKUP($E269,$E$32:$E$281,_xlfn.XLOOKUP(BT$31,$S$28:$AB$28,$S$32:$AB$281))*IFERROR(_xlfn.XLOOKUP(BU$30,$S$8:$S$10,_xlfn.XLOOKUP(BT$31,$U$4:$Z$4,$U$8:$Z$10),1),1),4))</f>
        <v/>
      </c>
      <c r="BU269" s="2" t="str">
        <f t="shared" si="47"/>
        <v>{"PhysDef":22996.8302,"HealInc":0.1686}</v>
      </c>
      <c r="BV269" s="2" t="str" cm="1">
        <f t="array" ref="BV269">IF(BV268="","",$B$2&amp;BV$31&amp;$B$2&amp;$B$1&amp;ROUND(BV$29/100*_xlfn.XLOOKUP($E269,$E$32:$E$281,_xlfn.XLOOKUP(BV$31,$S$28:$AB$28,$S$32:$AB$281))*IFERROR(_xlfn.XLOOKUP(BY$30,$S$8:$S$10,_xlfn.XLOOKUP(BV$31,$U$4:$Z$4,$U$8:$Z$10),1),1),4))</f>
        <v>"MagicDef":23470.9916</v>
      </c>
      <c r="BW269" s="2" t="str" cm="1">
        <f t="array" ref="BW269">IF(BW268="","",$B$2&amp;BW$31&amp;$B$2&amp;$B$1&amp;ROUND(BW$29/100*_xlfn.XLOOKUP($E269,$E$32:$E$281,_xlfn.XLOOKUP(BW$31,$S$28:$AB$28,$S$32:$AB$281))*IFERROR(_xlfn.XLOOKUP(BZ$30,$S$8:$S$10,_xlfn.XLOOKUP(BW$31,$U$4:$Z$4,$U$8:$Z$10),1),1),4))</f>
        <v>"AtkSpeed":0.23</v>
      </c>
      <c r="BX269" s="2" t="str" cm="1">
        <f t="array" ref="BX269">IF(BX268="","",$B$2&amp;BX$31&amp;$B$2&amp;$B$1&amp;ROUND(BX$29/100*_xlfn.XLOOKUP($E269,$E$32:$E$281,_xlfn.XLOOKUP(BX$31,$S$28:$AB$28,$S$32:$AB$281))*IFERROR(_xlfn.XLOOKUP(BY$30,$S$8:$S$10,_xlfn.XLOOKUP(BX$31,$U$4:$Z$4,$U$8:$Z$10),1),1),4))</f>
        <v>"HealInc":0.1686</v>
      </c>
      <c r="BY269" s="2" t="str">
        <f t="shared" si="48"/>
        <v>{"MagicDef":23470.9916,"AtkSpeed":0.23,"HealInc":0.1686}</v>
      </c>
    </row>
    <row r="270" spans="4:77" ht="16.5" x14ac:dyDescent="0.15">
      <c r="D270" s="38">
        <v>487</v>
      </c>
      <c r="E270" s="43">
        <v>239</v>
      </c>
      <c r="F270" s="38">
        <v>0</v>
      </c>
      <c r="G270" s="38">
        <v>0</v>
      </c>
      <c r="H270" s="38">
        <v>0</v>
      </c>
      <c r="I270" s="48">
        <v>0</v>
      </c>
      <c r="J270" s="48">
        <v>0</v>
      </c>
      <c r="K270" s="48">
        <v>0</v>
      </c>
      <c r="L270" s="48">
        <v>0</v>
      </c>
      <c r="M270" s="48">
        <v>0</v>
      </c>
      <c r="N270" s="48">
        <v>0</v>
      </c>
      <c r="O270" s="48">
        <v>0</v>
      </c>
      <c r="P270" s="48">
        <v>0</v>
      </c>
      <c r="Q270" s="48">
        <v>0</v>
      </c>
      <c r="R270" s="48">
        <v>0</v>
      </c>
      <c r="S270" s="48">
        <f>SUM(I$32:I270)</f>
        <v>592701.80883179419</v>
      </c>
      <c r="T270" s="48">
        <f>SUM(J$32:J270)</f>
        <v>59270.180883179411</v>
      </c>
      <c r="U270" s="48">
        <f>SUM(K$32:K270)</f>
        <v>23708.072353271767</v>
      </c>
      <c r="V270" s="48">
        <f>SUM(L$32:L270)</f>
        <v>23708.072353271767</v>
      </c>
      <c r="W270" s="62">
        <f>SUM(M$32:M270)/10000</f>
        <v>0.80920000000000003</v>
      </c>
      <c r="X270" s="62">
        <f>SUM(N$32:N270)/10000</f>
        <v>0.80920000000000003</v>
      </c>
      <c r="Y270" s="62">
        <f>SUM(O$32:O270)/10000</f>
        <v>0.22994999999999999</v>
      </c>
      <c r="Z270" s="62">
        <f>SUM(P$32:P270)/10000</f>
        <v>0.17885000000000001</v>
      </c>
      <c r="AA270" s="62">
        <f>SUM(Q$32:Q270)/10000</f>
        <v>0.16863000000000011</v>
      </c>
      <c r="AB270" s="62">
        <f>SUM(R$32:R270)/10000</f>
        <v>0.16863000000000011</v>
      </c>
      <c r="AD270" s="2" t="str" cm="1">
        <f t="array" ref="AD270">IF(AD269="","",$B$2&amp;AD$31&amp;$B$2&amp;$B$1&amp;ROUND(AD$29/100*_xlfn.XLOOKUP($E270,$E$32:$E$281,_xlfn.XLOOKUP(AD$31,$S$28:$AB$28,$S$32:$AB$281))*_xlfn.XLOOKUP(AG$30,$S$8:$S$10,_xlfn.XLOOKUP(AD$31,$U$4:$Z$4,$U$8:$Z$10),1),4))</f>
        <v>"Atk":72309.6207</v>
      </c>
      <c r="AE270" s="2" t="str" cm="1">
        <f t="array" ref="AE270">IF(AE269="","",$B$2&amp;AE$31&amp;$B$2&amp;$B$1&amp;ROUND(AE$29/100*_xlfn.XLOOKUP($E270,$E$32:$E$281,_xlfn.XLOOKUP(AE$31,$S$28:$AB$28,$S$32:$AB$281))*_xlfn.XLOOKUP(AG$30,$S$8:$S$10,_xlfn.XLOOKUP(AE$31,$U$4:$Z$4,$U$8:$Z$10),1),4))</f>
        <v>"Cri":1.1733</v>
      </c>
      <c r="AF270" s="2" t="str" cm="1">
        <f t="array" ref="AF270">IF(AF269="","",$B$2&amp;AF$31&amp;$B$2&amp;$B$1&amp;ROUND(AF$29/100*_xlfn.XLOOKUP($E270,$E$32:$E$281,_xlfn.XLOOKUP(AF$31,$S$28:$AB$28,$S$32:$AB$281))*_xlfn.XLOOKUP(AI$30,$S$8:$S$10,_xlfn.XLOOKUP(AF$31,$U$4:$Z$4,$U$8:$Z$10),1),4))</f>
        <v/>
      </c>
      <c r="AG270" s="2" t="str">
        <f t="shared" si="37"/>
        <v>{"Atk":72309.6207,"Cri":1.1733}</v>
      </c>
      <c r="AH270" s="2" t="str" cm="1">
        <f t="array" ref="AH270">IF(AH269="","",$B$2&amp;AH$31&amp;$B$2&amp;$B$1&amp;ROUND(AH$29/100*_xlfn.XLOOKUP($E270,$E$32:$E$281,_xlfn.XLOOKUP(AH$31,$S$28:$AB$28,$S$32:$AB$281))*_xlfn.XLOOKUP(AK$30,$S$8:$S$10,_xlfn.XLOOKUP(AH$31,$U$4:$Z$4,$U$8:$Z$10),1),4))</f>
        <v>"Hp":521577.5918</v>
      </c>
      <c r="AI270" s="2" t="str" cm="1">
        <f t="array" ref="AI270">IF(AI269="","",$B$2&amp;AI$31&amp;$B$2&amp;$B$1&amp;ROUND(AI$29/100*_xlfn.XLOOKUP($E270,$E$32:$E$281,_xlfn.XLOOKUP(AI$31,$S$28:$AB$28,$S$32:$AB$281))*_xlfn.XLOOKUP(AK$30,$S$8:$S$10,_xlfn.XLOOKUP(AI$31,$U$4:$Z$4,$U$8:$Z$10),1),4))</f>
        <v>"AntiCri":0.6474</v>
      </c>
      <c r="AJ270" s="2" t="str" cm="1">
        <f t="array" ref="AJ270">IF(AJ269="","",$B$2&amp;AJ$31&amp;$B$2&amp;$B$1&amp;ROUND(AJ$29/100*_xlfn.XLOOKUP($E270,$E$32:$E$281,_xlfn.XLOOKUP(AJ$31,$S$28:$AB$28,$S$32:$AB$281))*_xlfn.XLOOKUP(AK$30,$S$8:$S$10,_xlfn.XLOOKUP(AJ$31,$U$4:$Z$4,$U$8:$Z$10),1),4))</f>
        <v/>
      </c>
      <c r="AK270" s="2" t="str">
        <f t="shared" si="38"/>
        <v>{"Hp":521577.5918,"AntiCri":0.6474}</v>
      </c>
      <c r="AL270" s="2" t="str" cm="1">
        <f t="array" ref="AL270">IF(AL269="","",$B$2&amp;AL$31&amp;$B$2&amp;$B$1&amp;ROUND(AL$29/100*_xlfn.XLOOKUP($E270,$E$32:$E$281,_xlfn.XLOOKUP(AL$31,$S$28:$AB$28,$S$32:$AB$281))*IFERROR(_xlfn.XLOOKUP(AO$30,$S$8:$S$10,_xlfn.XLOOKUP(AL$31,$U$4:$Z$4,$U$8:$Z$10),1),1),4))</f>
        <v>"PhysDef":22522.6687</v>
      </c>
      <c r="AM270" s="2" t="str" cm="1">
        <f t="array" ref="AM270">IF(AM269="","",$B$2&amp;AM$31&amp;$B$2&amp;$B$1&amp;ROUND(AM$29/100*_xlfn.XLOOKUP($E270,$E$32:$E$281,_xlfn.XLOOKUP(AM$31,$S$28:$AB$28,$S$32:$AB$281))*IFERROR(_xlfn.XLOOKUP(AP$30,$S$8:$S$10,_xlfn.XLOOKUP(AM$31,$U$4:$Z$4,$U$8:$Z$10),1),1),4))</f>
        <v>"SkillSpeed":0.1789</v>
      </c>
      <c r="AN270" s="2" t="str" cm="1">
        <f t="array" ref="AN270">IF(AN269="","",$B$2&amp;AN$31&amp;$B$2&amp;$B$1&amp;ROUND(AN$29/100*_xlfn.XLOOKUP($E270,$E$32:$E$281,_xlfn.XLOOKUP(AN$31,$S$28:$AB$28,$S$32:$AB$281))*IFERROR(_xlfn.XLOOKUP(AO$30,$S$8:$S$10,_xlfn.XLOOKUP(AN$31,$U$4:$Z$4,$U$8:$Z$10),1),1),4))</f>
        <v/>
      </c>
      <c r="AO270" s="2" t="str">
        <f t="shared" si="39"/>
        <v>{"PhysDef":22522.6687,"SkillSpeed":0.1789}</v>
      </c>
      <c r="AP270" s="2" t="str" cm="1">
        <f t="array" ref="AP270">IF(AP269="","",$B$2&amp;AP$31&amp;$B$2&amp;$B$1&amp;ROUND(AP$29/100*_xlfn.XLOOKUP($E270,$E$32:$E$281,_xlfn.XLOOKUP(AP$31,$S$28:$AB$28,$S$32:$AB$281))*IFERROR(_xlfn.XLOOKUP(AS$30,$S$8:$S$10,_xlfn.XLOOKUP(AP$31,$U$4:$Z$4,$U$8:$Z$10),1),1),4))</f>
        <v>"MagicDef":22522.6687</v>
      </c>
      <c r="AQ270" s="2" t="str" cm="1">
        <f t="array" ref="AQ270">IF(AQ269="","",$B$2&amp;AQ$31&amp;$B$2&amp;$B$1&amp;ROUND(AQ$29/100*_xlfn.XLOOKUP($E270,$E$32:$E$281,_xlfn.XLOOKUP(AQ$31,$S$28:$AB$28,$S$32:$AB$281))*IFERROR(_xlfn.XLOOKUP(AT$30,$S$8:$S$10,_xlfn.XLOOKUP(AQ$31,$U$4:$Z$4,$U$8:$Z$10),1),1),4))</f>
        <v>"AtkSpeed":0.23</v>
      </c>
      <c r="AR270" s="2" t="str" cm="1">
        <f t="array" ref="AR270">IF(AR269="","",$B$2&amp;AR$31&amp;$B$2&amp;$B$1&amp;ROUND(AR$29/100*_xlfn.XLOOKUP($E270,$E$32:$E$281,_xlfn.XLOOKUP(AR$31,$S$28:$AB$28,$S$32:$AB$281))*IFERROR(_xlfn.XLOOKUP(AS$30,$S$8:$S$10,_xlfn.XLOOKUP(AR$31,$U$4:$Z$4,$U$8:$Z$10),1),1),4))</f>
        <v>"SkillSpeed":0.1789</v>
      </c>
      <c r="AS270" s="2" t="str">
        <f t="shared" si="40"/>
        <v>{"MagicDef":22522.6687,"AtkSpeed":0.23,"SkillSpeed":0.1789}</v>
      </c>
      <c r="AT270" s="2" t="str" cm="1">
        <f t="array" ref="AT270">IF(AT269="","",$B$2&amp;AT$31&amp;$B$2&amp;$B$1&amp;ROUND(AT$29/100*_xlfn.XLOOKUP($E270,$E$32:$E$281,_xlfn.XLOOKUP(AT$31,$S$28:$AB$28,$S$32:$AB$281))*IFERROR(_xlfn.XLOOKUP(AW$30,$S$8:$S$10,_xlfn.XLOOKUP(AT$31,$U$4:$Z$4,$U$8:$Z$10),1),1),4))</f>
        <v>"Atk":50972.3556</v>
      </c>
      <c r="AU270" s="2" t="str" cm="1">
        <f t="array" ref="AU270">IF(AU269="","",$B$2&amp;AU$31&amp;$B$2&amp;$B$1&amp;ROUND(AU$29/100*_xlfn.XLOOKUP($E270,$E$32:$E$281,_xlfn.XLOOKUP(AU$31,$S$28:$AB$28,$S$32:$AB$281))*IFERROR(_xlfn.XLOOKUP(AX$30,$S$8:$S$10,_xlfn.XLOOKUP(AU$31,$U$4:$Z$4,$U$8:$Z$10),1),1),4))</f>
        <v>"Cri":0.8092</v>
      </c>
      <c r="AV270" s="2" t="str" cm="1">
        <f t="array" ref="AV270">IF(AV269="","",$B$2&amp;AV$31&amp;$B$2&amp;$B$1&amp;ROUND(AV$29/100*_xlfn.XLOOKUP($E270,$E$32:$E$281,_xlfn.XLOOKUP(AV$31,$S$28:$AB$28,$S$32:$AB$281))*IFERROR(_xlfn.XLOOKUP(AW$30,$S$8:$S$10,_xlfn.XLOOKUP(AV$31,$U$4:$Z$4,$U$8:$Z$10),1),1),4))</f>
        <v/>
      </c>
      <c r="AW270" s="2" t="str">
        <f t="shared" si="41"/>
        <v>{"Atk":50972.3556,"Cri":0.8092}</v>
      </c>
      <c r="AX270" s="2" t="str" cm="1">
        <f t="array" ref="AX270">IF(AX269="","",$B$2&amp;AX$31&amp;$B$2&amp;$B$1&amp;ROUND(AX$29/100*_xlfn.XLOOKUP($E270,$E$32:$E$281,_xlfn.XLOOKUP(AX$31,$S$28:$AB$28,$S$32:$AB$281))*IFERROR(_xlfn.XLOOKUP(BA$30,$S$8:$S$10,_xlfn.XLOOKUP(AX$31,$U$4:$Z$4,$U$8:$Z$10),1),1),4))</f>
        <v>"Hp":740877.261</v>
      </c>
      <c r="AY270" s="2" t="str" cm="1">
        <f t="array" ref="AY270">IF(AY269="","",$B$2&amp;AY$31&amp;$B$2&amp;$B$1&amp;ROUND(AY$29/100*_xlfn.XLOOKUP($E270,$E$32:$E$281,_xlfn.XLOOKUP(AY$31,$S$28:$AB$28,$S$32:$AB$281))*IFERROR(_xlfn.XLOOKUP(BB$30,$S$8:$S$10,_xlfn.XLOOKUP(AY$31,$U$4:$Z$4,$U$8:$Z$10),1),1),4))</f>
        <v>"AntiCri":0.8092</v>
      </c>
      <c r="AZ270" s="2" t="str" cm="1">
        <f t="array" ref="AZ270">IF(AZ269="","",$B$2&amp;AZ$31&amp;$B$2&amp;$B$1&amp;ROUND(AZ$29/100*_xlfn.XLOOKUP($E270,$E$32:$E$281,_xlfn.XLOOKUP(AZ$31,$S$28:$AB$28,$S$32:$AB$281))*IFERROR(_xlfn.XLOOKUP(BA$30,$S$8:$S$10,_xlfn.XLOOKUP(AZ$31,$U$4:$Z$4,$U$8:$Z$10),1),1),4))</f>
        <v/>
      </c>
      <c r="BA270" s="2" t="str">
        <f t="shared" si="42"/>
        <v>{"Hp":740877.261,"AntiCri":0.8092}</v>
      </c>
      <c r="BB270" s="2" t="str" cm="1">
        <f t="array" ref="BB270">IF(BB269="","",$B$2&amp;BB$31&amp;$B$2&amp;$B$1&amp;ROUND(BB$29/100*_xlfn.XLOOKUP($E270,$E$32:$E$281,_xlfn.XLOOKUP(BB$31,$S$28:$AB$28,$S$32:$AB$281))*IFERROR(_xlfn.XLOOKUP(BE$30,$S$8:$S$10,_xlfn.XLOOKUP(BB$31,$U$4:$Z$4,$U$8:$Z$10),1),1),4))</f>
        <v>"PhysDef":26078.8796</v>
      </c>
      <c r="BC270" s="2" t="str" cm="1">
        <f t="array" ref="BC270">IF(BC269="","",$B$2&amp;BC$31&amp;$B$2&amp;$B$1&amp;ROUND(BC$29/100*_xlfn.XLOOKUP($E270,$E$32:$E$281,_xlfn.XLOOKUP(BC$31,$S$28:$AB$28,$S$32:$AB$281))*IFERROR(_xlfn.XLOOKUP(BF$30,$S$8:$S$10,_xlfn.XLOOKUP(BC$31,$U$4:$Z$4,$U$8:$Z$10),1),1),4))</f>
        <v>"OnHealInc":0.1686</v>
      </c>
      <c r="BD270" s="2" t="str" cm="1">
        <f t="array" ref="BD270">IF(BD269="","",$B$2&amp;BD$31&amp;$B$2&amp;$B$1&amp;ROUND(BD$29/100*_xlfn.XLOOKUP($E270,$E$32:$E$281,_xlfn.XLOOKUP(BD$31,$S$28:$AB$28,$S$32:$AB$281))*IFERROR(_xlfn.XLOOKUP(BE$30,$S$8:$S$10,_xlfn.XLOOKUP(BD$31,$U$4:$Z$4,$U$8:$Z$10),1),1),4))</f>
        <v/>
      </c>
      <c r="BE270" s="2" t="str">
        <f t="shared" si="43"/>
        <v>{"PhysDef":26078.8796,"OnHealInc":0.1686}</v>
      </c>
      <c r="BF270" s="2" t="str" cm="1">
        <f t="array" ref="BF270">IF(BF269="","",$B$2&amp;BF$31&amp;$B$2&amp;$B$1&amp;ROUND(BF$29/100*_xlfn.XLOOKUP($E270,$E$32:$E$281,_xlfn.XLOOKUP(BF$31,$S$28:$AB$28,$S$32:$AB$281))*IFERROR(_xlfn.XLOOKUP(BI$30,$S$8:$S$10,_xlfn.XLOOKUP(BF$31,$U$4:$Z$4,$U$8:$Z$10),1),1),4))</f>
        <v>"MagicDef":26078.8796</v>
      </c>
      <c r="BG270" s="2" t="str" cm="1">
        <f t="array" ref="BG270">IF(BG269="","",$B$2&amp;BG$31&amp;$B$2&amp;$B$1&amp;ROUND(BG$29/100*_xlfn.XLOOKUP($E270,$E$32:$E$281,_xlfn.XLOOKUP(BG$31,$S$28:$AB$28,$S$32:$AB$281))*IFERROR(_xlfn.XLOOKUP(BJ$30,$S$8:$S$10,_xlfn.XLOOKUP(BG$31,$U$4:$Z$4,$U$8:$Z$10),1),1),4))</f>
        <v>"AtkSpeed":0.23</v>
      </c>
      <c r="BH270" s="2" t="str" cm="1">
        <f t="array" ref="BH270">IF(BH269="","",$B$2&amp;BH$31&amp;$B$2&amp;$B$1&amp;ROUND(BH$29/100*_xlfn.XLOOKUP($E270,$E$32:$E$281,_xlfn.XLOOKUP(BH$31,$S$28:$AB$28,$S$32:$AB$281))*IFERROR(_xlfn.XLOOKUP(BI$30,$S$8:$S$10,_xlfn.XLOOKUP(BH$31,$U$4:$Z$4,$U$8:$Z$10),1),1),4))</f>
        <v>"OnHealInc":0.1686</v>
      </c>
      <c r="BI270" s="2" t="str">
        <f t="shared" si="44"/>
        <v>{"MagicDef":26078.8796,"AtkSpeed":0.23,"OnHealInc":0.1686}</v>
      </c>
      <c r="BJ270" s="2" t="str" cm="1">
        <f t="array" ref="BJ270">IF(BJ269="","",$B$2&amp;BJ$31&amp;$B$2&amp;$B$1&amp;ROUND(BJ$29/100*_xlfn.XLOOKUP($E270,$E$32:$E$281,_xlfn.XLOOKUP(BJ$31,$S$28:$AB$28,$S$32:$AB$281))*IFERROR(_xlfn.XLOOKUP(BM$30,$S$8:$S$10,_xlfn.XLOOKUP(BJ$31,$U$4:$Z$4,$U$8:$Z$10),1),1),4))</f>
        <v>"Atk":65197.199</v>
      </c>
      <c r="BK270" s="2" t="str" cm="1">
        <f t="array" ref="BK270">IF(BK269="","",$B$2&amp;BK$31&amp;$B$2&amp;$B$1&amp;ROUND(BK$29/100*_xlfn.XLOOKUP($E270,$E$32:$E$281,_xlfn.XLOOKUP(BK$31,$S$28:$AB$28,$S$32:$AB$281))*IFERROR(_xlfn.XLOOKUP(BN$30,$S$8:$S$10,_xlfn.XLOOKUP(BK$31,$U$4:$Z$4,$U$8:$Z$10),1),1),4))</f>
        <v>"Cri":0.8092</v>
      </c>
      <c r="BL270" s="2" t="str" cm="1">
        <f t="array" ref="BL270">IF(BL269="","",$B$2&amp;BL$31&amp;$B$2&amp;$B$1&amp;ROUND(BL$29/100*_xlfn.XLOOKUP($E270,$E$32:$E$281,_xlfn.XLOOKUP(BL$31,$S$28:$AB$28,$S$32:$AB$281))*IFERROR(_xlfn.XLOOKUP(BM$30,$S$8:$S$10,_xlfn.XLOOKUP(BL$31,$U$4:$Z$4,$U$8:$Z$10),1),1),4))</f>
        <v/>
      </c>
      <c r="BM270" s="2" t="str">
        <f t="shared" si="45"/>
        <v>{"Atk":65197.199,"Cri":0.8092}</v>
      </c>
      <c r="BN270" s="2" t="str" cm="1">
        <f t="array" ref="BN270">IF(BN269="","",$B$2&amp;BN$31&amp;$B$2&amp;$B$1&amp;ROUND(BN$29/100*_xlfn.XLOOKUP($E270,$E$32:$E$281,_xlfn.XLOOKUP(BN$31,$S$28:$AB$28,$S$32:$AB$281))*IFERROR(_xlfn.XLOOKUP(BQ$30,$S$8:$S$10,_xlfn.XLOOKUP(BN$31,$U$4:$Z$4,$U$8:$Z$10),1),1),4))</f>
        <v>"Hp":622336.8993</v>
      </c>
      <c r="BO270" s="2" t="str" cm="1">
        <f t="array" ref="BO270">IF(BO269="","",$B$2&amp;BO$31&amp;$B$2&amp;$B$1&amp;ROUND(BO$29/100*_xlfn.XLOOKUP($E270,$E$32:$E$281,_xlfn.XLOOKUP(BO$31,$S$28:$AB$28,$S$32:$AB$281))*IFERROR(_xlfn.XLOOKUP(BR$30,$S$8:$S$10,_xlfn.XLOOKUP(BO$31,$U$4:$Z$4,$U$8:$Z$10),1),1),4))</f>
        <v>"AntiCri":0.8092</v>
      </c>
      <c r="BP270" s="2" t="str" cm="1">
        <f t="array" ref="BP270">IF(BP269="","",$B$2&amp;BP$31&amp;$B$2&amp;$B$1&amp;ROUND(BP$29/100*_xlfn.XLOOKUP($E270,$E$32:$E$281,_xlfn.XLOOKUP(BP$31,$S$28:$AB$28,$S$32:$AB$281))*IFERROR(_xlfn.XLOOKUP(BQ$30,$S$8:$S$10,_xlfn.XLOOKUP(BP$31,$U$4:$Z$4,$U$8:$Z$10),1),1),4))</f>
        <v/>
      </c>
      <c r="BQ270" s="2" t="str">
        <f t="shared" si="46"/>
        <v>{"Hp":622336.8993,"AntiCri":0.8092}</v>
      </c>
      <c r="BR270" s="2" t="str" cm="1">
        <f t="array" ref="BR270">IF(BR269="","",$B$2&amp;BR$31&amp;$B$2&amp;$B$1&amp;ROUND(BR$29/100*_xlfn.XLOOKUP($E270,$E$32:$E$281,_xlfn.XLOOKUP(BR$31,$S$28:$AB$28,$S$32:$AB$281))*IFERROR(_xlfn.XLOOKUP(BU$30,$S$8:$S$10,_xlfn.XLOOKUP(BR$31,$U$4:$Z$4,$U$8:$Z$10),1),1),4))</f>
        <v>"PhysDef":22996.8302</v>
      </c>
      <c r="BS270" s="2" t="str" cm="1">
        <f t="array" ref="BS270">IF(BS269="","",$B$2&amp;BS$31&amp;$B$2&amp;$B$1&amp;ROUND(BS$29/100*_xlfn.XLOOKUP($E270,$E$32:$E$281,_xlfn.XLOOKUP(BS$31,$S$28:$AB$28,$S$32:$AB$281))*IFERROR(_xlfn.XLOOKUP(BV$30,$S$8:$S$10,_xlfn.XLOOKUP(BS$31,$U$4:$Z$4,$U$8:$Z$10),1),1),4))</f>
        <v>"HealInc":0.1686</v>
      </c>
      <c r="BT270" s="2" t="str" cm="1">
        <f t="array" ref="BT270">IF(BT269="","",$B$2&amp;BT$31&amp;$B$2&amp;$B$1&amp;ROUND(BT$29/100*_xlfn.XLOOKUP($E270,$E$32:$E$281,_xlfn.XLOOKUP(BT$31,$S$28:$AB$28,$S$32:$AB$281))*IFERROR(_xlfn.XLOOKUP(BU$30,$S$8:$S$10,_xlfn.XLOOKUP(BT$31,$U$4:$Z$4,$U$8:$Z$10),1),1),4))</f>
        <v/>
      </c>
      <c r="BU270" s="2" t="str">
        <f t="shared" si="47"/>
        <v>{"PhysDef":22996.8302,"HealInc":0.1686}</v>
      </c>
      <c r="BV270" s="2" t="str" cm="1">
        <f t="array" ref="BV270">IF(BV269="","",$B$2&amp;BV$31&amp;$B$2&amp;$B$1&amp;ROUND(BV$29/100*_xlfn.XLOOKUP($E270,$E$32:$E$281,_xlfn.XLOOKUP(BV$31,$S$28:$AB$28,$S$32:$AB$281))*IFERROR(_xlfn.XLOOKUP(BY$30,$S$8:$S$10,_xlfn.XLOOKUP(BV$31,$U$4:$Z$4,$U$8:$Z$10),1),1),4))</f>
        <v>"MagicDef":23470.9916</v>
      </c>
      <c r="BW270" s="2" t="str" cm="1">
        <f t="array" ref="BW270">IF(BW269="","",$B$2&amp;BW$31&amp;$B$2&amp;$B$1&amp;ROUND(BW$29/100*_xlfn.XLOOKUP($E270,$E$32:$E$281,_xlfn.XLOOKUP(BW$31,$S$28:$AB$28,$S$32:$AB$281))*IFERROR(_xlfn.XLOOKUP(BZ$30,$S$8:$S$10,_xlfn.XLOOKUP(BW$31,$U$4:$Z$4,$U$8:$Z$10),1),1),4))</f>
        <v>"AtkSpeed":0.23</v>
      </c>
      <c r="BX270" s="2" t="str" cm="1">
        <f t="array" ref="BX270">IF(BX269="","",$B$2&amp;BX$31&amp;$B$2&amp;$B$1&amp;ROUND(BX$29/100*_xlfn.XLOOKUP($E270,$E$32:$E$281,_xlfn.XLOOKUP(BX$31,$S$28:$AB$28,$S$32:$AB$281))*IFERROR(_xlfn.XLOOKUP(BY$30,$S$8:$S$10,_xlfn.XLOOKUP(BX$31,$U$4:$Z$4,$U$8:$Z$10),1),1),4))</f>
        <v>"HealInc":0.1686</v>
      </c>
      <c r="BY270" s="2" t="str">
        <f t="shared" si="48"/>
        <v>{"MagicDef":23470.9916,"AtkSpeed":0.23,"HealInc":0.1686}</v>
      </c>
    </row>
    <row r="271" spans="4:77" ht="16.5" x14ac:dyDescent="0.15">
      <c r="D271" s="38">
        <v>489</v>
      </c>
      <c r="E271" s="43">
        <v>240</v>
      </c>
      <c r="F271" s="38">
        <v>0</v>
      </c>
      <c r="G271" s="38">
        <v>0</v>
      </c>
      <c r="H271" s="3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48">
        <v>0</v>
      </c>
      <c r="Q271" s="48">
        <v>0</v>
      </c>
      <c r="R271" s="48">
        <v>0</v>
      </c>
      <c r="S271" s="48">
        <f>SUM(I$32:I271)</f>
        <v>592701.80883179419</v>
      </c>
      <c r="T271" s="48">
        <f>SUM(J$32:J271)</f>
        <v>59270.180883179411</v>
      </c>
      <c r="U271" s="48">
        <f>SUM(K$32:K271)</f>
        <v>23708.072353271767</v>
      </c>
      <c r="V271" s="48">
        <f>SUM(L$32:L271)</f>
        <v>23708.072353271767</v>
      </c>
      <c r="W271" s="62">
        <f>SUM(M$32:M271)/10000</f>
        <v>0.80920000000000003</v>
      </c>
      <c r="X271" s="62">
        <f>SUM(N$32:N271)/10000</f>
        <v>0.80920000000000003</v>
      </c>
      <c r="Y271" s="62">
        <f>SUM(O$32:O271)/10000</f>
        <v>0.22994999999999999</v>
      </c>
      <c r="Z271" s="62">
        <f>SUM(P$32:P271)/10000</f>
        <v>0.17885000000000001</v>
      </c>
      <c r="AA271" s="62">
        <f>SUM(Q$32:Q271)/10000</f>
        <v>0.16863000000000011</v>
      </c>
      <c r="AB271" s="62">
        <f>SUM(R$32:R271)/10000</f>
        <v>0.16863000000000011</v>
      </c>
      <c r="AD271" s="2" t="str" cm="1">
        <f t="array" ref="AD271">IF(AD270="","",$B$2&amp;AD$31&amp;$B$2&amp;$B$1&amp;ROUND(AD$29/100*_xlfn.XLOOKUP($E271,$E$32:$E$281,_xlfn.XLOOKUP(AD$31,$S$28:$AB$28,$S$32:$AB$281))*_xlfn.XLOOKUP(AG$30,$S$8:$S$10,_xlfn.XLOOKUP(AD$31,$U$4:$Z$4,$U$8:$Z$10),1),4))</f>
        <v>"Atk":72309.6207</v>
      </c>
      <c r="AE271" s="2" t="str" cm="1">
        <f t="array" ref="AE271">IF(AE270="","",$B$2&amp;AE$31&amp;$B$2&amp;$B$1&amp;ROUND(AE$29/100*_xlfn.XLOOKUP($E271,$E$32:$E$281,_xlfn.XLOOKUP(AE$31,$S$28:$AB$28,$S$32:$AB$281))*_xlfn.XLOOKUP(AG$30,$S$8:$S$10,_xlfn.XLOOKUP(AE$31,$U$4:$Z$4,$U$8:$Z$10),1),4))</f>
        <v>"Cri":1.1733</v>
      </c>
      <c r="AF271" s="2" t="str" cm="1">
        <f t="array" ref="AF271">IF(AF270="","",$B$2&amp;AF$31&amp;$B$2&amp;$B$1&amp;ROUND(AF$29/100*_xlfn.XLOOKUP($E271,$E$32:$E$281,_xlfn.XLOOKUP(AF$31,$S$28:$AB$28,$S$32:$AB$281))*_xlfn.XLOOKUP(AI$30,$S$8:$S$10,_xlfn.XLOOKUP(AF$31,$U$4:$Z$4,$U$8:$Z$10),1),4))</f>
        <v/>
      </c>
      <c r="AG271" s="2" t="str">
        <f t="shared" si="37"/>
        <v>{"Atk":72309.6207,"Cri":1.1733}</v>
      </c>
      <c r="AH271" s="2" t="str" cm="1">
        <f t="array" ref="AH271">IF(AH270="","",$B$2&amp;AH$31&amp;$B$2&amp;$B$1&amp;ROUND(AH$29/100*_xlfn.XLOOKUP($E271,$E$32:$E$281,_xlfn.XLOOKUP(AH$31,$S$28:$AB$28,$S$32:$AB$281))*_xlfn.XLOOKUP(AK$30,$S$8:$S$10,_xlfn.XLOOKUP(AH$31,$U$4:$Z$4,$U$8:$Z$10),1),4))</f>
        <v>"Hp":521577.5918</v>
      </c>
      <c r="AI271" s="2" t="str" cm="1">
        <f t="array" ref="AI271">IF(AI270="","",$B$2&amp;AI$31&amp;$B$2&amp;$B$1&amp;ROUND(AI$29/100*_xlfn.XLOOKUP($E271,$E$32:$E$281,_xlfn.XLOOKUP(AI$31,$S$28:$AB$28,$S$32:$AB$281))*_xlfn.XLOOKUP(AK$30,$S$8:$S$10,_xlfn.XLOOKUP(AI$31,$U$4:$Z$4,$U$8:$Z$10),1),4))</f>
        <v>"AntiCri":0.6474</v>
      </c>
      <c r="AJ271" s="2" t="str" cm="1">
        <f t="array" ref="AJ271">IF(AJ270="","",$B$2&amp;AJ$31&amp;$B$2&amp;$B$1&amp;ROUND(AJ$29/100*_xlfn.XLOOKUP($E271,$E$32:$E$281,_xlfn.XLOOKUP(AJ$31,$S$28:$AB$28,$S$32:$AB$281))*_xlfn.XLOOKUP(AK$30,$S$8:$S$10,_xlfn.XLOOKUP(AJ$31,$U$4:$Z$4,$U$8:$Z$10),1),4))</f>
        <v/>
      </c>
      <c r="AK271" s="2" t="str">
        <f t="shared" si="38"/>
        <v>{"Hp":521577.5918,"AntiCri":0.6474}</v>
      </c>
      <c r="AL271" s="2" t="str" cm="1">
        <f t="array" ref="AL271">IF(AL270="","",$B$2&amp;AL$31&amp;$B$2&amp;$B$1&amp;ROUND(AL$29/100*_xlfn.XLOOKUP($E271,$E$32:$E$281,_xlfn.XLOOKUP(AL$31,$S$28:$AB$28,$S$32:$AB$281))*IFERROR(_xlfn.XLOOKUP(AO$30,$S$8:$S$10,_xlfn.XLOOKUP(AL$31,$U$4:$Z$4,$U$8:$Z$10),1),1),4))</f>
        <v>"PhysDef":22522.6687</v>
      </c>
      <c r="AM271" s="2" t="str" cm="1">
        <f t="array" ref="AM271">IF(AM270="","",$B$2&amp;AM$31&amp;$B$2&amp;$B$1&amp;ROUND(AM$29/100*_xlfn.XLOOKUP($E271,$E$32:$E$281,_xlfn.XLOOKUP(AM$31,$S$28:$AB$28,$S$32:$AB$281))*IFERROR(_xlfn.XLOOKUP(AP$30,$S$8:$S$10,_xlfn.XLOOKUP(AM$31,$U$4:$Z$4,$U$8:$Z$10),1),1),4))</f>
        <v>"SkillSpeed":0.1789</v>
      </c>
      <c r="AN271" s="2" t="str" cm="1">
        <f t="array" ref="AN271">IF(AN270="","",$B$2&amp;AN$31&amp;$B$2&amp;$B$1&amp;ROUND(AN$29/100*_xlfn.XLOOKUP($E271,$E$32:$E$281,_xlfn.XLOOKUP(AN$31,$S$28:$AB$28,$S$32:$AB$281))*IFERROR(_xlfn.XLOOKUP(AO$30,$S$8:$S$10,_xlfn.XLOOKUP(AN$31,$U$4:$Z$4,$U$8:$Z$10),1),1),4))</f>
        <v/>
      </c>
      <c r="AO271" s="2" t="str">
        <f t="shared" si="39"/>
        <v>{"PhysDef":22522.6687,"SkillSpeed":0.1789}</v>
      </c>
      <c r="AP271" s="2" t="str" cm="1">
        <f t="array" ref="AP271">IF(AP270="","",$B$2&amp;AP$31&amp;$B$2&amp;$B$1&amp;ROUND(AP$29/100*_xlfn.XLOOKUP($E271,$E$32:$E$281,_xlfn.XLOOKUP(AP$31,$S$28:$AB$28,$S$32:$AB$281))*IFERROR(_xlfn.XLOOKUP(AS$30,$S$8:$S$10,_xlfn.XLOOKUP(AP$31,$U$4:$Z$4,$U$8:$Z$10),1),1),4))</f>
        <v>"MagicDef":22522.6687</v>
      </c>
      <c r="AQ271" s="2" t="str" cm="1">
        <f t="array" ref="AQ271">IF(AQ270="","",$B$2&amp;AQ$31&amp;$B$2&amp;$B$1&amp;ROUND(AQ$29/100*_xlfn.XLOOKUP($E271,$E$32:$E$281,_xlfn.XLOOKUP(AQ$31,$S$28:$AB$28,$S$32:$AB$281))*IFERROR(_xlfn.XLOOKUP(AT$30,$S$8:$S$10,_xlfn.XLOOKUP(AQ$31,$U$4:$Z$4,$U$8:$Z$10),1),1),4))</f>
        <v>"AtkSpeed":0.23</v>
      </c>
      <c r="AR271" s="2" t="str" cm="1">
        <f t="array" ref="AR271">IF(AR270="","",$B$2&amp;AR$31&amp;$B$2&amp;$B$1&amp;ROUND(AR$29/100*_xlfn.XLOOKUP($E271,$E$32:$E$281,_xlfn.XLOOKUP(AR$31,$S$28:$AB$28,$S$32:$AB$281))*IFERROR(_xlfn.XLOOKUP(AS$30,$S$8:$S$10,_xlfn.XLOOKUP(AR$31,$U$4:$Z$4,$U$8:$Z$10),1),1),4))</f>
        <v>"SkillSpeed":0.1789</v>
      </c>
      <c r="AS271" s="2" t="str">
        <f t="shared" si="40"/>
        <v>{"MagicDef":22522.6687,"AtkSpeed":0.23,"SkillSpeed":0.1789}</v>
      </c>
      <c r="AT271" s="2" t="str" cm="1">
        <f t="array" ref="AT271">IF(AT270="","",$B$2&amp;AT$31&amp;$B$2&amp;$B$1&amp;ROUND(AT$29/100*_xlfn.XLOOKUP($E271,$E$32:$E$281,_xlfn.XLOOKUP(AT$31,$S$28:$AB$28,$S$32:$AB$281))*IFERROR(_xlfn.XLOOKUP(AW$30,$S$8:$S$10,_xlfn.XLOOKUP(AT$31,$U$4:$Z$4,$U$8:$Z$10),1),1),4))</f>
        <v>"Atk":50972.3556</v>
      </c>
      <c r="AU271" s="2" t="str" cm="1">
        <f t="array" ref="AU271">IF(AU270="","",$B$2&amp;AU$31&amp;$B$2&amp;$B$1&amp;ROUND(AU$29/100*_xlfn.XLOOKUP($E271,$E$32:$E$281,_xlfn.XLOOKUP(AU$31,$S$28:$AB$28,$S$32:$AB$281))*IFERROR(_xlfn.XLOOKUP(AX$30,$S$8:$S$10,_xlfn.XLOOKUP(AU$31,$U$4:$Z$4,$U$8:$Z$10),1),1),4))</f>
        <v>"Cri":0.8092</v>
      </c>
      <c r="AV271" s="2" t="str" cm="1">
        <f t="array" ref="AV271">IF(AV270="","",$B$2&amp;AV$31&amp;$B$2&amp;$B$1&amp;ROUND(AV$29/100*_xlfn.XLOOKUP($E271,$E$32:$E$281,_xlfn.XLOOKUP(AV$31,$S$28:$AB$28,$S$32:$AB$281))*IFERROR(_xlfn.XLOOKUP(AW$30,$S$8:$S$10,_xlfn.XLOOKUP(AV$31,$U$4:$Z$4,$U$8:$Z$10),1),1),4))</f>
        <v/>
      </c>
      <c r="AW271" s="2" t="str">
        <f t="shared" si="41"/>
        <v>{"Atk":50972.3556,"Cri":0.8092}</v>
      </c>
      <c r="AX271" s="2" t="str" cm="1">
        <f t="array" ref="AX271">IF(AX270="","",$B$2&amp;AX$31&amp;$B$2&amp;$B$1&amp;ROUND(AX$29/100*_xlfn.XLOOKUP($E271,$E$32:$E$281,_xlfn.XLOOKUP(AX$31,$S$28:$AB$28,$S$32:$AB$281))*IFERROR(_xlfn.XLOOKUP(BA$30,$S$8:$S$10,_xlfn.XLOOKUP(AX$31,$U$4:$Z$4,$U$8:$Z$10),1),1),4))</f>
        <v>"Hp":740877.261</v>
      </c>
      <c r="AY271" s="2" t="str" cm="1">
        <f t="array" ref="AY271">IF(AY270="","",$B$2&amp;AY$31&amp;$B$2&amp;$B$1&amp;ROUND(AY$29/100*_xlfn.XLOOKUP($E271,$E$32:$E$281,_xlfn.XLOOKUP(AY$31,$S$28:$AB$28,$S$32:$AB$281))*IFERROR(_xlfn.XLOOKUP(BB$30,$S$8:$S$10,_xlfn.XLOOKUP(AY$31,$U$4:$Z$4,$U$8:$Z$10),1),1),4))</f>
        <v>"AntiCri":0.8092</v>
      </c>
      <c r="AZ271" s="2" t="str" cm="1">
        <f t="array" ref="AZ271">IF(AZ270="","",$B$2&amp;AZ$31&amp;$B$2&amp;$B$1&amp;ROUND(AZ$29/100*_xlfn.XLOOKUP($E271,$E$32:$E$281,_xlfn.XLOOKUP(AZ$31,$S$28:$AB$28,$S$32:$AB$281))*IFERROR(_xlfn.XLOOKUP(BA$30,$S$8:$S$10,_xlfn.XLOOKUP(AZ$31,$U$4:$Z$4,$U$8:$Z$10),1),1),4))</f>
        <v/>
      </c>
      <c r="BA271" s="2" t="str">
        <f t="shared" si="42"/>
        <v>{"Hp":740877.261,"AntiCri":0.8092}</v>
      </c>
      <c r="BB271" s="2" t="str" cm="1">
        <f t="array" ref="BB271">IF(BB270="","",$B$2&amp;BB$31&amp;$B$2&amp;$B$1&amp;ROUND(BB$29/100*_xlfn.XLOOKUP($E271,$E$32:$E$281,_xlfn.XLOOKUP(BB$31,$S$28:$AB$28,$S$32:$AB$281))*IFERROR(_xlfn.XLOOKUP(BE$30,$S$8:$S$10,_xlfn.XLOOKUP(BB$31,$U$4:$Z$4,$U$8:$Z$10),1),1),4))</f>
        <v>"PhysDef":26078.8796</v>
      </c>
      <c r="BC271" s="2" t="str" cm="1">
        <f t="array" ref="BC271">IF(BC270="","",$B$2&amp;BC$31&amp;$B$2&amp;$B$1&amp;ROUND(BC$29/100*_xlfn.XLOOKUP($E271,$E$32:$E$281,_xlfn.XLOOKUP(BC$31,$S$28:$AB$28,$S$32:$AB$281))*IFERROR(_xlfn.XLOOKUP(BF$30,$S$8:$S$10,_xlfn.XLOOKUP(BC$31,$U$4:$Z$4,$U$8:$Z$10),1),1),4))</f>
        <v>"OnHealInc":0.1686</v>
      </c>
      <c r="BD271" s="2" t="str" cm="1">
        <f t="array" ref="BD271">IF(BD270="","",$B$2&amp;BD$31&amp;$B$2&amp;$B$1&amp;ROUND(BD$29/100*_xlfn.XLOOKUP($E271,$E$32:$E$281,_xlfn.XLOOKUP(BD$31,$S$28:$AB$28,$S$32:$AB$281))*IFERROR(_xlfn.XLOOKUP(BE$30,$S$8:$S$10,_xlfn.XLOOKUP(BD$31,$U$4:$Z$4,$U$8:$Z$10),1),1),4))</f>
        <v/>
      </c>
      <c r="BE271" s="2" t="str">
        <f t="shared" si="43"/>
        <v>{"PhysDef":26078.8796,"OnHealInc":0.1686}</v>
      </c>
      <c r="BF271" s="2" t="str" cm="1">
        <f t="array" ref="BF271">IF(BF270="","",$B$2&amp;BF$31&amp;$B$2&amp;$B$1&amp;ROUND(BF$29/100*_xlfn.XLOOKUP($E271,$E$32:$E$281,_xlfn.XLOOKUP(BF$31,$S$28:$AB$28,$S$32:$AB$281))*IFERROR(_xlfn.XLOOKUP(BI$30,$S$8:$S$10,_xlfn.XLOOKUP(BF$31,$U$4:$Z$4,$U$8:$Z$10),1),1),4))</f>
        <v>"MagicDef":26078.8796</v>
      </c>
      <c r="BG271" s="2" t="str" cm="1">
        <f t="array" ref="BG271">IF(BG270="","",$B$2&amp;BG$31&amp;$B$2&amp;$B$1&amp;ROUND(BG$29/100*_xlfn.XLOOKUP($E271,$E$32:$E$281,_xlfn.XLOOKUP(BG$31,$S$28:$AB$28,$S$32:$AB$281))*IFERROR(_xlfn.XLOOKUP(BJ$30,$S$8:$S$10,_xlfn.XLOOKUP(BG$31,$U$4:$Z$4,$U$8:$Z$10),1),1),4))</f>
        <v>"AtkSpeed":0.23</v>
      </c>
      <c r="BH271" s="2" t="str" cm="1">
        <f t="array" ref="BH271">IF(BH270="","",$B$2&amp;BH$31&amp;$B$2&amp;$B$1&amp;ROUND(BH$29/100*_xlfn.XLOOKUP($E271,$E$32:$E$281,_xlfn.XLOOKUP(BH$31,$S$28:$AB$28,$S$32:$AB$281))*IFERROR(_xlfn.XLOOKUP(BI$30,$S$8:$S$10,_xlfn.XLOOKUP(BH$31,$U$4:$Z$4,$U$8:$Z$10),1),1),4))</f>
        <v>"OnHealInc":0.1686</v>
      </c>
      <c r="BI271" s="2" t="str">
        <f t="shared" si="44"/>
        <v>{"MagicDef":26078.8796,"AtkSpeed":0.23,"OnHealInc":0.1686}</v>
      </c>
      <c r="BJ271" s="2" t="str" cm="1">
        <f t="array" ref="BJ271">IF(BJ270="","",$B$2&amp;BJ$31&amp;$B$2&amp;$B$1&amp;ROUND(BJ$29/100*_xlfn.XLOOKUP($E271,$E$32:$E$281,_xlfn.XLOOKUP(BJ$31,$S$28:$AB$28,$S$32:$AB$281))*IFERROR(_xlfn.XLOOKUP(BM$30,$S$8:$S$10,_xlfn.XLOOKUP(BJ$31,$U$4:$Z$4,$U$8:$Z$10),1),1),4))</f>
        <v>"Atk":65197.199</v>
      </c>
      <c r="BK271" s="2" t="str" cm="1">
        <f t="array" ref="BK271">IF(BK270="","",$B$2&amp;BK$31&amp;$B$2&amp;$B$1&amp;ROUND(BK$29/100*_xlfn.XLOOKUP($E271,$E$32:$E$281,_xlfn.XLOOKUP(BK$31,$S$28:$AB$28,$S$32:$AB$281))*IFERROR(_xlfn.XLOOKUP(BN$30,$S$8:$S$10,_xlfn.XLOOKUP(BK$31,$U$4:$Z$4,$U$8:$Z$10),1),1),4))</f>
        <v>"Cri":0.8092</v>
      </c>
      <c r="BL271" s="2" t="str" cm="1">
        <f t="array" ref="BL271">IF(BL270="","",$B$2&amp;BL$31&amp;$B$2&amp;$B$1&amp;ROUND(BL$29/100*_xlfn.XLOOKUP($E271,$E$32:$E$281,_xlfn.XLOOKUP(BL$31,$S$28:$AB$28,$S$32:$AB$281))*IFERROR(_xlfn.XLOOKUP(BM$30,$S$8:$S$10,_xlfn.XLOOKUP(BL$31,$U$4:$Z$4,$U$8:$Z$10),1),1),4))</f>
        <v/>
      </c>
      <c r="BM271" s="2" t="str">
        <f t="shared" si="45"/>
        <v>{"Atk":65197.199,"Cri":0.8092}</v>
      </c>
      <c r="BN271" s="2" t="str" cm="1">
        <f t="array" ref="BN271">IF(BN270="","",$B$2&amp;BN$31&amp;$B$2&amp;$B$1&amp;ROUND(BN$29/100*_xlfn.XLOOKUP($E271,$E$32:$E$281,_xlfn.XLOOKUP(BN$31,$S$28:$AB$28,$S$32:$AB$281))*IFERROR(_xlfn.XLOOKUP(BQ$30,$S$8:$S$10,_xlfn.XLOOKUP(BN$31,$U$4:$Z$4,$U$8:$Z$10),1),1),4))</f>
        <v>"Hp":622336.8993</v>
      </c>
      <c r="BO271" s="2" t="str" cm="1">
        <f t="array" ref="BO271">IF(BO270="","",$B$2&amp;BO$31&amp;$B$2&amp;$B$1&amp;ROUND(BO$29/100*_xlfn.XLOOKUP($E271,$E$32:$E$281,_xlfn.XLOOKUP(BO$31,$S$28:$AB$28,$S$32:$AB$281))*IFERROR(_xlfn.XLOOKUP(BR$30,$S$8:$S$10,_xlfn.XLOOKUP(BO$31,$U$4:$Z$4,$U$8:$Z$10),1),1),4))</f>
        <v>"AntiCri":0.8092</v>
      </c>
      <c r="BP271" s="2" t="str" cm="1">
        <f t="array" ref="BP271">IF(BP270="","",$B$2&amp;BP$31&amp;$B$2&amp;$B$1&amp;ROUND(BP$29/100*_xlfn.XLOOKUP($E271,$E$32:$E$281,_xlfn.XLOOKUP(BP$31,$S$28:$AB$28,$S$32:$AB$281))*IFERROR(_xlfn.XLOOKUP(BQ$30,$S$8:$S$10,_xlfn.XLOOKUP(BP$31,$U$4:$Z$4,$U$8:$Z$10),1),1),4))</f>
        <v/>
      </c>
      <c r="BQ271" s="2" t="str">
        <f t="shared" si="46"/>
        <v>{"Hp":622336.8993,"AntiCri":0.8092}</v>
      </c>
      <c r="BR271" s="2" t="str" cm="1">
        <f t="array" ref="BR271">IF(BR270="","",$B$2&amp;BR$31&amp;$B$2&amp;$B$1&amp;ROUND(BR$29/100*_xlfn.XLOOKUP($E271,$E$32:$E$281,_xlfn.XLOOKUP(BR$31,$S$28:$AB$28,$S$32:$AB$281))*IFERROR(_xlfn.XLOOKUP(BU$30,$S$8:$S$10,_xlfn.XLOOKUP(BR$31,$U$4:$Z$4,$U$8:$Z$10),1),1),4))</f>
        <v>"PhysDef":22996.8302</v>
      </c>
      <c r="BS271" s="2" t="str" cm="1">
        <f t="array" ref="BS271">IF(BS270="","",$B$2&amp;BS$31&amp;$B$2&amp;$B$1&amp;ROUND(BS$29/100*_xlfn.XLOOKUP($E271,$E$32:$E$281,_xlfn.XLOOKUP(BS$31,$S$28:$AB$28,$S$32:$AB$281))*IFERROR(_xlfn.XLOOKUP(BV$30,$S$8:$S$10,_xlfn.XLOOKUP(BS$31,$U$4:$Z$4,$U$8:$Z$10),1),1),4))</f>
        <v>"HealInc":0.1686</v>
      </c>
      <c r="BT271" s="2" t="str" cm="1">
        <f t="array" ref="BT271">IF(BT270="","",$B$2&amp;BT$31&amp;$B$2&amp;$B$1&amp;ROUND(BT$29/100*_xlfn.XLOOKUP($E271,$E$32:$E$281,_xlfn.XLOOKUP(BT$31,$S$28:$AB$28,$S$32:$AB$281))*IFERROR(_xlfn.XLOOKUP(BU$30,$S$8:$S$10,_xlfn.XLOOKUP(BT$31,$U$4:$Z$4,$U$8:$Z$10),1),1),4))</f>
        <v/>
      </c>
      <c r="BU271" s="2" t="str">
        <f t="shared" si="47"/>
        <v>{"PhysDef":22996.8302,"HealInc":0.1686}</v>
      </c>
      <c r="BV271" s="2" t="str" cm="1">
        <f t="array" ref="BV271">IF(BV270="","",$B$2&amp;BV$31&amp;$B$2&amp;$B$1&amp;ROUND(BV$29/100*_xlfn.XLOOKUP($E271,$E$32:$E$281,_xlfn.XLOOKUP(BV$31,$S$28:$AB$28,$S$32:$AB$281))*IFERROR(_xlfn.XLOOKUP(BY$30,$S$8:$S$10,_xlfn.XLOOKUP(BV$31,$U$4:$Z$4,$U$8:$Z$10),1),1),4))</f>
        <v>"MagicDef":23470.9916</v>
      </c>
      <c r="BW271" s="2" t="str" cm="1">
        <f t="array" ref="BW271">IF(BW270="","",$B$2&amp;BW$31&amp;$B$2&amp;$B$1&amp;ROUND(BW$29/100*_xlfn.XLOOKUP($E271,$E$32:$E$281,_xlfn.XLOOKUP(BW$31,$S$28:$AB$28,$S$32:$AB$281))*IFERROR(_xlfn.XLOOKUP(BZ$30,$S$8:$S$10,_xlfn.XLOOKUP(BW$31,$U$4:$Z$4,$U$8:$Z$10),1),1),4))</f>
        <v>"AtkSpeed":0.23</v>
      </c>
      <c r="BX271" s="2" t="str" cm="1">
        <f t="array" ref="BX271">IF(BX270="","",$B$2&amp;BX$31&amp;$B$2&amp;$B$1&amp;ROUND(BX$29/100*_xlfn.XLOOKUP($E271,$E$32:$E$281,_xlfn.XLOOKUP(BX$31,$S$28:$AB$28,$S$32:$AB$281))*IFERROR(_xlfn.XLOOKUP(BY$30,$S$8:$S$10,_xlfn.XLOOKUP(BX$31,$U$4:$Z$4,$U$8:$Z$10),1),1),4))</f>
        <v>"HealInc":0.1686</v>
      </c>
      <c r="BY271" s="2" t="str">
        <f t="shared" si="48"/>
        <v>{"MagicDef":23470.9916,"AtkSpeed":0.23,"HealInc":0.1686}</v>
      </c>
    </row>
    <row r="272" spans="4:77" ht="16.5" x14ac:dyDescent="0.15">
      <c r="D272" s="38">
        <v>491</v>
      </c>
      <c r="E272" s="42">
        <v>241</v>
      </c>
      <c r="F272" s="38">
        <v>0</v>
      </c>
      <c r="G272" s="38">
        <v>0</v>
      </c>
      <c r="H272" s="3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48">
        <v>0</v>
      </c>
      <c r="Q272" s="48">
        <v>0</v>
      </c>
      <c r="R272" s="48">
        <v>0</v>
      </c>
      <c r="S272" s="48">
        <f>SUM(I$32:I272)</f>
        <v>592701.80883179419</v>
      </c>
      <c r="T272" s="48">
        <f>SUM(J$32:J272)</f>
        <v>59270.180883179411</v>
      </c>
      <c r="U272" s="48">
        <f>SUM(K$32:K272)</f>
        <v>23708.072353271767</v>
      </c>
      <c r="V272" s="48">
        <f>SUM(L$32:L272)</f>
        <v>23708.072353271767</v>
      </c>
      <c r="W272" s="62">
        <f>SUM(M$32:M272)/10000</f>
        <v>0.80920000000000003</v>
      </c>
      <c r="X272" s="62">
        <f>SUM(N$32:N272)/10000</f>
        <v>0.80920000000000003</v>
      </c>
      <c r="Y272" s="62">
        <f>SUM(O$32:O272)/10000</f>
        <v>0.22994999999999999</v>
      </c>
      <c r="Z272" s="62">
        <f>SUM(P$32:P272)/10000</f>
        <v>0.17885000000000001</v>
      </c>
      <c r="AA272" s="62">
        <f>SUM(Q$32:Q272)/10000</f>
        <v>0.16863000000000011</v>
      </c>
      <c r="AB272" s="62">
        <f>SUM(R$32:R272)/10000</f>
        <v>0.16863000000000011</v>
      </c>
      <c r="AD272" s="2" t="str" cm="1">
        <f t="array" ref="AD272">IF(AD271="","",$B$2&amp;AD$31&amp;$B$2&amp;$B$1&amp;ROUND(AD$29/100*_xlfn.XLOOKUP($E272,$E$32:$E$281,_xlfn.XLOOKUP(AD$31,$S$28:$AB$28,$S$32:$AB$281))*_xlfn.XLOOKUP(AG$30,$S$8:$S$10,_xlfn.XLOOKUP(AD$31,$U$4:$Z$4,$U$8:$Z$10),1),4))</f>
        <v>"Atk":72309.6207</v>
      </c>
      <c r="AE272" s="2" t="str" cm="1">
        <f t="array" ref="AE272">IF(AE271="","",$B$2&amp;AE$31&amp;$B$2&amp;$B$1&amp;ROUND(AE$29/100*_xlfn.XLOOKUP($E272,$E$32:$E$281,_xlfn.XLOOKUP(AE$31,$S$28:$AB$28,$S$32:$AB$281))*_xlfn.XLOOKUP(AG$30,$S$8:$S$10,_xlfn.XLOOKUP(AE$31,$U$4:$Z$4,$U$8:$Z$10),1),4))</f>
        <v>"Cri":1.1733</v>
      </c>
      <c r="AF272" s="2" t="str" cm="1">
        <f t="array" ref="AF272">IF(AF271="","",$B$2&amp;AF$31&amp;$B$2&amp;$B$1&amp;ROUND(AF$29/100*_xlfn.XLOOKUP($E272,$E$32:$E$281,_xlfn.XLOOKUP(AF$31,$S$28:$AB$28,$S$32:$AB$281))*_xlfn.XLOOKUP(AI$30,$S$8:$S$10,_xlfn.XLOOKUP(AF$31,$U$4:$Z$4,$U$8:$Z$10),1),4))</f>
        <v/>
      </c>
      <c r="AG272" s="2" t="str">
        <f t="shared" si="37"/>
        <v>{"Atk":72309.6207,"Cri":1.1733}</v>
      </c>
      <c r="AH272" s="2" t="str" cm="1">
        <f t="array" ref="AH272">IF(AH271="","",$B$2&amp;AH$31&amp;$B$2&amp;$B$1&amp;ROUND(AH$29/100*_xlfn.XLOOKUP($E272,$E$32:$E$281,_xlfn.XLOOKUP(AH$31,$S$28:$AB$28,$S$32:$AB$281))*_xlfn.XLOOKUP(AK$30,$S$8:$S$10,_xlfn.XLOOKUP(AH$31,$U$4:$Z$4,$U$8:$Z$10),1),4))</f>
        <v>"Hp":521577.5918</v>
      </c>
      <c r="AI272" s="2" t="str" cm="1">
        <f t="array" ref="AI272">IF(AI271="","",$B$2&amp;AI$31&amp;$B$2&amp;$B$1&amp;ROUND(AI$29/100*_xlfn.XLOOKUP($E272,$E$32:$E$281,_xlfn.XLOOKUP(AI$31,$S$28:$AB$28,$S$32:$AB$281))*_xlfn.XLOOKUP(AK$30,$S$8:$S$10,_xlfn.XLOOKUP(AI$31,$U$4:$Z$4,$U$8:$Z$10),1),4))</f>
        <v>"AntiCri":0.6474</v>
      </c>
      <c r="AJ272" s="2" t="str" cm="1">
        <f t="array" ref="AJ272">IF(AJ271="","",$B$2&amp;AJ$31&amp;$B$2&amp;$B$1&amp;ROUND(AJ$29/100*_xlfn.XLOOKUP($E272,$E$32:$E$281,_xlfn.XLOOKUP(AJ$31,$S$28:$AB$28,$S$32:$AB$281))*_xlfn.XLOOKUP(AK$30,$S$8:$S$10,_xlfn.XLOOKUP(AJ$31,$U$4:$Z$4,$U$8:$Z$10),1),4))</f>
        <v/>
      </c>
      <c r="AK272" s="2" t="str">
        <f t="shared" si="38"/>
        <v>{"Hp":521577.5918,"AntiCri":0.6474}</v>
      </c>
      <c r="AL272" s="2" t="str" cm="1">
        <f t="array" ref="AL272">IF(AL271="","",$B$2&amp;AL$31&amp;$B$2&amp;$B$1&amp;ROUND(AL$29/100*_xlfn.XLOOKUP($E272,$E$32:$E$281,_xlfn.XLOOKUP(AL$31,$S$28:$AB$28,$S$32:$AB$281))*IFERROR(_xlfn.XLOOKUP(AO$30,$S$8:$S$10,_xlfn.XLOOKUP(AL$31,$U$4:$Z$4,$U$8:$Z$10),1),1),4))</f>
        <v>"PhysDef":22522.6687</v>
      </c>
      <c r="AM272" s="2" t="str" cm="1">
        <f t="array" ref="AM272">IF(AM271="","",$B$2&amp;AM$31&amp;$B$2&amp;$B$1&amp;ROUND(AM$29/100*_xlfn.XLOOKUP($E272,$E$32:$E$281,_xlfn.XLOOKUP(AM$31,$S$28:$AB$28,$S$32:$AB$281))*IFERROR(_xlfn.XLOOKUP(AP$30,$S$8:$S$10,_xlfn.XLOOKUP(AM$31,$U$4:$Z$4,$U$8:$Z$10),1),1),4))</f>
        <v>"SkillSpeed":0.1789</v>
      </c>
      <c r="AN272" s="2" t="str" cm="1">
        <f t="array" ref="AN272">IF(AN271="","",$B$2&amp;AN$31&amp;$B$2&amp;$B$1&amp;ROUND(AN$29/100*_xlfn.XLOOKUP($E272,$E$32:$E$281,_xlfn.XLOOKUP(AN$31,$S$28:$AB$28,$S$32:$AB$281))*IFERROR(_xlfn.XLOOKUP(AO$30,$S$8:$S$10,_xlfn.XLOOKUP(AN$31,$U$4:$Z$4,$U$8:$Z$10),1),1),4))</f>
        <v/>
      </c>
      <c r="AO272" s="2" t="str">
        <f t="shared" si="39"/>
        <v>{"PhysDef":22522.6687,"SkillSpeed":0.1789}</v>
      </c>
      <c r="AP272" s="2" t="str" cm="1">
        <f t="array" ref="AP272">IF(AP271="","",$B$2&amp;AP$31&amp;$B$2&amp;$B$1&amp;ROUND(AP$29/100*_xlfn.XLOOKUP($E272,$E$32:$E$281,_xlfn.XLOOKUP(AP$31,$S$28:$AB$28,$S$32:$AB$281))*IFERROR(_xlfn.XLOOKUP(AS$30,$S$8:$S$10,_xlfn.XLOOKUP(AP$31,$U$4:$Z$4,$U$8:$Z$10),1),1),4))</f>
        <v>"MagicDef":22522.6687</v>
      </c>
      <c r="AQ272" s="2" t="str" cm="1">
        <f t="array" ref="AQ272">IF(AQ271="","",$B$2&amp;AQ$31&amp;$B$2&amp;$B$1&amp;ROUND(AQ$29/100*_xlfn.XLOOKUP($E272,$E$32:$E$281,_xlfn.XLOOKUP(AQ$31,$S$28:$AB$28,$S$32:$AB$281))*IFERROR(_xlfn.XLOOKUP(AT$30,$S$8:$S$10,_xlfn.XLOOKUP(AQ$31,$U$4:$Z$4,$U$8:$Z$10),1),1),4))</f>
        <v>"AtkSpeed":0.23</v>
      </c>
      <c r="AR272" s="2" t="str" cm="1">
        <f t="array" ref="AR272">IF(AR271="","",$B$2&amp;AR$31&amp;$B$2&amp;$B$1&amp;ROUND(AR$29/100*_xlfn.XLOOKUP($E272,$E$32:$E$281,_xlfn.XLOOKUP(AR$31,$S$28:$AB$28,$S$32:$AB$281))*IFERROR(_xlfn.XLOOKUP(AS$30,$S$8:$S$10,_xlfn.XLOOKUP(AR$31,$U$4:$Z$4,$U$8:$Z$10),1),1),4))</f>
        <v>"SkillSpeed":0.1789</v>
      </c>
      <c r="AS272" s="2" t="str">
        <f t="shared" si="40"/>
        <v>{"MagicDef":22522.6687,"AtkSpeed":0.23,"SkillSpeed":0.1789}</v>
      </c>
      <c r="AT272" s="2" t="str" cm="1">
        <f t="array" ref="AT272">IF(AT271="","",$B$2&amp;AT$31&amp;$B$2&amp;$B$1&amp;ROUND(AT$29/100*_xlfn.XLOOKUP($E272,$E$32:$E$281,_xlfn.XLOOKUP(AT$31,$S$28:$AB$28,$S$32:$AB$281))*IFERROR(_xlfn.XLOOKUP(AW$30,$S$8:$S$10,_xlfn.XLOOKUP(AT$31,$U$4:$Z$4,$U$8:$Z$10),1),1),4))</f>
        <v>"Atk":50972.3556</v>
      </c>
      <c r="AU272" s="2" t="str" cm="1">
        <f t="array" ref="AU272">IF(AU271="","",$B$2&amp;AU$31&amp;$B$2&amp;$B$1&amp;ROUND(AU$29/100*_xlfn.XLOOKUP($E272,$E$32:$E$281,_xlfn.XLOOKUP(AU$31,$S$28:$AB$28,$S$32:$AB$281))*IFERROR(_xlfn.XLOOKUP(AX$30,$S$8:$S$10,_xlfn.XLOOKUP(AU$31,$U$4:$Z$4,$U$8:$Z$10),1),1),4))</f>
        <v>"Cri":0.8092</v>
      </c>
      <c r="AV272" s="2" t="str" cm="1">
        <f t="array" ref="AV272">IF(AV271="","",$B$2&amp;AV$31&amp;$B$2&amp;$B$1&amp;ROUND(AV$29/100*_xlfn.XLOOKUP($E272,$E$32:$E$281,_xlfn.XLOOKUP(AV$31,$S$28:$AB$28,$S$32:$AB$281))*IFERROR(_xlfn.XLOOKUP(AW$30,$S$8:$S$10,_xlfn.XLOOKUP(AV$31,$U$4:$Z$4,$U$8:$Z$10),1),1),4))</f>
        <v/>
      </c>
      <c r="AW272" s="2" t="str">
        <f t="shared" si="41"/>
        <v>{"Atk":50972.3556,"Cri":0.8092}</v>
      </c>
      <c r="AX272" s="2" t="str" cm="1">
        <f t="array" ref="AX272">IF(AX271="","",$B$2&amp;AX$31&amp;$B$2&amp;$B$1&amp;ROUND(AX$29/100*_xlfn.XLOOKUP($E272,$E$32:$E$281,_xlfn.XLOOKUP(AX$31,$S$28:$AB$28,$S$32:$AB$281))*IFERROR(_xlfn.XLOOKUP(BA$30,$S$8:$S$10,_xlfn.XLOOKUP(AX$31,$U$4:$Z$4,$U$8:$Z$10),1),1),4))</f>
        <v>"Hp":740877.261</v>
      </c>
      <c r="AY272" s="2" t="str" cm="1">
        <f t="array" ref="AY272">IF(AY271="","",$B$2&amp;AY$31&amp;$B$2&amp;$B$1&amp;ROUND(AY$29/100*_xlfn.XLOOKUP($E272,$E$32:$E$281,_xlfn.XLOOKUP(AY$31,$S$28:$AB$28,$S$32:$AB$281))*IFERROR(_xlfn.XLOOKUP(BB$30,$S$8:$S$10,_xlfn.XLOOKUP(AY$31,$U$4:$Z$4,$U$8:$Z$10),1),1),4))</f>
        <v>"AntiCri":0.8092</v>
      </c>
      <c r="AZ272" s="2" t="str" cm="1">
        <f t="array" ref="AZ272">IF(AZ271="","",$B$2&amp;AZ$31&amp;$B$2&amp;$B$1&amp;ROUND(AZ$29/100*_xlfn.XLOOKUP($E272,$E$32:$E$281,_xlfn.XLOOKUP(AZ$31,$S$28:$AB$28,$S$32:$AB$281))*IFERROR(_xlfn.XLOOKUP(BA$30,$S$8:$S$10,_xlfn.XLOOKUP(AZ$31,$U$4:$Z$4,$U$8:$Z$10),1),1),4))</f>
        <v/>
      </c>
      <c r="BA272" s="2" t="str">
        <f t="shared" si="42"/>
        <v>{"Hp":740877.261,"AntiCri":0.8092}</v>
      </c>
      <c r="BB272" s="2" t="str" cm="1">
        <f t="array" ref="BB272">IF(BB271="","",$B$2&amp;BB$31&amp;$B$2&amp;$B$1&amp;ROUND(BB$29/100*_xlfn.XLOOKUP($E272,$E$32:$E$281,_xlfn.XLOOKUP(BB$31,$S$28:$AB$28,$S$32:$AB$281))*IFERROR(_xlfn.XLOOKUP(BE$30,$S$8:$S$10,_xlfn.XLOOKUP(BB$31,$U$4:$Z$4,$U$8:$Z$10),1),1),4))</f>
        <v>"PhysDef":26078.8796</v>
      </c>
      <c r="BC272" s="2" t="str" cm="1">
        <f t="array" ref="BC272">IF(BC271="","",$B$2&amp;BC$31&amp;$B$2&amp;$B$1&amp;ROUND(BC$29/100*_xlfn.XLOOKUP($E272,$E$32:$E$281,_xlfn.XLOOKUP(BC$31,$S$28:$AB$28,$S$32:$AB$281))*IFERROR(_xlfn.XLOOKUP(BF$30,$S$8:$S$10,_xlfn.XLOOKUP(BC$31,$U$4:$Z$4,$U$8:$Z$10),1),1),4))</f>
        <v>"OnHealInc":0.1686</v>
      </c>
      <c r="BD272" s="2" t="str" cm="1">
        <f t="array" ref="BD272">IF(BD271="","",$B$2&amp;BD$31&amp;$B$2&amp;$B$1&amp;ROUND(BD$29/100*_xlfn.XLOOKUP($E272,$E$32:$E$281,_xlfn.XLOOKUP(BD$31,$S$28:$AB$28,$S$32:$AB$281))*IFERROR(_xlfn.XLOOKUP(BE$30,$S$8:$S$10,_xlfn.XLOOKUP(BD$31,$U$4:$Z$4,$U$8:$Z$10),1),1),4))</f>
        <v/>
      </c>
      <c r="BE272" s="2" t="str">
        <f t="shared" si="43"/>
        <v>{"PhysDef":26078.8796,"OnHealInc":0.1686}</v>
      </c>
      <c r="BF272" s="2" t="str" cm="1">
        <f t="array" ref="BF272">IF(BF271="","",$B$2&amp;BF$31&amp;$B$2&amp;$B$1&amp;ROUND(BF$29/100*_xlfn.XLOOKUP($E272,$E$32:$E$281,_xlfn.XLOOKUP(BF$31,$S$28:$AB$28,$S$32:$AB$281))*IFERROR(_xlfn.XLOOKUP(BI$30,$S$8:$S$10,_xlfn.XLOOKUP(BF$31,$U$4:$Z$4,$U$8:$Z$10),1),1),4))</f>
        <v>"MagicDef":26078.8796</v>
      </c>
      <c r="BG272" s="2" t="str" cm="1">
        <f t="array" ref="BG272">IF(BG271="","",$B$2&amp;BG$31&amp;$B$2&amp;$B$1&amp;ROUND(BG$29/100*_xlfn.XLOOKUP($E272,$E$32:$E$281,_xlfn.XLOOKUP(BG$31,$S$28:$AB$28,$S$32:$AB$281))*IFERROR(_xlfn.XLOOKUP(BJ$30,$S$8:$S$10,_xlfn.XLOOKUP(BG$31,$U$4:$Z$4,$U$8:$Z$10),1),1),4))</f>
        <v>"AtkSpeed":0.23</v>
      </c>
      <c r="BH272" s="2" t="str" cm="1">
        <f t="array" ref="BH272">IF(BH271="","",$B$2&amp;BH$31&amp;$B$2&amp;$B$1&amp;ROUND(BH$29/100*_xlfn.XLOOKUP($E272,$E$32:$E$281,_xlfn.XLOOKUP(BH$31,$S$28:$AB$28,$S$32:$AB$281))*IFERROR(_xlfn.XLOOKUP(BI$30,$S$8:$S$10,_xlfn.XLOOKUP(BH$31,$U$4:$Z$4,$U$8:$Z$10),1),1),4))</f>
        <v>"OnHealInc":0.1686</v>
      </c>
      <c r="BI272" s="2" t="str">
        <f t="shared" si="44"/>
        <v>{"MagicDef":26078.8796,"AtkSpeed":0.23,"OnHealInc":0.1686}</v>
      </c>
      <c r="BJ272" s="2" t="str" cm="1">
        <f t="array" ref="BJ272">IF(BJ271="","",$B$2&amp;BJ$31&amp;$B$2&amp;$B$1&amp;ROUND(BJ$29/100*_xlfn.XLOOKUP($E272,$E$32:$E$281,_xlfn.XLOOKUP(BJ$31,$S$28:$AB$28,$S$32:$AB$281))*IFERROR(_xlfn.XLOOKUP(BM$30,$S$8:$S$10,_xlfn.XLOOKUP(BJ$31,$U$4:$Z$4,$U$8:$Z$10),1),1),4))</f>
        <v>"Atk":65197.199</v>
      </c>
      <c r="BK272" s="2" t="str" cm="1">
        <f t="array" ref="BK272">IF(BK271="","",$B$2&amp;BK$31&amp;$B$2&amp;$B$1&amp;ROUND(BK$29/100*_xlfn.XLOOKUP($E272,$E$32:$E$281,_xlfn.XLOOKUP(BK$31,$S$28:$AB$28,$S$32:$AB$281))*IFERROR(_xlfn.XLOOKUP(BN$30,$S$8:$S$10,_xlfn.XLOOKUP(BK$31,$U$4:$Z$4,$U$8:$Z$10),1),1),4))</f>
        <v>"Cri":0.8092</v>
      </c>
      <c r="BL272" s="2" t="str" cm="1">
        <f t="array" ref="BL272">IF(BL271="","",$B$2&amp;BL$31&amp;$B$2&amp;$B$1&amp;ROUND(BL$29/100*_xlfn.XLOOKUP($E272,$E$32:$E$281,_xlfn.XLOOKUP(BL$31,$S$28:$AB$28,$S$32:$AB$281))*IFERROR(_xlfn.XLOOKUP(BM$30,$S$8:$S$10,_xlfn.XLOOKUP(BL$31,$U$4:$Z$4,$U$8:$Z$10),1),1),4))</f>
        <v/>
      </c>
      <c r="BM272" s="2" t="str">
        <f t="shared" si="45"/>
        <v>{"Atk":65197.199,"Cri":0.8092}</v>
      </c>
      <c r="BN272" s="2" t="str" cm="1">
        <f t="array" ref="BN272">IF(BN271="","",$B$2&amp;BN$31&amp;$B$2&amp;$B$1&amp;ROUND(BN$29/100*_xlfn.XLOOKUP($E272,$E$32:$E$281,_xlfn.XLOOKUP(BN$31,$S$28:$AB$28,$S$32:$AB$281))*IFERROR(_xlfn.XLOOKUP(BQ$30,$S$8:$S$10,_xlfn.XLOOKUP(BN$31,$U$4:$Z$4,$U$8:$Z$10),1),1),4))</f>
        <v>"Hp":622336.8993</v>
      </c>
      <c r="BO272" s="2" t="str" cm="1">
        <f t="array" ref="BO272">IF(BO271="","",$B$2&amp;BO$31&amp;$B$2&amp;$B$1&amp;ROUND(BO$29/100*_xlfn.XLOOKUP($E272,$E$32:$E$281,_xlfn.XLOOKUP(BO$31,$S$28:$AB$28,$S$32:$AB$281))*IFERROR(_xlfn.XLOOKUP(BR$30,$S$8:$S$10,_xlfn.XLOOKUP(BO$31,$U$4:$Z$4,$U$8:$Z$10),1),1),4))</f>
        <v>"AntiCri":0.8092</v>
      </c>
      <c r="BP272" s="2" t="str" cm="1">
        <f t="array" ref="BP272">IF(BP271="","",$B$2&amp;BP$31&amp;$B$2&amp;$B$1&amp;ROUND(BP$29/100*_xlfn.XLOOKUP($E272,$E$32:$E$281,_xlfn.XLOOKUP(BP$31,$S$28:$AB$28,$S$32:$AB$281))*IFERROR(_xlfn.XLOOKUP(BQ$30,$S$8:$S$10,_xlfn.XLOOKUP(BP$31,$U$4:$Z$4,$U$8:$Z$10),1),1),4))</f>
        <v/>
      </c>
      <c r="BQ272" s="2" t="str">
        <f t="shared" si="46"/>
        <v>{"Hp":622336.8993,"AntiCri":0.8092}</v>
      </c>
      <c r="BR272" s="2" t="str" cm="1">
        <f t="array" ref="BR272">IF(BR271="","",$B$2&amp;BR$31&amp;$B$2&amp;$B$1&amp;ROUND(BR$29/100*_xlfn.XLOOKUP($E272,$E$32:$E$281,_xlfn.XLOOKUP(BR$31,$S$28:$AB$28,$S$32:$AB$281))*IFERROR(_xlfn.XLOOKUP(BU$30,$S$8:$S$10,_xlfn.XLOOKUP(BR$31,$U$4:$Z$4,$U$8:$Z$10),1),1),4))</f>
        <v>"PhysDef":22996.8302</v>
      </c>
      <c r="BS272" s="2" t="str" cm="1">
        <f t="array" ref="BS272">IF(BS271="","",$B$2&amp;BS$31&amp;$B$2&amp;$B$1&amp;ROUND(BS$29/100*_xlfn.XLOOKUP($E272,$E$32:$E$281,_xlfn.XLOOKUP(BS$31,$S$28:$AB$28,$S$32:$AB$281))*IFERROR(_xlfn.XLOOKUP(BV$30,$S$8:$S$10,_xlfn.XLOOKUP(BS$31,$U$4:$Z$4,$U$8:$Z$10),1),1),4))</f>
        <v>"HealInc":0.1686</v>
      </c>
      <c r="BT272" s="2" t="str" cm="1">
        <f t="array" ref="BT272">IF(BT271="","",$B$2&amp;BT$31&amp;$B$2&amp;$B$1&amp;ROUND(BT$29/100*_xlfn.XLOOKUP($E272,$E$32:$E$281,_xlfn.XLOOKUP(BT$31,$S$28:$AB$28,$S$32:$AB$281))*IFERROR(_xlfn.XLOOKUP(BU$30,$S$8:$S$10,_xlfn.XLOOKUP(BT$31,$U$4:$Z$4,$U$8:$Z$10),1),1),4))</f>
        <v/>
      </c>
      <c r="BU272" s="2" t="str">
        <f t="shared" si="47"/>
        <v>{"PhysDef":22996.8302,"HealInc":0.1686}</v>
      </c>
      <c r="BV272" s="2" t="str" cm="1">
        <f t="array" ref="BV272">IF(BV271="","",$B$2&amp;BV$31&amp;$B$2&amp;$B$1&amp;ROUND(BV$29/100*_xlfn.XLOOKUP($E272,$E$32:$E$281,_xlfn.XLOOKUP(BV$31,$S$28:$AB$28,$S$32:$AB$281))*IFERROR(_xlfn.XLOOKUP(BY$30,$S$8:$S$10,_xlfn.XLOOKUP(BV$31,$U$4:$Z$4,$U$8:$Z$10),1),1),4))</f>
        <v>"MagicDef":23470.9916</v>
      </c>
      <c r="BW272" s="2" t="str" cm="1">
        <f t="array" ref="BW272">IF(BW271="","",$B$2&amp;BW$31&amp;$B$2&amp;$B$1&amp;ROUND(BW$29/100*_xlfn.XLOOKUP($E272,$E$32:$E$281,_xlfn.XLOOKUP(BW$31,$S$28:$AB$28,$S$32:$AB$281))*IFERROR(_xlfn.XLOOKUP(BZ$30,$S$8:$S$10,_xlfn.XLOOKUP(BW$31,$U$4:$Z$4,$U$8:$Z$10),1),1),4))</f>
        <v>"AtkSpeed":0.23</v>
      </c>
      <c r="BX272" s="2" t="str" cm="1">
        <f t="array" ref="BX272">IF(BX271="","",$B$2&amp;BX$31&amp;$B$2&amp;$B$1&amp;ROUND(BX$29/100*_xlfn.XLOOKUP($E272,$E$32:$E$281,_xlfn.XLOOKUP(BX$31,$S$28:$AB$28,$S$32:$AB$281))*IFERROR(_xlfn.XLOOKUP(BY$30,$S$8:$S$10,_xlfn.XLOOKUP(BX$31,$U$4:$Z$4,$U$8:$Z$10),1),1),4))</f>
        <v>"HealInc":0.1686</v>
      </c>
      <c r="BY272" s="2" t="str">
        <f t="shared" si="48"/>
        <v>{"MagicDef":23470.9916,"AtkSpeed":0.23,"HealInc":0.1686}</v>
      </c>
    </row>
    <row r="273" spans="4:77" ht="16.5" x14ac:dyDescent="0.15">
      <c r="D273" s="38">
        <v>493</v>
      </c>
      <c r="E273" s="43">
        <v>242</v>
      </c>
      <c r="F273" s="38">
        <v>0</v>
      </c>
      <c r="G273" s="38">
        <v>0</v>
      </c>
      <c r="H273" s="3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48">
        <v>0</v>
      </c>
      <c r="Q273" s="48">
        <v>0</v>
      </c>
      <c r="R273" s="48">
        <v>0</v>
      </c>
      <c r="S273" s="48">
        <f>SUM(I$32:I273)</f>
        <v>592701.80883179419</v>
      </c>
      <c r="T273" s="48">
        <f>SUM(J$32:J273)</f>
        <v>59270.180883179411</v>
      </c>
      <c r="U273" s="48">
        <f>SUM(K$32:K273)</f>
        <v>23708.072353271767</v>
      </c>
      <c r="V273" s="48">
        <f>SUM(L$32:L273)</f>
        <v>23708.072353271767</v>
      </c>
      <c r="W273" s="62">
        <f>SUM(M$32:M273)/10000</f>
        <v>0.80920000000000003</v>
      </c>
      <c r="X273" s="62">
        <f>SUM(N$32:N273)/10000</f>
        <v>0.80920000000000003</v>
      </c>
      <c r="Y273" s="62">
        <f>SUM(O$32:O273)/10000</f>
        <v>0.22994999999999999</v>
      </c>
      <c r="Z273" s="62">
        <f>SUM(P$32:P273)/10000</f>
        <v>0.17885000000000001</v>
      </c>
      <c r="AA273" s="62">
        <f>SUM(Q$32:Q273)/10000</f>
        <v>0.16863000000000011</v>
      </c>
      <c r="AB273" s="62">
        <f>SUM(R$32:R273)/10000</f>
        <v>0.16863000000000011</v>
      </c>
      <c r="AD273" s="2" t="str" cm="1">
        <f t="array" ref="AD273">IF(AD272="","",$B$2&amp;AD$31&amp;$B$2&amp;$B$1&amp;ROUND(AD$29/100*_xlfn.XLOOKUP($E273,$E$32:$E$281,_xlfn.XLOOKUP(AD$31,$S$28:$AB$28,$S$32:$AB$281))*_xlfn.XLOOKUP(AG$30,$S$8:$S$10,_xlfn.XLOOKUP(AD$31,$U$4:$Z$4,$U$8:$Z$10),1),4))</f>
        <v>"Atk":72309.6207</v>
      </c>
      <c r="AE273" s="2" t="str" cm="1">
        <f t="array" ref="AE273">IF(AE272="","",$B$2&amp;AE$31&amp;$B$2&amp;$B$1&amp;ROUND(AE$29/100*_xlfn.XLOOKUP($E273,$E$32:$E$281,_xlfn.XLOOKUP(AE$31,$S$28:$AB$28,$S$32:$AB$281))*_xlfn.XLOOKUP(AG$30,$S$8:$S$10,_xlfn.XLOOKUP(AE$31,$U$4:$Z$4,$U$8:$Z$10),1),4))</f>
        <v>"Cri":1.1733</v>
      </c>
      <c r="AF273" s="2" t="str" cm="1">
        <f t="array" ref="AF273">IF(AF272="","",$B$2&amp;AF$31&amp;$B$2&amp;$B$1&amp;ROUND(AF$29/100*_xlfn.XLOOKUP($E273,$E$32:$E$281,_xlfn.XLOOKUP(AF$31,$S$28:$AB$28,$S$32:$AB$281))*_xlfn.XLOOKUP(AI$30,$S$8:$S$10,_xlfn.XLOOKUP(AF$31,$U$4:$Z$4,$U$8:$Z$10),1),4))</f>
        <v/>
      </c>
      <c r="AG273" s="2" t="str">
        <f t="shared" si="37"/>
        <v>{"Atk":72309.6207,"Cri":1.1733}</v>
      </c>
      <c r="AH273" s="2" t="str" cm="1">
        <f t="array" ref="AH273">IF(AH272="","",$B$2&amp;AH$31&amp;$B$2&amp;$B$1&amp;ROUND(AH$29/100*_xlfn.XLOOKUP($E273,$E$32:$E$281,_xlfn.XLOOKUP(AH$31,$S$28:$AB$28,$S$32:$AB$281))*_xlfn.XLOOKUP(AK$30,$S$8:$S$10,_xlfn.XLOOKUP(AH$31,$U$4:$Z$4,$U$8:$Z$10),1),4))</f>
        <v>"Hp":521577.5918</v>
      </c>
      <c r="AI273" s="2" t="str" cm="1">
        <f t="array" ref="AI273">IF(AI272="","",$B$2&amp;AI$31&amp;$B$2&amp;$B$1&amp;ROUND(AI$29/100*_xlfn.XLOOKUP($E273,$E$32:$E$281,_xlfn.XLOOKUP(AI$31,$S$28:$AB$28,$S$32:$AB$281))*_xlfn.XLOOKUP(AK$30,$S$8:$S$10,_xlfn.XLOOKUP(AI$31,$U$4:$Z$4,$U$8:$Z$10),1),4))</f>
        <v>"AntiCri":0.6474</v>
      </c>
      <c r="AJ273" s="2" t="str" cm="1">
        <f t="array" ref="AJ273">IF(AJ272="","",$B$2&amp;AJ$31&amp;$B$2&amp;$B$1&amp;ROUND(AJ$29/100*_xlfn.XLOOKUP($E273,$E$32:$E$281,_xlfn.XLOOKUP(AJ$31,$S$28:$AB$28,$S$32:$AB$281))*_xlfn.XLOOKUP(AK$30,$S$8:$S$10,_xlfn.XLOOKUP(AJ$31,$U$4:$Z$4,$U$8:$Z$10),1),4))</f>
        <v/>
      </c>
      <c r="AK273" s="2" t="str">
        <f t="shared" si="38"/>
        <v>{"Hp":521577.5918,"AntiCri":0.6474}</v>
      </c>
      <c r="AL273" s="2" t="str" cm="1">
        <f t="array" ref="AL273">IF(AL272="","",$B$2&amp;AL$31&amp;$B$2&amp;$B$1&amp;ROUND(AL$29/100*_xlfn.XLOOKUP($E273,$E$32:$E$281,_xlfn.XLOOKUP(AL$31,$S$28:$AB$28,$S$32:$AB$281))*IFERROR(_xlfn.XLOOKUP(AO$30,$S$8:$S$10,_xlfn.XLOOKUP(AL$31,$U$4:$Z$4,$U$8:$Z$10),1),1),4))</f>
        <v>"PhysDef":22522.6687</v>
      </c>
      <c r="AM273" s="2" t="str" cm="1">
        <f t="array" ref="AM273">IF(AM272="","",$B$2&amp;AM$31&amp;$B$2&amp;$B$1&amp;ROUND(AM$29/100*_xlfn.XLOOKUP($E273,$E$32:$E$281,_xlfn.XLOOKUP(AM$31,$S$28:$AB$28,$S$32:$AB$281))*IFERROR(_xlfn.XLOOKUP(AP$30,$S$8:$S$10,_xlfn.XLOOKUP(AM$31,$U$4:$Z$4,$U$8:$Z$10),1),1),4))</f>
        <v>"SkillSpeed":0.1789</v>
      </c>
      <c r="AN273" s="2" t="str" cm="1">
        <f t="array" ref="AN273">IF(AN272="","",$B$2&amp;AN$31&amp;$B$2&amp;$B$1&amp;ROUND(AN$29/100*_xlfn.XLOOKUP($E273,$E$32:$E$281,_xlfn.XLOOKUP(AN$31,$S$28:$AB$28,$S$32:$AB$281))*IFERROR(_xlfn.XLOOKUP(AO$30,$S$8:$S$10,_xlfn.XLOOKUP(AN$31,$U$4:$Z$4,$U$8:$Z$10),1),1),4))</f>
        <v/>
      </c>
      <c r="AO273" s="2" t="str">
        <f t="shared" si="39"/>
        <v>{"PhysDef":22522.6687,"SkillSpeed":0.1789}</v>
      </c>
      <c r="AP273" s="2" t="str" cm="1">
        <f t="array" ref="AP273">IF(AP272="","",$B$2&amp;AP$31&amp;$B$2&amp;$B$1&amp;ROUND(AP$29/100*_xlfn.XLOOKUP($E273,$E$32:$E$281,_xlfn.XLOOKUP(AP$31,$S$28:$AB$28,$S$32:$AB$281))*IFERROR(_xlfn.XLOOKUP(AS$30,$S$8:$S$10,_xlfn.XLOOKUP(AP$31,$U$4:$Z$4,$U$8:$Z$10),1),1),4))</f>
        <v>"MagicDef":22522.6687</v>
      </c>
      <c r="AQ273" s="2" t="str" cm="1">
        <f t="array" ref="AQ273">IF(AQ272="","",$B$2&amp;AQ$31&amp;$B$2&amp;$B$1&amp;ROUND(AQ$29/100*_xlfn.XLOOKUP($E273,$E$32:$E$281,_xlfn.XLOOKUP(AQ$31,$S$28:$AB$28,$S$32:$AB$281))*IFERROR(_xlfn.XLOOKUP(AT$30,$S$8:$S$10,_xlfn.XLOOKUP(AQ$31,$U$4:$Z$4,$U$8:$Z$10),1),1),4))</f>
        <v>"AtkSpeed":0.23</v>
      </c>
      <c r="AR273" s="2" t="str" cm="1">
        <f t="array" ref="AR273">IF(AR272="","",$B$2&amp;AR$31&amp;$B$2&amp;$B$1&amp;ROUND(AR$29/100*_xlfn.XLOOKUP($E273,$E$32:$E$281,_xlfn.XLOOKUP(AR$31,$S$28:$AB$28,$S$32:$AB$281))*IFERROR(_xlfn.XLOOKUP(AS$30,$S$8:$S$10,_xlfn.XLOOKUP(AR$31,$U$4:$Z$4,$U$8:$Z$10),1),1),4))</f>
        <v>"SkillSpeed":0.1789</v>
      </c>
      <c r="AS273" s="2" t="str">
        <f t="shared" si="40"/>
        <v>{"MagicDef":22522.6687,"AtkSpeed":0.23,"SkillSpeed":0.1789}</v>
      </c>
      <c r="AT273" s="2" t="str" cm="1">
        <f t="array" ref="AT273">IF(AT272="","",$B$2&amp;AT$31&amp;$B$2&amp;$B$1&amp;ROUND(AT$29/100*_xlfn.XLOOKUP($E273,$E$32:$E$281,_xlfn.XLOOKUP(AT$31,$S$28:$AB$28,$S$32:$AB$281))*IFERROR(_xlfn.XLOOKUP(AW$30,$S$8:$S$10,_xlfn.XLOOKUP(AT$31,$U$4:$Z$4,$U$8:$Z$10),1),1),4))</f>
        <v>"Atk":50972.3556</v>
      </c>
      <c r="AU273" s="2" t="str" cm="1">
        <f t="array" ref="AU273">IF(AU272="","",$B$2&amp;AU$31&amp;$B$2&amp;$B$1&amp;ROUND(AU$29/100*_xlfn.XLOOKUP($E273,$E$32:$E$281,_xlfn.XLOOKUP(AU$31,$S$28:$AB$28,$S$32:$AB$281))*IFERROR(_xlfn.XLOOKUP(AX$30,$S$8:$S$10,_xlfn.XLOOKUP(AU$31,$U$4:$Z$4,$U$8:$Z$10),1),1),4))</f>
        <v>"Cri":0.8092</v>
      </c>
      <c r="AV273" s="2" t="str" cm="1">
        <f t="array" ref="AV273">IF(AV272="","",$B$2&amp;AV$31&amp;$B$2&amp;$B$1&amp;ROUND(AV$29/100*_xlfn.XLOOKUP($E273,$E$32:$E$281,_xlfn.XLOOKUP(AV$31,$S$28:$AB$28,$S$32:$AB$281))*IFERROR(_xlfn.XLOOKUP(AW$30,$S$8:$S$10,_xlfn.XLOOKUP(AV$31,$U$4:$Z$4,$U$8:$Z$10),1),1),4))</f>
        <v/>
      </c>
      <c r="AW273" s="2" t="str">
        <f t="shared" si="41"/>
        <v>{"Atk":50972.3556,"Cri":0.8092}</v>
      </c>
      <c r="AX273" s="2" t="str" cm="1">
        <f t="array" ref="AX273">IF(AX272="","",$B$2&amp;AX$31&amp;$B$2&amp;$B$1&amp;ROUND(AX$29/100*_xlfn.XLOOKUP($E273,$E$32:$E$281,_xlfn.XLOOKUP(AX$31,$S$28:$AB$28,$S$32:$AB$281))*IFERROR(_xlfn.XLOOKUP(BA$30,$S$8:$S$10,_xlfn.XLOOKUP(AX$31,$U$4:$Z$4,$U$8:$Z$10),1),1),4))</f>
        <v>"Hp":740877.261</v>
      </c>
      <c r="AY273" s="2" t="str" cm="1">
        <f t="array" ref="AY273">IF(AY272="","",$B$2&amp;AY$31&amp;$B$2&amp;$B$1&amp;ROUND(AY$29/100*_xlfn.XLOOKUP($E273,$E$32:$E$281,_xlfn.XLOOKUP(AY$31,$S$28:$AB$28,$S$32:$AB$281))*IFERROR(_xlfn.XLOOKUP(BB$30,$S$8:$S$10,_xlfn.XLOOKUP(AY$31,$U$4:$Z$4,$U$8:$Z$10),1),1),4))</f>
        <v>"AntiCri":0.8092</v>
      </c>
      <c r="AZ273" s="2" t="str" cm="1">
        <f t="array" ref="AZ273">IF(AZ272="","",$B$2&amp;AZ$31&amp;$B$2&amp;$B$1&amp;ROUND(AZ$29/100*_xlfn.XLOOKUP($E273,$E$32:$E$281,_xlfn.XLOOKUP(AZ$31,$S$28:$AB$28,$S$32:$AB$281))*IFERROR(_xlfn.XLOOKUP(BA$30,$S$8:$S$10,_xlfn.XLOOKUP(AZ$31,$U$4:$Z$4,$U$8:$Z$10),1),1),4))</f>
        <v/>
      </c>
      <c r="BA273" s="2" t="str">
        <f t="shared" si="42"/>
        <v>{"Hp":740877.261,"AntiCri":0.8092}</v>
      </c>
      <c r="BB273" s="2" t="str" cm="1">
        <f t="array" ref="BB273">IF(BB272="","",$B$2&amp;BB$31&amp;$B$2&amp;$B$1&amp;ROUND(BB$29/100*_xlfn.XLOOKUP($E273,$E$32:$E$281,_xlfn.XLOOKUP(BB$31,$S$28:$AB$28,$S$32:$AB$281))*IFERROR(_xlfn.XLOOKUP(BE$30,$S$8:$S$10,_xlfn.XLOOKUP(BB$31,$U$4:$Z$4,$U$8:$Z$10),1),1),4))</f>
        <v>"PhysDef":26078.8796</v>
      </c>
      <c r="BC273" s="2" t="str" cm="1">
        <f t="array" ref="BC273">IF(BC272="","",$B$2&amp;BC$31&amp;$B$2&amp;$B$1&amp;ROUND(BC$29/100*_xlfn.XLOOKUP($E273,$E$32:$E$281,_xlfn.XLOOKUP(BC$31,$S$28:$AB$28,$S$32:$AB$281))*IFERROR(_xlfn.XLOOKUP(BF$30,$S$8:$S$10,_xlfn.XLOOKUP(BC$31,$U$4:$Z$4,$U$8:$Z$10),1),1),4))</f>
        <v>"OnHealInc":0.1686</v>
      </c>
      <c r="BD273" s="2" t="str" cm="1">
        <f t="array" ref="BD273">IF(BD272="","",$B$2&amp;BD$31&amp;$B$2&amp;$B$1&amp;ROUND(BD$29/100*_xlfn.XLOOKUP($E273,$E$32:$E$281,_xlfn.XLOOKUP(BD$31,$S$28:$AB$28,$S$32:$AB$281))*IFERROR(_xlfn.XLOOKUP(BE$30,$S$8:$S$10,_xlfn.XLOOKUP(BD$31,$U$4:$Z$4,$U$8:$Z$10),1),1),4))</f>
        <v/>
      </c>
      <c r="BE273" s="2" t="str">
        <f t="shared" si="43"/>
        <v>{"PhysDef":26078.8796,"OnHealInc":0.1686}</v>
      </c>
      <c r="BF273" s="2" t="str" cm="1">
        <f t="array" ref="BF273">IF(BF272="","",$B$2&amp;BF$31&amp;$B$2&amp;$B$1&amp;ROUND(BF$29/100*_xlfn.XLOOKUP($E273,$E$32:$E$281,_xlfn.XLOOKUP(BF$31,$S$28:$AB$28,$S$32:$AB$281))*IFERROR(_xlfn.XLOOKUP(BI$30,$S$8:$S$10,_xlfn.XLOOKUP(BF$31,$U$4:$Z$4,$U$8:$Z$10),1),1),4))</f>
        <v>"MagicDef":26078.8796</v>
      </c>
      <c r="BG273" s="2" t="str" cm="1">
        <f t="array" ref="BG273">IF(BG272="","",$B$2&amp;BG$31&amp;$B$2&amp;$B$1&amp;ROUND(BG$29/100*_xlfn.XLOOKUP($E273,$E$32:$E$281,_xlfn.XLOOKUP(BG$31,$S$28:$AB$28,$S$32:$AB$281))*IFERROR(_xlfn.XLOOKUP(BJ$30,$S$8:$S$10,_xlfn.XLOOKUP(BG$31,$U$4:$Z$4,$U$8:$Z$10),1),1),4))</f>
        <v>"AtkSpeed":0.23</v>
      </c>
      <c r="BH273" s="2" t="str" cm="1">
        <f t="array" ref="BH273">IF(BH272="","",$B$2&amp;BH$31&amp;$B$2&amp;$B$1&amp;ROUND(BH$29/100*_xlfn.XLOOKUP($E273,$E$32:$E$281,_xlfn.XLOOKUP(BH$31,$S$28:$AB$28,$S$32:$AB$281))*IFERROR(_xlfn.XLOOKUP(BI$30,$S$8:$S$10,_xlfn.XLOOKUP(BH$31,$U$4:$Z$4,$U$8:$Z$10),1),1),4))</f>
        <v>"OnHealInc":0.1686</v>
      </c>
      <c r="BI273" s="2" t="str">
        <f t="shared" si="44"/>
        <v>{"MagicDef":26078.8796,"AtkSpeed":0.23,"OnHealInc":0.1686}</v>
      </c>
      <c r="BJ273" s="2" t="str" cm="1">
        <f t="array" ref="BJ273">IF(BJ272="","",$B$2&amp;BJ$31&amp;$B$2&amp;$B$1&amp;ROUND(BJ$29/100*_xlfn.XLOOKUP($E273,$E$32:$E$281,_xlfn.XLOOKUP(BJ$31,$S$28:$AB$28,$S$32:$AB$281))*IFERROR(_xlfn.XLOOKUP(BM$30,$S$8:$S$10,_xlfn.XLOOKUP(BJ$31,$U$4:$Z$4,$U$8:$Z$10),1),1),4))</f>
        <v>"Atk":65197.199</v>
      </c>
      <c r="BK273" s="2" t="str" cm="1">
        <f t="array" ref="BK273">IF(BK272="","",$B$2&amp;BK$31&amp;$B$2&amp;$B$1&amp;ROUND(BK$29/100*_xlfn.XLOOKUP($E273,$E$32:$E$281,_xlfn.XLOOKUP(BK$31,$S$28:$AB$28,$S$32:$AB$281))*IFERROR(_xlfn.XLOOKUP(BN$30,$S$8:$S$10,_xlfn.XLOOKUP(BK$31,$U$4:$Z$4,$U$8:$Z$10),1),1),4))</f>
        <v>"Cri":0.8092</v>
      </c>
      <c r="BL273" s="2" t="str" cm="1">
        <f t="array" ref="BL273">IF(BL272="","",$B$2&amp;BL$31&amp;$B$2&amp;$B$1&amp;ROUND(BL$29/100*_xlfn.XLOOKUP($E273,$E$32:$E$281,_xlfn.XLOOKUP(BL$31,$S$28:$AB$28,$S$32:$AB$281))*IFERROR(_xlfn.XLOOKUP(BM$30,$S$8:$S$10,_xlfn.XLOOKUP(BL$31,$U$4:$Z$4,$U$8:$Z$10),1),1),4))</f>
        <v/>
      </c>
      <c r="BM273" s="2" t="str">
        <f t="shared" si="45"/>
        <v>{"Atk":65197.199,"Cri":0.8092}</v>
      </c>
      <c r="BN273" s="2" t="str" cm="1">
        <f t="array" ref="BN273">IF(BN272="","",$B$2&amp;BN$31&amp;$B$2&amp;$B$1&amp;ROUND(BN$29/100*_xlfn.XLOOKUP($E273,$E$32:$E$281,_xlfn.XLOOKUP(BN$31,$S$28:$AB$28,$S$32:$AB$281))*IFERROR(_xlfn.XLOOKUP(BQ$30,$S$8:$S$10,_xlfn.XLOOKUP(BN$31,$U$4:$Z$4,$U$8:$Z$10),1),1),4))</f>
        <v>"Hp":622336.8993</v>
      </c>
      <c r="BO273" s="2" t="str" cm="1">
        <f t="array" ref="BO273">IF(BO272="","",$B$2&amp;BO$31&amp;$B$2&amp;$B$1&amp;ROUND(BO$29/100*_xlfn.XLOOKUP($E273,$E$32:$E$281,_xlfn.XLOOKUP(BO$31,$S$28:$AB$28,$S$32:$AB$281))*IFERROR(_xlfn.XLOOKUP(BR$30,$S$8:$S$10,_xlfn.XLOOKUP(BO$31,$U$4:$Z$4,$U$8:$Z$10),1),1),4))</f>
        <v>"AntiCri":0.8092</v>
      </c>
      <c r="BP273" s="2" t="str" cm="1">
        <f t="array" ref="BP273">IF(BP272="","",$B$2&amp;BP$31&amp;$B$2&amp;$B$1&amp;ROUND(BP$29/100*_xlfn.XLOOKUP($E273,$E$32:$E$281,_xlfn.XLOOKUP(BP$31,$S$28:$AB$28,$S$32:$AB$281))*IFERROR(_xlfn.XLOOKUP(BQ$30,$S$8:$S$10,_xlfn.XLOOKUP(BP$31,$U$4:$Z$4,$U$8:$Z$10),1),1),4))</f>
        <v/>
      </c>
      <c r="BQ273" s="2" t="str">
        <f t="shared" si="46"/>
        <v>{"Hp":622336.8993,"AntiCri":0.8092}</v>
      </c>
      <c r="BR273" s="2" t="str" cm="1">
        <f t="array" ref="BR273">IF(BR272="","",$B$2&amp;BR$31&amp;$B$2&amp;$B$1&amp;ROUND(BR$29/100*_xlfn.XLOOKUP($E273,$E$32:$E$281,_xlfn.XLOOKUP(BR$31,$S$28:$AB$28,$S$32:$AB$281))*IFERROR(_xlfn.XLOOKUP(BU$30,$S$8:$S$10,_xlfn.XLOOKUP(BR$31,$U$4:$Z$4,$U$8:$Z$10),1),1),4))</f>
        <v>"PhysDef":22996.8302</v>
      </c>
      <c r="BS273" s="2" t="str" cm="1">
        <f t="array" ref="BS273">IF(BS272="","",$B$2&amp;BS$31&amp;$B$2&amp;$B$1&amp;ROUND(BS$29/100*_xlfn.XLOOKUP($E273,$E$32:$E$281,_xlfn.XLOOKUP(BS$31,$S$28:$AB$28,$S$32:$AB$281))*IFERROR(_xlfn.XLOOKUP(BV$30,$S$8:$S$10,_xlfn.XLOOKUP(BS$31,$U$4:$Z$4,$U$8:$Z$10),1),1),4))</f>
        <v>"HealInc":0.1686</v>
      </c>
      <c r="BT273" s="2" t="str" cm="1">
        <f t="array" ref="BT273">IF(BT272="","",$B$2&amp;BT$31&amp;$B$2&amp;$B$1&amp;ROUND(BT$29/100*_xlfn.XLOOKUP($E273,$E$32:$E$281,_xlfn.XLOOKUP(BT$31,$S$28:$AB$28,$S$32:$AB$281))*IFERROR(_xlfn.XLOOKUP(BU$30,$S$8:$S$10,_xlfn.XLOOKUP(BT$31,$U$4:$Z$4,$U$8:$Z$10),1),1),4))</f>
        <v/>
      </c>
      <c r="BU273" s="2" t="str">
        <f t="shared" si="47"/>
        <v>{"PhysDef":22996.8302,"HealInc":0.1686}</v>
      </c>
      <c r="BV273" s="2" t="str" cm="1">
        <f t="array" ref="BV273">IF(BV272="","",$B$2&amp;BV$31&amp;$B$2&amp;$B$1&amp;ROUND(BV$29/100*_xlfn.XLOOKUP($E273,$E$32:$E$281,_xlfn.XLOOKUP(BV$31,$S$28:$AB$28,$S$32:$AB$281))*IFERROR(_xlfn.XLOOKUP(BY$30,$S$8:$S$10,_xlfn.XLOOKUP(BV$31,$U$4:$Z$4,$U$8:$Z$10),1),1),4))</f>
        <v>"MagicDef":23470.9916</v>
      </c>
      <c r="BW273" s="2" t="str" cm="1">
        <f t="array" ref="BW273">IF(BW272="","",$B$2&amp;BW$31&amp;$B$2&amp;$B$1&amp;ROUND(BW$29/100*_xlfn.XLOOKUP($E273,$E$32:$E$281,_xlfn.XLOOKUP(BW$31,$S$28:$AB$28,$S$32:$AB$281))*IFERROR(_xlfn.XLOOKUP(BZ$30,$S$8:$S$10,_xlfn.XLOOKUP(BW$31,$U$4:$Z$4,$U$8:$Z$10),1),1),4))</f>
        <v>"AtkSpeed":0.23</v>
      </c>
      <c r="BX273" s="2" t="str" cm="1">
        <f t="array" ref="BX273">IF(BX272="","",$B$2&amp;BX$31&amp;$B$2&amp;$B$1&amp;ROUND(BX$29/100*_xlfn.XLOOKUP($E273,$E$32:$E$281,_xlfn.XLOOKUP(BX$31,$S$28:$AB$28,$S$32:$AB$281))*IFERROR(_xlfn.XLOOKUP(BY$30,$S$8:$S$10,_xlfn.XLOOKUP(BX$31,$U$4:$Z$4,$U$8:$Z$10),1),1),4))</f>
        <v>"HealInc":0.1686</v>
      </c>
      <c r="BY273" s="2" t="str">
        <f t="shared" si="48"/>
        <v>{"MagicDef":23470.9916,"AtkSpeed":0.23,"HealInc":0.1686}</v>
      </c>
    </row>
    <row r="274" spans="4:77" ht="16.5" x14ac:dyDescent="0.15">
      <c r="D274" s="38">
        <v>495</v>
      </c>
      <c r="E274" s="43">
        <v>243</v>
      </c>
      <c r="F274" s="38">
        <v>0</v>
      </c>
      <c r="G274" s="38">
        <v>0</v>
      </c>
      <c r="H274" s="38">
        <v>0</v>
      </c>
      <c r="I274" s="48">
        <v>0</v>
      </c>
      <c r="J274" s="48">
        <v>0</v>
      </c>
      <c r="K274" s="48">
        <v>0</v>
      </c>
      <c r="L274" s="48">
        <v>0</v>
      </c>
      <c r="M274" s="48">
        <v>0</v>
      </c>
      <c r="N274" s="48">
        <v>0</v>
      </c>
      <c r="O274" s="48">
        <v>0</v>
      </c>
      <c r="P274" s="48">
        <v>0</v>
      </c>
      <c r="Q274" s="48">
        <v>0</v>
      </c>
      <c r="R274" s="48">
        <v>0</v>
      </c>
      <c r="S274" s="48">
        <f>SUM(I$32:I274)</f>
        <v>592701.80883179419</v>
      </c>
      <c r="T274" s="48">
        <f>SUM(J$32:J274)</f>
        <v>59270.180883179411</v>
      </c>
      <c r="U274" s="48">
        <f>SUM(K$32:K274)</f>
        <v>23708.072353271767</v>
      </c>
      <c r="V274" s="48">
        <f>SUM(L$32:L274)</f>
        <v>23708.072353271767</v>
      </c>
      <c r="W274" s="62">
        <f>SUM(M$32:M274)/10000</f>
        <v>0.80920000000000003</v>
      </c>
      <c r="X274" s="62">
        <f>SUM(N$32:N274)/10000</f>
        <v>0.80920000000000003</v>
      </c>
      <c r="Y274" s="62">
        <f>SUM(O$32:O274)/10000</f>
        <v>0.22994999999999999</v>
      </c>
      <c r="Z274" s="62">
        <f>SUM(P$32:P274)/10000</f>
        <v>0.17885000000000001</v>
      </c>
      <c r="AA274" s="62">
        <f>SUM(Q$32:Q274)/10000</f>
        <v>0.16863000000000011</v>
      </c>
      <c r="AB274" s="62">
        <f>SUM(R$32:R274)/10000</f>
        <v>0.16863000000000011</v>
      </c>
      <c r="AD274" s="2" t="str" cm="1">
        <f t="array" ref="AD274">IF(AD273="","",$B$2&amp;AD$31&amp;$B$2&amp;$B$1&amp;ROUND(AD$29/100*_xlfn.XLOOKUP($E274,$E$32:$E$281,_xlfn.XLOOKUP(AD$31,$S$28:$AB$28,$S$32:$AB$281))*_xlfn.XLOOKUP(AG$30,$S$8:$S$10,_xlfn.XLOOKUP(AD$31,$U$4:$Z$4,$U$8:$Z$10),1),4))</f>
        <v>"Atk":72309.6207</v>
      </c>
      <c r="AE274" s="2" t="str" cm="1">
        <f t="array" ref="AE274">IF(AE273="","",$B$2&amp;AE$31&amp;$B$2&amp;$B$1&amp;ROUND(AE$29/100*_xlfn.XLOOKUP($E274,$E$32:$E$281,_xlfn.XLOOKUP(AE$31,$S$28:$AB$28,$S$32:$AB$281))*_xlfn.XLOOKUP(AG$30,$S$8:$S$10,_xlfn.XLOOKUP(AE$31,$U$4:$Z$4,$U$8:$Z$10),1),4))</f>
        <v>"Cri":1.1733</v>
      </c>
      <c r="AF274" s="2" t="str" cm="1">
        <f t="array" ref="AF274">IF(AF273="","",$B$2&amp;AF$31&amp;$B$2&amp;$B$1&amp;ROUND(AF$29/100*_xlfn.XLOOKUP($E274,$E$32:$E$281,_xlfn.XLOOKUP(AF$31,$S$28:$AB$28,$S$32:$AB$281))*_xlfn.XLOOKUP(AI$30,$S$8:$S$10,_xlfn.XLOOKUP(AF$31,$U$4:$Z$4,$U$8:$Z$10),1),4))</f>
        <v/>
      </c>
      <c r="AG274" s="2" t="str">
        <f t="shared" si="37"/>
        <v>{"Atk":72309.6207,"Cri":1.1733}</v>
      </c>
      <c r="AH274" s="2" t="str" cm="1">
        <f t="array" ref="AH274">IF(AH273="","",$B$2&amp;AH$31&amp;$B$2&amp;$B$1&amp;ROUND(AH$29/100*_xlfn.XLOOKUP($E274,$E$32:$E$281,_xlfn.XLOOKUP(AH$31,$S$28:$AB$28,$S$32:$AB$281))*_xlfn.XLOOKUP(AK$30,$S$8:$S$10,_xlfn.XLOOKUP(AH$31,$U$4:$Z$4,$U$8:$Z$10),1),4))</f>
        <v>"Hp":521577.5918</v>
      </c>
      <c r="AI274" s="2" t="str" cm="1">
        <f t="array" ref="AI274">IF(AI273="","",$B$2&amp;AI$31&amp;$B$2&amp;$B$1&amp;ROUND(AI$29/100*_xlfn.XLOOKUP($E274,$E$32:$E$281,_xlfn.XLOOKUP(AI$31,$S$28:$AB$28,$S$32:$AB$281))*_xlfn.XLOOKUP(AK$30,$S$8:$S$10,_xlfn.XLOOKUP(AI$31,$U$4:$Z$4,$U$8:$Z$10),1),4))</f>
        <v>"AntiCri":0.6474</v>
      </c>
      <c r="AJ274" s="2" t="str" cm="1">
        <f t="array" ref="AJ274">IF(AJ273="","",$B$2&amp;AJ$31&amp;$B$2&amp;$B$1&amp;ROUND(AJ$29/100*_xlfn.XLOOKUP($E274,$E$32:$E$281,_xlfn.XLOOKUP(AJ$31,$S$28:$AB$28,$S$32:$AB$281))*_xlfn.XLOOKUP(AK$30,$S$8:$S$10,_xlfn.XLOOKUP(AJ$31,$U$4:$Z$4,$U$8:$Z$10),1),4))</f>
        <v/>
      </c>
      <c r="AK274" s="2" t="str">
        <f t="shared" si="38"/>
        <v>{"Hp":521577.5918,"AntiCri":0.6474}</v>
      </c>
      <c r="AL274" s="2" t="str" cm="1">
        <f t="array" ref="AL274">IF(AL273="","",$B$2&amp;AL$31&amp;$B$2&amp;$B$1&amp;ROUND(AL$29/100*_xlfn.XLOOKUP($E274,$E$32:$E$281,_xlfn.XLOOKUP(AL$31,$S$28:$AB$28,$S$32:$AB$281))*IFERROR(_xlfn.XLOOKUP(AO$30,$S$8:$S$10,_xlfn.XLOOKUP(AL$31,$U$4:$Z$4,$U$8:$Z$10),1),1),4))</f>
        <v>"PhysDef":22522.6687</v>
      </c>
      <c r="AM274" s="2" t="str" cm="1">
        <f t="array" ref="AM274">IF(AM273="","",$B$2&amp;AM$31&amp;$B$2&amp;$B$1&amp;ROUND(AM$29/100*_xlfn.XLOOKUP($E274,$E$32:$E$281,_xlfn.XLOOKUP(AM$31,$S$28:$AB$28,$S$32:$AB$281))*IFERROR(_xlfn.XLOOKUP(AP$30,$S$8:$S$10,_xlfn.XLOOKUP(AM$31,$U$4:$Z$4,$U$8:$Z$10),1),1),4))</f>
        <v>"SkillSpeed":0.1789</v>
      </c>
      <c r="AN274" s="2" t="str" cm="1">
        <f t="array" ref="AN274">IF(AN273="","",$B$2&amp;AN$31&amp;$B$2&amp;$B$1&amp;ROUND(AN$29/100*_xlfn.XLOOKUP($E274,$E$32:$E$281,_xlfn.XLOOKUP(AN$31,$S$28:$AB$28,$S$32:$AB$281))*IFERROR(_xlfn.XLOOKUP(AO$30,$S$8:$S$10,_xlfn.XLOOKUP(AN$31,$U$4:$Z$4,$U$8:$Z$10),1),1),4))</f>
        <v/>
      </c>
      <c r="AO274" s="2" t="str">
        <f t="shared" si="39"/>
        <v>{"PhysDef":22522.6687,"SkillSpeed":0.1789}</v>
      </c>
      <c r="AP274" s="2" t="str" cm="1">
        <f t="array" ref="AP274">IF(AP273="","",$B$2&amp;AP$31&amp;$B$2&amp;$B$1&amp;ROUND(AP$29/100*_xlfn.XLOOKUP($E274,$E$32:$E$281,_xlfn.XLOOKUP(AP$31,$S$28:$AB$28,$S$32:$AB$281))*IFERROR(_xlfn.XLOOKUP(AS$30,$S$8:$S$10,_xlfn.XLOOKUP(AP$31,$U$4:$Z$4,$U$8:$Z$10),1),1),4))</f>
        <v>"MagicDef":22522.6687</v>
      </c>
      <c r="AQ274" s="2" t="str" cm="1">
        <f t="array" ref="AQ274">IF(AQ273="","",$B$2&amp;AQ$31&amp;$B$2&amp;$B$1&amp;ROUND(AQ$29/100*_xlfn.XLOOKUP($E274,$E$32:$E$281,_xlfn.XLOOKUP(AQ$31,$S$28:$AB$28,$S$32:$AB$281))*IFERROR(_xlfn.XLOOKUP(AT$30,$S$8:$S$10,_xlfn.XLOOKUP(AQ$31,$U$4:$Z$4,$U$8:$Z$10),1),1),4))</f>
        <v>"AtkSpeed":0.23</v>
      </c>
      <c r="AR274" s="2" t="str" cm="1">
        <f t="array" ref="AR274">IF(AR273="","",$B$2&amp;AR$31&amp;$B$2&amp;$B$1&amp;ROUND(AR$29/100*_xlfn.XLOOKUP($E274,$E$32:$E$281,_xlfn.XLOOKUP(AR$31,$S$28:$AB$28,$S$32:$AB$281))*IFERROR(_xlfn.XLOOKUP(AS$30,$S$8:$S$10,_xlfn.XLOOKUP(AR$31,$U$4:$Z$4,$U$8:$Z$10),1),1),4))</f>
        <v>"SkillSpeed":0.1789</v>
      </c>
      <c r="AS274" s="2" t="str">
        <f t="shared" si="40"/>
        <v>{"MagicDef":22522.6687,"AtkSpeed":0.23,"SkillSpeed":0.1789}</v>
      </c>
      <c r="AT274" s="2" t="str" cm="1">
        <f t="array" ref="AT274">IF(AT273="","",$B$2&amp;AT$31&amp;$B$2&amp;$B$1&amp;ROUND(AT$29/100*_xlfn.XLOOKUP($E274,$E$32:$E$281,_xlfn.XLOOKUP(AT$31,$S$28:$AB$28,$S$32:$AB$281))*IFERROR(_xlfn.XLOOKUP(AW$30,$S$8:$S$10,_xlfn.XLOOKUP(AT$31,$U$4:$Z$4,$U$8:$Z$10),1),1),4))</f>
        <v>"Atk":50972.3556</v>
      </c>
      <c r="AU274" s="2" t="str" cm="1">
        <f t="array" ref="AU274">IF(AU273="","",$B$2&amp;AU$31&amp;$B$2&amp;$B$1&amp;ROUND(AU$29/100*_xlfn.XLOOKUP($E274,$E$32:$E$281,_xlfn.XLOOKUP(AU$31,$S$28:$AB$28,$S$32:$AB$281))*IFERROR(_xlfn.XLOOKUP(AX$30,$S$8:$S$10,_xlfn.XLOOKUP(AU$31,$U$4:$Z$4,$U$8:$Z$10),1),1),4))</f>
        <v>"Cri":0.8092</v>
      </c>
      <c r="AV274" s="2" t="str" cm="1">
        <f t="array" ref="AV274">IF(AV273="","",$B$2&amp;AV$31&amp;$B$2&amp;$B$1&amp;ROUND(AV$29/100*_xlfn.XLOOKUP($E274,$E$32:$E$281,_xlfn.XLOOKUP(AV$31,$S$28:$AB$28,$S$32:$AB$281))*IFERROR(_xlfn.XLOOKUP(AW$30,$S$8:$S$10,_xlfn.XLOOKUP(AV$31,$U$4:$Z$4,$U$8:$Z$10),1),1),4))</f>
        <v/>
      </c>
      <c r="AW274" s="2" t="str">
        <f t="shared" si="41"/>
        <v>{"Atk":50972.3556,"Cri":0.8092}</v>
      </c>
      <c r="AX274" s="2" t="str" cm="1">
        <f t="array" ref="AX274">IF(AX273="","",$B$2&amp;AX$31&amp;$B$2&amp;$B$1&amp;ROUND(AX$29/100*_xlfn.XLOOKUP($E274,$E$32:$E$281,_xlfn.XLOOKUP(AX$31,$S$28:$AB$28,$S$32:$AB$281))*IFERROR(_xlfn.XLOOKUP(BA$30,$S$8:$S$10,_xlfn.XLOOKUP(AX$31,$U$4:$Z$4,$U$8:$Z$10),1),1),4))</f>
        <v>"Hp":740877.261</v>
      </c>
      <c r="AY274" s="2" t="str" cm="1">
        <f t="array" ref="AY274">IF(AY273="","",$B$2&amp;AY$31&amp;$B$2&amp;$B$1&amp;ROUND(AY$29/100*_xlfn.XLOOKUP($E274,$E$32:$E$281,_xlfn.XLOOKUP(AY$31,$S$28:$AB$28,$S$32:$AB$281))*IFERROR(_xlfn.XLOOKUP(BB$30,$S$8:$S$10,_xlfn.XLOOKUP(AY$31,$U$4:$Z$4,$U$8:$Z$10),1),1),4))</f>
        <v>"AntiCri":0.8092</v>
      </c>
      <c r="AZ274" s="2" t="str" cm="1">
        <f t="array" ref="AZ274">IF(AZ273="","",$B$2&amp;AZ$31&amp;$B$2&amp;$B$1&amp;ROUND(AZ$29/100*_xlfn.XLOOKUP($E274,$E$32:$E$281,_xlfn.XLOOKUP(AZ$31,$S$28:$AB$28,$S$32:$AB$281))*IFERROR(_xlfn.XLOOKUP(BA$30,$S$8:$S$10,_xlfn.XLOOKUP(AZ$31,$U$4:$Z$4,$U$8:$Z$10),1),1),4))</f>
        <v/>
      </c>
      <c r="BA274" s="2" t="str">
        <f t="shared" si="42"/>
        <v>{"Hp":740877.261,"AntiCri":0.8092}</v>
      </c>
      <c r="BB274" s="2" t="str" cm="1">
        <f t="array" ref="BB274">IF(BB273="","",$B$2&amp;BB$31&amp;$B$2&amp;$B$1&amp;ROUND(BB$29/100*_xlfn.XLOOKUP($E274,$E$32:$E$281,_xlfn.XLOOKUP(BB$31,$S$28:$AB$28,$S$32:$AB$281))*IFERROR(_xlfn.XLOOKUP(BE$30,$S$8:$S$10,_xlfn.XLOOKUP(BB$31,$U$4:$Z$4,$U$8:$Z$10),1),1),4))</f>
        <v>"PhysDef":26078.8796</v>
      </c>
      <c r="BC274" s="2" t="str" cm="1">
        <f t="array" ref="BC274">IF(BC273="","",$B$2&amp;BC$31&amp;$B$2&amp;$B$1&amp;ROUND(BC$29/100*_xlfn.XLOOKUP($E274,$E$32:$E$281,_xlfn.XLOOKUP(BC$31,$S$28:$AB$28,$S$32:$AB$281))*IFERROR(_xlfn.XLOOKUP(BF$30,$S$8:$S$10,_xlfn.XLOOKUP(BC$31,$U$4:$Z$4,$U$8:$Z$10),1),1),4))</f>
        <v>"OnHealInc":0.1686</v>
      </c>
      <c r="BD274" s="2" t="str" cm="1">
        <f t="array" ref="BD274">IF(BD273="","",$B$2&amp;BD$31&amp;$B$2&amp;$B$1&amp;ROUND(BD$29/100*_xlfn.XLOOKUP($E274,$E$32:$E$281,_xlfn.XLOOKUP(BD$31,$S$28:$AB$28,$S$32:$AB$281))*IFERROR(_xlfn.XLOOKUP(BE$30,$S$8:$S$10,_xlfn.XLOOKUP(BD$31,$U$4:$Z$4,$U$8:$Z$10),1),1),4))</f>
        <v/>
      </c>
      <c r="BE274" s="2" t="str">
        <f t="shared" si="43"/>
        <v>{"PhysDef":26078.8796,"OnHealInc":0.1686}</v>
      </c>
      <c r="BF274" s="2" t="str" cm="1">
        <f t="array" ref="BF274">IF(BF273="","",$B$2&amp;BF$31&amp;$B$2&amp;$B$1&amp;ROUND(BF$29/100*_xlfn.XLOOKUP($E274,$E$32:$E$281,_xlfn.XLOOKUP(BF$31,$S$28:$AB$28,$S$32:$AB$281))*IFERROR(_xlfn.XLOOKUP(BI$30,$S$8:$S$10,_xlfn.XLOOKUP(BF$31,$U$4:$Z$4,$U$8:$Z$10),1),1),4))</f>
        <v>"MagicDef":26078.8796</v>
      </c>
      <c r="BG274" s="2" t="str" cm="1">
        <f t="array" ref="BG274">IF(BG273="","",$B$2&amp;BG$31&amp;$B$2&amp;$B$1&amp;ROUND(BG$29/100*_xlfn.XLOOKUP($E274,$E$32:$E$281,_xlfn.XLOOKUP(BG$31,$S$28:$AB$28,$S$32:$AB$281))*IFERROR(_xlfn.XLOOKUP(BJ$30,$S$8:$S$10,_xlfn.XLOOKUP(BG$31,$U$4:$Z$4,$U$8:$Z$10),1),1),4))</f>
        <v>"AtkSpeed":0.23</v>
      </c>
      <c r="BH274" s="2" t="str" cm="1">
        <f t="array" ref="BH274">IF(BH273="","",$B$2&amp;BH$31&amp;$B$2&amp;$B$1&amp;ROUND(BH$29/100*_xlfn.XLOOKUP($E274,$E$32:$E$281,_xlfn.XLOOKUP(BH$31,$S$28:$AB$28,$S$32:$AB$281))*IFERROR(_xlfn.XLOOKUP(BI$30,$S$8:$S$10,_xlfn.XLOOKUP(BH$31,$U$4:$Z$4,$U$8:$Z$10),1),1),4))</f>
        <v>"OnHealInc":0.1686</v>
      </c>
      <c r="BI274" s="2" t="str">
        <f t="shared" si="44"/>
        <v>{"MagicDef":26078.8796,"AtkSpeed":0.23,"OnHealInc":0.1686}</v>
      </c>
      <c r="BJ274" s="2" t="str" cm="1">
        <f t="array" ref="BJ274">IF(BJ273="","",$B$2&amp;BJ$31&amp;$B$2&amp;$B$1&amp;ROUND(BJ$29/100*_xlfn.XLOOKUP($E274,$E$32:$E$281,_xlfn.XLOOKUP(BJ$31,$S$28:$AB$28,$S$32:$AB$281))*IFERROR(_xlfn.XLOOKUP(BM$30,$S$8:$S$10,_xlfn.XLOOKUP(BJ$31,$U$4:$Z$4,$U$8:$Z$10),1),1),4))</f>
        <v>"Atk":65197.199</v>
      </c>
      <c r="BK274" s="2" t="str" cm="1">
        <f t="array" ref="BK274">IF(BK273="","",$B$2&amp;BK$31&amp;$B$2&amp;$B$1&amp;ROUND(BK$29/100*_xlfn.XLOOKUP($E274,$E$32:$E$281,_xlfn.XLOOKUP(BK$31,$S$28:$AB$28,$S$32:$AB$281))*IFERROR(_xlfn.XLOOKUP(BN$30,$S$8:$S$10,_xlfn.XLOOKUP(BK$31,$U$4:$Z$4,$U$8:$Z$10),1),1),4))</f>
        <v>"Cri":0.8092</v>
      </c>
      <c r="BL274" s="2" t="str" cm="1">
        <f t="array" ref="BL274">IF(BL273="","",$B$2&amp;BL$31&amp;$B$2&amp;$B$1&amp;ROUND(BL$29/100*_xlfn.XLOOKUP($E274,$E$32:$E$281,_xlfn.XLOOKUP(BL$31,$S$28:$AB$28,$S$32:$AB$281))*IFERROR(_xlfn.XLOOKUP(BM$30,$S$8:$S$10,_xlfn.XLOOKUP(BL$31,$U$4:$Z$4,$U$8:$Z$10),1),1),4))</f>
        <v/>
      </c>
      <c r="BM274" s="2" t="str">
        <f t="shared" si="45"/>
        <v>{"Atk":65197.199,"Cri":0.8092}</v>
      </c>
      <c r="BN274" s="2" t="str" cm="1">
        <f t="array" ref="BN274">IF(BN273="","",$B$2&amp;BN$31&amp;$B$2&amp;$B$1&amp;ROUND(BN$29/100*_xlfn.XLOOKUP($E274,$E$32:$E$281,_xlfn.XLOOKUP(BN$31,$S$28:$AB$28,$S$32:$AB$281))*IFERROR(_xlfn.XLOOKUP(BQ$30,$S$8:$S$10,_xlfn.XLOOKUP(BN$31,$U$4:$Z$4,$U$8:$Z$10),1),1),4))</f>
        <v>"Hp":622336.8993</v>
      </c>
      <c r="BO274" s="2" t="str" cm="1">
        <f t="array" ref="BO274">IF(BO273="","",$B$2&amp;BO$31&amp;$B$2&amp;$B$1&amp;ROUND(BO$29/100*_xlfn.XLOOKUP($E274,$E$32:$E$281,_xlfn.XLOOKUP(BO$31,$S$28:$AB$28,$S$32:$AB$281))*IFERROR(_xlfn.XLOOKUP(BR$30,$S$8:$S$10,_xlfn.XLOOKUP(BO$31,$U$4:$Z$4,$U$8:$Z$10),1),1),4))</f>
        <v>"AntiCri":0.8092</v>
      </c>
      <c r="BP274" s="2" t="str" cm="1">
        <f t="array" ref="BP274">IF(BP273="","",$B$2&amp;BP$31&amp;$B$2&amp;$B$1&amp;ROUND(BP$29/100*_xlfn.XLOOKUP($E274,$E$32:$E$281,_xlfn.XLOOKUP(BP$31,$S$28:$AB$28,$S$32:$AB$281))*IFERROR(_xlfn.XLOOKUP(BQ$30,$S$8:$S$10,_xlfn.XLOOKUP(BP$31,$U$4:$Z$4,$U$8:$Z$10),1),1),4))</f>
        <v/>
      </c>
      <c r="BQ274" s="2" t="str">
        <f t="shared" si="46"/>
        <v>{"Hp":622336.8993,"AntiCri":0.8092}</v>
      </c>
      <c r="BR274" s="2" t="str" cm="1">
        <f t="array" ref="BR274">IF(BR273="","",$B$2&amp;BR$31&amp;$B$2&amp;$B$1&amp;ROUND(BR$29/100*_xlfn.XLOOKUP($E274,$E$32:$E$281,_xlfn.XLOOKUP(BR$31,$S$28:$AB$28,$S$32:$AB$281))*IFERROR(_xlfn.XLOOKUP(BU$30,$S$8:$S$10,_xlfn.XLOOKUP(BR$31,$U$4:$Z$4,$U$8:$Z$10),1),1),4))</f>
        <v>"PhysDef":22996.8302</v>
      </c>
      <c r="BS274" s="2" t="str" cm="1">
        <f t="array" ref="BS274">IF(BS273="","",$B$2&amp;BS$31&amp;$B$2&amp;$B$1&amp;ROUND(BS$29/100*_xlfn.XLOOKUP($E274,$E$32:$E$281,_xlfn.XLOOKUP(BS$31,$S$28:$AB$28,$S$32:$AB$281))*IFERROR(_xlfn.XLOOKUP(BV$30,$S$8:$S$10,_xlfn.XLOOKUP(BS$31,$U$4:$Z$4,$U$8:$Z$10),1),1),4))</f>
        <v>"HealInc":0.1686</v>
      </c>
      <c r="BT274" s="2" t="str" cm="1">
        <f t="array" ref="BT274">IF(BT273="","",$B$2&amp;BT$31&amp;$B$2&amp;$B$1&amp;ROUND(BT$29/100*_xlfn.XLOOKUP($E274,$E$32:$E$281,_xlfn.XLOOKUP(BT$31,$S$28:$AB$28,$S$32:$AB$281))*IFERROR(_xlfn.XLOOKUP(BU$30,$S$8:$S$10,_xlfn.XLOOKUP(BT$31,$U$4:$Z$4,$U$8:$Z$10),1),1),4))</f>
        <v/>
      </c>
      <c r="BU274" s="2" t="str">
        <f t="shared" si="47"/>
        <v>{"PhysDef":22996.8302,"HealInc":0.1686}</v>
      </c>
      <c r="BV274" s="2" t="str" cm="1">
        <f t="array" ref="BV274">IF(BV273="","",$B$2&amp;BV$31&amp;$B$2&amp;$B$1&amp;ROUND(BV$29/100*_xlfn.XLOOKUP($E274,$E$32:$E$281,_xlfn.XLOOKUP(BV$31,$S$28:$AB$28,$S$32:$AB$281))*IFERROR(_xlfn.XLOOKUP(BY$30,$S$8:$S$10,_xlfn.XLOOKUP(BV$31,$U$4:$Z$4,$U$8:$Z$10),1),1),4))</f>
        <v>"MagicDef":23470.9916</v>
      </c>
      <c r="BW274" s="2" t="str" cm="1">
        <f t="array" ref="BW274">IF(BW273="","",$B$2&amp;BW$31&amp;$B$2&amp;$B$1&amp;ROUND(BW$29/100*_xlfn.XLOOKUP($E274,$E$32:$E$281,_xlfn.XLOOKUP(BW$31,$S$28:$AB$28,$S$32:$AB$281))*IFERROR(_xlfn.XLOOKUP(BZ$30,$S$8:$S$10,_xlfn.XLOOKUP(BW$31,$U$4:$Z$4,$U$8:$Z$10),1),1),4))</f>
        <v>"AtkSpeed":0.23</v>
      </c>
      <c r="BX274" s="2" t="str" cm="1">
        <f t="array" ref="BX274">IF(BX273="","",$B$2&amp;BX$31&amp;$B$2&amp;$B$1&amp;ROUND(BX$29/100*_xlfn.XLOOKUP($E274,$E$32:$E$281,_xlfn.XLOOKUP(BX$31,$S$28:$AB$28,$S$32:$AB$281))*IFERROR(_xlfn.XLOOKUP(BY$30,$S$8:$S$10,_xlfn.XLOOKUP(BX$31,$U$4:$Z$4,$U$8:$Z$10),1),1),4))</f>
        <v>"HealInc":0.1686</v>
      </c>
      <c r="BY274" s="2" t="str">
        <f t="shared" si="48"/>
        <v>{"MagicDef":23470.9916,"AtkSpeed":0.23,"HealInc":0.1686}</v>
      </c>
    </row>
    <row r="275" spans="4:77" ht="16.5" x14ac:dyDescent="0.15">
      <c r="D275" s="38">
        <v>497</v>
      </c>
      <c r="E275" s="43">
        <v>244</v>
      </c>
      <c r="F275" s="38">
        <v>0</v>
      </c>
      <c r="G275" s="38">
        <v>0</v>
      </c>
      <c r="H275" s="38">
        <v>0</v>
      </c>
      <c r="I275" s="48">
        <v>0</v>
      </c>
      <c r="J275" s="48">
        <v>0</v>
      </c>
      <c r="K275" s="48">
        <v>0</v>
      </c>
      <c r="L275" s="48">
        <v>0</v>
      </c>
      <c r="M275" s="48">
        <v>0</v>
      </c>
      <c r="N275" s="48">
        <v>0</v>
      </c>
      <c r="O275" s="48">
        <v>0</v>
      </c>
      <c r="P275" s="48">
        <v>0</v>
      </c>
      <c r="Q275" s="48">
        <v>0</v>
      </c>
      <c r="R275" s="48">
        <v>0</v>
      </c>
      <c r="S275" s="48">
        <f>SUM(I$32:I275)</f>
        <v>592701.80883179419</v>
      </c>
      <c r="T275" s="48">
        <f>SUM(J$32:J275)</f>
        <v>59270.180883179411</v>
      </c>
      <c r="U275" s="48">
        <f>SUM(K$32:K275)</f>
        <v>23708.072353271767</v>
      </c>
      <c r="V275" s="48">
        <f>SUM(L$32:L275)</f>
        <v>23708.072353271767</v>
      </c>
      <c r="W275" s="62">
        <f>SUM(M$32:M275)/10000</f>
        <v>0.80920000000000003</v>
      </c>
      <c r="X275" s="62">
        <f>SUM(N$32:N275)/10000</f>
        <v>0.80920000000000003</v>
      </c>
      <c r="Y275" s="62">
        <f>SUM(O$32:O275)/10000</f>
        <v>0.22994999999999999</v>
      </c>
      <c r="Z275" s="62">
        <f>SUM(P$32:P275)/10000</f>
        <v>0.17885000000000001</v>
      </c>
      <c r="AA275" s="62">
        <f>SUM(Q$32:Q275)/10000</f>
        <v>0.16863000000000011</v>
      </c>
      <c r="AB275" s="62">
        <f>SUM(R$32:R275)/10000</f>
        <v>0.16863000000000011</v>
      </c>
      <c r="AD275" s="2" t="str" cm="1">
        <f t="array" ref="AD275">IF(AD274="","",$B$2&amp;AD$31&amp;$B$2&amp;$B$1&amp;ROUND(AD$29/100*_xlfn.XLOOKUP($E275,$E$32:$E$281,_xlfn.XLOOKUP(AD$31,$S$28:$AB$28,$S$32:$AB$281))*_xlfn.XLOOKUP(AG$30,$S$8:$S$10,_xlfn.XLOOKUP(AD$31,$U$4:$Z$4,$U$8:$Z$10),1),4))</f>
        <v>"Atk":72309.6207</v>
      </c>
      <c r="AE275" s="2" t="str" cm="1">
        <f t="array" ref="AE275">IF(AE274="","",$B$2&amp;AE$31&amp;$B$2&amp;$B$1&amp;ROUND(AE$29/100*_xlfn.XLOOKUP($E275,$E$32:$E$281,_xlfn.XLOOKUP(AE$31,$S$28:$AB$28,$S$32:$AB$281))*_xlfn.XLOOKUP(AG$30,$S$8:$S$10,_xlfn.XLOOKUP(AE$31,$U$4:$Z$4,$U$8:$Z$10),1),4))</f>
        <v>"Cri":1.1733</v>
      </c>
      <c r="AF275" s="2" t="str" cm="1">
        <f t="array" ref="AF275">IF(AF274="","",$B$2&amp;AF$31&amp;$B$2&amp;$B$1&amp;ROUND(AF$29/100*_xlfn.XLOOKUP($E275,$E$32:$E$281,_xlfn.XLOOKUP(AF$31,$S$28:$AB$28,$S$32:$AB$281))*_xlfn.XLOOKUP(AI$30,$S$8:$S$10,_xlfn.XLOOKUP(AF$31,$U$4:$Z$4,$U$8:$Z$10),1),4))</f>
        <v/>
      </c>
      <c r="AG275" s="2" t="str">
        <f t="shared" si="37"/>
        <v>{"Atk":72309.6207,"Cri":1.1733}</v>
      </c>
      <c r="AH275" s="2" t="str" cm="1">
        <f t="array" ref="AH275">IF(AH274="","",$B$2&amp;AH$31&amp;$B$2&amp;$B$1&amp;ROUND(AH$29/100*_xlfn.XLOOKUP($E275,$E$32:$E$281,_xlfn.XLOOKUP(AH$31,$S$28:$AB$28,$S$32:$AB$281))*_xlfn.XLOOKUP(AK$30,$S$8:$S$10,_xlfn.XLOOKUP(AH$31,$U$4:$Z$4,$U$8:$Z$10),1),4))</f>
        <v>"Hp":521577.5918</v>
      </c>
      <c r="AI275" s="2" t="str" cm="1">
        <f t="array" ref="AI275">IF(AI274="","",$B$2&amp;AI$31&amp;$B$2&amp;$B$1&amp;ROUND(AI$29/100*_xlfn.XLOOKUP($E275,$E$32:$E$281,_xlfn.XLOOKUP(AI$31,$S$28:$AB$28,$S$32:$AB$281))*_xlfn.XLOOKUP(AK$30,$S$8:$S$10,_xlfn.XLOOKUP(AI$31,$U$4:$Z$4,$U$8:$Z$10),1),4))</f>
        <v>"AntiCri":0.6474</v>
      </c>
      <c r="AJ275" s="2" t="str" cm="1">
        <f t="array" ref="AJ275">IF(AJ274="","",$B$2&amp;AJ$31&amp;$B$2&amp;$B$1&amp;ROUND(AJ$29/100*_xlfn.XLOOKUP($E275,$E$32:$E$281,_xlfn.XLOOKUP(AJ$31,$S$28:$AB$28,$S$32:$AB$281))*_xlfn.XLOOKUP(AK$30,$S$8:$S$10,_xlfn.XLOOKUP(AJ$31,$U$4:$Z$4,$U$8:$Z$10),1),4))</f>
        <v/>
      </c>
      <c r="AK275" s="2" t="str">
        <f t="shared" si="38"/>
        <v>{"Hp":521577.5918,"AntiCri":0.6474}</v>
      </c>
      <c r="AL275" s="2" t="str" cm="1">
        <f t="array" ref="AL275">IF(AL274="","",$B$2&amp;AL$31&amp;$B$2&amp;$B$1&amp;ROUND(AL$29/100*_xlfn.XLOOKUP($E275,$E$32:$E$281,_xlfn.XLOOKUP(AL$31,$S$28:$AB$28,$S$32:$AB$281))*IFERROR(_xlfn.XLOOKUP(AO$30,$S$8:$S$10,_xlfn.XLOOKUP(AL$31,$U$4:$Z$4,$U$8:$Z$10),1),1),4))</f>
        <v>"PhysDef":22522.6687</v>
      </c>
      <c r="AM275" s="2" t="str" cm="1">
        <f t="array" ref="AM275">IF(AM274="","",$B$2&amp;AM$31&amp;$B$2&amp;$B$1&amp;ROUND(AM$29/100*_xlfn.XLOOKUP($E275,$E$32:$E$281,_xlfn.XLOOKUP(AM$31,$S$28:$AB$28,$S$32:$AB$281))*IFERROR(_xlfn.XLOOKUP(AP$30,$S$8:$S$10,_xlfn.XLOOKUP(AM$31,$U$4:$Z$4,$U$8:$Z$10),1),1),4))</f>
        <v>"SkillSpeed":0.1789</v>
      </c>
      <c r="AN275" s="2" t="str" cm="1">
        <f t="array" ref="AN275">IF(AN274="","",$B$2&amp;AN$31&amp;$B$2&amp;$B$1&amp;ROUND(AN$29/100*_xlfn.XLOOKUP($E275,$E$32:$E$281,_xlfn.XLOOKUP(AN$31,$S$28:$AB$28,$S$32:$AB$281))*IFERROR(_xlfn.XLOOKUP(AO$30,$S$8:$S$10,_xlfn.XLOOKUP(AN$31,$U$4:$Z$4,$U$8:$Z$10),1),1),4))</f>
        <v/>
      </c>
      <c r="AO275" s="2" t="str">
        <f t="shared" si="39"/>
        <v>{"PhysDef":22522.6687,"SkillSpeed":0.1789}</v>
      </c>
      <c r="AP275" s="2" t="str" cm="1">
        <f t="array" ref="AP275">IF(AP274="","",$B$2&amp;AP$31&amp;$B$2&amp;$B$1&amp;ROUND(AP$29/100*_xlfn.XLOOKUP($E275,$E$32:$E$281,_xlfn.XLOOKUP(AP$31,$S$28:$AB$28,$S$32:$AB$281))*IFERROR(_xlfn.XLOOKUP(AS$30,$S$8:$S$10,_xlfn.XLOOKUP(AP$31,$U$4:$Z$4,$U$8:$Z$10),1),1),4))</f>
        <v>"MagicDef":22522.6687</v>
      </c>
      <c r="AQ275" s="2" t="str" cm="1">
        <f t="array" ref="AQ275">IF(AQ274="","",$B$2&amp;AQ$31&amp;$B$2&amp;$B$1&amp;ROUND(AQ$29/100*_xlfn.XLOOKUP($E275,$E$32:$E$281,_xlfn.XLOOKUP(AQ$31,$S$28:$AB$28,$S$32:$AB$281))*IFERROR(_xlfn.XLOOKUP(AT$30,$S$8:$S$10,_xlfn.XLOOKUP(AQ$31,$U$4:$Z$4,$U$8:$Z$10),1),1),4))</f>
        <v>"AtkSpeed":0.23</v>
      </c>
      <c r="AR275" s="2" t="str" cm="1">
        <f t="array" ref="AR275">IF(AR274="","",$B$2&amp;AR$31&amp;$B$2&amp;$B$1&amp;ROUND(AR$29/100*_xlfn.XLOOKUP($E275,$E$32:$E$281,_xlfn.XLOOKUP(AR$31,$S$28:$AB$28,$S$32:$AB$281))*IFERROR(_xlfn.XLOOKUP(AS$30,$S$8:$S$10,_xlfn.XLOOKUP(AR$31,$U$4:$Z$4,$U$8:$Z$10),1),1),4))</f>
        <v>"SkillSpeed":0.1789</v>
      </c>
      <c r="AS275" s="2" t="str">
        <f t="shared" si="40"/>
        <v>{"MagicDef":22522.6687,"AtkSpeed":0.23,"SkillSpeed":0.1789}</v>
      </c>
      <c r="AT275" s="2" t="str" cm="1">
        <f t="array" ref="AT275">IF(AT274="","",$B$2&amp;AT$31&amp;$B$2&amp;$B$1&amp;ROUND(AT$29/100*_xlfn.XLOOKUP($E275,$E$32:$E$281,_xlfn.XLOOKUP(AT$31,$S$28:$AB$28,$S$32:$AB$281))*IFERROR(_xlfn.XLOOKUP(AW$30,$S$8:$S$10,_xlfn.XLOOKUP(AT$31,$U$4:$Z$4,$U$8:$Z$10),1),1),4))</f>
        <v>"Atk":50972.3556</v>
      </c>
      <c r="AU275" s="2" t="str" cm="1">
        <f t="array" ref="AU275">IF(AU274="","",$B$2&amp;AU$31&amp;$B$2&amp;$B$1&amp;ROUND(AU$29/100*_xlfn.XLOOKUP($E275,$E$32:$E$281,_xlfn.XLOOKUP(AU$31,$S$28:$AB$28,$S$32:$AB$281))*IFERROR(_xlfn.XLOOKUP(AX$30,$S$8:$S$10,_xlfn.XLOOKUP(AU$31,$U$4:$Z$4,$U$8:$Z$10),1),1),4))</f>
        <v>"Cri":0.8092</v>
      </c>
      <c r="AV275" s="2" t="str" cm="1">
        <f t="array" ref="AV275">IF(AV274="","",$B$2&amp;AV$31&amp;$B$2&amp;$B$1&amp;ROUND(AV$29/100*_xlfn.XLOOKUP($E275,$E$32:$E$281,_xlfn.XLOOKUP(AV$31,$S$28:$AB$28,$S$32:$AB$281))*IFERROR(_xlfn.XLOOKUP(AW$30,$S$8:$S$10,_xlfn.XLOOKUP(AV$31,$U$4:$Z$4,$U$8:$Z$10),1),1),4))</f>
        <v/>
      </c>
      <c r="AW275" s="2" t="str">
        <f t="shared" si="41"/>
        <v>{"Atk":50972.3556,"Cri":0.8092}</v>
      </c>
      <c r="AX275" s="2" t="str" cm="1">
        <f t="array" ref="AX275">IF(AX274="","",$B$2&amp;AX$31&amp;$B$2&amp;$B$1&amp;ROUND(AX$29/100*_xlfn.XLOOKUP($E275,$E$32:$E$281,_xlfn.XLOOKUP(AX$31,$S$28:$AB$28,$S$32:$AB$281))*IFERROR(_xlfn.XLOOKUP(BA$30,$S$8:$S$10,_xlfn.XLOOKUP(AX$31,$U$4:$Z$4,$U$8:$Z$10),1),1),4))</f>
        <v>"Hp":740877.261</v>
      </c>
      <c r="AY275" s="2" t="str" cm="1">
        <f t="array" ref="AY275">IF(AY274="","",$B$2&amp;AY$31&amp;$B$2&amp;$B$1&amp;ROUND(AY$29/100*_xlfn.XLOOKUP($E275,$E$32:$E$281,_xlfn.XLOOKUP(AY$31,$S$28:$AB$28,$S$32:$AB$281))*IFERROR(_xlfn.XLOOKUP(BB$30,$S$8:$S$10,_xlfn.XLOOKUP(AY$31,$U$4:$Z$4,$U$8:$Z$10),1),1),4))</f>
        <v>"AntiCri":0.8092</v>
      </c>
      <c r="AZ275" s="2" t="str" cm="1">
        <f t="array" ref="AZ275">IF(AZ274="","",$B$2&amp;AZ$31&amp;$B$2&amp;$B$1&amp;ROUND(AZ$29/100*_xlfn.XLOOKUP($E275,$E$32:$E$281,_xlfn.XLOOKUP(AZ$31,$S$28:$AB$28,$S$32:$AB$281))*IFERROR(_xlfn.XLOOKUP(BA$30,$S$8:$S$10,_xlfn.XLOOKUP(AZ$31,$U$4:$Z$4,$U$8:$Z$10),1),1),4))</f>
        <v/>
      </c>
      <c r="BA275" s="2" t="str">
        <f t="shared" si="42"/>
        <v>{"Hp":740877.261,"AntiCri":0.8092}</v>
      </c>
      <c r="BB275" s="2" t="str" cm="1">
        <f t="array" ref="BB275">IF(BB274="","",$B$2&amp;BB$31&amp;$B$2&amp;$B$1&amp;ROUND(BB$29/100*_xlfn.XLOOKUP($E275,$E$32:$E$281,_xlfn.XLOOKUP(BB$31,$S$28:$AB$28,$S$32:$AB$281))*IFERROR(_xlfn.XLOOKUP(BE$30,$S$8:$S$10,_xlfn.XLOOKUP(BB$31,$U$4:$Z$4,$U$8:$Z$10),1),1),4))</f>
        <v>"PhysDef":26078.8796</v>
      </c>
      <c r="BC275" s="2" t="str" cm="1">
        <f t="array" ref="BC275">IF(BC274="","",$B$2&amp;BC$31&amp;$B$2&amp;$B$1&amp;ROUND(BC$29/100*_xlfn.XLOOKUP($E275,$E$32:$E$281,_xlfn.XLOOKUP(BC$31,$S$28:$AB$28,$S$32:$AB$281))*IFERROR(_xlfn.XLOOKUP(BF$30,$S$8:$S$10,_xlfn.XLOOKUP(BC$31,$U$4:$Z$4,$U$8:$Z$10),1),1),4))</f>
        <v>"OnHealInc":0.1686</v>
      </c>
      <c r="BD275" s="2" t="str" cm="1">
        <f t="array" ref="BD275">IF(BD274="","",$B$2&amp;BD$31&amp;$B$2&amp;$B$1&amp;ROUND(BD$29/100*_xlfn.XLOOKUP($E275,$E$32:$E$281,_xlfn.XLOOKUP(BD$31,$S$28:$AB$28,$S$32:$AB$281))*IFERROR(_xlfn.XLOOKUP(BE$30,$S$8:$S$10,_xlfn.XLOOKUP(BD$31,$U$4:$Z$4,$U$8:$Z$10),1),1),4))</f>
        <v/>
      </c>
      <c r="BE275" s="2" t="str">
        <f t="shared" si="43"/>
        <v>{"PhysDef":26078.8796,"OnHealInc":0.1686}</v>
      </c>
      <c r="BF275" s="2" t="str" cm="1">
        <f t="array" ref="BF275">IF(BF274="","",$B$2&amp;BF$31&amp;$B$2&amp;$B$1&amp;ROUND(BF$29/100*_xlfn.XLOOKUP($E275,$E$32:$E$281,_xlfn.XLOOKUP(BF$31,$S$28:$AB$28,$S$32:$AB$281))*IFERROR(_xlfn.XLOOKUP(BI$30,$S$8:$S$10,_xlfn.XLOOKUP(BF$31,$U$4:$Z$4,$U$8:$Z$10),1),1),4))</f>
        <v>"MagicDef":26078.8796</v>
      </c>
      <c r="BG275" s="2" t="str" cm="1">
        <f t="array" ref="BG275">IF(BG274="","",$B$2&amp;BG$31&amp;$B$2&amp;$B$1&amp;ROUND(BG$29/100*_xlfn.XLOOKUP($E275,$E$32:$E$281,_xlfn.XLOOKUP(BG$31,$S$28:$AB$28,$S$32:$AB$281))*IFERROR(_xlfn.XLOOKUP(BJ$30,$S$8:$S$10,_xlfn.XLOOKUP(BG$31,$U$4:$Z$4,$U$8:$Z$10),1),1),4))</f>
        <v>"AtkSpeed":0.23</v>
      </c>
      <c r="BH275" s="2" t="str" cm="1">
        <f t="array" ref="BH275">IF(BH274="","",$B$2&amp;BH$31&amp;$B$2&amp;$B$1&amp;ROUND(BH$29/100*_xlfn.XLOOKUP($E275,$E$32:$E$281,_xlfn.XLOOKUP(BH$31,$S$28:$AB$28,$S$32:$AB$281))*IFERROR(_xlfn.XLOOKUP(BI$30,$S$8:$S$10,_xlfn.XLOOKUP(BH$31,$U$4:$Z$4,$U$8:$Z$10),1),1),4))</f>
        <v>"OnHealInc":0.1686</v>
      </c>
      <c r="BI275" s="2" t="str">
        <f t="shared" si="44"/>
        <v>{"MagicDef":26078.8796,"AtkSpeed":0.23,"OnHealInc":0.1686}</v>
      </c>
      <c r="BJ275" s="2" t="str" cm="1">
        <f t="array" ref="BJ275">IF(BJ274="","",$B$2&amp;BJ$31&amp;$B$2&amp;$B$1&amp;ROUND(BJ$29/100*_xlfn.XLOOKUP($E275,$E$32:$E$281,_xlfn.XLOOKUP(BJ$31,$S$28:$AB$28,$S$32:$AB$281))*IFERROR(_xlfn.XLOOKUP(BM$30,$S$8:$S$10,_xlfn.XLOOKUP(BJ$31,$U$4:$Z$4,$U$8:$Z$10),1),1),4))</f>
        <v>"Atk":65197.199</v>
      </c>
      <c r="BK275" s="2" t="str" cm="1">
        <f t="array" ref="BK275">IF(BK274="","",$B$2&amp;BK$31&amp;$B$2&amp;$B$1&amp;ROUND(BK$29/100*_xlfn.XLOOKUP($E275,$E$32:$E$281,_xlfn.XLOOKUP(BK$31,$S$28:$AB$28,$S$32:$AB$281))*IFERROR(_xlfn.XLOOKUP(BN$30,$S$8:$S$10,_xlfn.XLOOKUP(BK$31,$U$4:$Z$4,$U$8:$Z$10),1),1),4))</f>
        <v>"Cri":0.8092</v>
      </c>
      <c r="BL275" s="2" t="str" cm="1">
        <f t="array" ref="BL275">IF(BL274="","",$B$2&amp;BL$31&amp;$B$2&amp;$B$1&amp;ROUND(BL$29/100*_xlfn.XLOOKUP($E275,$E$32:$E$281,_xlfn.XLOOKUP(BL$31,$S$28:$AB$28,$S$32:$AB$281))*IFERROR(_xlfn.XLOOKUP(BM$30,$S$8:$S$10,_xlfn.XLOOKUP(BL$31,$U$4:$Z$4,$U$8:$Z$10),1),1),4))</f>
        <v/>
      </c>
      <c r="BM275" s="2" t="str">
        <f t="shared" si="45"/>
        <v>{"Atk":65197.199,"Cri":0.8092}</v>
      </c>
      <c r="BN275" s="2" t="str" cm="1">
        <f t="array" ref="BN275">IF(BN274="","",$B$2&amp;BN$31&amp;$B$2&amp;$B$1&amp;ROUND(BN$29/100*_xlfn.XLOOKUP($E275,$E$32:$E$281,_xlfn.XLOOKUP(BN$31,$S$28:$AB$28,$S$32:$AB$281))*IFERROR(_xlfn.XLOOKUP(BQ$30,$S$8:$S$10,_xlfn.XLOOKUP(BN$31,$U$4:$Z$4,$U$8:$Z$10),1),1),4))</f>
        <v>"Hp":622336.8993</v>
      </c>
      <c r="BO275" s="2" t="str" cm="1">
        <f t="array" ref="BO275">IF(BO274="","",$B$2&amp;BO$31&amp;$B$2&amp;$B$1&amp;ROUND(BO$29/100*_xlfn.XLOOKUP($E275,$E$32:$E$281,_xlfn.XLOOKUP(BO$31,$S$28:$AB$28,$S$32:$AB$281))*IFERROR(_xlfn.XLOOKUP(BR$30,$S$8:$S$10,_xlfn.XLOOKUP(BO$31,$U$4:$Z$4,$U$8:$Z$10),1),1),4))</f>
        <v>"AntiCri":0.8092</v>
      </c>
      <c r="BP275" s="2" t="str" cm="1">
        <f t="array" ref="BP275">IF(BP274="","",$B$2&amp;BP$31&amp;$B$2&amp;$B$1&amp;ROUND(BP$29/100*_xlfn.XLOOKUP($E275,$E$32:$E$281,_xlfn.XLOOKUP(BP$31,$S$28:$AB$28,$S$32:$AB$281))*IFERROR(_xlfn.XLOOKUP(BQ$30,$S$8:$S$10,_xlfn.XLOOKUP(BP$31,$U$4:$Z$4,$U$8:$Z$10),1),1),4))</f>
        <v/>
      </c>
      <c r="BQ275" s="2" t="str">
        <f t="shared" si="46"/>
        <v>{"Hp":622336.8993,"AntiCri":0.8092}</v>
      </c>
      <c r="BR275" s="2" t="str" cm="1">
        <f t="array" ref="BR275">IF(BR274="","",$B$2&amp;BR$31&amp;$B$2&amp;$B$1&amp;ROUND(BR$29/100*_xlfn.XLOOKUP($E275,$E$32:$E$281,_xlfn.XLOOKUP(BR$31,$S$28:$AB$28,$S$32:$AB$281))*IFERROR(_xlfn.XLOOKUP(BU$30,$S$8:$S$10,_xlfn.XLOOKUP(BR$31,$U$4:$Z$4,$U$8:$Z$10),1),1),4))</f>
        <v>"PhysDef":22996.8302</v>
      </c>
      <c r="BS275" s="2" t="str" cm="1">
        <f t="array" ref="BS275">IF(BS274="","",$B$2&amp;BS$31&amp;$B$2&amp;$B$1&amp;ROUND(BS$29/100*_xlfn.XLOOKUP($E275,$E$32:$E$281,_xlfn.XLOOKUP(BS$31,$S$28:$AB$28,$S$32:$AB$281))*IFERROR(_xlfn.XLOOKUP(BV$30,$S$8:$S$10,_xlfn.XLOOKUP(BS$31,$U$4:$Z$4,$U$8:$Z$10),1),1),4))</f>
        <v>"HealInc":0.1686</v>
      </c>
      <c r="BT275" s="2" t="str" cm="1">
        <f t="array" ref="BT275">IF(BT274="","",$B$2&amp;BT$31&amp;$B$2&amp;$B$1&amp;ROUND(BT$29/100*_xlfn.XLOOKUP($E275,$E$32:$E$281,_xlfn.XLOOKUP(BT$31,$S$28:$AB$28,$S$32:$AB$281))*IFERROR(_xlfn.XLOOKUP(BU$30,$S$8:$S$10,_xlfn.XLOOKUP(BT$31,$U$4:$Z$4,$U$8:$Z$10),1),1),4))</f>
        <v/>
      </c>
      <c r="BU275" s="2" t="str">
        <f t="shared" si="47"/>
        <v>{"PhysDef":22996.8302,"HealInc":0.1686}</v>
      </c>
      <c r="BV275" s="2" t="str" cm="1">
        <f t="array" ref="BV275">IF(BV274="","",$B$2&amp;BV$31&amp;$B$2&amp;$B$1&amp;ROUND(BV$29/100*_xlfn.XLOOKUP($E275,$E$32:$E$281,_xlfn.XLOOKUP(BV$31,$S$28:$AB$28,$S$32:$AB$281))*IFERROR(_xlfn.XLOOKUP(BY$30,$S$8:$S$10,_xlfn.XLOOKUP(BV$31,$U$4:$Z$4,$U$8:$Z$10),1),1),4))</f>
        <v>"MagicDef":23470.9916</v>
      </c>
      <c r="BW275" s="2" t="str" cm="1">
        <f t="array" ref="BW275">IF(BW274="","",$B$2&amp;BW$31&amp;$B$2&amp;$B$1&amp;ROUND(BW$29/100*_xlfn.XLOOKUP($E275,$E$32:$E$281,_xlfn.XLOOKUP(BW$31,$S$28:$AB$28,$S$32:$AB$281))*IFERROR(_xlfn.XLOOKUP(BZ$30,$S$8:$S$10,_xlfn.XLOOKUP(BW$31,$U$4:$Z$4,$U$8:$Z$10),1),1),4))</f>
        <v>"AtkSpeed":0.23</v>
      </c>
      <c r="BX275" s="2" t="str" cm="1">
        <f t="array" ref="BX275">IF(BX274="","",$B$2&amp;BX$31&amp;$B$2&amp;$B$1&amp;ROUND(BX$29/100*_xlfn.XLOOKUP($E275,$E$32:$E$281,_xlfn.XLOOKUP(BX$31,$S$28:$AB$28,$S$32:$AB$281))*IFERROR(_xlfn.XLOOKUP(BY$30,$S$8:$S$10,_xlfn.XLOOKUP(BX$31,$U$4:$Z$4,$U$8:$Z$10),1),1),4))</f>
        <v>"HealInc":0.1686</v>
      </c>
      <c r="BY275" s="2" t="str">
        <f t="shared" si="48"/>
        <v>{"MagicDef":23470.9916,"AtkSpeed":0.23,"HealInc":0.1686}</v>
      </c>
    </row>
    <row r="276" spans="4:77" ht="16.5" x14ac:dyDescent="0.15">
      <c r="D276" s="38">
        <v>499</v>
      </c>
      <c r="E276" s="43">
        <v>245</v>
      </c>
      <c r="F276" s="38">
        <v>0</v>
      </c>
      <c r="G276" s="38">
        <v>0</v>
      </c>
      <c r="H276" s="38">
        <v>0</v>
      </c>
      <c r="I276" s="48">
        <v>0</v>
      </c>
      <c r="J276" s="48">
        <v>0</v>
      </c>
      <c r="K276" s="48">
        <v>0</v>
      </c>
      <c r="L276" s="48">
        <v>0</v>
      </c>
      <c r="M276" s="48">
        <v>0</v>
      </c>
      <c r="N276" s="48">
        <v>0</v>
      </c>
      <c r="O276" s="48">
        <v>0</v>
      </c>
      <c r="P276" s="48">
        <v>0</v>
      </c>
      <c r="Q276" s="48">
        <v>0</v>
      </c>
      <c r="R276" s="48">
        <v>0</v>
      </c>
      <c r="S276" s="48">
        <f>SUM(I$32:I276)</f>
        <v>592701.80883179419</v>
      </c>
      <c r="T276" s="48">
        <f>SUM(J$32:J276)</f>
        <v>59270.180883179411</v>
      </c>
      <c r="U276" s="48">
        <f>SUM(K$32:K276)</f>
        <v>23708.072353271767</v>
      </c>
      <c r="V276" s="48">
        <f>SUM(L$32:L276)</f>
        <v>23708.072353271767</v>
      </c>
      <c r="W276" s="62">
        <f>SUM(M$32:M276)/10000</f>
        <v>0.80920000000000003</v>
      </c>
      <c r="X276" s="62">
        <f>SUM(N$32:N276)/10000</f>
        <v>0.80920000000000003</v>
      </c>
      <c r="Y276" s="62">
        <f>SUM(O$32:O276)/10000</f>
        <v>0.22994999999999999</v>
      </c>
      <c r="Z276" s="62">
        <f>SUM(P$32:P276)/10000</f>
        <v>0.17885000000000001</v>
      </c>
      <c r="AA276" s="62">
        <f>SUM(Q$32:Q276)/10000</f>
        <v>0.16863000000000011</v>
      </c>
      <c r="AB276" s="62">
        <f>SUM(R$32:R276)/10000</f>
        <v>0.16863000000000011</v>
      </c>
      <c r="AD276" s="2" t="str" cm="1">
        <f t="array" ref="AD276">IF(AD275="","",$B$2&amp;AD$31&amp;$B$2&amp;$B$1&amp;ROUND(AD$29/100*_xlfn.XLOOKUP($E276,$E$32:$E$281,_xlfn.XLOOKUP(AD$31,$S$28:$AB$28,$S$32:$AB$281))*_xlfn.XLOOKUP(AG$30,$S$8:$S$10,_xlfn.XLOOKUP(AD$31,$U$4:$Z$4,$U$8:$Z$10),1),4))</f>
        <v>"Atk":72309.6207</v>
      </c>
      <c r="AE276" s="2" t="str" cm="1">
        <f t="array" ref="AE276">IF(AE275="","",$B$2&amp;AE$31&amp;$B$2&amp;$B$1&amp;ROUND(AE$29/100*_xlfn.XLOOKUP($E276,$E$32:$E$281,_xlfn.XLOOKUP(AE$31,$S$28:$AB$28,$S$32:$AB$281))*_xlfn.XLOOKUP(AG$30,$S$8:$S$10,_xlfn.XLOOKUP(AE$31,$U$4:$Z$4,$U$8:$Z$10),1),4))</f>
        <v>"Cri":1.1733</v>
      </c>
      <c r="AF276" s="2" t="str" cm="1">
        <f t="array" ref="AF276">IF(AF275="","",$B$2&amp;AF$31&amp;$B$2&amp;$B$1&amp;ROUND(AF$29/100*_xlfn.XLOOKUP($E276,$E$32:$E$281,_xlfn.XLOOKUP(AF$31,$S$28:$AB$28,$S$32:$AB$281))*_xlfn.XLOOKUP(AI$30,$S$8:$S$10,_xlfn.XLOOKUP(AF$31,$U$4:$Z$4,$U$8:$Z$10),1),4))</f>
        <v/>
      </c>
      <c r="AG276" s="2" t="str">
        <f t="shared" si="37"/>
        <v>{"Atk":72309.6207,"Cri":1.1733}</v>
      </c>
      <c r="AH276" s="2" t="str" cm="1">
        <f t="array" ref="AH276">IF(AH275="","",$B$2&amp;AH$31&amp;$B$2&amp;$B$1&amp;ROUND(AH$29/100*_xlfn.XLOOKUP($E276,$E$32:$E$281,_xlfn.XLOOKUP(AH$31,$S$28:$AB$28,$S$32:$AB$281))*_xlfn.XLOOKUP(AK$30,$S$8:$S$10,_xlfn.XLOOKUP(AH$31,$U$4:$Z$4,$U$8:$Z$10),1),4))</f>
        <v>"Hp":521577.5918</v>
      </c>
      <c r="AI276" s="2" t="str" cm="1">
        <f t="array" ref="AI276">IF(AI275="","",$B$2&amp;AI$31&amp;$B$2&amp;$B$1&amp;ROUND(AI$29/100*_xlfn.XLOOKUP($E276,$E$32:$E$281,_xlfn.XLOOKUP(AI$31,$S$28:$AB$28,$S$32:$AB$281))*_xlfn.XLOOKUP(AK$30,$S$8:$S$10,_xlfn.XLOOKUP(AI$31,$U$4:$Z$4,$U$8:$Z$10),1),4))</f>
        <v>"AntiCri":0.6474</v>
      </c>
      <c r="AJ276" s="2" t="str" cm="1">
        <f t="array" ref="AJ276">IF(AJ275="","",$B$2&amp;AJ$31&amp;$B$2&amp;$B$1&amp;ROUND(AJ$29/100*_xlfn.XLOOKUP($E276,$E$32:$E$281,_xlfn.XLOOKUP(AJ$31,$S$28:$AB$28,$S$32:$AB$281))*_xlfn.XLOOKUP(AK$30,$S$8:$S$10,_xlfn.XLOOKUP(AJ$31,$U$4:$Z$4,$U$8:$Z$10),1),4))</f>
        <v/>
      </c>
      <c r="AK276" s="2" t="str">
        <f t="shared" si="38"/>
        <v>{"Hp":521577.5918,"AntiCri":0.6474}</v>
      </c>
      <c r="AL276" s="2" t="str" cm="1">
        <f t="array" ref="AL276">IF(AL275="","",$B$2&amp;AL$31&amp;$B$2&amp;$B$1&amp;ROUND(AL$29/100*_xlfn.XLOOKUP($E276,$E$32:$E$281,_xlfn.XLOOKUP(AL$31,$S$28:$AB$28,$S$32:$AB$281))*IFERROR(_xlfn.XLOOKUP(AO$30,$S$8:$S$10,_xlfn.XLOOKUP(AL$31,$U$4:$Z$4,$U$8:$Z$10),1),1),4))</f>
        <v>"PhysDef":22522.6687</v>
      </c>
      <c r="AM276" s="2" t="str" cm="1">
        <f t="array" ref="AM276">IF(AM275="","",$B$2&amp;AM$31&amp;$B$2&amp;$B$1&amp;ROUND(AM$29/100*_xlfn.XLOOKUP($E276,$E$32:$E$281,_xlfn.XLOOKUP(AM$31,$S$28:$AB$28,$S$32:$AB$281))*IFERROR(_xlfn.XLOOKUP(AP$30,$S$8:$S$10,_xlfn.XLOOKUP(AM$31,$U$4:$Z$4,$U$8:$Z$10),1),1),4))</f>
        <v>"SkillSpeed":0.1789</v>
      </c>
      <c r="AN276" s="2" t="str" cm="1">
        <f t="array" ref="AN276">IF(AN275="","",$B$2&amp;AN$31&amp;$B$2&amp;$B$1&amp;ROUND(AN$29/100*_xlfn.XLOOKUP($E276,$E$32:$E$281,_xlfn.XLOOKUP(AN$31,$S$28:$AB$28,$S$32:$AB$281))*IFERROR(_xlfn.XLOOKUP(AO$30,$S$8:$S$10,_xlfn.XLOOKUP(AN$31,$U$4:$Z$4,$U$8:$Z$10),1),1),4))</f>
        <v/>
      </c>
      <c r="AO276" s="2" t="str">
        <f t="shared" si="39"/>
        <v>{"PhysDef":22522.6687,"SkillSpeed":0.1789}</v>
      </c>
      <c r="AP276" s="2" t="str" cm="1">
        <f t="array" ref="AP276">IF(AP275="","",$B$2&amp;AP$31&amp;$B$2&amp;$B$1&amp;ROUND(AP$29/100*_xlfn.XLOOKUP($E276,$E$32:$E$281,_xlfn.XLOOKUP(AP$31,$S$28:$AB$28,$S$32:$AB$281))*IFERROR(_xlfn.XLOOKUP(AS$30,$S$8:$S$10,_xlfn.XLOOKUP(AP$31,$U$4:$Z$4,$U$8:$Z$10),1),1),4))</f>
        <v>"MagicDef":22522.6687</v>
      </c>
      <c r="AQ276" s="2" t="str" cm="1">
        <f t="array" ref="AQ276">IF(AQ275="","",$B$2&amp;AQ$31&amp;$B$2&amp;$B$1&amp;ROUND(AQ$29/100*_xlfn.XLOOKUP($E276,$E$32:$E$281,_xlfn.XLOOKUP(AQ$31,$S$28:$AB$28,$S$32:$AB$281))*IFERROR(_xlfn.XLOOKUP(AT$30,$S$8:$S$10,_xlfn.XLOOKUP(AQ$31,$U$4:$Z$4,$U$8:$Z$10),1),1),4))</f>
        <v>"AtkSpeed":0.23</v>
      </c>
      <c r="AR276" s="2" t="str" cm="1">
        <f t="array" ref="AR276">IF(AR275="","",$B$2&amp;AR$31&amp;$B$2&amp;$B$1&amp;ROUND(AR$29/100*_xlfn.XLOOKUP($E276,$E$32:$E$281,_xlfn.XLOOKUP(AR$31,$S$28:$AB$28,$S$32:$AB$281))*IFERROR(_xlfn.XLOOKUP(AS$30,$S$8:$S$10,_xlfn.XLOOKUP(AR$31,$U$4:$Z$4,$U$8:$Z$10),1),1),4))</f>
        <v>"SkillSpeed":0.1789</v>
      </c>
      <c r="AS276" s="2" t="str">
        <f t="shared" si="40"/>
        <v>{"MagicDef":22522.6687,"AtkSpeed":0.23,"SkillSpeed":0.1789}</v>
      </c>
      <c r="AT276" s="2" t="str" cm="1">
        <f t="array" ref="AT276">IF(AT275="","",$B$2&amp;AT$31&amp;$B$2&amp;$B$1&amp;ROUND(AT$29/100*_xlfn.XLOOKUP($E276,$E$32:$E$281,_xlfn.XLOOKUP(AT$31,$S$28:$AB$28,$S$32:$AB$281))*IFERROR(_xlfn.XLOOKUP(AW$30,$S$8:$S$10,_xlfn.XLOOKUP(AT$31,$U$4:$Z$4,$U$8:$Z$10),1),1),4))</f>
        <v>"Atk":50972.3556</v>
      </c>
      <c r="AU276" s="2" t="str" cm="1">
        <f t="array" ref="AU276">IF(AU275="","",$B$2&amp;AU$31&amp;$B$2&amp;$B$1&amp;ROUND(AU$29/100*_xlfn.XLOOKUP($E276,$E$32:$E$281,_xlfn.XLOOKUP(AU$31,$S$28:$AB$28,$S$32:$AB$281))*IFERROR(_xlfn.XLOOKUP(AX$30,$S$8:$S$10,_xlfn.XLOOKUP(AU$31,$U$4:$Z$4,$U$8:$Z$10),1),1),4))</f>
        <v>"Cri":0.8092</v>
      </c>
      <c r="AV276" s="2" t="str" cm="1">
        <f t="array" ref="AV276">IF(AV275="","",$B$2&amp;AV$31&amp;$B$2&amp;$B$1&amp;ROUND(AV$29/100*_xlfn.XLOOKUP($E276,$E$32:$E$281,_xlfn.XLOOKUP(AV$31,$S$28:$AB$28,$S$32:$AB$281))*IFERROR(_xlfn.XLOOKUP(AW$30,$S$8:$S$10,_xlfn.XLOOKUP(AV$31,$U$4:$Z$4,$U$8:$Z$10),1),1),4))</f>
        <v/>
      </c>
      <c r="AW276" s="2" t="str">
        <f t="shared" si="41"/>
        <v>{"Atk":50972.3556,"Cri":0.8092}</v>
      </c>
      <c r="AX276" s="2" t="str" cm="1">
        <f t="array" ref="AX276">IF(AX275="","",$B$2&amp;AX$31&amp;$B$2&amp;$B$1&amp;ROUND(AX$29/100*_xlfn.XLOOKUP($E276,$E$32:$E$281,_xlfn.XLOOKUP(AX$31,$S$28:$AB$28,$S$32:$AB$281))*IFERROR(_xlfn.XLOOKUP(BA$30,$S$8:$S$10,_xlfn.XLOOKUP(AX$31,$U$4:$Z$4,$U$8:$Z$10),1),1),4))</f>
        <v>"Hp":740877.261</v>
      </c>
      <c r="AY276" s="2" t="str" cm="1">
        <f t="array" ref="AY276">IF(AY275="","",$B$2&amp;AY$31&amp;$B$2&amp;$B$1&amp;ROUND(AY$29/100*_xlfn.XLOOKUP($E276,$E$32:$E$281,_xlfn.XLOOKUP(AY$31,$S$28:$AB$28,$S$32:$AB$281))*IFERROR(_xlfn.XLOOKUP(BB$30,$S$8:$S$10,_xlfn.XLOOKUP(AY$31,$U$4:$Z$4,$U$8:$Z$10),1),1),4))</f>
        <v>"AntiCri":0.8092</v>
      </c>
      <c r="AZ276" s="2" t="str" cm="1">
        <f t="array" ref="AZ276">IF(AZ275="","",$B$2&amp;AZ$31&amp;$B$2&amp;$B$1&amp;ROUND(AZ$29/100*_xlfn.XLOOKUP($E276,$E$32:$E$281,_xlfn.XLOOKUP(AZ$31,$S$28:$AB$28,$S$32:$AB$281))*IFERROR(_xlfn.XLOOKUP(BA$30,$S$8:$S$10,_xlfn.XLOOKUP(AZ$31,$U$4:$Z$4,$U$8:$Z$10),1),1),4))</f>
        <v/>
      </c>
      <c r="BA276" s="2" t="str">
        <f t="shared" si="42"/>
        <v>{"Hp":740877.261,"AntiCri":0.8092}</v>
      </c>
      <c r="BB276" s="2" t="str" cm="1">
        <f t="array" ref="BB276">IF(BB275="","",$B$2&amp;BB$31&amp;$B$2&amp;$B$1&amp;ROUND(BB$29/100*_xlfn.XLOOKUP($E276,$E$32:$E$281,_xlfn.XLOOKUP(BB$31,$S$28:$AB$28,$S$32:$AB$281))*IFERROR(_xlfn.XLOOKUP(BE$30,$S$8:$S$10,_xlfn.XLOOKUP(BB$31,$U$4:$Z$4,$U$8:$Z$10),1),1),4))</f>
        <v>"PhysDef":26078.8796</v>
      </c>
      <c r="BC276" s="2" t="str" cm="1">
        <f t="array" ref="BC276">IF(BC275="","",$B$2&amp;BC$31&amp;$B$2&amp;$B$1&amp;ROUND(BC$29/100*_xlfn.XLOOKUP($E276,$E$32:$E$281,_xlfn.XLOOKUP(BC$31,$S$28:$AB$28,$S$32:$AB$281))*IFERROR(_xlfn.XLOOKUP(BF$30,$S$8:$S$10,_xlfn.XLOOKUP(BC$31,$U$4:$Z$4,$U$8:$Z$10),1),1),4))</f>
        <v>"OnHealInc":0.1686</v>
      </c>
      <c r="BD276" s="2" t="str" cm="1">
        <f t="array" ref="BD276">IF(BD275="","",$B$2&amp;BD$31&amp;$B$2&amp;$B$1&amp;ROUND(BD$29/100*_xlfn.XLOOKUP($E276,$E$32:$E$281,_xlfn.XLOOKUP(BD$31,$S$28:$AB$28,$S$32:$AB$281))*IFERROR(_xlfn.XLOOKUP(BE$30,$S$8:$S$10,_xlfn.XLOOKUP(BD$31,$U$4:$Z$4,$U$8:$Z$10),1),1),4))</f>
        <v/>
      </c>
      <c r="BE276" s="2" t="str">
        <f t="shared" si="43"/>
        <v>{"PhysDef":26078.8796,"OnHealInc":0.1686}</v>
      </c>
      <c r="BF276" s="2" t="str" cm="1">
        <f t="array" ref="BF276">IF(BF275="","",$B$2&amp;BF$31&amp;$B$2&amp;$B$1&amp;ROUND(BF$29/100*_xlfn.XLOOKUP($E276,$E$32:$E$281,_xlfn.XLOOKUP(BF$31,$S$28:$AB$28,$S$32:$AB$281))*IFERROR(_xlfn.XLOOKUP(BI$30,$S$8:$S$10,_xlfn.XLOOKUP(BF$31,$U$4:$Z$4,$U$8:$Z$10),1),1),4))</f>
        <v>"MagicDef":26078.8796</v>
      </c>
      <c r="BG276" s="2" t="str" cm="1">
        <f t="array" ref="BG276">IF(BG275="","",$B$2&amp;BG$31&amp;$B$2&amp;$B$1&amp;ROUND(BG$29/100*_xlfn.XLOOKUP($E276,$E$32:$E$281,_xlfn.XLOOKUP(BG$31,$S$28:$AB$28,$S$32:$AB$281))*IFERROR(_xlfn.XLOOKUP(BJ$30,$S$8:$S$10,_xlfn.XLOOKUP(BG$31,$U$4:$Z$4,$U$8:$Z$10),1),1),4))</f>
        <v>"AtkSpeed":0.23</v>
      </c>
      <c r="BH276" s="2" t="str" cm="1">
        <f t="array" ref="BH276">IF(BH275="","",$B$2&amp;BH$31&amp;$B$2&amp;$B$1&amp;ROUND(BH$29/100*_xlfn.XLOOKUP($E276,$E$32:$E$281,_xlfn.XLOOKUP(BH$31,$S$28:$AB$28,$S$32:$AB$281))*IFERROR(_xlfn.XLOOKUP(BI$30,$S$8:$S$10,_xlfn.XLOOKUP(BH$31,$U$4:$Z$4,$U$8:$Z$10),1),1),4))</f>
        <v>"OnHealInc":0.1686</v>
      </c>
      <c r="BI276" s="2" t="str">
        <f t="shared" si="44"/>
        <v>{"MagicDef":26078.8796,"AtkSpeed":0.23,"OnHealInc":0.1686}</v>
      </c>
      <c r="BJ276" s="2" t="str" cm="1">
        <f t="array" ref="BJ276">IF(BJ275="","",$B$2&amp;BJ$31&amp;$B$2&amp;$B$1&amp;ROUND(BJ$29/100*_xlfn.XLOOKUP($E276,$E$32:$E$281,_xlfn.XLOOKUP(BJ$31,$S$28:$AB$28,$S$32:$AB$281))*IFERROR(_xlfn.XLOOKUP(BM$30,$S$8:$S$10,_xlfn.XLOOKUP(BJ$31,$U$4:$Z$4,$U$8:$Z$10),1),1),4))</f>
        <v>"Atk":65197.199</v>
      </c>
      <c r="BK276" s="2" t="str" cm="1">
        <f t="array" ref="BK276">IF(BK275="","",$B$2&amp;BK$31&amp;$B$2&amp;$B$1&amp;ROUND(BK$29/100*_xlfn.XLOOKUP($E276,$E$32:$E$281,_xlfn.XLOOKUP(BK$31,$S$28:$AB$28,$S$32:$AB$281))*IFERROR(_xlfn.XLOOKUP(BN$30,$S$8:$S$10,_xlfn.XLOOKUP(BK$31,$U$4:$Z$4,$U$8:$Z$10),1),1),4))</f>
        <v>"Cri":0.8092</v>
      </c>
      <c r="BL276" s="2" t="str" cm="1">
        <f t="array" ref="BL276">IF(BL275="","",$B$2&amp;BL$31&amp;$B$2&amp;$B$1&amp;ROUND(BL$29/100*_xlfn.XLOOKUP($E276,$E$32:$E$281,_xlfn.XLOOKUP(BL$31,$S$28:$AB$28,$S$32:$AB$281))*IFERROR(_xlfn.XLOOKUP(BM$30,$S$8:$S$10,_xlfn.XLOOKUP(BL$31,$U$4:$Z$4,$U$8:$Z$10),1),1),4))</f>
        <v/>
      </c>
      <c r="BM276" s="2" t="str">
        <f t="shared" si="45"/>
        <v>{"Atk":65197.199,"Cri":0.8092}</v>
      </c>
      <c r="BN276" s="2" t="str" cm="1">
        <f t="array" ref="BN276">IF(BN275="","",$B$2&amp;BN$31&amp;$B$2&amp;$B$1&amp;ROUND(BN$29/100*_xlfn.XLOOKUP($E276,$E$32:$E$281,_xlfn.XLOOKUP(BN$31,$S$28:$AB$28,$S$32:$AB$281))*IFERROR(_xlfn.XLOOKUP(BQ$30,$S$8:$S$10,_xlfn.XLOOKUP(BN$31,$U$4:$Z$4,$U$8:$Z$10),1),1),4))</f>
        <v>"Hp":622336.8993</v>
      </c>
      <c r="BO276" s="2" t="str" cm="1">
        <f t="array" ref="BO276">IF(BO275="","",$B$2&amp;BO$31&amp;$B$2&amp;$B$1&amp;ROUND(BO$29/100*_xlfn.XLOOKUP($E276,$E$32:$E$281,_xlfn.XLOOKUP(BO$31,$S$28:$AB$28,$S$32:$AB$281))*IFERROR(_xlfn.XLOOKUP(BR$30,$S$8:$S$10,_xlfn.XLOOKUP(BO$31,$U$4:$Z$4,$U$8:$Z$10),1),1),4))</f>
        <v>"AntiCri":0.8092</v>
      </c>
      <c r="BP276" s="2" t="str" cm="1">
        <f t="array" ref="BP276">IF(BP275="","",$B$2&amp;BP$31&amp;$B$2&amp;$B$1&amp;ROUND(BP$29/100*_xlfn.XLOOKUP($E276,$E$32:$E$281,_xlfn.XLOOKUP(BP$31,$S$28:$AB$28,$S$32:$AB$281))*IFERROR(_xlfn.XLOOKUP(BQ$30,$S$8:$S$10,_xlfn.XLOOKUP(BP$31,$U$4:$Z$4,$U$8:$Z$10),1),1),4))</f>
        <v/>
      </c>
      <c r="BQ276" s="2" t="str">
        <f t="shared" si="46"/>
        <v>{"Hp":622336.8993,"AntiCri":0.8092}</v>
      </c>
      <c r="BR276" s="2" t="str" cm="1">
        <f t="array" ref="BR276">IF(BR275="","",$B$2&amp;BR$31&amp;$B$2&amp;$B$1&amp;ROUND(BR$29/100*_xlfn.XLOOKUP($E276,$E$32:$E$281,_xlfn.XLOOKUP(BR$31,$S$28:$AB$28,$S$32:$AB$281))*IFERROR(_xlfn.XLOOKUP(BU$30,$S$8:$S$10,_xlfn.XLOOKUP(BR$31,$U$4:$Z$4,$U$8:$Z$10),1),1),4))</f>
        <v>"PhysDef":22996.8302</v>
      </c>
      <c r="BS276" s="2" t="str" cm="1">
        <f t="array" ref="BS276">IF(BS275="","",$B$2&amp;BS$31&amp;$B$2&amp;$B$1&amp;ROUND(BS$29/100*_xlfn.XLOOKUP($E276,$E$32:$E$281,_xlfn.XLOOKUP(BS$31,$S$28:$AB$28,$S$32:$AB$281))*IFERROR(_xlfn.XLOOKUP(BV$30,$S$8:$S$10,_xlfn.XLOOKUP(BS$31,$U$4:$Z$4,$U$8:$Z$10),1),1),4))</f>
        <v>"HealInc":0.1686</v>
      </c>
      <c r="BT276" s="2" t="str" cm="1">
        <f t="array" ref="BT276">IF(BT275="","",$B$2&amp;BT$31&amp;$B$2&amp;$B$1&amp;ROUND(BT$29/100*_xlfn.XLOOKUP($E276,$E$32:$E$281,_xlfn.XLOOKUP(BT$31,$S$28:$AB$28,$S$32:$AB$281))*IFERROR(_xlfn.XLOOKUP(BU$30,$S$8:$S$10,_xlfn.XLOOKUP(BT$31,$U$4:$Z$4,$U$8:$Z$10),1),1),4))</f>
        <v/>
      </c>
      <c r="BU276" s="2" t="str">
        <f t="shared" si="47"/>
        <v>{"PhysDef":22996.8302,"HealInc":0.1686}</v>
      </c>
      <c r="BV276" s="2" t="str" cm="1">
        <f t="array" ref="BV276">IF(BV275="","",$B$2&amp;BV$31&amp;$B$2&amp;$B$1&amp;ROUND(BV$29/100*_xlfn.XLOOKUP($E276,$E$32:$E$281,_xlfn.XLOOKUP(BV$31,$S$28:$AB$28,$S$32:$AB$281))*IFERROR(_xlfn.XLOOKUP(BY$30,$S$8:$S$10,_xlfn.XLOOKUP(BV$31,$U$4:$Z$4,$U$8:$Z$10),1),1),4))</f>
        <v>"MagicDef":23470.9916</v>
      </c>
      <c r="BW276" s="2" t="str" cm="1">
        <f t="array" ref="BW276">IF(BW275="","",$B$2&amp;BW$31&amp;$B$2&amp;$B$1&amp;ROUND(BW$29/100*_xlfn.XLOOKUP($E276,$E$32:$E$281,_xlfn.XLOOKUP(BW$31,$S$28:$AB$28,$S$32:$AB$281))*IFERROR(_xlfn.XLOOKUP(BZ$30,$S$8:$S$10,_xlfn.XLOOKUP(BW$31,$U$4:$Z$4,$U$8:$Z$10),1),1),4))</f>
        <v>"AtkSpeed":0.23</v>
      </c>
      <c r="BX276" s="2" t="str" cm="1">
        <f t="array" ref="BX276">IF(BX275="","",$B$2&amp;BX$31&amp;$B$2&amp;$B$1&amp;ROUND(BX$29/100*_xlfn.XLOOKUP($E276,$E$32:$E$281,_xlfn.XLOOKUP(BX$31,$S$28:$AB$28,$S$32:$AB$281))*IFERROR(_xlfn.XLOOKUP(BY$30,$S$8:$S$10,_xlfn.XLOOKUP(BX$31,$U$4:$Z$4,$U$8:$Z$10),1),1),4))</f>
        <v>"HealInc":0.1686</v>
      </c>
      <c r="BY276" s="2" t="str">
        <f t="shared" si="48"/>
        <v>{"MagicDef":23470.9916,"AtkSpeed":0.23,"HealInc":0.1686}</v>
      </c>
    </row>
    <row r="277" spans="4:77" ht="16.5" x14ac:dyDescent="0.15">
      <c r="D277" s="38">
        <v>501</v>
      </c>
      <c r="E277" s="42">
        <v>246</v>
      </c>
      <c r="F277" s="38">
        <v>0</v>
      </c>
      <c r="G277" s="38">
        <v>0</v>
      </c>
      <c r="H277" s="38">
        <v>0</v>
      </c>
      <c r="I277" s="48">
        <v>0</v>
      </c>
      <c r="J277" s="48">
        <v>0</v>
      </c>
      <c r="K277" s="48">
        <v>0</v>
      </c>
      <c r="L277" s="48">
        <v>0</v>
      </c>
      <c r="M277" s="48">
        <v>0</v>
      </c>
      <c r="N277" s="48">
        <v>0</v>
      </c>
      <c r="O277" s="48">
        <v>0</v>
      </c>
      <c r="P277" s="48">
        <v>0</v>
      </c>
      <c r="Q277" s="48">
        <v>0</v>
      </c>
      <c r="R277" s="48">
        <v>0</v>
      </c>
      <c r="S277" s="48">
        <f>SUM(I$32:I277)</f>
        <v>592701.80883179419</v>
      </c>
      <c r="T277" s="48">
        <f>SUM(J$32:J277)</f>
        <v>59270.180883179411</v>
      </c>
      <c r="U277" s="48">
        <f>SUM(K$32:K277)</f>
        <v>23708.072353271767</v>
      </c>
      <c r="V277" s="48">
        <f>SUM(L$32:L277)</f>
        <v>23708.072353271767</v>
      </c>
      <c r="W277" s="62">
        <f>SUM(M$32:M277)/10000</f>
        <v>0.80920000000000003</v>
      </c>
      <c r="X277" s="62">
        <f>SUM(N$32:N277)/10000</f>
        <v>0.80920000000000003</v>
      </c>
      <c r="Y277" s="62">
        <f>SUM(O$32:O277)/10000</f>
        <v>0.22994999999999999</v>
      </c>
      <c r="Z277" s="62">
        <f>SUM(P$32:P277)/10000</f>
        <v>0.17885000000000001</v>
      </c>
      <c r="AA277" s="62">
        <f>SUM(Q$32:Q277)/10000</f>
        <v>0.16863000000000011</v>
      </c>
      <c r="AB277" s="62">
        <f>SUM(R$32:R277)/10000</f>
        <v>0.16863000000000011</v>
      </c>
      <c r="AD277" s="2" t="str" cm="1">
        <f t="array" ref="AD277">IF(AD276="","",$B$2&amp;AD$31&amp;$B$2&amp;$B$1&amp;ROUND(AD$29/100*_xlfn.XLOOKUP($E277,$E$32:$E$281,_xlfn.XLOOKUP(AD$31,$S$28:$AB$28,$S$32:$AB$281))*_xlfn.XLOOKUP(AG$30,$S$8:$S$10,_xlfn.XLOOKUP(AD$31,$U$4:$Z$4,$U$8:$Z$10),1),4))</f>
        <v>"Atk":72309.6207</v>
      </c>
      <c r="AE277" s="2" t="str" cm="1">
        <f t="array" ref="AE277">IF(AE276="","",$B$2&amp;AE$31&amp;$B$2&amp;$B$1&amp;ROUND(AE$29/100*_xlfn.XLOOKUP($E277,$E$32:$E$281,_xlfn.XLOOKUP(AE$31,$S$28:$AB$28,$S$32:$AB$281))*_xlfn.XLOOKUP(AG$30,$S$8:$S$10,_xlfn.XLOOKUP(AE$31,$U$4:$Z$4,$U$8:$Z$10),1),4))</f>
        <v>"Cri":1.1733</v>
      </c>
      <c r="AF277" s="2" t="str" cm="1">
        <f t="array" ref="AF277">IF(AF276="","",$B$2&amp;AF$31&amp;$B$2&amp;$B$1&amp;ROUND(AF$29/100*_xlfn.XLOOKUP($E277,$E$32:$E$281,_xlfn.XLOOKUP(AF$31,$S$28:$AB$28,$S$32:$AB$281))*_xlfn.XLOOKUP(AI$30,$S$8:$S$10,_xlfn.XLOOKUP(AF$31,$U$4:$Z$4,$U$8:$Z$10),1),4))</f>
        <v/>
      </c>
      <c r="AG277" s="2" t="str">
        <f t="shared" si="37"/>
        <v>{"Atk":72309.6207,"Cri":1.1733}</v>
      </c>
      <c r="AH277" s="2" t="str" cm="1">
        <f t="array" ref="AH277">IF(AH276="","",$B$2&amp;AH$31&amp;$B$2&amp;$B$1&amp;ROUND(AH$29/100*_xlfn.XLOOKUP($E277,$E$32:$E$281,_xlfn.XLOOKUP(AH$31,$S$28:$AB$28,$S$32:$AB$281))*_xlfn.XLOOKUP(AK$30,$S$8:$S$10,_xlfn.XLOOKUP(AH$31,$U$4:$Z$4,$U$8:$Z$10),1),4))</f>
        <v>"Hp":521577.5918</v>
      </c>
      <c r="AI277" s="2" t="str" cm="1">
        <f t="array" ref="AI277">IF(AI276="","",$B$2&amp;AI$31&amp;$B$2&amp;$B$1&amp;ROUND(AI$29/100*_xlfn.XLOOKUP($E277,$E$32:$E$281,_xlfn.XLOOKUP(AI$31,$S$28:$AB$28,$S$32:$AB$281))*_xlfn.XLOOKUP(AK$30,$S$8:$S$10,_xlfn.XLOOKUP(AI$31,$U$4:$Z$4,$U$8:$Z$10),1),4))</f>
        <v>"AntiCri":0.6474</v>
      </c>
      <c r="AJ277" s="2" t="str" cm="1">
        <f t="array" ref="AJ277">IF(AJ276="","",$B$2&amp;AJ$31&amp;$B$2&amp;$B$1&amp;ROUND(AJ$29/100*_xlfn.XLOOKUP($E277,$E$32:$E$281,_xlfn.XLOOKUP(AJ$31,$S$28:$AB$28,$S$32:$AB$281))*_xlfn.XLOOKUP(AK$30,$S$8:$S$10,_xlfn.XLOOKUP(AJ$31,$U$4:$Z$4,$U$8:$Z$10),1),4))</f>
        <v/>
      </c>
      <c r="AK277" s="2" t="str">
        <f t="shared" si="38"/>
        <v>{"Hp":521577.5918,"AntiCri":0.6474}</v>
      </c>
      <c r="AL277" s="2" t="str" cm="1">
        <f t="array" ref="AL277">IF(AL276="","",$B$2&amp;AL$31&amp;$B$2&amp;$B$1&amp;ROUND(AL$29/100*_xlfn.XLOOKUP($E277,$E$32:$E$281,_xlfn.XLOOKUP(AL$31,$S$28:$AB$28,$S$32:$AB$281))*IFERROR(_xlfn.XLOOKUP(AO$30,$S$8:$S$10,_xlfn.XLOOKUP(AL$31,$U$4:$Z$4,$U$8:$Z$10),1),1),4))</f>
        <v>"PhysDef":22522.6687</v>
      </c>
      <c r="AM277" s="2" t="str" cm="1">
        <f t="array" ref="AM277">IF(AM276="","",$B$2&amp;AM$31&amp;$B$2&amp;$B$1&amp;ROUND(AM$29/100*_xlfn.XLOOKUP($E277,$E$32:$E$281,_xlfn.XLOOKUP(AM$31,$S$28:$AB$28,$S$32:$AB$281))*IFERROR(_xlfn.XLOOKUP(AP$30,$S$8:$S$10,_xlfn.XLOOKUP(AM$31,$U$4:$Z$4,$U$8:$Z$10),1),1),4))</f>
        <v>"SkillSpeed":0.1789</v>
      </c>
      <c r="AN277" s="2" t="str" cm="1">
        <f t="array" ref="AN277">IF(AN276="","",$B$2&amp;AN$31&amp;$B$2&amp;$B$1&amp;ROUND(AN$29/100*_xlfn.XLOOKUP($E277,$E$32:$E$281,_xlfn.XLOOKUP(AN$31,$S$28:$AB$28,$S$32:$AB$281))*IFERROR(_xlfn.XLOOKUP(AO$30,$S$8:$S$10,_xlfn.XLOOKUP(AN$31,$U$4:$Z$4,$U$8:$Z$10),1),1),4))</f>
        <v/>
      </c>
      <c r="AO277" s="2" t="str">
        <f t="shared" si="39"/>
        <v>{"PhysDef":22522.6687,"SkillSpeed":0.1789}</v>
      </c>
      <c r="AP277" s="2" t="str" cm="1">
        <f t="array" ref="AP277">IF(AP276="","",$B$2&amp;AP$31&amp;$B$2&amp;$B$1&amp;ROUND(AP$29/100*_xlfn.XLOOKUP($E277,$E$32:$E$281,_xlfn.XLOOKUP(AP$31,$S$28:$AB$28,$S$32:$AB$281))*IFERROR(_xlfn.XLOOKUP(AS$30,$S$8:$S$10,_xlfn.XLOOKUP(AP$31,$U$4:$Z$4,$U$8:$Z$10),1),1),4))</f>
        <v>"MagicDef":22522.6687</v>
      </c>
      <c r="AQ277" s="2" t="str" cm="1">
        <f t="array" ref="AQ277">IF(AQ276="","",$B$2&amp;AQ$31&amp;$B$2&amp;$B$1&amp;ROUND(AQ$29/100*_xlfn.XLOOKUP($E277,$E$32:$E$281,_xlfn.XLOOKUP(AQ$31,$S$28:$AB$28,$S$32:$AB$281))*IFERROR(_xlfn.XLOOKUP(AT$30,$S$8:$S$10,_xlfn.XLOOKUP(AQ$31,$U$4:$Z$4,$U$8:$Z$10),1),1),4))</f>
        <v>"AtkSpeed":0.23</v>
      </c>
      <c r="AR277" s="2" t="str" cm="1">
        <f t="array" ref="AR277">IF(AR276="","",$B$2&amp;AR$31&amp;$B$2&amp;$B$1&amp;ROUND(AR$29/100*_xlfn.XLOOKUP($E277,$E$32:$E$281,_xlfn.XLOOKUP(AR$31,$S$28:$AB$28,$S$32:$AB$281))*IFERROR(_xlfn.XLOOKUP(AS$30,$S$8:$S$10,_xlfn.XLOOKUP(AR$31,$U$4:$Z$4,$U$8:$Z$10),1),1),4))</f>
        <v>"SkillSpeed":0.1789</v>
      </c>
      <c r="AS277" s="2" t="str">
        <f t="shared" si="40"/>
        <v>{"MagicDef":22522.6687,"AtkSpeed":0.23,"SkillSpeed":0.1789}</v>
      </c>
      <c r="AT277" s="2" t="str" cm="1">
        <f t="array" ref="AT277">IF(AT276="","",$B$2&amp;AT$31&amp;$B$2&amp;$B$1&amp;ROUND(AT$29/100*_xlfn.XLOOKUP($E277,$E$32:$E$281,_xlfn.XLOOKUP(AT$31,$S$28:$AB$28,$S$32:$AB$281))*IFERROR(_xlfn.XLOOKUP(AW$30,$S$8:$S$10,_xlfn.XLOOKUP(AT$31,$U$4:$Z$4,$U$8:$Z$10),1),1),4))</f>
        <v>"Atk":50972.3556</v>
      </c>
      <c r="AU277" s="2" t="str" cm="1">
        <f t="array" ref="AU277">IF(AU276="","",$B$2&amp;AU$31&amp;$B$2&amp;$B$1&amp;ROUND(AU$29/100*_xlfn.XLOOKUP($E277,$E$32:$E$281,_xlfn.XLOOKUP(AU$31,$S$28:$AB$28,$S$32:$AB$281))*IFERROR(_xlfn.XLOOKUP(AX$30,$S$8:$S$10,_xlfn.XLOOKUP(AU$31,$U$4:$Z$4,$U$8:$Z$10),1),1),4))</f>
        <v>"Cri":0.8092</v>
      </c>
      <c r="AV277" s="2" t="str" cm="1">
        <f t="array" ref="AV277">IF(AV276="","",$B$2&amp;AV$31&amp;$B$2&amp;$B$1&amp;ROUND(AV$29/100*_xlfn.XLOOKUP($E277,$E$32:$E$281,_xlfn.XLOOKUP(AV$31,$S$28:$AB$28,$S$32:$AB$281))*IFERROR(_xlfn.XLOOKUP(AW$30,$S$8:$S$10,_xlfn.XLOOKUP(AV$31,$U$4:$Z$4,$U$8:$Z$10),1),1),4))</f>
        <v/>
      </c>
      <c r="AW277" s="2" t="str">
        <f t="shared" si="41"/>
        <v>{"Atk":50972.3556,"Cri":0.8092}</v>
      </c>
      <c r="AX277" s="2" t="str" cm="1">
        <f t="array" ref="AX277">IF(AX276="","",$B$2&amp;AX$31&amp;$B$2&amp;$B$1&amp;ROUND(AX$29/100*_xlfn.XLOOKUP($E277,$E$32:$E$281,_xlfn.XLOOKUP(AX$31,$S$28:$AB$28,$S$32:$AB$281))*IFERROR(_xlfn.XLOOKUP(BA$30,$S$8:$S$10,_xlfn.XLOOKUP(AX$31,$U$4:$Z$4,$U$8:$Z$10),1),1),4))</f>
        <v>"Hp":740877.261</v>
      </c>
      <c r="AY277" s="2" t="str" cm="1">
        <f t="array" ref="AY277">IF(AY276="","",$B$2&amp;AY$31&amp;$B$2&amp;$B$1&amp;ROUND(AY$29/100*_xlfn.XLOOKUP($E277,$E$32:$E$281,_xlfn.XLOOKUP(AY$31,$S$28:$AB$28,$S$32:$AB$281))*IFERROR(_xlfn.XLOOKUP(BB$30,$S$8:$S$10,_xlfn.XLOOKUP(AY$31,$U$4:$Z$4,$U$8:$Z$10),1),1),4))</f>
        <v>"AntiCri":0.8092</v>
      </c>
      <c r="AZ277" s="2" t="str" cm="1">
        <f t="array" ref="AZ277">IF(AZ276="","",$B$2&amp;AZ$31&amp;$B$2&amp;$B$1&amp;ROUND(AZ$29/100*_xlfn.XLOOKUP($E277,$E$32:$E$281,_xlfn.XLOOKUP(AZ$31,$S$28:$AB$28,$S$32:$AB$281))*IFERROR(_xlfn.XLOOKUP(BA$30,$S$8:$S$10,_xlfn.XLOOKUP(AZ$31,$U$4:$Z$4,$U$8:$Z$10),1),1),4))</f>
        <v/>
      </c>
      <c r="BA277" s="2" t="str">
        <f t="shared" si="42"/>
        <v>{"Hp":740877.261,"AntiCri":0.8092}</v>
      </c>
      <c r="BB277" s="2" t="str" cm="1">
        <f t="array" ref="BB277">IF(BB276="","",$B$2&amp;BB$31&amp;$B$2&amp;$B$1&amp;ROUND(BB$29/100*_xlfn.XLOOKUP($E277,$E$32:$E$281,_xlfn.XLOOKUP(BB$31,$S$28:$AB$28,$S$32:$AB$281))*IFERROR(_xlfn.XLOOKUP(BE$30,$S$8:$S$10,_xlfn.XLOOKUP(BB$31,$U$4:$Z$4,$U$8:$Z$10),1),1),4))</f>
        <v>"PhysDef":26078.8796</v>
      </c>
      <c r="BC277" s="2" t="str" cm="1">
        <f t="array" ref="BC277">IF(BC276="","",$B$2&amp;BC$31&amp;$B$2&amp;$B$1&amp;ROUND(BC$29/100*_xlfn.XLOOKUP($E277,$E$32:$E$281,_xlfn.XLOOKUP(BC$31,$S$28:$AB$28,$S$32:$AB$281))*IFERROR(_xlfn.XLOOKUP(BF$30,$S$8:$S$10,_xlfn.XLOOKUP(BC$31,$U$4:$Z$4,$U$8:$Z$10),1),1),4))</f>
        <v>"OnHealInc":0.1686</v>
      </c>
      <c r="BD277" s="2" t="str" cm="1">
        <f t="array" ref="BD277">IF(BD276="","",$B$2&amp;BD$31&amp;$B$2&amp;$B$1&amp;ROUND(BD$29/100*_xlfn.XLOOKUP($E277,$E$32:$E$281,_xlfn.XLOOKUP(BD$31,$S$28:$AB$28,$S$32:$AB$281))*IFERROR(_xlfn.XLOOKUP(BE$30,$S$8:$S$10,_xlfn.XLOOKUP(BD$31,$U$4:$Z$4,$U$8:$Z$10),1),1),4))</f>
        <v/>
      </c>
      <c r="BE277" s="2" t="str">
        <f t="shared" si="43"/>
        <v>{"PhysDef":26078.8796,"OnHealInc":0.1686}</v>
      </c>
      <c r="BF277" s="2" t="str" cm="1">
        <f t="array" ref="BF277">IF(BF276="","",$B$2&amp;BF$31&amp;$B$2&amp;$B$1&amp;ROUND(BF$29/100*_xlfn.XLOOKUP($E277,$E$32:$E$281,_xlfn.XLOOKUP(BF$31,$S$28:$AB$28,$S$32:$AB$281))*IFERROR(_xlfn.XLOOKUP(BI$30,$S$8:$S$10,_xlfn.XLOOKUP(BF$31,$U$4:$Z$4,$U$8:$Z$10),1),1),4))</f>
        <v>"MagicDef":26078.8796</v>
      </c>
      <c r="BG277" s="2" t="str" cm="1">
        <f t="array" ref="BG277">IF(BG276="","",$B$2&amp;BG$31&amp;$B$2&amp;$B$1&amp;ROUND(BG$29/100*_xlfn.XLOOKUP($E277,$E$32:$E$281,_xlfn.XLOOKUP(BG$31,$S$28:$AB$28,$S$32:$AB$281))*IFERROR(_xlfn.XLOOKUP(BJ$30,$S$8:$S$10,_xlfn.XLOOKUP(BG$31,$U$4:$Z$4,$U$8:$Z$10),1),1),4))</f>
        <v>"AtkSpeed":0.23</v>
      </c>
      <c r="BH277" s="2" t="str" cm="1">
        <f t="array" ref="BH277">IF(BH276="","",$B$2&amp;BH$31&amp;$B$2&amp;$B$1&amp;ROUND(BH$29/100*_xlfn.XLOOKUP($E277,$E$32:$E$281,_xlfn.XLOOKUP(BH$31,$S$28:$AB$28,$S$32:$AB$281))*IFERROR(_xlfn.XLOOKUP(BI$30,$S$8:$S$10,_xlfn.XLOOKUP(BH$31,$U$4:$Z$4,$U$8:$Z$10),1),1),4))</f>
        <v>"OnHealInc":0.1686</v>
      </c>
      <c r="BI277" s="2" t="str">
        <f t="shared" si="44"/>
        <v>{"MagicDef":26078.8796,"AtkSpeed":0.23,"OnHealInc":0.1686}</v>
      </c>
      <c r="BJ277" s="2" t="str" cm="1">
        <f t="array" ref="BJ277">IF(BJ276="","",$B$2&amp;BJ$31&amp;$B$2&amp;$B$1&amp;ROUND(BJ$29/100*_xlfn.XLOOKUP($E277,$E$32:$E$281,_xlfn.XLOOKUP(BJ$31,$S$28:$AB$28,$S$32:$AB$281))*IFERROR(_xlfn.XLOOKUP(BM$30,$S$8:$S$10,_xlfn.XLOOKUP(BJ$31,$U$4:$Z$4,$U$8:$Z$10),1),1),4))</f>
        <v>"Atk":65197.199</v>
      </c>
      <c r="BK277" s="2" t="str" cm="1">
        <f t="array" ref="BK277">IF(BK276="","",$B$2&amp;BK$31&amp;$B$2&amp;$B$1&amp;ROUND(BK$29/100*_xlfn.XLOOKUP($E277,$E$32:$E$281,_xlfn.XLOOKUP(BK$31,$S$28:$AB$28,$S$32:$AB$281))*IFERROR(_xlfn.XLOOKUP(BN$30,$S$8:$S$10,_xlfn.XLOOKUP(BK$31,$U$4:$Z$4,$U$8:$Z$10),1),1),4))</f>
        <v>"Cri":0.8092</v>
      </c>
      <c r="BL277" s="2" t="str" cm="1">
        <f t="array" ref="BL277">IF(BL276="","",$B$2&amp;BL$31&amp;$B$2&amp;$B$1&amp;ROUND(BL$29/100*_xlfn.XLOOKUP($E277,$E$32:$E$281,_xlfn.XLOOKUP(BL$31,$S$28:$AB$28,$S$32:$AB$281))*IFERROR(_xlfn.XLOOKUP(BM$30,$S$8:$S$10,_xlfn.XLOOKUP(BL$31,$U$4:$Z$4,$U$8:$Z$10),1),1),4))</f>
        <v/>
      </c>
      <c r="BM277" s="2" t="str">
        <f t="shared" si="45"/>
        <v>{"Atk":65197.199,"Cri":0.8092}</v>
      </c>
      <c r="BN277" s="2" t="str" cm="1">
        <f t="array" ref="BN277">IF(BN276="","",$B$2&amp;BN$31&amp;$B$2&amp;$B$1&amp;ROUND(BN$29/100*_xlfn.XLOOKUP($E277,$E$32:$E$281,_xlfn.XLOOKUP(BN$31,$S$28:$AB$28,$S$32:$AB$281))*IFERROR(_xlfn.XLOOKUP(BQ$30,$S$8:$S$10,_xlfn.XLOOKUP(BN$31,$U$4:$Z$4,$U$8:$Z$10),1),1),4))</f>
        <v>"Hp":622336.8993</v>
      </c>
      <c r="BO277" s="2" t="str" cm="1">
        <f t="array" ref="BO277">IF(BO276="","",$B$2&amp;BO$31&amp;$B$2&amp;$B$1&amp;ROUND(BO$29/100*_xlfn.XLOOKUP($E277,$E$32:$E$281,_xlfn.XLOOKUP(BO$31,$S$28:$AB$28,$S$32:$AB$281))*IFERROR(_xlfn.XLOOKUP(BR$30,$S$8:$S$10,_xlfn.XLOOKUP(BO$31,$U$4:$Z$4,$U$8:$Z$10),1),1),4))</f>
        <v>"AntiCri":0.8092</v>
      </c>
      <c r="BP277" s="2" t="str" cm="1">
        <f t="array" ref="BP277">IF(BP276="","",$B$2&amp;BP$31&amp;$B$2&amp;$B$1&amp;ROUND(BP$29/100*_xlfn.XLOOKUP($E277,$E$32:$E$281,_xlfn.XLOOKUP(BP$31,$S$28:$AB$28,$S$32:$AB$281))*IFERROR(_xlfn.XLOOKUP(BQ$30,$S$8:$S$10,_xlfn.XLOOKUP(BP$31,$U$4:$Z$4,$U$8:$Z$10),1),1),4))</f>
        <v/>
      </c>
      <c r="BQ277" s="2" t="str">
        <f t="shared" si="46"/>
        <v>{"Hp":622336.8993,"AntiCri":0.8092}</v>
      </c>
      <c r="BR277" s="2" t="str" cm="1">
        <f t="array" ref="BR277">IF(BR276="","",$B$2&amp;BR$31&amp;$B$2&amp;$B$1&amp;ROUND(BR$29/100*_xlfn.XLOOKUP($E277,$E$32:$E$281,_xlfn.XLOOKUP(BR$31,$S$28:$AB$28,$S$32:$AB$281))*IFERROR(_xlfn.XLOOKUP(BU$30,$S$8:$S$10,_xlfn.XLOOKUP(BR$31,$U$4:$Z$4,$U$8:$Z$10),1),1),4))</f>
        <v>"PhysDef":22996.8302</v>
      </c>
      <c r="BS277" s="2" t="str" cm="1">
        <f t="array" ref="BS277">IF(BS276="","",$B$2&amp;BS$31&amp;$B$2&amp;$B$1&amp;ROUND(BS$29/100*_xlfn.XLOOKUP($E277,$E$32:$E$281,_xlfn.XLOOKUP(BS$31,$S$28:$AB$28,$S$32:$AB$281))*IFERROR(_xlfn.XLOOKUP(BV$30,$S$8:$S$10,_xlfn.XLOOKUP(BS$31,$U$4:$Z$4,$U$8:$Z$10),1),1),4))</f>
        <v>"HealInc":0.1686</v>
      </c>
      <c r="BT277" s="2" t="str" cm="1">
        <f t="array" ref="BT277">IF(BT276="","",$B$2&amp;BT$31&amp;$B$2&amp;$B$1&amp;ROUND(BT$29/100*_xlfn.XLOOKUP($E277,$E$32:$E$281,_xlfn.XLOOKUP(BT$31,$S$28:$AB$28,$S$32:$AB$281))*IFERROR(_xlfn.XLOOKUP(BU$30,$S$8:$S$10,_xlfn.XLOOKUP(BT$31,$U$4:$Z$4,$U$8:$Z$10),1),1),4))</f>
        <v/>
      </c>
      <c r="BU277" s="2" t="str">
        <f t="shared" si="47"/>
        <v>{"PhysDef":22996.8302,"HealInc":0.1686}</v>
      </c>
      <c r="BV277" s="2" t="str" cm="1">
        <f t="array" ref="BV277">IF(BV276="","",$B$2&amp;BV$31&amp;$B$2&amp;$B$1&amp;ROUND(BV$29/100*_xlfn.XLOOKUP($E277,$E$32:$E$281,_xlfn.XLOOKUP(BV$31,$S$28:$AB$28,$S$32:$AB$281))*IFERROR(_xlfn.XLOOKUP(BY$30,$S$8:$S$10,_xlfn.XLOOKUP(BV$31,$U$4:$Z$4,$U$8:$Z$10),1),1),4))</f>
        <v>"MagicDef":23470.9916</v>
      </c>
      <c r="BW277" s="2" t="str" cm="1">
        <f t="array" ref="BW277">IF(BW276="","",$B$2&amp;BW$31&amp;$B$2&amp;$B$1&amp;ROUND(BW$29/100*_xlfn.XLOOKUP($E277,$E$32:$E$281,_xlfn.XLOOKUP(BW$31,$S$28:$AB$28,$S$32:$AB$281))*IFERROR(_xlfn.XLOOKUP(BZ$30,$S$8:$S$10,_xlfn.XLOOKUP(BW$31,$U$4:$Z$4,$U$8:$Z$10),1),1),4))</f>
        <v>"AtkSpeed":0.23</v>
      </c>
      <c r="BX277" s="2" t="str" cm="1">
        <f t="array" ref="BX277">IF(BX276="","",$B$2&amp;BX$31&amp;$B$2&amp;$B$1&amp;ROUND(BX$29/100*_xlfn.XLOOKUP($E277,$E$32:$E$281,_xlfn.XLOOKUP(BX$31,$S$28:$AB$28,$S$32:$AB$281))*IFERROR(_xlfn.XLOOKUP(BY$30,$S$8:$S$10,_xlfn.XLOOKUP(BX$31,$U$4:$Z$4,$U$8:$Z$10),1),1),4))</f>
        <v>"HealInc":0.1686</v>
      </c>
      <c r="BY277" s="2" t="str">
        <f t="shared" si="48"/>
        <v>{"MagicDef":23470.9916,"AtkSpeed":0.23,"HealInc":0.1686}</v>
      </c>
    </row>
    <row r="278" spans="4:77" ht="16.5" x14ac:dyDescent="0.15">
      <c r="D278" s="38">
        <v>503</v>
      </c>
      <c r="E278" s="43">
        <v>247</v>
      </c>
      <c r="F278" s="38">
        <v>0</v>
      </c>
      <c r="G278" s="38">
        <v>0</v>
      </c>
      <c r="H278" s="38">
        <v>0</v>
      </c>
      <c r="I278" s="48">
        <v>0</v>
      </c>
      <c r="J278" s="48">
        <v>0</v>
      </c>
      <c r="K278" s="48">
        <v>0</v>
      </c>
      <c r="L278" s="48">
        <v>0</v>
      </c>
      <c r="M278" s="48">
        <v>0</v>
      </c>
      <c r="N278" s="48">
        <v>0</v>
      </c>
      <c r="O278" s="48">
        <v>0</v>
      </c>
      <c r="P278" s="48">
        <v>0</v>
      </c>
      <c r="Q278" s="48">
        <v>0</v>
      </c>
      <c r="R278" s="48">
        <v>0</v>
      </c>
      <c r="S278" s="48">
        <f>SUM(I$32:I278)</f>
        <v>592701.80883179419</v>
      </c>
      <c r="T278" s="48">
        <f>SUM(J$32:J278)</f>
        <v>59270.180883179411</v>
      </c>
      <c r="U278" s="48">
        <f>SUM(K$32:K278)</f>
        <v>23708.072353271767</v>
      </c>
      <c r="V278" s="48">
        <f>SUM(L$32:L278)</f>
        <v>23708.072353271767</v>
      </c>
      <c r="W278" s="62">
        <f>SUM(M$32:M278)/10000</f>
        <v>0.80920000000000003</v>
      </c>
      <c r="X278" s="62">
        <f>SUM(N$32:N278)/10000</f>
        <v>0.80920000000000003</v>
      </c>
      <c r="Y278" s="62">
        <f>SUM(O$32:O278)/10000</f>
        <v>0.22994999999999999</v>
      </c>
      <c r="Z278" s="62">
        <f>SUM(P$32:P278)/10000</f>
        <v>0.17885000000000001</v>
      </c>
      <c r="AA278" s="62">
        <f>SUM(Q$32:Q278)/10000</f>
        <v>0.16863000000000011</v>
      </c>
      <c r="AB278" s="62">
        <f>SUM(R$32:R278)/10000</f>
        <v>0.16863000000000011</v>
      </c>
      <c r="AD278" s="2" t="str" cm="1">
        <f t="array" ref="AD278">IF(AD277="","",$B$2&amp;AD$31&amp;$B$2&amp;$B$1&amp;ROUND(AD$29/100*_xlfn.XLOOKUP($E278,$E$32:$E$281,_xlfn.XLOOKUP(AD$31,$S$28:$AB$28,$S$32:$AB$281))*_xlfn.XLOOKUP(AG$30,$S$8:$S$10,_xlfn.XLOOKUP(AD$31,$U$4:$Z$4,$U$8:$Z$10),1),4))</f>
        <v>"Atk":72309.6207</v>
      </c>
      <c r="AE278" s="2" t="str" cm="1">
        <f t="array" ref="AE278">IF(AE277="","",$B$2&amp;AE$31&amp;$B$2&amp;$B$1&amp;ROUND(AE$29/100*_xlfn.XLOOKUP($E278,$E$32:$E$281,_xlfn.XLOOKUP(AE$31,$S$28:$AB$28,$S$32:$AB$281))*_xlfn.XLOOKUP(AG$30,$S$8:$S$10,_xlfn.XLOOKUP(AE$31,$U$4:$Z$4,$U$8:$Z$10),1),4))</f>
        <v>"Cri":1.1733</v>
      </c>
      <c r="AF278" s="2" t="str" cm="1">
        <f t="array" ref="AF278">IF(AF277="","",$B$2&amp;AF$31&amp;$B$2&amp;$B$1&amp;ROUND(AF$29/100*_xlfn.XLOOKUP($E278,$E$32:$E$281,_xlfn.XLOOKUP(AF$31,$S$28:$AB$28,$S$32:$AB$281))*_xlfn.XLOOKUP(AI$30,$S$8:$S$10,_xlfn.XLOOKUP(AF$31,$U$4:$Z$4,$U$8:$Z$10),1),4))</f>
        <v/>
      </c>
      <c r="AG278" s="2" t="str">
        <f t="shared" si="37"/>
        <v>{"Atk":72309.6207,"Cri":1.1733}</v>
      </c>
      <c r="AH278" s="2" t="str" cm="1">
        <f t="array" ref="AH278">IF(AH277="","",$B$2&amp;AH$31&amp;$B$2&amp;$B$1&amp;ROUND(AH$29/100*_xlfn.XLOOKUP($E278,$E$32:$E$281,_xlfn.XLOOKUP(AH$31,$S$28:$AB$28,$S$32:$AB$281))*_xlfn.XLOOKUP(AK$30,$S$8:$S$10,_xlfn.XLOOKUP(AH$31,$U$4:$Z$4,$U$8:$Z$10),1),4))</f>
        <v>"Hp":521577.5918</v>
      </c>
      <c r="AI278" s="2" t="str" cm="1">
        <f t="array" ref="AI278">IF(AI277="","",$B$2&amp;AI$31&amp;$B$2&amp;$B$1&amp;ROUND(AI$29/100*_xlfn.XLOOKUP($E278,$E$32:$E$281,_xlfn.XLOOKUP(AI$31,$S$28:$AB$28,$S$32:$AB$281))*_xlfn.XLOOKUP(AK$30,$S$8:$S$10,_xlfn.XLOOKUP(AI$31,$U$4:$Z$4,$U$8:$Z$10),1),4))</f>
        <v>"AntiCri":0.6474</v>
      </c>
      <c r="AJ278" s="2" t="str" cm="1">
        <f t="array" ref="AJ278">IF(AJ277="","",$B$2&amp;AJ$31&amp;$B$2&amp;$B$1&amp;ROUND(AJ$29/100*_xlfn.XLOOKUP($E278,$E$32:$E$281,_xlfn.XLOOKUP(AJ$31,$S$28:$AB$28,$S$32:$AB$281))*_xlfn.XLOOKUP(AK$30,$S$8:$S$10,_xlfn.XLOOKUP(AJ$31,$U$4:$Z$4,$U$8:$Z$10),1),4))</f>
        <v/>
      </c>
      <c r="AK278" s="2" t="str">
        <f t="shared" si="38"/>
        <v>{"Hp":521577.5918,"AntiCri":0.6474}</v>
      </c>
      <c r="AL278" s="2" t="str" cm="1">
        <f t="array" ref="AL278">IF(AL277="","",$B$2&amp;AL$31&amp;$B$2&amp;$B$1&amp;ROUND(AL$29/100*_xlfn.XLOOKUP($E278,$E$32:$E$281,_xlfn.XLOOKUP(AL$31,$S$28:$AB$28,$S$32:$AB$281))*IFERROR(_xlfn.XLOOKUP(AO$30,$S$8:$S$10,_xlfn.XLOOKUP(AL$31,$U$4:$Z$4,$U$8:$Z$10),1),1),4))</f>
        <v>"PhysDef":22522.6687</v>
      </c>
      <c r="AM278" s="2" t="str" cm="1">
        <f t="array" ref="AM278">IF(AM277="","",$B$2&amp;AM$31&amp;$B$2&amp;$B$1&amp;ROUND(AM$29/100*_xlfn.XLOOKUP($E278,$E$32:$E$281,_xlfn.XLOOKUP(AM$31,$S$28:$AB$28,$S$32:$AB$281))*IFERROR(_xlfn.XLOOKUP(AP$30,$S$8:$S$10,_xlfn.XLOOKUP(AM$31,$U$4:$Z$4,$U$8:$Z$10),1),1),4))</f>
        <v>"SkillSpeed":0.1789</v>
      </c>
      <c r="AN278" s="2" t="str" cm="1">
        <f t="array" ref="AN278">IF(AN277="","",$B$2&amp;AN$31&amp;$B$2&amp;$B$1&amp;ROUND(AN$29/100*_xlfn.XLOOKUP($E278,$E$32:$E$281,_xlfn.XLOOKUP(AN$31,$S$28:$AB$28,$S$32:$AB$281))*IFERROR(_xlfn.XLOOKUP(AO$30,$S$8:$S$10,_xlfn.XLOOKUP(AN$31,$U$4:$Z$4,$U$8:$Z$10),1),1),4))</f>
        <v/>
      </c>
      <c r="AO278" s="2" t="str">
        <f t="shared" si="39"/>
        <v>{"PhysDef":22522.6687,"SkillSpeed":0.1789}</v>
      </c>
      <c r="AP278" s="2" t="str" cm="1">
        <f t="array" ref="AP278">IF(AP277="","",$B$2&amp;AP$31&amp;$B$2&amp;$B$1&amp;ROUND(AP$29/100*_xlfn.XLOOKUP($E278,$E$32:$E$281,_xlfn.XLOOKUP(AP$31,$S$28:$AB$28,$S$32:$AB$281))*IFERROR(_xlfn.XLOOKUP(AS$30,$S$8:$S$10,_xlfn.XLOOKUP(AP$31,$U$4:$Z$4,$U$8:$Z$10),1),1),4))</f>
        <v>"MagicDef":22522.6687</v>
      </c>
      <c r="AQ278" s="2" t="str" cm="1">
        <f t="array" ref="AQ278">IF(AQ277="","",$B$2&amp;AQ$31&amp;$B$2&amp;$B$1&amp;ROUND(AQ$29/100*_xlfn.XLOOKUP($E278,$E$32:$E$281,_xlfn.XLOOKUP(AQ$31,$S$28:$AB$28,$S$32:$AB$281))*IFERROR(_xlfn.XLOOKUP(AT$30,$S$8:$S$10,_xlfn.XLOOKUP(AQ$31,$U$4:$Z$4,$U$8:$Z$10),1),1),4))</f>
        <v>"AtkSpeed":0.23</v>
      </c>
      <c r="AR278" s="2" t="str" cm="1">
        <f t="array" ref="AR278">IF(AR277="","",$B$2&amp;AR$31&amp;$B$2&amp;$B$1&amp;ROUND(AR$29/100*_xlfn.XLOOKUP($E278,$E$32:$E$281,_xlfn.XLOOKUP(AR$31,$S$28:$AB$28,$S$32:$AB$281))*IFERROR(_xlfn.XLOOKUP(AS$30,$S$8:$S$10,_xlfn.XLOOKUP(AR$31,$U$4:$Z$4,$U$8:$Z$10),1),1),4))</f>
        <v>"SkillSpeed":0.1789</v>
      </c>
      <c r="AS278" s="2" t="str">
        <f t="shared" si="40"/>
        <v>{"MagicDef":22522.6687,"AtkSpeed":0.23,"SkillSpeed":0.1789}</v>
      </c>
      <c r="AT278" s="2" t="str" cm="1">
        <f t="array" ref="AT278">IF(AT277="","",$B$2&amp;AT$31&amp;$B$2&amp;$B$1&amp;ROUND(AT$29/100*_xlfn.XLOOKUP($E278,$E$32:$E$281,_xlfn.XLOOKUP(AT$31,$S$28:$AB$28,$S$32:$AB$281))*IFERROR(_xlfn.XLOOKUP(AW$30,$S$8:$S$10,_xlfn.XLOOKUP(AT$31,$U$4:$Z$4,$U$8:$Z$10),1),1),4))</f>
        <v>"Atk":50972.3556</v>
      </c>
      <c r="AU278" s="2" t="str" cm="1">
        <f t="array" ref="AU278">IF(AU277="","",$B$2&amp;AU$31&amp;$B$2&amp;$B$1&amp;ROUND(AU$29/100*_xlfn.XLOOKUP($E278,$E$32:$E$281,_xlfn.XLOOKUP(AU$31,$S$28:$AB$28,$S$32:$AB$281))*IFERROR(_xlfn.XLOOKUP(AX$30,$S$8:$S$10,_xlfn.XLOOKUP(AU$31,$U$4:$Z$4,$U$8:$Z$10),1),1),4))</f>
        <v>"Cri":0.8092</v>
      </c>
      <c r="AV278" s="2" t="str" cm="1">
        <f t="array" ref="AV278">IF(AV277="","",$B$2&amp;AV$31&amp;$B$2&amp;$B$1&amp;ROUND(AV$29/100*_xlfn.XLOOKUP($E278,$E$32:$E$281,_xlfn.XLOOKUP(AV$31,$S$28:$AB$28,$S$32:$AB$281))*IFERROR(_xlfn.XLOOKUP(AW$30,$S$8:$S$10,_xlfn.XLOOKUP(AV$31,$U$4:$Z$4,$U$8:$Z$10),1),1),4))</f>
        <v/>
      </c>
      <c r="AW278" s="2" t="str">
        <f t="shared" si="41"/>
        <v>{"Atk":50972.3556,"Cri":0.8092}</v>
      </c>
      <c r="AX278" s="2" t="str" cm="1">
        <f t="array" ref="AX278">IF(AX277="","",$B$2&amp;AX$31&amp;$B$2&amp;$B$1&amp;ROUND(AX$29/100*_xlfn.XLOOKUP($E278,$E$32:$E$281,_xlfn.XLOOKUP(AX$31,$S$28:$AB$28,$S$32:$AB$281))*IFERROR(_xlfn.XLOOKUP(BA$30,$S$8:$S$10,_xlfn.XLOOKUP(AX$31,$U$4:$Z$4,$U$8:$Z$10),1),1),4))</f>
        <v>"Hp":740877.261</v>
      </c>
      <c r="AY278" s="2" t="str" cm="1">
        <f t="array" ref="AY278">IF(AY277="","",$B$2&amp;AY$31&amp;$B$2&amp;$B$1&amp;ROUND(AY$29/100*_xlfn.XLOOKUP($E278,$E$32:$E$281,_xlfn.XLOOKUP(AY$31,$S$28:$AB$28,$S$32:$AB$281))*IFERROR(_xlfn.XLOOKUP(BB$30,$S$8:$S$10,_xlfn.XLOOKUP(AY$31,$U$4:$Z$4,$U$8:$Z$10),1),1),4))</f>
        <v>"AntiCri":0.8092</v>
      </c>
      <c r="AZ278" s="2" t="str" cm="1">
        <f t="array" ref="AZ278">IF(AZ277="","",$B$2&amp;AZ$31&amp;$B$2&amp;$B$1&amp;ROUND(AZ$29/100*_xlfn.XLOOKUP($E278,$E$32:$E$281,_xlfn.XLOOKUP(AZ$31,$S$28:$AB$28,$S$32:$AB$281))*IFERROR(_xlfn.XLOOKUP(BA$30,$S$8:$S$10,_xlfn.XLOOKUP(AZ$31,$U$4:$Z$4,$U$8:$Z$10),1),1),4))</f>
        <v/>
      </c>
      <c r="BA278" s="2" t="str">
        <f t="shared" si="42"/>
        <v>{"Hp":740877.261,"AntiCri":0.8092}</v>
      </c>
      <c r="BB278" s="2" t="str" cm="1">
        <f t="array" ref="BB278">IF(BB277="","",$B$2&amp;BB$31&amp;$B$2&amp;$B$1&amp;ROUND(BB$29/100*_xlfn.XLOOKUP($E278,$E$32:$E$281,_xlfn.XLOOKUP(BB$31,$S$28:$AB$28,$S$32:$AB$281))*IFERROR(_xlfn.XLOOKUP(BE$30,$S$8:$S$10,_xlfn.XLOOKUP(BB$31,$U$4:$Z$4,$U$8:$Z$10),1),1),4))</f>
        <v>"PhysDef":26078.8796</v>
      </c>
      <c r="BC278" s="2" t="str" cm="1">
        <f t="array" ref="BC278">IF(BC277="","",$B$2&amp;BC$31&amp;$B$2&amp;$B$1&amp;ROUND(BC$29/100*_xlfn.XLOOKUP($E278,$E$32:$E$281,_xlfn.XLOOKUP(BC$31,$S$28:$AB$28,$S$32:$AB$281))*IFERROR(_xlfn.XLOOKUP(BF$30,$S$8:$S$10,_xlfn.XLOOKUP(BC$31,$U$4:$Z$4,$U$8:$Z$10),1),1),4))</f>
        <v>"OnHealInc":0.1686</v>
      </c>
      <c r="BD278" s="2" t="str" cm="1">
        <f t="array" ref="BD278">IF(BD277="","",$B$2&amp;BD$31&amp;$B$2&amp;$B$1&amp;ROUND(BD$29/100*_xlfn.XLOOKUP($E278,$E$32:$E$281,_xlfn.XLOOKUP(BD$31,$S$28:$AB$28,$S$32:$AB$281))*IFERROR(_xlfn.XLOOKUP(BE$30,$S$8:$S$10,_xlfn.XLOOKUP(BD$31,$U$4:$Z$4,$U$8:$Z$10),1),1),4))</f>
        <v/>
      </c>
      <c r="BE278" s="2" t="str">
        <f t="shared" si="43"/>
        <v>{"PhysDef":26078.8796,"OnHealInc":0.1686}</v>
      </c>
      <c r="BF278" s="2" t="str" cm="1">
        <f t="array" ref="BF278">IF(BF277="","",$B$2&amp;BF$31&amp;$B$2&amp;$B$1&amp;ROUND(BF$29/100*_xlfn.XLOOKUP($E278,$E$32:$E$281,_xlfn.XLOOKUP(BF$31,$S$28:$AB$28,$S$32:$AB$281))*IFERROR(_xlfn.XLOOKUP(BI$30,$S$8:$S$10,_xlfn.XLOOKUP(BF$31,$U$4:$Z$4,$U$8:$Z$10),1),1),4))</f>
        <v>"MagicDef":26078.8796</v>
      </c>
      <c r="BG278" s="2" t="str" cm="1">
        <f t="array" ref="BG278">IF(BG277="","",$B$2&amp;BG$31&amp;$B$2&amp;$B$1&amp;ROUND(BG$29/100*_xlfn.XLOOKUP($E278,$E$32:$E$281,_xlfn.XLOOKUP(BG$31,$S$28:$AB$28,$S$32:$AB$281))*IFERROR(_xlfn.XLOOKUP(BJ$30,$S$8:$S$10,_xlfn.XLOOKUP(BG$31,$U$4:$Z$4,$U$8:$Z$10),1),1),4))</f>
        <v>"AtkSpeed":0.23</v>
      </c>
      <c r="BH278" s="2" t="str" cm="1">
        <f t="array" ref="BH278">IF(BH277="","",$B$2&amp;BH$31&amp;$B$2&amp;$B$1&amp;ROUND(BH$29/100*_xlfn.XLOOKUP($E278,$E$32:$E$281,_xlfn.XLOOKUP(BH$31,$S$28:$AB$28,$S$32:$AB$281))*IFERROR(_xlfn.XLOOKUP(BI$30,$S$8:$S$10,_xlfn.XLOOKUP(BH$31,$U$4:$Z$4,$U$8:$Z$10),1),1),4))</f>
        <v>"OnHealInc":0.1686</v>
      </c>
      <c r="BI278" s="2" t="str">
        <f t="shared" si="44"/>
        <v>{"MagicDef":26078.8796,"AtkSpeed":0.23,"OnHealInc":0.1686}</v>
      </c>
      <c r="BJ278" s="2" t="str" cm="1">
        <f t="array" ref="BJ278">IF(BJ277="","",$B$2&amp;BJ$31&amp;$B$2&amp;$B$1&amp;ROUND(BJ$29/100*_xlfn.XLOOKUP($E278,$E$32:$E$281,_xlfn.XLOOKUP(BJ$31,$S$28:$AB$28,$S$32:$AB$281))*IFERROR(_xlfn.XLOOKUP(BM$30,$S$8:$S$10,_xlfn.XLOOKUP(BJ$31,$U$4:$Z$4,$U$8:$Z$10),1),1),4))</f>
        <v>"Atk":65197.199</v>
      </c>
      <c r="BK278" s="2" t="str" cm="1">
        <f t="array" ref="BK278">IF(BK277="","",$B$2&amp;BK$31&amp;$B$2&amp;$B$1&amp;ROUND(BK$29/100*_xlfn.XLOOKUP($E278,$E$32:$E$281,_xlfn.XLOOKUP(BK$31,$S$28:$AB$28,$S$32:$AB$281))*IFERROR(_xlfn.XLOOKUP(BN$30,$S$8:$S$10,_xlfn.XLOOKUP(BK$31,$U$4:$Z$4,$U$8:$Z$10),1),1),4))</f>
        <v>"Cri":0.8092</v>
      </c>
      <c r="BL278" s="2" t="str" cm="1">
        <f t="array" ref="BL278">IF(BL277="","",$B$2&amp;BL$31&amp;$B$2&amp;$B$1&amp;ROUND(BL$29/100*_xlfn.XLOOKUP($E278,$E$32:$E$281,_xlfn.XLOOKUP(BL$31,$S$28:$AB$28,$S$32:$AB$281))*IFERROR(_xlfn.XLOOKUP(BM$30,$S$8:$S$10,_xlfn.XLOOKUP(BL$31,$U$4:$Z$4,$U$8:$Z$10),1),1),4))</f>
        <v/>
      </c>
      <c r="BM278" s="2" t="str">
        <f t="shared" si="45"/>
        <v>{"Atk":65197.199,"Cri":0.8092}</v>
      </c>
      <c r="BN278" s="2" t="str" cm="1">
        <f t="array" ref="BN278">IF(BN277="","",$B$2&amp;BN$31&amp;$B$2&amp;$B$1&amp;ROUND(BN$29/100*_xlfn.XLOOKUP($E278,$E$32:$E$281,_xlfn.XLOOKUP(BN$31,$S$28:$AB$28,$S$32:$AB$281))*IFERROR(_xlfn.XLOOKUP(BQ$30,$S$8:$S$10,_xlfn.XLOOKUP(BN$31,$U$4:$Z$4,$U$8:$Z$10),1),1),4))</f>
        <v>"Hp":622336.8993</v>
      </c>
      <c r="BO278" s="2" t="str" cm="1">
        <f t="array" ref="BO278">IF(BO277="","",$B$2&amp;BO$31&amp;$B$2&amp;$B$1&amp;ROUND(BO$29/100*_xlfn.XLOOKUP($E278,$E$32:$E$281,_xlfn.XLOOKUP(BO$31,$S$28:$AB$28,$S$32:$AB$281))*IFERROR(_xlfn.XLOOKUP(BR$30,$S$8:$S$10,_xlfn.XLOOKUP(BO$31,$U$4:$Z$4,$U$8:$Z$10),1),1),4))</f>
        <v>"AntiCri":0.8092</v>
      </c>
      <c r="BP278" s="2" t="str" cm="1">
        <f t="array" ref="BP278">IF(BP277="","",$B$2&amp;BP$31&amp;$B$2&amp;$B$1&amp;ROUND(BP$29/100*_xlfn.XLOOKUP($E278,$E$32:$E$281,_xlfn.XLOOKUP(BP$31,$S$28:$AB$28,$S$32:$AB$281))*IFERROR(_xlfn.XLOOKUP(BQ$30,$S$8:$S$10,_xlfn.XLOOKUP(BP$31,$U$4:$Z$4,$U$8:$Z$10),1),1),4))</f>
        <v/>
      </c>
      <c r="BQ278" s="2" t="str">
        <f t="shared" si="46"/>
        <v>{"Hp":622336.8993,"AntiCri":0.8092}</v>
      </c>
      <c r="BR278" s="2" t="str" cm="1">
        <f t="array" ref="BR278">IF(BR277="","",$B$2&amp;BR$31&amp;$B$2&amp;$B$1&amp;ROUND(BR$29/100*_xlfn.XLOOKUP($E278,$E$32:$E$281,_xlfn.XLOOKUP(BR$31,$S$28:$AB$28,$S$32:$AB$281))*IFERROR(_xlfn.XLOOKUP(BU$30,$S$8:$S$10,_xlfn.XLOOKUP(BR$31,$U$4:$Z$4,$U$8:$Z$10),1),1),4))</f>
        <v>"PhysDef":22996.8302</v>
      </c>
      <c r="BS278" s="2" t="str" cm="1">
        <f t="array" ref="BS278">IF(BS277="","",$B$2&amp;BS$31&amp;$B$2&amp;$B$1&amp;ROUND(BS$29/100*_xlfn.XLOOKUP($E278,$E$32:$E$281,_xlfn.XLOOKUP(BS$31,$S$28:$AB$28,$S$32:$AB$281))*IFERROR(_xlfn.XLOOKUP(BV$30,$S$8:$S$10,_xlfn.XLOOKUP(BS$31,$U$4:$Z$4,$U$8:$Z$10),1),1),4))</f>
        <v>"HealInc":0.1686</v>
      </c>
      <c r="BT278" s="2" t="str" cm="1">
        <f t="array" ref="BT278">IF(BT277="","",$B$2&amp;BT$31&amp;$B$2&amp;$B$1&amp;ROUND(BT$29/100*_xlfn.XLOOKUP($E278,$E$32:$E$281,_xlfn.XLOOKUP(BT$31,$S$28:$AB$28,$S$32:$AB$281))*IFERROR(_xlfn.XLOOKUP(BU$30,$S$8:$S$10,_xlfn.XLOOKUP(BT$31,$U$4:$Z$4,$U$8:$Z$10),1),1),4))</f>
        <v/>
      </c>
      <c r="BU278" s="2" t="str">
        <f t="shared" si="47"/>
        <v>{"PhysDef":22996.8302,"HealInc":0.1686}</v>
      </c>
      <c r="BV278" s="2" t="str" cm="1">
        <f t="array" ref="BV278">IF(BV277="","",$B$2&amp;BV$31&amp;$B$2&amp;$B$1&amp;ROUND(BV$29/100*_xlfn.XLOOKUP($E278,$E$32:$E$281,_xlfn.XLOOKUP(BV$31,$S$28:$AB$28,$S$32:$AB$281))*IFERROR(_xlfn.XLOOKUP(BY$30,$S$8:$S$10,_xlfn.XLOOKUP(BV$31,$U$4:$Z$4,$U$8:$Z$10),1),1),4))</f>
        <v>"MagicDef":23470.9916</v>
      </c>
      <c r="BW278" s="2" t="str" cm="1">
        <f t="array" ref="BW278">IF(BW277="","",$B$2&amp;BW$31&amp;$B$2&amp;$B$1&amp;ROUND(BW$29/100*_xlfn.XLOOKUP($E278,$E$32:$E$281,_xlfn.XLOOKUP(BW$31,$S$28:$AB$28,$S$32:$AB$281))*IFERROR(_xlfn.XLOOKUP(BZ$30,$S$8:$S$10,_xlfn.XLOOKUP(BW$31,$U$4:$Z$4,$U$8:$Z$10),1),1),4))</f>
        <v>"AtkSpeed":0.23</v>
      </c>
      <c r="BX278" s="2" t="str" cm="1">
        <f t="array" ref="BX278">IF(BX277="","",$B$2&amp;BX$31&amp;$B$2&amp;$B$1&amp;ROUND(BX$29/100*_xlfn.XLOOKUP($E278,$E$32:$E$281,_xlfn.XLOOKUP(BX$31,$S$28:$AB$28,$S$32:$AB$281))*IFERROR(_xlfn.XLOOKUP(BY$30,$S$8:$S$10,_xlfn.XLOOKUP(BX$31,$U$4:$Z$4,$U$8:$Z$10),1),1),4))</f>
        <v>"HealInc":0.1686</v>
      </c>
      <c r="BY278" s="2" t="str">
        <f t="shared" si="48"/>
        <v>{"MagicDef":23470.9916,"AtkSpeed":0.23,"HealInc":0.1686}</v>
      </c>
    </row>
    <row r="279" spans="4:77" ht="16.5" x14ac:dyDescent="0.15">
      <c r="D279" s="38">
        <v>505</v>
      </c>
      <c r="E279" s="43">
        <v>248</v>
      </c>
      <c r="F279" s="38">
        <v>0</v>
      </c>
      <c r="G279" s="38">
        <v>0</v>
      </c>
      <c r="H279" s="38">
        <v>0</v>
      </c>
      <c r="I279" s="48">
        <v>0</v>
      </c>
      <c r="J279" s="48">
        <v>0</v>
      </c>
      <c r="K279" s="48">
        <v>0</v>
      </c>
      <c r="L279" s="48">
        <v>0</v>
      </c>
      <c r="M279" s="48">
        <v>0</v>
      </c>
      <c r="N279" s="48">
        <v>0</v>
      </c>
      <c r="O279" s="48">
        <v>0</v>
      </c>
      <c r="P279" s="48">
        <v>0</v>
      </c>
      <c r="Q279" s="48">
        <v>0</v>
      </c>
      <c r="R279" s="48">
        <v>0</v>
      </c>
      <c r="S279" s="48">
        <f>SUM(I$32:I279)</f>
        <v>592701.80883179419</v>
      </c>
      <c r="T279" s="48">
        <f>SUM(J$32:J279)</f>
        <v>59270.180883179411</v>
      </c>
      <c r="U279" s="48">
        <f>SUM(K$32:K279)</f>
        <v>23708.072353271767</v>
      </c>
      <c r="V279" s="48">
        <f>SUM(L$32:L279)</f>
        <v>23708.072353271767</v>
      </c>
      <c r="W279" s="62">
        <f>SUM(M$32:M279)/10000</f>
        <v>0.80920000000000003</v>
      </c>
      <c r="X279" s="62">
        <f>SUM(N$32:N279)/10000</f>
        <v>0.80920000000000003</v>
      </c>
      <c r="Y279" s="62">
        <f>SUM(O$32:O279)/10000</f>
        <v>0.22994999999999999</v>
      </c>
      <c r="Z279" s="62">
        <f>SUM(P$32:P279)/10000</f>
        <v>0.17885000000000001</v>
      </c>
      <c r="AA279" s="62">
        <f>SUM(Q$32:Q279)/10000</f>
        <v>0.16863000000000011</v>
      </c>
      <c r="AB279" s="62">
        <f>SUM(R$32:R279)/10000</f>
        <v>0.16863000000000011</v>
      </c>
      <c r="AD279" s="2" t="str" cm="1">
        <f t="array" ref="AD279">IF(AD278="","",$B$2&amp;AD$31&amp;$B$2&amp;$B$1&amp;ROUND(AD$29/100*_xlfn.XLOOKUP($E279,$E$32:$E$281,_xlfn.XLOOKUP(AD$31,$S$28:$AB$28,$S$32:$AB$281))*_xlfn.XLOOKUP(AG$30,$S$8:$S$10,_xlfn.XLOOKUP(AD$31,$U$4:$Z$4,$U$8:$Z$10),1),4))</f>
        <v>"Atk":72309.6207</v>
      </c>
      <c r="AE279" s="2" t="str" cm="1">
        <f t="array" ref="AE279">IF(AE278="","",$B$2&amp;AE$31&amp;$B$2&amp;$B$1&amp;ROUND(AE$29/100*_xlfn.XLOOKUP($E279,$E$32:$E$281,_xlfn.XLOOKUP(AE$31,$S$28:$AB$28,$S$32:$AB$281))*_xlfn.XLOOKUP(AG$30,$S$8:$S$10,_xlfn.XLOOKUP(AE$31,$U$4:$Z$4,$U$8:$Z$10),1),4))</f>
        <v>"Cri":1.1733</v>
      </c>
      <c r="AF279" s="2" t="str" cm="1">
        <f t="array" ref="AF279">IF(AF278="","",$B$2&amp;AF$31&amp;$B$2&amp;$B$1&amp;ROUND(AF$29/100*_xlfn.XLOOKUP($E279,$E$32:$E$281,_xlfn.XLOOKUP(AF$31,$S$28:$AB$28,$S$32:$AB$281))*_xlfn.XLOOKUP(AI$30,$S$8:$S$10,_xlfn.XLOOKUP(AF$31,$U$4:$Z$4,$U$8:$Z$10),1),4))</f>
        <v/>
      </c>
      <c r="AG279" s="2" t="str">
        <f t="shared" si="37"/>
        <v>{"Atk":72309.6207,"Cri":1.1733}</v>
      </c>
      <c r="AH279" s="2" t="str" cm="1">
        <f t="array" ref="AH279">IF(AH278="","",$B$2&amp;AH$31&amp;$B$2&amp;$B$1&amp;ROUND(AH$29/100*_xlfn.XLOOKUP($E279,$E$32:$E$281,_xlfn.XLOOKUP(AH$31,$S$28:$AB$28,$S$32:$AB$281))*_xlfn.XLOOKUP(AK$30,$S$8:$S$10,_xlfn.XLOOKUP(AH$31,$U$4:$Z$4,$U$8:$Z$10),1),4))</f>
        <v>"Hp":521577.5918</v>
      </c>
      <c r="AI279" s="2" t="str" cm="1">
        <f t="array" ref="AI279">IF(AI278="","",$B$2&amp;AI$31&amp;$B$2&amp;$B$1&amp;ROUND(AI$29/100*_xlfn.XLOOKUP($E279,$E$32:$E$281,_xlfn.XLOOKUP(AI$31,$S$28:$AB$28,$S$32:$AB$281))*_xlfn.XLOOKUP(AK$30,$S$8:$S$10,_xlfn.XLOOKUP(AI$31,$U$4:$Z$4,$U$8:$Z$10),1),4))</f>
        <v>"AntiCri":0.6474</v>
      </c>
      <c r="AJ279" s="2" t="str" cm="1">
        <f t="array" ref="AJ279">IF(AJ278="","",$B$2&amp;AJ$31&amp;$B$2&amp;$B$1&amp;ROUND(AJ$29/100*_xlfn.XLOOKUP($E279,$E$32:$E$281,_xlfn.XLOOKUP(AJ$31,$S$28:$AB$28,$S$32:$AB$281))*_xlfn.XLOOKUP(AK$30,$S$8:$S$10,_xlfn.XLOOKUP(AJ$31,$U$4:$Z$4,$U$8:$Z$10),1),4))</f>
        <v/>
      </c>
      <c r="AK279" s="2" t="str">
        <f t="shared" si="38"/>
        <v>{"Hp":521577.5918,"AntiCri":0.6474}</v>
      </c>
      <c r="AL279" s="2" t="str" cm="1">
        <f t="array" ref="AL279">IF(AL278="","",$B$2&amp;AL$31&amp;$B$2&amp;$B$1&amp;ROUND(AL$29/100*_xlfn.XLOOKUP($E279,$E$32:$E$281,_xlfn.XLOOKUP(AL$31,$S$28:$AB$28,$S$32:$AB$281))*IFERROR(_xlfn.XLOOKUP(AO$30,$S$8:$S$10,_xlfn.XLOOKUP(AL$31,$U$4:$Z$4,$U$8:$Z$10),1),1),4))</f>
        <v>"PhysDef":22522.6687</v>
      </c>
      <c r="AM279" s="2" t="str" cm="1">
        <f t="array" ref="AM279">IF(AM278="","",$B$2&amp;AM$31&amp;$B$2&amp;$B$1&amp;ROUND(AM$29/100*_xlfn.XLOOKUP($E279,$E$32:$E$281,_xlfn.XLOOKUP(AM$31,$S$28:$AB$28,$S$32:$AB$281))*IFERROR(_xlfn.XLOOKUP(AP$30,$S$8:$S$10,_xlfn.XLOOKUP(AM$31,$U$4:$Z$4,$U$8:$Z$10),1),1),4))</f>
        <v>"SkillSpeed":0.1789</v>
      </c>
      <c r="AN279" s="2" t="str" cm="1">
        <f t="array" ref="AN279">IF(AN278="","",$B$2&amp;AN$31&amp;$B$2&amp;$B$1&amp;ROUND(AN$29/100*_xlfn.XLOOKUP($E279,$E$32:$E$281,_xlfn.XLOOKUP(AN$31,$S$28:$AB$28,$S$32:$AB$281))*IFERROR(_xlfn.XLOOKUP(AO$30,$S$8:$S$10,_xlfn.XLOOKUP(AN$31,$U$4:$Z$4,$U$8:$Z$10),1),1),4))</f>
        <v/>
      </c>
      <c r="AO279" s="2" t="str">
        <f t="shared" si="39"/>
        <v>{"PhysDef":22522.6687,"SkillSpeed":0.1789}</v>
      </c>
      <c r="AP279" s="2" t="str" cm="1">
        <f t="array" ref="AP279">IF(AP278="","",$B$2&amp;AP$31&amp;$B$2&amp;$B$1&amp;ROUND(AP$29/100*_xlfn.XLOOKUP($E279,$E$32:$E$281,_xlfn.XLOOKUP(AP$31,$S$28:$AB$28,$S$32:$AB$281))*IFERROR(_xlfn.XLOOKUP(AS$30,$S$8:$S$10,_xlfn.XLOOKUP(AP$31,$U$4:$Z$4,$U$8:$Z$10),1),1),4))</f>
        <v>"MagicDef":22522.6687</v>
      </c>
      <c r="AQ279" s="2" t="str" cm="1">
        <f t="array" ref="AQ279">IF(AQ278="","",$B$2&amp;AQ$31&amp;$B$2&amp;$B$1&amp;ROUND(AQ$29/100*_xlfn.XLOOKUP($E279,$E$32:$E$281,_xlfn.XLOOKUP(AQ$31,$S$28:$AB$28,$S$32:$AB$281))*IFERROR(_xlfn.XLOOKUP(AT$30,$S$8:$S$10,_xlfn.XLOOKUP(AQ$31,$U$4:$Z$4,$U$8:$Z$10),1),1),4))</f>
        <v>"AtkSpeed":0.23</v>
      </c>
      <c r="AR279" s="2" t="str" cm="1">
        <f t="array" ref="AR279">IF(AR278="","",$B$2&amp;AR$31&amp;$B$2&amp;$B$1&amp;ROUND(AR$29/100*_xlfn.XLOOKUP($E279,$E$32:$E$281,_xlfn.XLOOKUP(AR$31,$S$28:$AB$28,$S$32:$AB$281))*IFERROR(_xlfn.XLOOKUP(AS$30,$S$8:$S$10,_xlfn.XLOOKUP(AR$31,$U$4:$Z$4,$U$8:$Z$10),1),1),4))</f>
        <v>"SkillSpeed":0.1789</v>
      </c>
      <c r="AS279" s="2" t="str">
        <f t="shared" si="40"/>
        <v>{"MagicDef":22522.6687,"AtkSpeed":0.23,"SkillSpeed":0.1789}</v>
      </c>
      <c r="AT279" s="2" t="str" cm="1">
        <f t="array" ref="AT279">IF(AT278="","",$B$2&amp;AT$31&amp;$B$2&amp;$B$1&amp;ROUND(AT$29/100*_xlfn.XLOOKUP($E279,$E$32:$E$281,_xlfn.XLOOKUP(AT$31,$S$28:$AB$28,$S$32:$AB$281))*IFERROR(_xlfn.XLOOKUP(AW$30,$S$8:$S$10,_xlfn.XLOOKUP(AT$31,$U$4:$Z$4,$U$8:$Z$10),1),1),4))</f>
        <v>"Atk":50972.3556</v>
      </c>
      <c r="AU279" s="2" t="str" cm="1">
        <f t="array" ref="AU279">IF(AU278="","",$B$2&amp;AU$31&amp;$B$2&amp;$B$1&amp;ROUND(AU$29/100*_xlfn.XLOOKUP($E279,$E$32:$E$281,_xlfn.XLOOKUP(AU$31,$S$28:$AB$28,$S$32:$AB$281))*IFERROR(_xlfn.XLOOKUP(AX$30,$S$8:$S$10,_xlfn.XLOOKUP(AU$31,$U$4:$Z$4,$U$8:$Z$10),1),1),4))</f>
        <v>"Cri":0.8092</v>
      </c>
      <c r="AV279" s="2" t="str" cm="1">
        <f t="array" ref="AV279">IF(AV278="","",$B$2&amp;AV$31&amp;$B$2&amp;$B$1&amp;ROUND(AV$29/100*_xlfn.XLOOKUP($E279,$E$32:$E$281,_xlfn.XLOOKUP(AV$31,$S$28:$AB$28,$S$32:$AB$281))*IFERROR(_xlfn.XLOOKUP(AW$30,$S$8:$S$10,_xlfn.XLOOKUP(AV$31,$U$4:$Z$4,$U$8:$Z$10),1),1),4))</f>
        <v/>
      </c>
      <c r="AW279" s="2" t="str">
        <f t="shared" si="41"/>
        <v>{"Atk":50972.3556,"Cri":0.8092}</v>
      </c>
      <c r="AX279" s="2" t="str" cm="1">
        <f t="array" ref="AX279">IF(AX278="","",$B$2&amp;AX$31&amp;$B$2&amp;$B$1&amp;ROUND(AX$29/100*_xlfn.XLOOKUP($E279,$E$32:$E$281,_xlfn.XLOOKUP(AX$31,$S$28:$AB$28,$S$32:$AB$281))*IFERROR(_xlfn.XLOOKUP(BA$30,$S$8:$S$10,_xlfn.XLOOKUP(AX$31,$U$4:$Z$4,$U$8:$Z$10),1),1),4))</f>
        <v>"Hp":740877.261</v>
      </c>
      <c r="AY279" s="2" t="str" cm="1">
        <f t="array" ref="AY279">IF(AY278="","",$B$2&amp;AY$31&amp;$B$2&amp;$B$1&amp;ROUND(AY$29/100*_xlfn.XLOOKUP($E279,$E$32:$E$281,_xlfn.XLOOKUP(AY$31,$S$28:$AB$28,$S$32:$AB$281))*IFERROR(_xlfn.XLOOKUP(BB$30,$S$8:$S$10,_xlfn.XLOOKUP(AY$31,$U$4:$Z$4,$U$8:$Z$10),1),1),4))</f>
        <v>"AntiCri":0.8092</v>
      </c>
      <c r="AZ279" s="2" t="str" cm="1">
        <f t="array" ref="AZ279">IF(AZ278="","",$B$2&amp;AZ$31&amp;$B$2&amp;$B$1&amp;ROUND(AZ$29/100*_xlfn.XLOOKUP($E279,$E$32:$E$281,_xlfn.XLOOKUP(AZ$31,$S$28:$AB$28,$S$32:$AB$281))*IFERROR(_xlfn.XLOOKUP(BA$30,$S$8:$S$10,_xlfn.XLOOKUP(AZ$31,$U$4:$Z$4,$U$8:$Z$10),1),1),4))</f>
        <v/>
      </c>
      <c r="BA279" s="2" t="str">
        <f t="shared" si="42"/>
        <v>{"Hp":740877.261,"AntiCri":0.8092}</v>
      </c>
      <c r="BB279" s="2" t="str" cm="1">
        <f t="array" ref="BB279">IF(BB278="","",$B$2&amp;BB$31&amp;$B$2&amp;$B$1&amp;ROUND(BB$29/100*_xlfn.XLOOKUP($E279,$E$32:$E$281,_xlfn.XLOOKUP(BB$31,$S$28:$AB$28,$S$32:$AB$281))*IFERROR(_xlfn.XLOOKUP(BE$30,$S$8:$S$10,_xlfn.XLOOKUP(BB$31,$U$4:$Z$4,$U$8:$Z$10),1),1),4))</f>
        <v>"PhysDef":26078.8796</v>
      </c>
      <c r="BC279" s="2" t="str" cm="1">
        <f t="array" ref="BC279">IF(BC278="","",$B$2&amp;BC$31&amp;$B$2&amp;$B$1&amp;ROUND(BC$29/100*_xlfn.XLOOKUP($E279,$E$32:$E$281,_xlfn.XLOOKUP(BC$31,$S$28:$AB$28,$S$32:$AB$281))*IFERROR(_xlfn.XLOOKUP(BF$30,$S$8:$S$10,_xlfn.XLOOKUP(BC$31,$U$4:$Z$4,$U$8:$Z$10),1),1),4))</f>
        <v>"OnHealInc":0.1686</v>
      </c>
      <c r="BD279" s="2" t="str" cm="1">
        <f t="array" ref="BD279">IF(BD278="","",$B$2&amp;BD$31&amp;$B$2&amp;$B$1&amp;ROUND(BD$29/100*_xlfn.XLOOKUP($E279,$E$32:$E$281,_xlfn.XLOOKUP(BD$31,$S$28:$AB$28,$S$32:$AB$281))*IFERROR(_xlfn.XLOOKUP(BE$30,$S$8:$S$10,_xlfn.XLOOKUP(BD$31,$U$4:$Z$4,$U$8:$Z$10),1),1),4))</f>
        <v/>
      </c>
      <c r="BE279" s="2" t="str">
        <f t="shared" si="43"/>
        <v>{"PhysDef":26078.8796,"OnHealInc":0.1686}</v>
      </c>
      <c r="BF279" s="2" t="str" cm="1">
        <f t="array" ref="BF279">IF(BF278="","",$B$2&amp;BF$31&amp;$B$2&amp;$B$1&amp;ROUND(BF$29/100*_xlfn.XLOOKUP($E279,$E$32:$E$281,_xlfn.XLOOKUP(BF$31,$S$28:$AB$28,$S$32:$AB$281))*IFERROR(_xlfn.XLOOKUP(BI$30,$S$8:$S$10,_xlfn.XLOOKUP(BF$31,$U$4:$Z$4,$U$8:$Z$10),1),1),4))</f>
        <v>"MagicDef":26078.8796</v>
      </c>
      <c r="BG279" s="2" t="str" cm="1">
        <f t="array" ref="BG279">IF(BG278="","",$B$2&amp;BG$31&amp;$B$2&amp;$B$1&amp;ROUND(BG$29/100*_xlfn.XLOOKUP($E279,$E$32:$E$281,_xlfn.XLOOKUP(BG$31,$S$28:$AB$28,$S$32:$AB$281))*IFERROR(_xlfn.XLOOKUP(BJ$30,$S$8:$S$10,_xlfn.XLOOKUP(BG$31,$U$4:$Z$4,$U$8:$Z$10),1),1),4))</f>
        <v>"AtkSpeed":0.23</v>
      </c>
      <c r="BH279" s="2" t="str" cm="1">
        <f t="array" ref="BH279">IF(BH278="","",$B$2&amp;BH$31&amp;$B$2&amp;$B$1&amp;ROUND(BH$29/100*_xlfn.XLOOKUP($E279,$E$32:$E$281,_xlfn.XLOOKUP(BH$31,$S$28:$AB$28,$S$32:$AB$281))*IFERROR(_xlfn.XLOOKUP(BI$30,$S$8:$S$10,_xlfn.XLOOKUP(BH$31,$U$4:$Z$4,$U$8:$Z$10),1),1),4))</f>
        <v>"OnHealInc":0.1686</v>
      </c>
      <c r="BI279" s="2" t="str">
        <f t="shared" si="44"/>
        <v>{"MagicDef":26078.8796,"AtkSpeed":0.23,"OnHealInc":0.1686}</v>
      </c>
      <c r="BJ279" s="2" t="str" cm="1">
        <f t="array" ref="BJ279">IF(BJ278="","",$B$2&amp;BJ$31&amp;$B$2&amp;$B$1&amp;ROUND(BJ$29/100*_xlfn.XLOOKUP($E279,$E$32:$E$281,_xlfn.XLOOKUP(BJ$31,$S$28:$AB$28,$S$32:$AB$281))*IFERROR(_xlfn.XLOOKUP(BM$30,$S$8:$S$10,_xlfn.XLOOKUP(BJ$31,$U$4:$Z$4,$U$8:$Z$10),1),1),4))</f>
        <v>"Atk":65197.199</v>
      </c>
      <c r="BK279" s="2" t="str" cm="1">
        <f t="array" ref="BK279">IF(BK278="","",$B$2&amp;BK$31&amp;$B$2&amp;$B$1&amp;ROUND(BK$29/100*_xlfn.XLOOKUP($E279,$E$32:$E$281,_xlfn.XLOOKUP(BK$31,$S$28:$AB$28,$S$32:$AB$281))*IFERROR(_xlfn.XLOOKUP(BN$30,$S$8:$S$10,_xlfn.XLOOKUP(BK$31,$U$4:$Z$4,$U$8:$Z$10),1),1),4))</f>
        <v>"Cri":0.8092</v>
      </c>
      <c r="BL279" s="2" t="str" cm="1">
        <f t="array" ref="BL279">IF(BL278="","",$B$2&amp;BL$31&amp;$B$2&amp;$B$1&amp;ROUND(BL$29/100*_xlfn.XLOOKUP($E279,$E$32:$E$281,_xlfn.XLOOKUP(BL$31,$S$28:$AB$28,$S$32:$AB$281))*IFERROR(_xlfn.XLOOKUP(BM$30,$S$8:$S$10,_xlfn.XLOOKUP(BL$31,$U$4:$Z$4,$U$8:$Z$10),1),1),4))</f>
        <v/>
      </c>
      <c r="BM279" s="2" t="str">
        <f t="shared" si="45"/>
        <v>{"Atk":65197.199,"Cri":0.8092}</v>
      </c>
      <c r="BN279" s="2" t="str" cm="1">
        <f t="array" ref="BN279">IF(BN278="","",$B$2&amp;BN$31&amp;$B$2&amp;$B$1&amp;ROUND(BN$29/100*_xlfn.XLOOKUP($E279,$E$32:$E$281,_xlfn.XLOOKUP(BN$31,$S$28:$AB$28,$S$32:$AB$281))*IFERROR(_xlfn.XLOOKUP(BQ$30,$S$8:$S$10,_xlfn.XLOOKUP(BN$31,$U$4:$Z$4,$U$8:$Z$10),1),1),4))</f>
        <v>"Hp":622336.8993</v>
      </c>
      <c r="BO279" s="2" t="str" cm="1">
        <f t="array" ref="BO279">IF(BO278="","",$B$2&amp;BO$31&amp;$B$2&amp;$B$1&amp;ROUND(BO$29/100*_xlfn.XLOOKUP($E279,$E$32:$E$281,_xlfn.XLOOKUP(BO$31,$S$28:$AB$28,$S$32:$AB$281))*IFERROR(_xlfn.XLOOKUP(BR$30,$S$8:$S$10,_xlfn.XLOOKUP(BO$31,$U$4:$Z$4,$U$8:$Z$10),1),1),4))</f>
        <v>"AntiCri":0.8092</v>
      </c>
      <c r="BP279" s="2" t="str" cm="1">
        <f t="array" ref="BP279">IF(BP278="","",$B$2&amp;BP$31&amp;$B$2&amp;$B$1&amp;ROUND(BP$29/100*_xlfn.XLOOKUP($E279,$E$32:$E$281,_xlfn.XLOOKUP(BP$31,$S$28:$AB$28,$S$32:$AB$281))*IFERROR(_xlfn.XLOOKUP(BQ$30,$S$8:$S$10,_xlfn.XLOOKUP(BP$31,$U$4:$Z$4,$U$8:$Z$10),1),1),4))</f>
        <v/>
      </c>
      <c r="BQ279" s="2" t="str">
        <f t="shared" si="46"/>
        <v>{"Hp":622336.8993,"AntiCri":0.8092}</v>
      </c>
      <c r="BR279" s="2" t="str" cm="1">
        <f t="array" ref="BR279">IF(BR278="","",$B$2&amp;BR$31&amp;$B$2&amp;$B$1&amp;ROUND(BR$29/100*_xlfn.XLOOKUP($E279,$E$32:$E$281,_xlfn.XLOOKUP(BR$31,$S$28:$AB$28,$S$32:$AB$281))*IFERROR(_xlfn.XLOOKUP(BU$30,$S$8:$S$10,_xlfn.XLOOKUP(BR$31,$U$4:$Z$4,$U$8:$Z$10),1),1),4))</f>
        <v>"PhysDef":22996.8302</v>
      </c>
      <c r="BS279" s="2" t="str" cm="1">
        <f t="array" ref="BS279">IF(BS278="","",$B$2&amp;BS$31&amp;$B$2&amp;$B$1&amp;ROUND(BS$29/100*_xlfn.XLOOKUP($E279,$E$32:$E$281,_xlfn.XLOOKUP(BS$31,$S$28:$AB$28,$S$32:$AB$281))*IFERROR(_xlfn.XLOOKUP(BV$30,$S$8:$S$10,_xlfn.XLOOKUP(BS$31,$U$4:$Z$4,$U$8:$Z$10),1),1),4))</f>
        <v>"HealInc":0.1686</v>
      </c>
      <c r="BT279" s="2" t="str" cm="1">
        <f t="array" ref="BT279">IF(BT278="","",$B$2&amp;BT$31&amp;$B$2&amp;$B$1&amp;ROUND(BT$29/100*_xlfn.XLOOKUP($E279,$E$32:$E$281,_xlfn.XLOOKUP(BT$31,$S$28:$AB$28,$S$32:$AB$281))*IFERROR(_xlfn.XLOOKUP(BU$30,$S$8:$S$10,_xlfn.XLOOKUP(BT$31,$U$4:$Z$4,$U$8:$Z$10),1),1),4))</f>
        <v/>
      </c>
      <c r="BU279" s="2" t="str">
        <f t="shared" si="47"/>
        <v>{"PhysDef":22996.8302,"HealInc":0.1686}</v>
      </c>
      <c r="BV279" s="2" t="str" cm="1">
        <f t="array" ref="BV279">IF(BV278="","",$B$2&amp;BV$31&amp;$B$2&amp;$B$1&amp;ROUND(BV$29/100*_xlfn.XLOOKUP($E279,$E$32:$E$281,_xlfn.XLOOKUP(BV$31,$S$28:$AB$28,$S$32:$AB$281))*IFERROR(_xlfn.XLOOKUP(BY$30,$S$8:$S$10,_xlfn.XLOOKUP(BV$31,$U$4:$Z$4,$U$8:$Z$10),1),1),4))</f>
        <v>"MagicDef":23470.9916</v>
      </c>
      <c r="BW279" s="2" t="str" cm="1">
        <f t="array" ref="BW279">IF(BW278="","",$B$2&amp;BW$31&amp;$B$2&amp;$B$1&amp;ROUND(BW$29/100*_xlfn.XLOOKUP($E279,$E$32:$E$281,_xlfn.XLOOKUP(BW$31,$S$28:$AB$28,$S$32:$AB$281))*IFERROR(_xlfn.XLOOKUP(BZ$30,$S$8:$S$10,_xlfn.XLOOKUP(BW$31,$U$4:$Z$4,$U$8:$Z$10),1),1),4))</f>
        <v>"AtkSpeed":0.23</v>
      </c>
      <c r="BX279" s="2" t="str" cm="1">
        <f t="array" ref="BX279">IF(BX278="","",$B$2&amp;BX$31&amp;$B$2&amp;$B$1&amp;ROUND(BX$29/100*_xlfn.XLOOKUP($E279,$E$32:$E$281,_xlfn.XLOOKUP(BX$31,$S$28:$AB$28,$S$32:$AB$281))*IFERROR(_xlfn.XLOOKUP(BY$30,$S$8:$S$10,_xlfn.XLOOKUP(BX$31,$U$4:$Z$4,$U$8:$Z$10),1),1),4))</f>
        <v>"HealInc":0.1686</v>
      </c>
      <c r="BY279" s="2" t="str">
        <f t="shared" si="48"/>
        <v>{"MagicDef":23470.9916,"AtkSpeed":0.23,"HealInc":0.1686}</v>
      </c>
    </row>
    <row r="280" spans="4:77" ht="16.5" x14ac:dyDescent="0.15">
      <c r="D280" s="38">
        <v>507</v>
      </c>
      <c r="E280" s="43">
        <v>249</v>
      </c>
      <c r="F280" s="38">
        <v>0</v>
      </c>
      <c r="G280" s="38">
        <v>0</v>
      </c>
      <c r="H280" s="38">
        <v>0</v>
      </c>
      <c r="I280" s="48">
        <v>0</v>
      </c>
      <c r="J280" s="48">
        <v>0</v>
      </c>
      <c r="K280" s="48">
        <v>0</v>
      </c>
      <c r="L280" s="48">
        <v>0</v>
      </c>
      <c r="M280" s="48">
        <v>0</v>
      </c>
      <c r="N280" s="48">
        <v>0</v>
      </c>
      <c r="O280" s="48">
        <v>0</v>
      </c>
      <c r="P280" s="48">
        <v>0</v>
      </c>
      <c r="Q280" s="48">
        <v>0</v>
      </c>
      <c r="R280" s="48">
        <v>0</v>
      </c>
      <c r="S280" s="48">
        <f>SUM(I$32:I280)</f>
        <v>592701.80883179419</v>
      </c>
      <c r="T280" s="48">
        <f>SUM(J$32:J280)</f>
        <v>59270.180883179411</v>
      </c>
      <c r="U280" s="48">
        <f>SUM(K$32:K280)</f>
        <v>23708.072353271767</v>
      </c>
      <c r="V280" s="48">
        <f>SUM(L$32:L280)</f>
        <v>23708.072353271767</v>
      </c>
      <c r="W280" s="62">
        <f>SUM(M$32:M280)/10000</f>
        <v>0.80920000000000003</v>
      </c>
      <c r="X280" s="62">
        <f>SUM(N$32:N280)/10000</f>
        <v>0.80920000000000003</v>
      </c>
      <c r="Y280" s="62">
        <f>SUM(O$32:O280)/10000</f>
        <v>0.22994999999999999</v>
      </c>
      <c r="Z280" s="62">
        <f>SUM(P$32:P280)/10000</f>
        <v>0.17885000000000001</v>
      </c>
      <c r="AA280" s="62">
        <f>SUM(Q$32:Q280)/10000</f>
        <v>0.16863000000000011</v>
      </c>
      <c r="AB280" s="62">
        <f>SUM(R$32:R280)/10000</f>
        <v>0.16863000000000011</v>
      </c>
      <c r="AD280" s="2" t="str" cm="1">
        <f t="array" ref="AD280">IF(AD279="","",$B$2&amp;AD$31&amp;$B$2&amp;$B$1&amp;ROUND(AD$29/100*_xlfn.XLOOKUP($E280,$E$32:$E$281,_xlfn.XLOOKUP(AD$31,$S$28:$AB$28,$S$32:$AB$281))*_xlfn.XLOOKUP(AG$30,$S$8:$S$10,_xlfn.XLOOKUP(AD$31,$U$4:$Z$4,$U$8:$Z$10),1),4))</f>
        <v>"Atk":72309.6207</v>
      </c>
      <c r="AE280" s="2" t="str" cm="1">
        <f t="array" ref="AE280">IF(AE279="","",$B$2&amp;AE$31&amp;$B$2&amp;$B$1&amp;ROUND(AE$29/100*_xlfn.XLOOKUP($E280,$E$32:$E$281,_xlfn.XLOOKUP(AE$31,$S$28:$AB$28,$S$32:$AB$281))*_xlfn.XLOOKUP(AG$30,$S$8:$S$10,_xlfn.XLOOKUP(AE$31,$U$4:$Z$4,$U$8:$Z$10),1),4))</f>
        <v>"Cri":1.1733</v>
      </c>
      <c r="AF280" s="2" t="str" cm="1">
        <f t="array" ref="AF280">IF(AF279="","",$B$2&amp;AF$31&amp;$B$2&amp;$B$1&amp;ROUND(AF$29/100*_xlfn.XLOOKUP($E280,$E$32:$E$281,_xlfn.XLOOKUP(AF$31,$S$28:$AB$28,$S$32:$AB$281))*_xlfn.XLOOKUP(AI$30,$S$8:$S$10,_xlfn.XLOOKUP(AF$31,$U$4:$Z$4,$U$8:$Z$10),1),4))</f>
        <v/>
      </c>
      <c r="AG280" s="2" t="str">
        <f t="shared" si="37"/>
        <v>{"Atk":72309.6207,"Cri":1.1733}</v>
      </c>
      <c r="AH280" s="2" t="str" cm="1">
        <f t="array" ref="AH280">IF(AH279="","",$B$2&amp;AH$31&amp;$B$2&amp;$B$1&amp;ROUND(AH$29/100*_xlfn.XLOOKUP($E280,$E$32:$E$281,_xlfn.XLOOKUP(AH$31,$S$28:$AB$28,$S$32:$AB$281))*_xlfn.XLOOKUP(AK$30,$S$8:$S$10,_xlfn.XLOOKUP(AH$31,$U$4:$Z$4,$U$8:$Z$10),1),4))</f>
        <v>"Hp":521577.5918</v>
      </c>
      <c r="AI280" s="2" t="str" cm="1">
        <f t="array" ref="AI280">IF(AI279="","",$B$2&amp;AI$31&amp;$B$2&amp;$B$1&amp;ROUND(AI$29/100*_xlfn.XLOOKUP($E280,$E$32:$E$281,_xlfn.XLOOKUP(AI$31,$S$28:$AB$28,$S$32:$AB$281))*_xlfn.XLOOKUP(AK$30,$S$8:$S$10,_xlfn.XLOOKUP(AI$31,$U$4:$Z$4,$U$8:$Z$10),1),4))</f>
        <v>"AntiCri":0.6474</v>
      </c>
      <c r="AJ280" s="2" t="str" cm="1">
        <f t="array" ref="AJ280">IF(AJ279="","",$B$2&amp;AJ$31&amp;$B$2&amp;$B$1&amp;ROUND(AJ$29/100*_xlfn.XLOOKUP($E280,$E$32:$E$281,_xlfn.XLOOKUP(AJ$31,$S$28:$AB$28,$S$32:$AB$281))*_xlfn.XLOOKUP(AK$30,$S$8:$S$10,_xlfn.XLOOKUP(AJ$31,$U$4:$Z$4,$U$8:$Z$10),1),4))</f>
        <v/>
      </c>
      <c r="AK280" s="2" t="str">
        <f t="shared" si="38"/>
        <v>{"Hp":521577.5918,"AntiCri":0.6474}</v>
      </c>
      <c r="AL280" s="2" t="str" cm="1">
        <f t="array" ref="AL280">IF(AL279="","",$B$2&amp;AL$31&amp;$B$2&amp;$B$1&amp;ROUND(AL$29/100*_xlfn.XLOOKUP($E280,$E$32:$E$281,_xlfn.XLOOKUP(AL$31,$S$28:$AB$28,$S$32:$AB$281))*IFERROR(_xlfn.XLOOKUP(AO$30,$S$8:$S$10,_xlfn.XLOOKUP(AL$31,$U$4:$Z$4,$U$8:$Z$10),1),1),4))</f>
        <v>"PhysDef":22522.6687</v>
      </c>
      <c r="AM280" s="2" t="str" cm="1">
        <f t="array" ref="AM280">IF(AM279="","",$B$2&amp;AM$31&amp;$B$2&amp;$B$1&amp;ROUND(AM$29/100*_xlfn.XLOOKUP($E280,$E$32:$E$281,_xlfn.XLOOKUP(AM$31,$S$28:$AB$28,$S$32:$AB$281))*IFERROR(_xlfn.XLOOKUP(AP$30,$S$8:$S$10,_xlfn.XLOOKUP(AM$31,$U$4:$Z$4,$U$8:$Z$10),1),1),4))</f>
        <v>"SkillSpeed":0.1789</v>
      </c>
      <c r="AN280" s="2" t="str" cm="1">
        <f t="array" ref="AN280">IF(AN279="","",$B$2&amp;AN$31&amp;$B$2&amp;$B$1&amp;ROUND(AN$29/100*_xlfn.XLOOKUP($E280,$E$32:$E$281,_xlfn.XLOOKUP(AN$31,$S$28:$AB$28,$S$32:$AB$281))*IFERROR(_xlfn.XLOOKUP(AO$30,$S$8:$S$10,_xlfn.XLOOKUP(AN$31,$U$4:$Z$4,$U$8:$Z$10),1),1),4))</f>
        <v/>
      </c>
      <c r="AO280" s="2" t="str">
        <f t="shared" si="39"/>
        <v>{"PhysDef":22522.6687,"SkillSpeed":0.1789}</v>
      </c>
      <c r="AP280" s="2" t="str" cm="1">
        <f t="array" ref="AP280">IF(AP279="","",$B$2&amp;AP$31&amp;$B$2&amp;$B$1&amp;ROUND(AP$29/100*_xlfn.XLOOKUP($E280,$E$32:$E$281,_xlfn.XLOOKUP(AP$31,$S$28:$AB$28,$S$32:$AB$281))*IFERROR(_xlfn.XLOOKUP(AS$30,$S$8:$S$10,_xlfn.XLOOKUP(AP$31,$U$4:$Z$4,$U$8:$Z$10),1),1),4))</f>
        <v>"MagicDef":22522.6687</v>
      </c>
      <c r="AQ280" s="2" t="str" cm="1">
        <f t="array" ref="AQ280">IF(AQ279="","",$B$2&amp;AQ$31&amp;$B$2&amp;$B$1&amp;ROUND(AQ$29/100*_xlfn.XLOOKUP($E280,$E$32:$E$281,_xlfn.XLOOKUP(AQ$31,$S$28:$AB$28,$S$32:$AB$281))*IFERROR(_xlfn.XLOOKUP(AT$30,$S$8:$S$10,_xlfn.XLOOKUP(AQ$31,$U$4:$Z$4,$U$8:$Z$10),1),1),4))</f>
        <v>"AtkSpeed":0.23</v>
      </c>
      <c r="AR280" s="2" t="str" cm="1">
        <f t="array" ref="AR280">IF(AR279="","",$B$2&amp;AR$31&amp;$B$2&amp;$B$1&amp;ROUND(AR$29/100*_xlfn.XLOOKUP($E280,$E$32:$E$281,_xlfn.XLOOKUP(AR$31,$S$28:$AB$28,$S$32:$AB$281))*IFERROR(_xlfn.XLOOKUP(AS$30,$S$8:$S$10,_xlfn.XLOOKUP(AR$31,$U$4:$Z$4,$U$8:$Z$10),1),1),4))</f>
        <v>"SkillSpeed":0.1789</v>
      </c>
      <c r="AS280" s="2" t="str">
        <f t="shared" si="40"/>
        <v>{"MagicDef":22522.6687,"AtkSpeed":0.23,"SkillSpeed":0.1789}</v>
      </c>
      <c r="AT280" s="2" t="str" cm="1">
        <f t="array" ref="AT280">IF(AT279="","",$B$2&amp;AT$31&amp;$B$2&amp;$B$1&amp;ROUND(AT$29/100*_xlfn.XLOOKUP($E280,$E$32:$E$281,_xlfn.XLOOKUP(AT$31,$S$28:$AB$28,$S$32:$AB$281))*IFERROR(_xlfn.XLOOKUP(AW$30,$S$8:$S$10,_xlfn.XLOOKUP(AT$31,$U$4:$Z$4,$U$8:$Z$10),1),1),4))</f>
        <v>"Atk":50972.3556</v>
      </c>
      <c r="AU280" s="2" t="str" cm="1">
        <f t="array" ref="AU280">IF(AU279="","",$B$2&amp;AU$31&amp;$B$2&amp;$B$1&amp;ROUND(AU$29/100*_xlfn.XLOOKUP($E280,$E$32:$E$281,_xlfn.XLOOKUP(AU$31,$S$28:$AB$28,$S$32:$AB$281))*IFERROR(_xlfn.XLOOKUP(AX$30,$S$8:$S$10,_xlfn.XLOOKUP(AU$31,$U$4:$Z$4,$U$8:$Z$10),1),1),4))</f>
        <v>"Cri":0.8092</v>
      </c>
      <c r="AV280" s="2" t="str" cm="1">
        <f t="array" ref="AV280">IF(AV279="","",$B$2&amp;AV$31&amp;$B$2&amp;$B$1&amp;ROUND(AV$29/100*_xlfn.XLOOKUP($E280,$E$32:$E$281,_xlfn.XLOOKUP(AV$31,$S$28:$AB$28,$S$32:$AB$281))*IFERROR(_xlfn.XLOOKUP(AW$30,$S$8:$S$10,_xlfn.XLOOKUP(AV$31,$U$4:$Z$4,$U$8:$Z$10),1),1),4))</f>
        <v/>
      </c>
      <c r="AW280" s="2" t="str">
        <f t="shared" si="41"/>
        <v>{"Atk":50972.3556,"Cri":0.8092}</v>
      </c>
      <c r="AX280" s="2" t="str" cm="1">
        <f t="array" ref="AX280">IF(AX279="","",$B$2&amp;AX$31&amp;$B$2&amp;$B$1&amp;ROUND(AX$29/100*_xlfn.XLOOKUP($E280,$E$32:$E$281,_xlfn.XLOOKUP(AX$31,$S$28:$AB$28,$S$32:$AB$281))*IFERROR(_xlfn.XLOOKUP(BA$30,$S$8:$S$10,_xlfn.XLOOKUP(AX$31,$U$4:$Z$4,$U$8:$Z$10),1),1),4))</f>
        <v>"Hp":740877.261</v>
      </c>
      <c r="AY280" s="2" t="str" cm="1">
        <f t="array" ref="AY280">IF(AY279="","",$B$2&amp;AY$31&amp;$B$2&amp;$B$1&amp;ROUND(AY$29/100*_xlfn.XLOOKUP($E280,$E$32:$E$281,_xlfn.XLOOKUP(AY$31,$S$28:$AB$28,$S$32:$AB$281))*IFERROR(_xlfn.XLOOKUP(BB$30,$S$8:$S$10,_xlfn.XLOOKUP(AY$31,$U$4:$Z$4,$U$8:$Z$10),1),1),4))</f>
        <v>"AntiCri":0.8092</v>
      </c>
      <c r="AZ280" s="2" t="str" cm="1">
        <f t="array" ref="AZ280">IF(AZ279="","",$B$2&amp;AZ$31&amp;$B$2&amp;$B$1&amp;ROUND(AZ$29/100*_xlfn.XLOOKUP($E280,$E$32:$E$281,_xlfn.XLOOKUP(AZ$31,$S$28:$AB$28,$S$32:$AB$281))*IFERROR(_xlfn.XLOOKUP(BA$30,$S$8:$S$10,_xlfn.XLOOKUP(AZ$31,$U$4:$Z$4,$U$8:$Z$10),1),1),4))</f>
        <v/>
      </c>
      <c r="BA280" s="2" t="str">
        <f t="shared" si="42"/>
        <v>{"Hp":740877.261,"AntiCri":0.8092}</v>
      </c>
      <c r="BB280" s="2" t="str" cm="1">
        <f t="array" ref="BB280">IF(BB279="","",$B$2&amp;BB$31&amp;$B$2&amp;$B$1&amp;ROUND(BB$29/100*_xlfn.XLOOKUP($E280,$E$32:$E$281,_xlfn.XLOOKUP(BB$31,$S$28:$AB$28,$S$32:$AB$281))*IFERROR(_xlfn.XLOOKUP(BE$30,$S$8:$S$10,_xlfn.XLOOKUP(BB$31,$U$4:$Z$4,$U$8:$Z$10),1),1),4))</f>
        <v>"PhysDef":26078.8796</v>
      </c>
      <c r="BC280" s="2" t="str" cm="1">
        <f t="array" ref="BC280">IF(BC279="","",$B$2&amp;BC$31&amp;$B$2&amp;$B$1&amp;ROUND(BC$29/100*_xlfn.XLOOKUP($E280,$E$32:$E$281,_xlfn.XLOOKUP(BC$31,$S$28:$AB$28,$S$32:$AB$281))*IFERROR(_xlfn.XLOOKUP(BF$30,$S$8:$S$10,_xlfn.XLOOKUP(BC$31,$U$4:$Z$4,$U$8:$Z$10),1),1),4))</f>
        <v>"OnHealInc":0.1686</v>
      </c>
      <c r="BD280" s="2" t="str" cm="1">
        <f t="array" ref="BD280">IF(BD279="","",$B$2&amp;BD$31&amp;$B$2&amp;$B$1&amp;ROUND(BD$29/100*_xlfn.XLOOKUP($E280,$E$32:$E$281,_xlfn.XLOOKUP(BD$31,$S$28:$AB$28,$S$32:$AB$281))*IFERROR(_xlfn.XLOOKUP(BE$30,$S$8:$S$10,_xlfn.XLOOKUP(BD$31,$U$4:$Z$4,$U$8:$Z$10),1),1),4))</f>
        <v/>
      </c>
      <c r="BE280" s="2" t="str">
        <f t="shared" si="43"/>
        <v>{"PhysDef":26078.8796,"OnHealInc":0.1686}</v>
      </c>
      <c r="BF280" s="2" t="str" cm="1">
        <f t="array" ref="BF280">IF(BF279="","",$B$2&amp;BF$31&amp;$B$2&amp;$B$1&amp;ROUND(BF$29/100*_xlfn.XLOOKUP($E280,$E$32:$E$281,_xlfn.XLOOKUP(BF$31,$S$28:$AB$28,$S$32:$AB$281))*IFERROR(_xlfn.XLOOKUP(BI$30,$S$8:$S$10,_xlfn.XLOOKUP(BF$31,$U$4:$Z$4,$U$8:$Z$10),1),1),4))</f>
        <v>"MagicDef":26078.8796</v>
      </c>
      <c r="BG280" s="2" t="str" cm="1">
        <f t="array" ref="BG280">IF(BG279="","",$B$2&amp;BG$31&amp;$B$2&amp;$B$1&amp;ROUND(BG$29/100*_xlfn.XLOOKUP($E280,$E$32:$E$281,_xlfn.XLOOKUP(BG$31,$S$28:$AB$28,$S$32:$AB$281))*IFERROR(_xlfn.XLOOKUP(BJ$30,$S$8:$S$10,_xlfn.XLOOKUP(BG$31,$U$4:$Z$4,$U$8:$Z$10),1),1),4))</f>
        <v>"AtkSpeed":0.23</v>
      </c>
      <c r="BH280" s="2" t="str" cm="1">
        <f t="array" ref="BH280">IF(BH279="","",$B$2&amp;BH$31&amp;$B$2&amp;$B$1&amp;ROUND(BH$29/100*_xlfn.XLOOKUP($E280,$E$32:$E$281,_xlfn.XLOOKUP(BH$31,$S$28:$AB$28,$S$32:$AB$281))*IFERROR(_xlfn.XLOOKUP(BI$30,$S$8:$S$10,_xlfn.XLOOKUP(BH$31,$U$4:$Z$4,$U$8:$Z$10),1),1),4))</f>
        <v>"OnHealInc":0.1686</v>
      </c>
      <c r="BI280" s="2" t="str">
        <f t="shared" si="44"/>
        <v>{"MagicDef":26078.8796,"AtkSpeed":0.23,"OnHealInc":0.1686}</v>
      </c>
      <c r="BJ280" s="2" t="str" cm="1">
        <f t="array" ref="BJ280">IF(BJ279="","",$B$2&amp;BJ$31&amp;$B$2&amp;$B$1&amp;ROUND(BJ$29/100*_xlfn.XLOOKUP($E280,$E$32:$E$281,_xlfn.XLOOKUP(BJ$31,$S$28:$AB$28,$S$32:$AB$281))*IFERROR(_xlfn.XLOOKUP(BM$30,$S$8:$S$10,_xlfn.XLOOKUP(BJ$31,$U$4:$Z$4,$U$8:$Z$10),1),1),4))</f>
        <v>"Atk":65197.199</v>
      </c>
      <c r="BK280" s="2" t="str" cm="1">
        <f t="array" ref="BK280">IF(BK279="","",$B$2&amp;BK$31&amp;$B$2&amp;$B$1&amp;ROUND(BK$29/100*_xlfn.XLOOKUP($E280,$E$32:$E$281,_xlfn.XLOOKUP(BK$31,$S$28:$AB$28,$S$32:$AB$281))*IFERROR(_xlfn.XLOOKUP(BN$30,$S$8:$S$10,_xlfn.XLOOKUP(BK$31,$U$4:$Z$4,$U$8:$Z$10),1),1),4))</f>
        <v>"Cri":0.8092</v>
      </c>
      <c r="BL280" s="2" t="str" cm="1">
        <f t="array" ref="BL280">IF(BL279="","",$B$2&amp;BL$31&amp;$B$2&amp;$B$1&amp;ROUND(BL$29/100*_xlfn.XLOOKUP($E280,$E$32:$E$281,_xlfn.XLOOKUP(BL$31,$S$28:$AB$28,$S$32:$AB$281))*IFERROR(_xlfn.XLOOKUP(BM$30,$S$8:$S$10,_xlfn.XLOOKUP(BL$31,$U$4:$Z$4,$U$8:$Z$10),1),1),4))</f>
        <v/>
      </c>
      <c r="BM280" s="2" t="str">
        <f t="shared" si="45"/>
        <v>{"Atk":65197.199,"Cri":0.8092}</v>
      </c>
      <c r="BN280" s="2" t="str" cm="1">
        <f t="array" ref="BN280">IF(BN279="","",$B$2&amp;BN$31&amp;$B$2&amp;$B$1&amp;ROUND(BN$29/100*_xlfn.XLOOKUP($E280,$E$32:$E$281,_xlfn.XLOOKUP(BN$31,$S$28:$AB$28,$S$32:$AB$281))*IFERROR(_xlfn.XLOOKUP(BQ$30,$S$8:$S$10,_xlfn.XLOOKUP(BN$31,$U$4:$Z$4,$U$8:$Z$10),1),1),4))</f>
        <v>"Hp":622336.8993</v>
      </c>
      <c r="BO280" s="2" t="str" cm="1">
        <f t="array" ref="BO280">IF(BO279="","",$B$2&amp;BO$31&amp;$B$2&amp;$B$1&amp;ROUND(BO$29/100*_xlfn.XLOOKUP($E280,$E$32:$E$281,_xlfn.XLOOKUP(BO$31,$S$28:$AB$28,$S$32:$AB$281))*IFERROR(_xlfn.XLOOKUP(BR$30,$S$8:$S$10,_xlfn.XLOOKUP(BO$31,$U$4:$Z$4,$U$8:$Z$10),1),1),4))</f>
        <v>"AntiCri":0.8092</v>
      </c>
      <c r="BP280" s="2" t="str" cm="1">
        <f t="array" ref="BP280">IF(BP279="","",$B$2&amp;BP$31&amp;$B$2&amp;$B$1&amp;ROUND(BP$29/100*_xlfn.XLOOKUP($E280,$E$32:$E$281,_xlfn.XLOOKUP(BP$31,$S$28:$AB$28,$S$32:$AB$281))*IFERROR(_xlfn.XLOOKUP(BQ$30,$S$8:$S$10,_xlfn.XLOOKUP(BP$31,$U$4:$Z$4,$U$8:$Z$10),1),1),4))</f>
        <v/>
      </c>
      <c r="BQ280" s="2" t="str">
        <f t="shared" si="46"/>
        <v>{"Hp":622336.8993,"AntiCri":0.8092}</v>
      </c>
      <c r="BR280" s="2" t="str" cm="1">
        <f t="array" ref="BR280">IF(BR279="","",$B$2&amp;BR$31&amp;$B$2&amp;$B$1&amp;ROUND(BR$29/100*_xlfn.XLOOKUP($E280,$E$32:$E$281,_xlfn.XLOOKUP(BR$31,$S$28:$AB$28,$S$32:$AB$281))*IFERROR(_xlfn.XLOOKUP(BU$30,$S$8:$S$10,_xlfn.XLOOKUP(BR$31,$U$4:$Z$4,$U$8:$Z$10),1),1),4))</f>
        <v>"PhysDef":22996.8302</v>
      </c>
      <c r="BS280" s="2" t="str" cm="1">
        <f t="array" ref="BS280">IF(BS279="","",$B$2&amp;BS$31&amp;$B$2&amp;$B$1&amp;ROUND(BS$29/100*_xlfn.XLOOKUP($E280,$E$32:$E$281,_xlfn.XLOOKUP(BS$31,$S$28:$AB$28,$S$32:$AB$281))*IFERROR(_xlfn.XLOOKUP(BV$30,$S$8:$S$10,_xlfn.XLOOKUP(BS$31,$U$4:$Z$4,$U$8:$Z$10),1),1),4))</f>
        <v>"HealInc":0.1686</v>
      </c>
      <c r="BT280" s="2" t="str" cm="1">
        <f t="array" ref="BT280">IF(BT279="","",$B$2&amp;BT$31&amp;$B$2&amp;$B$1&amp;ROUND(BT$29/100*_xlfn.XLOOKUP($E280,$E$32:$E$281,_xlfn.XLOOKUP(BT$31,$S$28:$AB$28,$S$32:$AB$281))*IFERROR(_xlfn.XLOOKUP(BU$30,$S$8:$S$10,_xlfn.XLOOKUP(BT$31,$U$4:$Z$4,$U$8:$Z$10),1),1),4))</f>
        <v/>
      </c>
      <c r="BU280" s="2" t="str">
        <f t="shared" si="47"/>
        <v>{"PhysDef":22996.8302,"HealInc":0.1686}</v>
      </c>
      <c r="BV280" s="2" t="str" cm="1">
        <f t="array" ref="BV280">IF(BV279="","",$B$2&amp;BV$31&amp;$B$2&amp;$B$1&amp;ROUND(BV$29/100*_xlfn.XLOOKUP($E280,$E$32:$E$281,_xlfn.XLOOKUP(BV$31,$S$28:$AB$28,$S$32:$AB$281))*IFERROR(_xlfn.XLOOKUP(BY$30,$S$8:$S$10,_xlfn.XLOOKUP(BV$31,$U$4:$Z$4,$U$8:$Z$10),1),1),4))</f>
        <v>"MagicDef":23470.9916</v>
      </c>
      <c r="BW280" s="2" t="str" cm="1">
        <f t="array" ref="BW280">IF(BW279="","",$B$2&amp;BW$31&amp;$B$2&amp;$B$1&amp;ROUND(BW$29/100*_xlfn.XLOOKUP($E280,$E$32:$E$281,_xlfn.XLOOKUP(BW$31,$S$28:$AB$28,$S$32:$AB$281))*IFERROR(_xlfn.XLOOKUP(BZ$30,$S$8:$S$10,_xlfn.XLOOKUP(BW$31,$U$4:$Z$4,$U$8:$Z$10),1),1),4))</f>
        <v>"AtkSpeed":0.23</v>
      </c>
      <c r="BX280" s="2" t="str" cm="1">
        <f t="array" ref="BX280">IF(BX279="","",$B$2&amp;BX$31&amp;$B$2&amp;$B$1&amp;ROUND(BX$29/100*_xlfn.XLOOKUP($E280,$E$32:$E$281,_xlfn.XLOOKUP(BX$31,$S$28:$AB$28,$S$32:$AB$281))*IFERROR(_xlfn.XLOOKUP(BY$30,$S$8:$S$10,_xlfn.XLOOKUP(BX$31,$U$4:$Z$4,$U$8:$Z$10),1),1),4))</f>
        <v>"HealInc":0.1686</v>
      </c>
      <c r="BY280" s="2" t="str">
        <f t="shared" si="48"/>
        <v>{"MagicDef":23470.9916,"AtkSpeed":0.23,"HealInc":0.1686}</v>
      </c>
    </row>
    <row r="281" spans="4:77" ht="16.5" x14ac:dyDescent="0.15">
      <c r="D281" s="38">
        <v>509</v>
      </c>
      <c r="E281" s="43">
        <v>250</v>
      </c>
      <c r="F281" s="38">
        <v>0</v>
      </c>
      <c r="G281" s="38">
        <v>0</v>
      </c>
      <c r="H281" s="38">
        <v>0</v>
      </c>
      <c r="I281" s="48">
        <v>0</v>
      </c>
      <c r="J281" s="48">
        <v>0</v>
      </c>
      <c r="K281" s="48">
        <v>0</v>
      </c>
      <c r="L281" s="48">
        <v>0</v>
      </c>
      <c r="M281" s="48">
        <v>0</v>
      </c>
      <c r="N281" s="48">
        <v>0</v>
      </c>
      <c r="O281" s="48">
        <v>0</v>
      </c>
      <c r="P281" s="48">
        <v>0</v>
      </c>
      <c r="Q281" s="48">
        <v>0</v>
      </c>
      <c r="R281" s="48">
        <v>0</v>
      </c>
      <c r="S281" s="48">
        <f>SUM(I$32:I281)</f>
        <v>592701.80883179419</v>
      </c>
      <c r="T281" s="48">
        <f>SUM(J$32:J281)</f>
        <v>59270.180883179411</v>
      </c>
      <c r="U281" s="48">
        <f>SUM(K$32:K281)</f>
        <v>23708.072353271767</v>
      </c>
      <c r="V281" s="48">
        <f>SUM(L$32:L281)</f>
        <v>23708.072353271767</v>
      </c>
      <c r="W281" s="62">
        <f>SUM(M$32:M281)/10000</f>
        <v>0.80920000000000003</v>
      </c>
      <c r="X281" s="62">
        <f>SUM(N$32:N281)/10000</f>
        <v>0.80920000000000003</v>
      </c>
      <c r="Y281" s="62">
        <f>SUM(O$32:O281)/10000</f>
        <v>0.22994999999999999</v>
      </c>
      <c r="Z281" s="62">
        <f>SUM(P$32:P281)/10000</f>
        <v>0.17885000000000001</v>
      </c>
      <c r="AA281" s="62">
        <f>SUM(Q$32:Q281)/10000</f>
        <v>0.16863000000000011</v>
      </c>
      <c r="AB281" s="62">
        <f>SUM(R$32:R281)/10000</f>
        <v>0.16863000000000011</v>
      </c>
      <c r="AD281" s="2" t="str" cm="1">
        <f t="array" ref="AD281">IF(AD280="","",$B$2&amp;AD$31&amp;$B$2&amp;$B$1&amp;ROUND(AD$29/100*_xlfn.XLOOKUP($E281,$E$32:$E$281,_xlfn.XLOOKUP(AD$31,$S$28:$AB$28,$S$32:$AB$281))*_xlfn.XLOOKUP(AG$30,$S$8:$S$10,_xlfn.XLOOKUP(AD$31,$U$4:$Z$4,$U$8:$Z$10),1),4))</f>
        <v>"Atk":72309.6207</v>
      </c>
      <c r="AE281" s="2" t="str" cm="1">
        <f t="array" ref="AE281">IF(AE280="","",$B$2&amp;AE$31&amp;$B$2&amp;$B$1&amp;ROUND(AE$29/100*_xlfn.XLOOKUP($E281,$E$32:$E$281,_xlfn.XLOOKUP(AE$31,$S$28:$AB$28,$S$32:$AB$281))*_xlfn.XLOOKUP(AG$30,$S$8:$S$10,_xlfn.XLOOKUP(AE$31,$U$4:$Z$4,$U$8:$Z$10),1),4))</f>
        <v>"Cri":1.1733</v>
      </c>
      <c r="AF281" s="2" t="str" cm="1">
        <f t="array" ref="AF281">IF(AF280="","",$B$2&amp;AF$31&amp;$B$2&amp;$B$1&amp;ROUND(AF$29/100*_xlfn.XLOOKUP($E281,$E$32:$E$281,_xlfn.XLOOKUP(AF$31,$S$28:$AB$28,$S$32:$AB$281))*_xlfn.XLOOKUP(AI$30,$S$8:$S$10,_xlfn.XLOOKUP(AF$31,$U$4:$Z$4,$U$8:$Z$10),1),4))</f>
        <v/>
      </c>
      <c r="AG281" s="2" t="str">
        <f t="shared" si="37"/>
        <v>{"Atk":72309.6207,"Cri":1.1733}</v>
      </c>
      <c r="AH281" s="2" t="str" cm="1">
        <f t="array" ref="AH281">IF(AH280="","",$B$2&amp;AH$31&amp;$B$2&amp;$B$1&amp;ROUND(AH$29/100*_xlfn.XLOOKUP($E281,$E$32:$E$281,_xlfn.XLOOKUP(AH$31,$S$28:$AB$28,$S$32:$AB$281))*_xlfn.XLOOKUP(AK$30,$S$8:$S$10,_xlfn.XLOOKUP(AH$31,$U$4:$Z$4,$U$8:$Z$10),1),4))</f>
        <v>"Hp":521577.5918</v>
      </c>
      <c r="AI281" s="2" t="str" cm="1">
        <f t="array" ref="AI281">IF(AI280="","",$B$2&amp;AI$31&amp;$B$2&amp;$B$1&amp;ROUND(AI$29/100*_xlfn.XLOOKUP($E281,$E$32:$E$281,_xlfn.XLOOKUP(AI$31,$S$28:$AB$28,$S$32:$AB$281))*_xlfn.XLOOKUP(AK$30,$S$8:$S$10,_xlfn.XLOOKUP(AI$31,$U$4:$Z$4,$U$8:$Z$10),1),4))</f>
        <v>"AntiCri":0.6474</v>
      </c>
      <c r="AJ281" s="2" t="str" cm="1">
        <f t="array" ref="AJ281">IF(AJ280="","",$B$2&amp;AJ$31&amp;$B$2&amp;$B$1&amp;ROUND(AJ$29/100*_xlfn.XLOOKUP($E281,$E$32:$E$281,_xlfn.XLOOKUP(AJ$31,$S$28:$AB$28,$S$32:$AB$281))*_xlfn.XLOOKUP(AK$30,$S$8:$S$10,_xlfn.XLOOKUP(AJ$31,$U$4:$Z$4,$U$8:$Z$10),1),4))</f>
        <v/>
      </c>
      <c r="AK281" s="2" t="str">
        <f t="shared" si="38"/>
        <v>{"Hp":521577.5918,"AntiCri":0.6474}</v>
      </c>
      <c r="AL281" s="2" t="str" cm="1">
        <f t="array" ref="AL281">IF(AL280="","",$B$2&amp;AL$31&amp;$B$2&amp;$B$1&amp;ROUND(AL$29/100*_xlfn.XLOOKUP($E281,$E$32:$E$281,_xlfn.XLOOKUP(AL$31,$S$28:$AB$28,$S$32:$AB$281))*IFERROR(_xlfn.XLOOKUP(AO$30,$S$8:$S$10,_xlfn.XLOOKUP(AL$31,$U$4:$Z$4,$U$8:$Z$10),1),1),4))</f>
        <v>"PhysDef":22522.6687</v>
      </c>
      <c r="AM281" s="2" t="str" cm="1">
        <f t="array" ref="AM281">IF(AM280="","",$B$2&amp;AM$31&amp;$B$2&amp;$B$1&amp;ROUND(AM$29/100*_xlfn.XLOOKUP($E281,$E$32:$E$281,_xlfn.XLOOKUP(AM$31,$S$28:$AB$28,$S$32:$AB$281))*IFERROR(_xlfn.XLOOKUP(AP$30,$S$8:$S$10,_xlfn.XLOOKUP(AM$31,$U$4:$Z$4,$U$8:$Z$10),1),1),4))</f>
        <v>"SkillSpeed":0.1789</v>
      </c>
      <c r="AN281" s="2" t="str" cm="1">
        <f t="array" ref="AN281">IF(AN280="","",$B$2&amp;AN$31&amp;$B$2&amp;$B$1&amp;ROUND(AN$29/100*_xlfn.XLOOKUP($E281,$E$32:$E$281,_xlfn.XLOOKUP(AN$31,$S$28:$AB$28,$S$32:$AB$281))*IFERROR(_xlfn.XLOOKUP(AO$30,$S$8:$S$10,_xlfn.XLOOKUP(AN$31,$U$4:$Z$4,$U$8:$Z$10),1),1),4))</f>
        <v/>
      </c>
      <c r="AO281" s="2" t="str">
        <f t="shared" si="39"/>
        <v>{"PhysDef":22522.6687,"SkillSpeed":0.1789}</v>
      </c>
      <c r="AP281" s="2" t="str" cm="1">
        <f t="array" ref="AP281">IF(AP280="","",$B$2&amp;AP$31&amp;$B$2&amp;$B$1&amp;ROUND(AP$29/100*_xlfn.XLOOKUP($E281,$E$32:$E$281,_xlfn.XLOOKUP(AP$31,$S$28:$AB$28,$S$32:$AB$281))*IFERROR(_xlfn.XLOOKUP(AS$30,$S$8:$S$10,_xlfn.XLOOKUP(AP$31,$U$4:$Z$4,$U$8:$Z$10),1),1),4))</f>
        <v>"MagicDef":22522.6687</v>
      </c>
      <c r="AQ281" s="2" t="str" cm="1">
        <f t="array" ref="AQ281">IF(AQ280="","",$B$2&amp;AQ$31&amp;$B$2&amp;$B$1&amp;ROUND(AQ$29/100*_xlfn.XLOOKUP($E281,$E$32:$E$281,_xlfn.XLOOKUP(AQ$31,$S$28:$AB$28,$S$32:$AB$281))*IFERROR(_xlfn.XLOOKUP(AT$30,$S$8:$S$10,_xlfn.XLOOKUP(AQ$31,$U$4:$Z$4,$U$8:$Z$10),1),1),4))</f>
        <v>"AtkSpeed":0.23</v>
      </c>
      <c r="AR281" s="2" t="str" cm="1">
        <f t="array" ref="AR281">IF(AR280="","",$B$2&amp;AR$31&amp;$B$2&amp;$B$1&amp;ROUND(AR$29/100*_xlfn.XLOOKUP($E281,$E$32:$E$281,_xlfn.XLOOKUP(AR$31,$S$28:$AB$28,$S$32:$AB$281))*IFERROR(_xlfn.XLOOKUP(AS$30,$S$8:$S$10,_xlfn.XLOOKUP(AR$31,$U$4:$Z$4,$U$8:$Z$10),1),1),4))</f>
        <v>"SkillSpeed":0.1789</v>
      </c>
      <c r="AS281" s="2" t="str">
        <f t="shared" si="40"/>
        <v>{"MagicDef":22522.6687,"AtkSpeed":0.23,"SkillSpeed":0.1789}</v>
      </c>
      <c r="AT281" s="2" t="str" cm="1">
        <f t="array" ref="AT281">IF(AT280="","",$B$2&amp;AT$31&amp;$B$2&amp;$B$1&amp;ROUND(AT$29/100*_xlfn.XLOOKUP($E281,$E$32:$E$281,_xlfn.XLOOKUP(AT$31,$S$28:$AB$28,$S$32:$AB$281))*IFERROR(_xlfn.XLOOKUP(AW$30,$S$8:$S$10,_xlfn.XLOOKUP(AT$31,$U$4:$Z$4,$U$8:$Z$10),1),1),4))</f>
        <v>"Atk":50972.3556</v>
      </c>
      <c r="AU281" s="2" t="str" cm="1">
        <f t="array" ref="AU281">IF(AU280="","",$B$2&amp;AU$31&amp;$B$2&amp;$B$1&amp;ROUND(AU$29/100*_xlfn.XLOOKUP($E281,$E$32:$E$281,_xlfn.XLOOKUP(AU$31,$S$28:$AB$28,$S$32:$AB$281))*IFERROR(_xlfn.XLOOKUP(AX$30,$S$8:$S$10,_xlfn.XLOOKUP(AU$31,$U$4:$Z$4,$U$8:$Z$10),1),1),4))</f>
        <v>"Cri":0.8092</v>
      </c>
      <c r="AV281" s="2" t="str" cm="1">
        <f t="array" ref="AV281">IF(AV280="","",$B$2&amp;AV$31&amp;$B$2&amp;$B$1&amp;ROUND(AV$29/100*_xlfn.XLOOKUP($E281,$E$32:$E$281,_xlfn.XLOOKUP(AV$31,$S$28:$AB$28,$S$32:$AB$281))*IFERROR(_xlfn.XLOOKUP(AW$30,$S$8:$S$10,_xlfn.XLOOKUP(AV$31,$U$4:$Z$4,$U$8:$Z$10),1),1),4))</f>
        <v/>
      </c>
      <c r="AW281" s="2" t="str">
        <f t="shared" si="41"/>
        <v>{"Atk":50972.3556,"Cri":0.8092}</v>
      </c>
      <c r="AX281" s="2" t="str" cm="1">
        <f t="array" ref="AX281">IF(AX280="","",$B$2&amp;AX$31&amp;$B$2&amp;$B$1&amp;ROUND(AX$29/100*_xlfn.XLOOKUP($E281,$E$32:$E$281,_xlfn.XLOOKUP(AX$31,$S$28:$AB$28,$S$32:$AB$281))*IFERROR(_xlfn.XLOOKUP(BA$30,$S$8:$S$10,_xlfn.XLOOKUP(AX$31,$U$4:$Z$4,$U$8:$Z$10),1),1),4))</f>
        <v>"Hp":740877.261</v>
      </c>
      <c r="AY281" s="2" t="str" cm="1">
        <f t="array" ref="AY281">IF(AY280="","",$B$2&amp;AY$31&amp;$B$2&amp;$B$1&amp;ROUND(AY$29/100*_xlfn.XLOOKUP($E281,$E$32:$E$281,_xlfn.XLOOKUP(AY$31,$S$28:$AB$28,$S$32:$AB$281))*IFERROR(_xlfn.XLOOKUP(BB$30,$S$8:$S$10,_xlfn.XLOOKUP(AY$31,$U$4:$Z$4,$U$8:$Z$10),1),1),4))</f>
        <v>"AntiCri":0.8092</v>
      </c>
      <c r="AZ281" s="2" t="str" cm="1">
        <f t="array" ref="AZ281">IF(AZ280="","",$B$2&amp;AZ$31&amp;$B$2&amp;$B$1&amp;ROUND(AZ$29/100*_xlfn.XLOOKUP($E281,$E$32:$E$281,_xlfn.XLOOKUP(AZ$31,$S$28:$AB$28,$S$32:$AB$281))*IFERROR(_xlfn.XLOOKUP(BA$30,$S$8:$S$10,_xlfn.XLOOKUP(AZ$31,$U$4:$Z$4,$U$8:$Z$10),1),1),4))</f>
        <v/>
      </c>
      <c r="BA281" s="2" t="str">
        <f t="shared" si="42"/>
        <v>{"Hp":740877.261,"AntiCri":0.8092}</v>
      </c>
      <c r="BB281" s="2" t="str" cm="1">
        <f t="array" ref="BB281">IF(BB280="","",$B$2&amp;BB$31&amp;$B$2&amp;$B$1&amp;ROUND(BB$29/100*_xlfn.XLOOKUP($E281,$E$32:$E$281,_xlfn.XLOOKUP(BB$31,$S$28:$AB$28,$S$32:$AB$281))*IFERROR(_xlfn.XLOOKUP(BE$30,$S$8:$S$10,_xlfn.XLOOKUP(BB$31,$U$4:$Z$4,$U$8:$Z$10),1),1),4))</f>
        <v>"PhysDef":26078.8796</v>
      </c>
      <c r="BC281" s="2" t="str" cm="1">
        <f t="array" ref="BC281">IF(BC280="","",$B$2&amp;BC$31&amp;$B$2&amp;$B$1&amp;ROUND(BC$29/100*_xlfn.XLOOKUP($E281,$E$32:$E$281,_xlfn.XLOOKUP(BC$31,$S$28:$AB$28,$S$32:$AB$281))*IFERROR(_xlfn.XLOOKUP(BF$30,$S$8:$S$10,_xlfn.XLOOKUP(BC$31,$U$4:$Z$4,$U$8:$Z$10),1),1),4))</f>
        <v>"OnHealInc":0.1686</v>
      </c>
      <c r="BD281" s="2" t="str" cm="1">
        <f t="array" ref="BD281">IF(BD280="","",$B$2&amp;BD$31&amp;$B$2&amp;$B$1&amp;ROUND(BD$29/100*_xlfn.XLOOKUP($E281,$E$32:$E$281,_xlfn.XLOOKUP(BD$31,$S$28:$AB$28,$S$32:$AB$281))*IFERROR(_xlfn.XLOOKUP(BE$30,$S$8:$S$10,_xlfn.XLOOKUP(BD$31,$U$4:$Z$4,$U$8:$Z$10),1),1),4))</f>
        <v/>
      </c>
      <c r="BE281" s="2" t="str">
        <f t="shared" si="43"/>
        <v>{"PhysDef":26078.8796,"OnHealInc":0.1686}</v>
      </c>
      <c r="BF281" s="2" t="str" cm="1">
        <f t="array" ref="BF281">IF(BF280="","",$B$2&amp;BF$31&amp;$B$2&amp;$B$1&amp;ROUND(BF$29/100*_xlfn.XLOOKUP($E281,$E$32:$E$281,_xlfn.XLOOKUP(BF$31,$S$28:$AB$28,$S$32:$AB$281))*IFERROR(_xlfn.XLOOKUP(BI$30,$S$8:$S$10,_xlfn.XLOOKUP(BF$31,$U$4:$Z$4,$U$8:$Z$10),1),1),4))</f>
        <v>"MagicDef":26078.8796</v>
      </c>
      <c r="BG281" s="2" t="str" cm="1">
        <f t="array" ref="BG281">IF(BG280="","",$B$2&amp;BG$31&amp;$B$2&amp;$B$1&amp;ROUND(BG$29/100*_xlfn.XLOOKUP($E281,$E$32:$E$281,_xlfn.XLOOKUP(BG$31,$S$28:$AB$28,$S$32:$AB$281))*IFERROR(_xlfn.XLOOKUP(BJ$30,$S$8:$S$10,_xlfn.XLOOKUP(BG$31,$U$4:$Z$4,$U$8:$Z$10),1),1),4))</f>
        <v>"AtkSpeed":0.23</v>
      </c>
      <c r="BH281" s="2" t="str" cm="1">
        <f t="array" ref="BH281">IF(BH280="","",$B$2&amp;BH$31&amp;$B$2&amp;$B$1&amp;ROUND(BH$29/100*_xlfn.XLOOKUP($E281,$E$32:$E$281,_xlfn.XLOOKUP(BH$31,$S$28:$AB$28,$S$32:$AB$281))*IFERROR(_xlfn.XLOOKUP(BI$30,$S$8:$S$10,_xlfn.XLOOKUP(BH$31,$U$4:$Z$4,$U$8:$Z$10),1),1),4))</f>
        <v>"OnHealInc":0.1686</v>
      </c>
      <c r="BI281" s="2" t="str">
        <f t="shared" si="44"/>
        <v>{"MagicDef":26078.8796,"AtkSpeed":0.23,"OnHealInc":0.1686}</v>
      </c>
      <c r="BJ281" s="2" t="str" cm="1">
        <f t="array" ref="BJ281">IF(BJ280="","",$B$2&amp;BJ$31&amp;$B$2&amp;$B$1&amp;ROUND(BJ$29/100*_xlfn.XLOOKUP($E281,$E$32:$E$281,_xlfn.XLOOKUP(BJ$31,$S$28:$AB$28,$S$32:$AB$281))*IFERROR(_xlfn.XLOOKUP(BM$30,$S$8:$S$10,_xlfn.XLOOKUP(BJ$31,$U$4:$Z$4,$U$8:$Z$10),1),1),4))</f>
        <v>"Atk":65197.199</v>
      </c>
      <c r="BK281" s="2" t="str" cm="1">
        <f t="array" ref="BK281">IF(BK280="","",$B$2&amp;BK$31&amp;$B$2&amp;$B$1&amp;ROUND(BK$29/100*_xlfn.XLOOKUP($E281,$E$32:$E$281,_xlfn.XLOOKUP(BK$31,$S$28:$AB$28,$S$32:$AB$281))*IFERROR(_xlfn.XLOOKUP(BN$30,$S$8:$S$10,_xlfn.XLOOKUP(BK$31,$U$4:$Z$4,$U$8:$Z$10),1),1),4))</f>
        <v>"Cri":0.8092</v>
      </c>
      <c r="BL281" s="2" t="str" cm="1">
        <f t="array" ref="BL281">IF(BL280="","",$B$2&amp;BL$31&amp;$B$2&amp;$B$1&amp;ROUND(BL$29/100*_xlfn.XLOOKUP($E281,$E$32:$E$281,_xlfn.XLOOKUP(BL$31,$S$28:$AB$28,$S$32:$AB$281))*IFERROR(_xlfn.XLOOKUP(BM$30,$S$8:$S$10,_xlfn.XLOOKUP(BL$31,$U$4:$Z$4,$U$8:$Z$10),1),1),4))</f>
        <v/>
      </c>
      <c r="BM281" s="2" t="str">
        <f t="shared" si="45"/>
        <v>{"Atk":65197.199,"Cri":0.8092}</v>
      </c>
      <c r="BN281" s="2" t="str" cm="1">
        <f t="array" ref="BN281">IF(BN280="","",$B$2&amp;BN$31&amp;$B$2&amp;$B$1&amp;ROUND(BN$29/100*_xlfn.XLOOKUP($E281,$E$32:$E$281,_xlfn.XLOOKUP(BN$31,$S$28:$AB$28,$S$32:$AB$281))*IFERROR(_xlfn.XLOOKUP(BQ$30,$S$8:$S$10,_xlfn.XLOOKUP(BN$31,$U$4:$Z$4,$U$8:$Z$10),1),1),4))</f>
        <v>"Hp":622336.8993</v>
      </c>
      <c r="BO281" s="2" t="str" cm="1">
        <f t="array" ref="BO281">IF(BO280="","",$B$2&amp;BO$31&amp;$B$2&amp;$B$1&amp;ROUND(BO$29/100*_xlfn.XLOOKUP($E281,$E$32:$E$281,_xlfn.XLOOKUP(BO$31,$S$28:$AB$28,$S$32:$AB$281))*IFERROR(_xlfn.XLOOKUP(BR$30,$S$8:$S$10,_xlfn.XLOOKUP(BO$31,$U$4:$Z$4,$U$8:$Z$10),1),1),4))</f>
        <v>"AntiCri":0.8092</v>
      </c>
      <c r="BP281" s="2" t="str" cm="1">
        <f t="array" ref="BP281">IF(BP280="","",$B$2&amp;BP$31&amp;$B$2&amp;$B$1&amp;ROUND(BP$29/100*_xlfn.XLOOKUP($E281,$E$32:$E$281,_xlfn.XLOOKUP(BP$31,$S$28:$AB$28,$S$32:$AB$281))*IFERROR(_xlfn.XLOOKUP(BQ$30,$S$8:$S$10,_xlfn.XLOOKUP(BP$31,$U$4:$Z$4,$U$8:$Z$10),1),1),4))</f>
        <v/>
      </c>
      <c r="BQ281" s="2" t="str">
        <f t="shared" si="46"/>
        <v>{"Hp":622336.8993,"AntiCri":0.8092}</v>
      </c>
      <c r="BR281" s="2" t="str" cm="1">
        <f t="array" ref="BR281">IF(BR280="","",$B$2&amp;BR$31&amp;$B$2&amp;$B$1&amp;ROUND(BR$29/100*_xlfn.XLOOKUP($E281,$E$32:$E$281,_xlfn.XLOOKUP(BR$31,$S$28:$AB$28,$S$32:$AB$281))*IFERROR(_xlfn.XLOOKUP(BU$30,$S$8:$S$10,_xlfn.XLOOKUP(BR$31,$U$4:$Z$4,$U$8:$Z$10),1),1),4))</f>
        <v>"PhysDef":22996.8302</v>
      </c>
      <c r="BS281" s="2" t="str" cm="1">
        <f t="array" ref="BS281">IF(BS280="","",$B$2&amp;BS$31&amp;$B$2&amp;$B$1&amp;ROUND(BS$29/100*_xlfn.XLOOKUP($E281,$E$32:$E$281,_xlfn.XLOOKUP(BS$31,$S$28:$AB$28,$S$32:$AB$281))*IFERROR(_xlfn.XLOOKUP(BV$30,$S$8:$S$10,_xlfn.XLOOKUP(BS$31,$U$4:$Z$4,$U$8:$Z$10),1),1),4))</f>
        <v>"HealInc":0.1686</v>
      </c>
      <c r="BT281" s="2" t="str" cm="1">
        <f t="array" ref="BT281">IF(BT280="","",$B$2&amp;BT$31&amp;$B$2&amp;$B$1&amp;ROUND(BT$29/100*_xlfn.XLOOKUP($E281,$E$32:$E$281,_xlfn.XLOOKUP(BT$31,$S$28:$AB$28,$S$32:$AB$281))*IFERROR(_xlfn.XLOOKUP(BU$30,$S$8:$S$10,_xlfn.XLOOKUP(BT$31,$U$4:$Z$4,$U$8:$Z$10),1),1),4))</f>
        <v/>
      </c>
      <c r="BU281" s="2" t="str">
        <f t="shared" si="47"/>
        <v>{"PhysDef":22996.8302,"HealInc":0.1686}</v>
      </c>
      <c r="BV281" s="2" t="str" cm="1">
        <f t="array" ref="BV281">IF(BV280="","",$B$2&amp;BV$31&amp;$B$2&amp;$B$1&amp;ROUND(BV$29/100*_xlfn.XLOOKUP($E281,$E$32:$E$281,_xlfn.XLOOKUP(BV$31,$S$28:$AB$28,$S$32:$AB$281))*IFERROR(_xlfn.XLOOKUP(BY$30,$S$8:$S$10,_xlfn.XLOOKUP(BV$31,$U$4:$Z$4,$U$8:$Z$10),1),1),4))</f>
        <v>"MagicDef":23470.9916</v>
      </c>
      <c r="BW281" s="2" t="str" cm="1">
        <f t="array" ref="BW281">IF(BW280="","",$B$2&amp;BW$31&amp;$B$2&amp;$B$1&amp;ROUND(BW$29/100*_xlfn.XLOOKUP($E281,$E$32:$E$281,_xlfn.XLOOKUP(BW$31,$S$28:$AB$28,$S$32:$AB$281))*IFERROR(_xlfn.XLOOKUP(BZ$30,$S$8:$S$10,_xlfn.XLOOKUP(BW$31,$U$4:$Z$4,$U$8:$Z$10),1),1),4))</f>
        <v>"AtkSpeed":0.23</v>
      </c>
      <c r="BX281" s="2" t="str" cm="1">
        <f t="array" ref="BX281">IF(BX280="","",$B$2&amp;BX$31&amp;$B$2&amp;$B$1&amp;ROUND(BX$29/100*_xlfn.XLOOKUP($E281,$E$32:$E$281,_xlfn.XLOOKUP(BX$31,$S$28:$AB$28,$S$32:$AB$281))*IFERROR(_xlfn.XLOOKUP(BY$30,$S$8:$S$10,_xlfn.XLOOKUP(BX$31,$U$4:$Z$4,$U$8:$Z$10),1),1),4))</f>
        <v>"HealInc":0.1686</v>
      </c>
      <c r="BY281" s="2" t="str">
        <f t="shared" si="48"/>
        <v>{"MagicDef":23470.9916,"AtkSpeed":0.23,"HealInc":0.1686}</v>
      </c>
    </row>
  </sheetData>
  <mergeCells count="1">
    <mergeCell ref="T5:T6"/>
  </mergeCells>
  <phoneticPr fontId="15" type="noConversion"/>
  <conditionalFormatting sqref="S32:V281">
    <cfRule type="dataBar" priority="26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{232DC043-C31F-41E0-9549-7E7F6F46FCEE}</x14:id>
        </ext>
      </extLst>
    </cfRule>
  </conditionalFormatting>
  <conditionalFormatting sqref="W32:W281">
    <cfRule type="dataBar" priority="21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{8CCC5AE5-1C08-44BB-A4D3-050CFA71E1C0}</x14:id>
        </ext>
      </extLst>
    </cfRule>
  </conditionalFormatting>
  <conditionalFormatting sqref="X32:X281">
    <cfRule type="dataBar" priority="5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{51E665C9-FB94-4CD3-8E5E-150BC5580939}</x14:id>
        </ext>
      </extLst>
    </cfRule>
  </conditionalFormatting>
  <conditionalFormatting sqref="Y32:Y281">
    <cfRule type="dataBar" priority="4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{9CACA25C-F928-43B4-A0D3-E3A350705E24}</x14:id>
        </ext>
      </extLst>
    </cfRule>
  </conditionalFormatting>
  <conditionalFormatting sqref="Z32:Z281">
    <cfRule type="dataBar" priority="3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{BC7D2AF2-10E1-45D5-9BE3-F1639BC9AD29}</x14:id>
        </ext>
      </extLst>
    </cfRule>
  </conditionalFormatting>
  <conditionalFormatting sqref="AA32:AA281">
    <cfRule type="dataBar" priority="2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{3E8E4960-819D-4026-A5A8-B6A9F687AFEA}</x14:id>
        </ext>
      </extLst>
    </cfRule>
  </conditionalFormatting>
  <conditionalFormatting sqref="AB32:AB281">
    <cfRule type="dataBar" priority="1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{9363FB77-07EB-4B3A-8F1D-C0EF1DB06BE5}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32DC043-C31F-41E0-9549-7E7F6F46FCEE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S32:V281</xm:sqref>
        </x14:conditionalFormatting>
        <x14:conditionalFormatting xmlns:xm="http://schemas.microsoft.com/office/excel/2006/main">
          <x14:cfRule type="dataBar" id="{8CCC5AE5-1C08-44BB-A4D3-050CFA71E1C0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W32:W281</xm:sqref>
        </x14:conditionalFormatting>
        <x14:conditionalFormatting xmlns:xm="http://schemas.microsoft.com/office/excel/2006/main">
          <x14:cfRule type="dataBar" id="{51E665C9-FB94-4CD3-8E5E-150BC5580939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X32:X281</xm:sqref>
        </x14:conditionalFormatting>
        <x14:conditionalFormatting xmlns:xm="http://schemas.microsoft.com/office/excel/2006/main">
          <x14:cfRule type="dataBar" id="{9CACA25C-F928-43B4-A0D3-E3A350705E24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Y32:Y281</xm:sqref>
        </x14:conditionalFormatting>
        <x14:conditionalFormatting xmlns:xm="http://schemas.microsoft.com/office/excel/2006/main">
          <x14:cfRule type="dataBar" id="{BC7D2AF2-10E1-45D5-9BE3-F1639BC9AD29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Z32:Z281</xm:sqref>
        </x14:conditionalFormatting>
        <x14:conditionalFormatting xmlns:xm="http://schemas.microsoft.com/office/excel/2006/main">
          <x14:cfRule type="dataBar" id="{3E8E4960-819D-4026-A5A8-B6A9F687AFEA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AA32:AA281</xm:sqref>
        </x14:conditionalFormatting>
        <x14:conditionalFormatting xmlns:xm="http://schemas.microsoft.com/office/excel/2006/main">
          <x14:cfRule type="dataBar" id="{9363FB77-07EB-4B3A-8F1D-C0EF1DB06BE5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AB32:AB281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39"/>
  <sheetViews>
    <sheetView workbookViewId="0">
      <pane xSplit="3" ySplit="4" topLeftCell="D8" activePane="bottomRight" state="frozen"/>
      <selection pane="topRight"/>
      <selection pane="bottomLeft"/>
      <selection pane="bottomRight" activeCell="I32" sqref="I32"/>
    </sheetView>
  </sheetViews>
  <sheetFormatPr defaultColWidth="9" defaultRowHeight="13.5" x14ac:dyDescent="0.15"/>
  <cols>
    <col min="1" max="3" width="9" style="15"/>
    <col min="4" max="4" width="12.5" style="15" customWidth="1"/>
    <col min="5" max="14" width="9" style="15"/>
    <col min="15" max="15" width="11" style="15" customWidth="1"/>
    <col min="16" max="16384" width="9" style="15"/>
  </cols>
  <sheetData>
    <row r="1" spans="1:16" x14ac:dyDescent="0.15">
      <c r="A1" s="2" t="s">
        <v>53</v>
      </c>
      <c r="B1" s="2" t="s">
        <v>54</v>
      </c>
      <c r="C1" s="2" t="s">
        <v>55</v>
      </c>
    </row>
    <row r="2" spans="1:16" x14ac:dyDescent="0.15">
      <c r="A2" s="2" t="s">
        <v>56</v>
      </c>
      <c r="B2" s="2" t="s">
        <v>57</v>
      </c>
      <c r="C2" s="2"/>
    </row>
    <row r="3" spans="1:16" x14ac:dyDescent="0.15">
      <c r="A3" s="2" t="s">
        <v>58</v>
      </c>
      <c r="B3" s="2"/>
      <c r="C3" s="2"/>
    </row>
    <row r="4" spans="1:16" x14ac:dyDescent="0.15">
      <c r="A4" s="2" t="s">
        <v>59</v>
      </c>
      <c r="B4" s="2"/>
      <c r="C4" s="2"/>
    </row>
    <row r="5" spans="1:16" ht="20.25" thickBot="1" x14ac:dyDescent="0.2">
      <c r="D5" s="29" t="s">
        <v>96</v>
      </c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</row>
    <row r="6" spans="1:16" x14ac:dyDescent="0.15"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</row>
    <row r="7" spans="1:16" ht="16.5" x14ac:dyDescent="0.15">
      <c r="D7" s="31" t="s">
        <v>75</v>
      </c>
      <c r="E7" s="32">
        <v>80</v>
      </c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</row>
    <row r="8" spans="1:16" x14ac:dyDescent="0.15"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</row>
    <row r="9" spans="1:16" ht="15.75" thickBot="1" x14ac:dyDescent="0.2">
      <c r="C9" s="15">
        <v>1</v>
      </c>
      <c r="D9" s="33" t="s">
        <v>82</v>
      </c>
      <c r="E9" s="30" t="s">
        <v>125</v>
      </c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</row>
    <row r="10" spans="1:16" x14ac:dyDescent="0.15"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</row>
    <row r="11" spans="1:16" x14ac:dyDescent="0.15">
      <c r="D11" s="31"/>
      <c r="E11" s="31" t="s">
        <v>62</v>
      </c>
      <c r="F11" s="31" t="s">
        <v>64</v>
      </c>
      <c r="G11" s="31" t="s">
        <v>115</v>
      </c>
      <c r="H11" s="31" t="s">
        <v>115</v>
      </c>
      <c r="I11" s="31"/>
      <c r="J11" s="31">
        <v>1</v>
      </c>
      <c r="K11" s="31"/>
      <c r="L11" s="31">
        <v>10000</v>
      </c>
      <c r="M11" s="31"/>
      <c r="N11" s="31">
        <v>10000</v>
      </c>
      <c r="O11" s="31"/>
      <c r="P11" s="31"/>
    </row>
    <row r="12" spans="1:16" x14ac:dyDescent="0.15">
      <c r="D12" s="31" t="s">
        <v>124</v>
      </c>
      <c r="E12" s="31" t="s">
        <v>126</v>
      </c>
      <c r="F12" s="31" t="s">
        <v>126</v>
      </c>
      <c r="G12" s="31" t="s">
        <v>126</v>
      </c>
      <c r="H12" s="31" t="s">
        <v>127</v>
      </c>
      <c r="I12" s="31" t="s">
        <v>120</v>
      </c>
      <c r="J12" s="31" t="s">
        <v>128</v>
      </c>
      <c r="K12" s="31" t="s">
        <v>121</v>
      </c>
      <c r="L12" s="31" t="s">
        <v>128</v>
      </c>
      <c r="M12" s="31" t="s">
        <v>122</v>
      </c>
      <c r="N12" s="31" t="s">
        <v>128</v>
      </c>
      <c r="O12" s="31" t="s">
        <v>129</v>
      </c>
      <c r="P12" s="31" t="s">
        <v>128</v>
      </c>
    </row>
    <row r="13" spans="1:16" x14ac:dyDescent="0.15">
      <c r="D13" s="31"/>
      <c r="E13" s="31"/>
      <c r="F13" s="31"/>
      <c r="G13" s="31"/>
      <c r="H13" s="31"/>
      <c r="I13" s="31"/>
      <c r="J13" s="31">
        <v>80</v>
      </c>
      <c r="K13" s="31"/>
      <c r="L13" s="31">
        <v>80</v>
      </c>
      <c r="M13" s="31"/>
      <c r="N13" s="31">
        <v>80</v>
      </c>
      <c r="O13" s="31"/>
      <c r="P13" s="31"/>
    </row>
    <row r="14" spans="1:16" ht="16.5" x14ac:dyDescent="0.15">
      <c r="B14" s="15">
        <f>$C$9*100+C14</f>
        <v>101</v>
      </c>
      <c r="C14" s="15">
        <v>1</v>
      </c>
      <c r="D14" s="34" t="s">
        <v>130</v>
      </c>
      <c r="E14" s="32">
        <v>100</v>
      </c>
      <c r="F14" s="32">
        <v>100</v>
      </c>
      <c r="G14" s="32">
        <v>100</v>
      </c>
      <c r="H14" s="32">
        <v>70</v>
      </c>
      <c r="I14" s="34" t="s">
        <v>67</v>
      </c>
      <c r="J14" s="35">
        <v>25850</v>
      </c>
      <c r="K14" s="34" t="s">
        <v>70</v>
      </c>
      <c r="L14" s="36">
        <v>0.82199999999999995</v>
      </c>
      <c r="M14" s="34"/>
      <c r="N14" s="36"/>
      <c r="O14" s="34" t="s">
        <v>131</v>
      </c>
      <c r="P14" s="35">
        <v>16</v>
      </c>
    </row>
    <row r="15" spans="1:16" ht="16.5" x14ac:dyDescent="0.15">
      <c r="B15" s="15">
        <f>$C$9*100+C15</f>
        <v>102</v>
      </c>
      <c r="C15" s="15">
        <v>2</v>
      </c>
      <c r="D15" s="34" t="s">
        <v>132</v>
      </c>
      <c r="E15" s="32">
        <v>100</v>
      </c>
      <c r="F15" s="32">
        <v>100</v>
      </c>
      <c r="G15" s="32">
        <v>100</v>
      </c>
      <c r="H15" s="32">
        <v>70</v>
      </c>
      <c r="I15" s="34" t="s">
        <v>66</v>
      </c>
      <c r="J15" s="35">
        <v>186456</v>
      </c>
      <c r="K15" s="37" t="s">
        <v>71</v>
      </c>
      <c r="L15" s="36">
        <v>0.45400000000000001</v>
      </c>
      <c r="M15" s="34"/>
      <c r="N15" s="36"/>
      <c r="O15" s="34" t="s">
        <v>133</v>
      </c>
      <c r="P15" s="35">
        <v>28</v>
      </c>
    </row>
    <row r="16" spans="1:16" ht="16.5" x14ac:dyDescent="0.15">
      <c r="B16" s="15">
        <f>$C$9*100+C16</f>
        <v>103</v>
      </c>
      <c r="C16" s="15">
        <v>3</v>
      </c>
      <c r="D16" s="34" t="s">
        <v>134</v>
      </c>
      <c r="E16" s="32">
        <v>100</v>
      </c>
      <c r="F16" s="32">
        <v>100</v>
      </c>
      <c r="G16" s="32">
        <v>100</v>
      </c>
      <c r="H16" s="32">
        <v>30</v>
      </c>
      <c r="I16" s="37" t="s">
        <v>142</v>
      </c>
      <c r="J16" s="35">
        <v>10594</v>
      </c>
      <c r="K16" s="37" t="s">
        <v>143</v>
      </c>
      <c r="L16" s="36">
        <v>0.23699999999999999</v>
      </c>
      <c r="M16" s="37"/>
      <c r="N16" s="36"/>
      <c r="O16" s="37" t="s">
        <v>131</v>
      </c>
      <c r="P16" s="35">
        <v>7</v>
      </c>
    </row>
    <row r="17" spans="2:16" ht="16.5" x14ac:dyDescent="0.15">
      <c r="B17" s="15">
        <f>$C$9*100+C17</f>
        <v>104</v>
      </c>
      <c r="C17" s="15">
        <v>4</v>
      </c>
      <c r="D17" s="34" t="s">
        <v>135</v>
      </c>
      <c r="E17" s="32">
        <v>100</v>
      </c>
      <c r="F17" s="32">
        <v>100</v>
      </c>
      <c r="G17" s="32">
        <v>100</v>
      </c>
      <c r="H17" s="32">
        <v>30</v>
      </c>
      <c r="I17" s="37" t="s">
        <v>144</v>
      </c>
      <c r="J17" s="35">
        <v>10594</v>
      </c>
      <c r="K17" s="37" t="s">
        <v>145</v>
      </c>
      <c r="L17" s="36">
        <v>0.23699999999999999</v>
      </c>
      <c r="M17" s="34" t="s">
        <v>143</v>
      </c>
      <c r="N17" s="36">
        <v>0.23699999999999999</v>
      </c>
      <c r="O17" s="34" t="s">
        <v>133</v>
      </c>
      <c r="P17" s="35">
        <v>12</v>
      </c>
    </row>
    <row r="18" spans="2:16" x14ac:dyDescent="0.15"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</row>
    <row r="19" spans="2:16" x14ac:dyDescent="0.15"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</row>
    <row r="20" spans="2:16" ht="15.75" thickBot="1" x14ac:dyDescent="0.2">
      <c r="C20" s="15">
        <v>2</v>
      </c>
      <c r="D20" s="33" t="s">
        <v>84</v>
      </c>
      <c r="E20" s="30" t="s">
        <v>136</v>
      </c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</row>
    <row r="21" spans="2:16" x14ac:dyDescent="0.15"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</row>
    <row r="22" spans="2:16" x14ac:dyDescent="0.15">
      <c r="D22" s="31"/>
      <c r="E22" s="31" t="s">
        <v>62</v>
      </c>
      <c r="F22" s="31" t="s">
        <v>64</v>
      </c>
      <c r="G22" s="31" t="s">
        <v>115</v>
      </c>
      <c r="H22" s="31" t="s">
        <v>115</v>
      </c>
      <c r="I22" s="31"/>
      <c r="J22" s="31">
        <v>1</v>
      </c>
      <c r="K22" s="31"/>
      <c r="L22" s="31">
        <v>10000</v>
      </c>
      <c r="M22" s="31"/>
      <c r="N22" s="31">
        <v>10000</v>
      </c>
      <c r="O22" s="31"/>
      <c r="P22" s="31"/>
    </row>
    <row r="23" spans="2:16" x14ac:dyDescent="0.15">
      <c r="D23" s="31" t="s">
        <v>124</v>
      </c>
      <c r="E23" s="31" t="s">
        <v>126</v>
      </c>
      <c r="F23" s="31" t="s">
        <v>126</v>
      </c>
      <c r="G23" s="31" t="s">
        <v>126</v>
      </c>
      <c r="H23" s="31" t="s">
        <v>127</v>
      </c>
      <c r="I23" s="31" t="s">
        <v>120</v>
      </c>
      <c r="J23" s="31" t="s">
        <v>128</v>
      </c>
      <c r="K23" s="31" t="s">
        <v>121</v>
      </c>
      <c r="L23" s="31" t="s">
        <v>128</v>
      </c>
      <c r="M23" s="31" t="s">
        <v>122</v>
      </c>
      <c r="N23" s="31" t="s">
        <v>128</v>
      </c>
      <c r="O23" s="31" t="s">
        <v>129</v>
      </c>
      <c r="P23" s="31" t="s">
        <v>128</v>
      </c>
    </row>
    <row r="24" spans="2:16" x14ac:dyDescent="0.15">
      <c r="D24" s="31"/>
      <c r="E24" s="31"/>
      <c r="F24" s="31"/>
      <c r="G24" s="31"/>
      <c r="H24" s="31"/>
      <c r="I24" s="31"/>
      <c r="J24" s="31">
        <v>80</v>
      </c>
      <c r="K24" s="31"/>
      <c r="L24" s="31">
        <v>80</v>
      </c>
      <c r="M24" s="31"/>
      <c r="N24" s="31">
        <v>80</v>
      </c>
      <c r="O24" s="31"/>
      <c r="P24" s="31"/>
    </row>
    <row r="25" spans="2:16" ht="16.5" x14ac:dyDescent="0.15">
      <c r="B25" s="15">
        <f>$C$20*100+C25</f>
        <v>201</v>
      </c>
      <c r="C25" s="15">
        <v>1</v>
      </c>
      <c r="D25" s="34" t="s">
        <v>130</v>
      </c>
      <c r="E25" s="32">
        <v>100</v>
      </c>
      <c r="F25" s="32">
        <v>100</v>
      </c>
      <c r="G25" s="32">
        <v>100</v>
      </c>
      <c r="H25" s="32">
        <v>70</v>
      </c>
      <c r="I25" s="34" t="s">
        <v>67</v>
      </c>
      <c r="J25" s="35">
        <v>18222</v>
      </c>
      <c r="K25" s="34" t="s">
        <v>70</v>
      </c>
      <c r="L25" s="36">
        <v>0.68</v>
      </c>
      <c r="M25" s="34"/>
      <c r="N25" s="36"/>
      <c r="O25" s="34" t="s">
        <v>131</v>
      </c>
      <c r="P25" s="35">
        <v>16</v>
      </c>
    </row>
    <row r="26" spans="2:16" ht="16.5" x14ac:dyDescent="0.15">
      <c r="B26" s="15">
        <f>$C$20*100+C26</f>
        <v>202</v>
      </c>
      <c r="C26" s="15">
        <v>2</v>
      </c>
      <c r="D26" s="34" t="s">
        <v>132</v>
      </c>
      <c r="E26" s="32">
        <v>100</v>
      </c>
      <c r="F26" s="32">
        <v>100</v>
      </c>
      <c r="G26" s="32">
        <v>100</v>
      </c>
      <c r="H26" s="32">
        <v>70</v>
      </c>
      <c r="I26" s="34" t="s">
        <v>66</v>
      </c>
      <c r="J26" s="35">
        <v>264852</v>
      </c>
      <c r="K26" s="37" t="s">
        <v>71</v>
      </c>
      <c r="L26" s="36">
        <v>0.56699999999999995</v>
      </c>
      <c r="M26" s="34"/>
      <c r="N26" s="36"/>
      <c r="O26" s="34" t="s">
        <v>133</v>
      </c>
      <c r="P26" s="35">
        <v>28</v>
      </c>
    </row>
    <row r="27" spans="2:16" ht="16.5" x14ac:dyDescent="0.15">
      <c r="B27" s="15">
        <f>$C$20*100+C27</f>
        <v>203</v>
      </c>
      <c r="C27" s="15">
        <v>3</v>
      </c>
      <c r="D27" s="34" t="s">
        <v>134</v>
      </c>
      <c r="E27" s="32">
        <v>100</v>
      </c>
      <c r="F27" s="32">
        <v>100</v>
      </c>
      <c r="G27" s="32">
        <v>100</v>
      </c>
      <c r="H27" s="32">
        <v>30</v>
      </c>
      <c r="I27" s="37" t="s">
        <v>142</v>
      </c>
      <c r="J27" s="35">
        <v>10594</v>
      </c>
      <c r="K27" s="34" t="s">
        <v>108</v>
      </c>
      <c r="L27" s="36">
        <v>0.112</v>
      </c>
      <c r="M27" s="37"/>
      <c r="N27" s="36"/>
      <c r="O27" s="37" t="s">
        <v>131</v>
      </c>
      <c r="P27" s="35">
        <v>7</v>
      </c>
    </row>
    <row r="28" spans="2:16" ht="16.5" x14ac:dyDescent="0.15">
      <c r="B28" s="15">
        <f>$C$20*100+C28</f>
        <v>204</v>
      </c>
      <c r="C28" s="15">
        <v>4</v>
      </c>
      <c r="D28" s="34" t="s">
        <v>135</v>
      </c>
      <c r="E28" s="32">
        <v>100</v>
      </c>
      <c r="F28" s="32">
        <v>100</v>
      </c>
      <c r="G28" s="32">
        <v>100</v>
      </c>
      <c r="H28" s="32">
        <v>30</v>
      </c>
      <c r="I28" s="37" t="s">
        <v>144</v>
      </c>
      <c r="J28" s="35">
        <v>10594</v>
      </c>
      <c r="K28" s="37" t="s">
        <v>145</v>
      </c>
      <c r="L28" s="36">
        <v>0.23699999999999999</v>
      </c>
      <c r="M28" s="34" t="s">
        <v>108</v>
      </c>
      <c r="N28" s="36">
        <v>0.112</v>
      </c>
      <c r="O28" s="34" t="s">
        <v>133</v>
      </c>
      <c r="P28" s="35">
        <v>12</v>
      </c>
    </row>
    <row r="29" spans="2:16" x14ac:dyDescent="0.15"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</row>
    <row r="30" spans="2:16" x14ac:dyDescent="0.15"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</row>
    <row r="31" spans="2:16" ht="15.75" thickBot="1" x14ac:dyDescent="0.2">
      <c r="C31" s="15">
        <v>3</v>
      </c>
      <c r="D31" s="33" t="s">
        <v>86</v>
      </c>
      <c r="E31" s="30" t="s">
        <v>137</v>
      </c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</row>
    <row r="32" spans="2:16" x14ac:dyDescent="0.15"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</row>
    <row r="33" spans="2:16" x14ac:dyDescent="0.15">
      <c r="D33" s="31"/>
      <c r="E33" s="31" t="s">
        <v>62</v>
      </c>
      <c r="F33" s="31" t="s">
        <v>64</v>
      </c>
      <c r="G33" s="31" t="s">
        <v>115</v>
      </c>
      <c r="H33" s="31" t="s">
        <v>115</v>
      </c>
      <c r="I33" s="31"/>
      <c r="J33" s="31">
        <v>1</v>
      </c>
      <c r="K33" s="31"/>
      <c r="L33" s="31">
        <v>10000</v>
      </c>
      <c r="M33" s="31"/>
      <c r="N33" s="31">
        <v>10000</v>
      </c>
      <c r="O33" s="31"/>
      <c r="P33" s="31"/>
    </row>
    <row r="34" spans="2:16" x14ac:dyDescent="0.15">
      <c r="D34" s="31" t="s">
        <v>124</v>
      </c>
      <c r="E34" s="31" t="s">
        <v>126</v>
      </c>
      <c r="F34" s="31" t="s">
        <v>126</v>
      </c>
      <c r="G34" s="31" t="s">
        <v>126</v>
      </c>
      <c r="H34" s="31" t="s">
        <v>127</v>
      </c>
      <c r="I34" s="31" t="s">
        <v>120</v>
      </c>
      <c r="J34" s="31" t="s">
        <v>128</v>
      </c>
      <c r="K34" s="31" t="s">
        <v>121</v>
      </c>
      <c r="L34" s="31" t="s">
        <v>128</v>
      </c>
      <c r="M34" s="31" t="s">
        <v>122</v>
      </c>
      <c r="N34" s="31" t="s">
        <v>128</v>
      </c>
      <c r="O34" s="31" t="s">
        <v>129</v>
      </c>
      <c r="P34" s="31" t="s">
        <v>128</v>
      </c>
    </row>
    <row r="35" spans="2:16" x14ac:dyDescent="0.15">
      <c r="D35" s="31"/>
      <c r="E35" s="31"/>
      <c r="F35" s="31"/>
      <c r="G35" s="31"/>
      <c r="H35" s="31"/>
      <c r="I35" s="31"/>
      <c r="J35" s="31">
        <v>80</v>
      </c>
      <c r="K35" s="31"/>
      <c r="L35" s="31">
        <v>80</v>
      </c>
      <c r="M35" s="31"/>
      <c r="N35" s="31">
        <v>80</v>
      </c>
      <c r="O35" s="31"/>
      <c r="P35" s="31"/>
    </row>
    <row r="36" spans="2:16" ht="16.5" x14ac:dyDescent="0.15">
      <c r="B36" s="15">
        <f>$C$31*100+C36</f>
        <v>301</v>
      </c>
      <c r="C36" s="15">
        <v>1</v>
      </c>
      <c r="D36" s="34" t="s">
        <v>130</v>
      </c>
      <c r="E36" s="32">
        <v>100</v>
      </c>
      <c r="F36" s="32">
        <v>100</v>
      </c>
      <c r="G36" s="32">
        <v>100</v>
      </c>
      <c r="H36" s="32">
        <v>70</v>
      </c>
      <c r="I36" s="34" t="s">
        <v>67</v>
      </c>
      <c r="J36" s="35">
        <v>23307</v>
      </c>
      <c r="K36" s="34" t="s">
        <v>70</v>
      </c>
      <c r="L36" s="36">
        <v>0.56699999999999995</v>
      </c>
      <c r="M36" s="34"/>
      <c r="N36" s="36"/>
      <c r="O36" s="34" t="s">
        <v>131</v>
      </c>
      <c r="P36" s="35">
        <v>16</v>
      </c>
    </row>
    <row r="37" spans="2:16" ht="16.5" x14ac:dyDescent="0.15">
      <c r="B37" s="15">
        <f>$C$31*100+C37</f>
        <v>302</v>
      </c>
      <c r="C37" s="15">
        <v>2</v>
      </c>
      <c r="D37" s="34" t="s">
        <v>132</v>
      </c>
      <c r="E37" s="32">
        <v>100</v>
      </c>
      <c r="F37" s="32">
        <v>100</v>
      </c>
      <c r="G37" s="32">
        <v>100</v>
      </c>
      <c r="H37" s="32">
        <v>70</v>
      </c>
      <c r="I37" s="34" t="s">
        <v>66</v>
      </c>
      <c r="J37" s="35">
        <v>222476</v>
      </c>
      <c r="K37" s="37" t="s">
        <v>71</v>
      </c>
      <c r="L37" s="36">
        <v>0.68</v>
      </c>
      <c r="M37" s="34"/>
      <c r="N37" s="36"/>
      <c r="O37" s="34" t="s">
        <v>133</v>
      </c>
      <c r="P37" s="35">
        <v>28</v>
      </c>
    </row>
    <row r="38" spans="2:16" ht="16.5" x14ac:dyDescent="0.15">
      <c r="B38" s="15">
        <f>$C$31*100+C38</f>
        <v>303</v>
      </c>
      <c r="C38" s="15">
        <v>3</v>
      </c>
      <c r="D38" s="34" t="s">
        <v>134</v>
      </c>
      <c r="E38" s="32">
        <v>100</v>
      </c>
      <c r="F38" s="32">
        <v>100</v>
      </c>
      <c r="G38" s="32">
        <v>100</v>
      </c>
      <c r="H38" s="32">
        <v>30</v>
      </c>
      <c r="I38" s="37" t="s">
        <v>142</v>
      </c>
      <c r="J38" s="35">
        <v>10594</v>
      </c>
      <c r="K38" s="34" t="s">
        <v>106</v>
      </c>
      <c r="L38" s="36">
        <v>0.112</v>
      </c>
      <c r="M38" s="37"/>
      <c r="N38" s="36"/>
      <c r="O38" s="37" t="s">
        <v>131</v>
      </c>
      <c r="P38" s="35">
        <v>7</v>
      </c>
    </row>
    <row r="39" spans="2:16" ht="16.5" x14ac:dyDescent="0.15">
      <c r="B39" s="15">
        <f>$C$31*100+C39</f>
        <v>304</v>
      </c>
      <c r="C39" s="15">
        <v>4</v>
      </c>
      <c r="D39" s="34" t="s">
        <v>135</v>
      </c>
      <c r="E39" s="32">
        <v>100</v>
      </c>
      <c r="F39" s="32">
        <v>100</v>
      </c>
      <c r="G39" s="32">
        <v>100</v>
      </c>
      <c r="H39" s="32">
        <v>30</v>
      </c>
      <c r="I39" s="37" t="s">
        <v>144</v>
      </c>
      <c r="J39" s="35">
        <v>10594</v>
      </c>
      <c r="K39" s="37" t="s">
        <v>145</v>
      </c>
      <c r="L39" s="36">
        <v>0.23699999999999999</v>
      </c>
      <c r="M39" s="34" t="s">
        <v>106</v>
      </c>
      <c r="N39" s="36">
        <v>0.112</v>
      </c>
      <c r="O39" s="34" t="s">
        <v>133</v>
      </c>
      <c r="P39" s="35">
        <v>12</v>
      </c>
    </row>
  </sheetData>
  <phoneticPr fontId="1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265"/>
  <sheetViews>
    <sheetView workbookViewId="0">
      <pane xSplit="3" ySplit="4" topLeftCell="K5" activePane="bottomRight" state="frozen"/>
      <selection pane="topRight"/>
      <selection pane="bottomLeft"/>
      <selection pane="bottomRight" activeCell="R16" sqref="R16"/>
    </sheetView>
  </sheetViews>
  <sheetFormatPr defaultColWidth="9" defaultRowHeight="13.5" x14ac:dyDescent="0.15"/>
  <cols>
    <col min="1" max="7" width="9" style="1"/>
    <col min="8" max="8" width="11" style="1" customWidth="1"/>
    <col min="9" max="9" width="11.625" style="1" customWidth="1"/>
    <col min="10" max="10" width="16.125" style="1" customWidth="1"/>
    <col min="11" max="11" width="9" style="1"/>
    <col min="12" max="12" width="20.5" style="1" bestFit="1" customWidth="1"/>
    <col min="13" max="13" width="22.75" style="1" bestFit="1" customWidth="1"/>
    <col min="14" max="19" width="22.75" style="1" customWidth="1"/>
    <col min="20" max="16384" width="9" style="1"/>
  </cols>
  <sheetData>
    <row r="1" spans="1:19" x14ac:dyDescent="0.15">
      <c r="A1" s="2" t="s">
        <v>53</v>
      </c>
      <c r="B1" s="2" t="s">
        <v>54</v>
      </c>
      <c r="C1" s="2" t="s">
        <v>55</v>
      </c>
    </row>
    <row r="2" spans="1:19" x14ac:dyDescent="0.15">
      <c r="A2" s="2" t="s">
        <v>56</v>
      </c>
      <c r="B2" s="2" t="s">
        <v>57</v>
      </c>
      <c r="C2" s="2"/>
    </row>
    <row r="3" spans="1:19" x14ac:dyDescent="0.15">
      <c r="A3" s="2" t="s">
        <v>58</v>
      </c>
      <c r="B3" s="2"/>
      <c r="C3" s="2"/>
    </row>
    <row r="4" spans="1:19" x14ac:dyDescent="0.15">
      <c r="A4" s="2" t="s">
        <v>59</v>
      </c>
      <c r="B4" s="2"/>
      <c r="C4" s="2"/>
    </row>
    <row r="5" spans="1:19" ht="15" x14ac:dyDescent="0.15">
      <c r="D5" s="3"/>
      <c r="E5" s="4" t="s">
        <v>96</v>
      </c>
      <c r="F5" s="3" t="s">
        <v>97</v>
      </c>
      <c r="G5" s="3"/>
      <c r="H5" s="3"/>
      <c r="I5" s="3"/>
      <c r="J5" s="3"/>
    </row>
    <row r="6" spans="1:19" x14ac:dyDescent="0.15">
      <c r="D6" s="3"/>
      <c r="E6" s="3"/>
      <c r="F6" s="3"/>
      <c r="G6" s="3"/>
      <c r="H6" s="3"/>
      <c r="I6" s="3"/>
      <c r="J6" s="3"/>
    </row>
    <row r="7" spans="1:19" ht="16.5" x14ac:dyDescent="0.15">
      <c r="D7" s="3"/>
      <c r="E7" s="5" t="s">
        <v>74</v>
      </c>
      <c r="F7" s="5" t="s">
        <v>98</v>
      </c>
      <c r="G7" s="3"/>
      <c r="H7" s="3"/>
      <c r="I7" s="5" t="s">
        <v>99</v>
      </c>
      <c r="J7" s="10">
        <v>0.11</v>
      </c>
    </row>
    <row r="8" spans="1:19" ht="16.5" x14ac:dyDescent="0.15">
      <c r="D8" s="3"/>
      <c r="E8" s="6" t="s">
        <v>138</v>
      </c>
      <c r="F8" s="7">
        <v>1</v>
      </c>
      <c r="G8" s="3"/>
      <c r="H8" s="3"/>
      <c r="I8" s="5" t="s">
        <v>102</v>
      </c>
      <c r="J8" s="10">
        <v>11</v>
      </c>
    </row>
    <row r="9" spans="1:19" ht="16.5" x14ac:dyDescent="0.15">
      <c r="D9" s="3"/>
      <c r="E9" s="8" t="s">
        <v>103</v>
      </c>
      <c r="F9" s="7">
        <v>1</v>
      </c>
      <c r="G9" s="3"/>
      <c r="H9" s="3"/>
      <c r="I9" s="5" t="s">
        <v>104</v>
      </c>
      <c r="J9" s="10">
        <v>2</v>
      </c>
    </row>
    <row r="10" spans="1:19" ht="16.5" x14ac:dyDescent="0.15">
      <c r="D10" s="3"/>
      <c r="E10" s="9" t="s">
        <v>105</v>
      </c>
      <c r="F10" s="7">
        <v>1</v>
      </c>
      <c r="G10" s="3"/>
      <c r="H10" s="3"/>
      <c r="I10" s="3"/>
      <c r="J10" s="3"/>
    </row>
    <row r="11" spans="1:19" ht="16.5" x14ac:dyDescent="0.15">
      <c r="D11" s="3"/>
      <c r="E11" s="9" t="s">
        <v>107</v>
      </c>
      <c r="F11" s="7">
        <v>1</v>
      </c>
      <c r="G11" s="3"/>
      <c r="H11" s="3"/>
      <c r="I11" s="3"/>
      <c r="J11" s="3"/>
    </row>
    <row r="12" spans="1:19" x14ac:dyDescent="0.15">
      <c r="D12" s="3"/>
      <c r="E12" s="3"/>
      <c r="F12" s="3"/>
      <c r="G12" s="3"/>
      <c r="H12" s="3"/>
      <c r="I12" s="14" t="s">
        <v>139</v>
      </c>
      <c r="J12" s="14" t="s">
        <v>140</v>
      </c>
    </row>
    <row r="13" spans="1:19" x14ac:dyDescent="0.15">
      <c r="D13" s="5"/>
      <c r="E13" s="5"/>
      <c r="F13" s="5" t="s">
        <v>141</v>
      </c>
      <c r="G13" s="5" t="s">
        <v>141</v>
      </c>
      <c r="H13" s="5" t="s">
        <v>141</v>
      </c>
      <c r="I13" s="5" t="s">
        <v>141</v>
      </c>
      <c r="J13" s="5" t="s">
        <v>141</v>
      </c>
    </row>
    <row r="14" spans="1:19" x14ac:dyDescent="0.15">
      <c r="D14" s="5" t="s">
        <v>23</v>
      </c>
      <c r="E14" s="5" t="s">
        <v>117</v>
      </c>
      <c r="F14" s="5" t="s">
        <v>118</v>
      </c>
      <c r="G14" s="5" t="s">
        <v>131</v>
      </c>
      <c r="H14" s="5" t="s">
        <v>133</v>
      </c>
      <c r="I14" s="5" t="s">
        <v>131</v>
      </c>
      <c r="J14" s="5" t="s">
        <v>133</v>
      </c>
      <c r="L14" s="1">
        <f>部位中转!H14</f>
        <v>70</v>
      </c>
      <c r="N14" s="1">
        <f>部位中转!H15</f>
        <v>70</v>
      </c>
      <c r="P14" s="1">
        <f>部位中转!H16</f>
        <v>30</v>
      </c>
      <c r="R14" s="1">
        <f>部位中转!H17</f>
        <v>30</v>
      </c>
    </row>
    <row r="15" spans="1:19" x14ac:dyDescent="0.15">
      <c r="D15" s="5">
        <v>0</v>
      </c>
      <c r="E15" s="5"/>
      <c r="F15" s="5"/>
      <c r="G15" s="5"/>
      <c r="H15" s="5"/>
      <c r="I15" s="5" t="s">
        <v>123</v>
      </c>
      <c r="J15" s="5" t="s">
        <v>123</v>
      </c>
      <c r="M15" s="1">
        <v>1</v>
      </c>
      <c r="O15" s="1">
        <v>2</v>
      </c>
      <c r="Q15" s="1">
        <v>3</v>
      </c>
      <c r="S15" s="1">
        <v>4</v>
      </c>
    </row>
    <row r="16" spans="1:19" ht="16.5" x14ac:dyDescent="0.15">
      <c r="D16" s="10">
        <v>11</v>
      </c>
      <c r="E16" s="11">
        <v>1</v>
      </c>
      <c r="F16" s="10">
        <v>1.8</v>
      </c>
      <c r="G16" s="12">
        <v>1.8</v>
      </c>
      <c r="H16" s="12">
        <v>1</v>
      </c>
      <c r="I16" s="54">
        <v>1.8011644239920399</v>
      </c>
      <c r="J16" s="54">
        <v>4</v>
      </c>
      <c r="L16" s="1" t="str">
        <f>$B$2&amp;I$12&amp;$B$2&amp;$B$1&amp;ROUND($I16*L$14/100,2)</f>
        <v>"CardMulti":1.26</v>
      </c>
      <c r="M16" s="1" t="str">
        <f>$A$3&amp;_xlfn.TEXTJOIN($C$1,1,L16)&amp;$A$4</f>
        <v>{"CardMulti":1.26}</v>
      </c>
      <c r="N16" s="1" t="str">
        <f>$B$2&amp;J$12&amp;$B$2&amp;$B$1&amp;ROUND($J16*N$14/100,0)</f>
        <v>"AutoLevelLower":3</v>
      </c>
      <c r="O16" s="1" t="str">
        <f>$A$3&amp;_xlfn.TEXTJOIN($C$1,1,N16)&amp;$A$4</f>
        <v>{"AutoLevelLower":3}</v>
      </c>
      <c r="P16" s="1" t="str">
        <f>$B$2&amp;I$12&amp;$B$2&amp;$B$1&amp;ROUND($I16*P$14/100,2)</f>
        <v>"CardMulti":0.54</v>
      </c>
      <c r="Q16" s="1" t="str">
        <f>$A$3&amp;_xlfn.TEXTJOIN($C$1,1,P16)&amp;$A$4</f>
        <v>{"CardMulti":0.54}</v>
      </c>
      <c r="R16" s="1" t="str">
        <f>$B$2&amp;J$12&amp;$B$2&amp;$B$1&amp;ROUND($J16*$R$14/100,0)</f>
        <v>"AutoLevelLower":1</v>
      </c>
      <c r="S16" s="1" t="str">
        <f>$A$3&amp;_xlfn.TEXTJOIN($C$1,1,R16)&amp;$A$4</f>
        <v>{"AutoLevelLower":1}</v>
      </c>
    </row>
    <row r="17" spans="4:19" ht="16.5" x14ac:dyDescent="0.15">
      <c r="D17" s="10">
        <v>13</v>
      </c>
      <c r="E17" s="13">
        <v>2</v>
      </c>
      <c r="F17" s="10">
        <v>0.25</v>
      </c>
      <c r="G17" s="12">
        <v>0.2</v>
      </c>
      <c r="H17" s="12">
        <v>0</v>
      </c>
      <c r="I17" s="54">
        <v>2.0508979181426099</v>
      </c>
      <c r="J17" s="54">
        <v>4</v>
      </c>
      <c r="L17" s="1" t="str">
        <f t="shared" ref="L17:L80" si="0">$B$2&amp;I$12&amp;$B$2&amp;$B$1&amp;ROUND($I17*L$14/100,2)</f>
        <v>"CardMulti":1.44</v>
      </c>
      <c r="M17" s="1" t="str">
        <f t="shared" ref="M17:M80" si="1">$A$3&amp;_xlfn.TEXTJOIN($C$1,1,L17)&amp;$A$4</f>
        <v>{"CardMulti":1.44}</v>
      </c>
      <c r="N17" s="1" t="str">
        <f t="shared" ref="N17:N80" si="2">$B$2&amp;J$12&amp;$B$2&amp;$B$1&amp;ROUND($J17*N$14/100,0)</f>
        <v>"AutoLevelLower":3</v>
      </c>
      <c r="O17" s="1" t="str">
        <f t="shared" ref="O17:O80" si="3">$A$3&amp;_xlfn.TEXTJOIN($C$1,1,N17)&amp;$A$4</f>
        <v>{"AutoLevelLower":3}</v>
      </c>
      <c r="P17" s="1" t="str">
        <f t="shared" ref="P17:P80" si="4">$B$2&amp;I$12&amp;$B$2&amp;$B$1&amp;ROUND($I17*P$14/100,2)</f>
        <v>"CardMulti":0.62</v>
      </c>
      <c r="Q17" s="1" t="str">
        <f t="shared" ref="Q17:Q80" si="5">$A$3&amp;_xlfn.TEXTJOIN($C$1,1,P17)&amp;$A$4</f>
        <v>{"CardMulti":0.62}</v>
      </c>
      <c r="R17" s="1" t="str">
        <f t="shared" ref="R17:R80" si="6">$B$2&amp;J$12&amp;$B$2&amp;$B$1&amp;ROUND($J17*$R$14/100,0)</f>
        <v>"AutoLevelLower":1</v>
      </c>
      <c r="S17" s="1" t="str">
        <f t="shared" ref="S17" si="7">$A$3&amp;_xlfn.TEXTJOIN($C$1,1,R17)&amp;$A$4</f>
        <v>{"AutoLevelLower":1}</v>
      </c>
    </row>
    <row r="18" spans="4:19" ht="16.5" x14ac:dyDescent="0.15">
      <c r="D18" s="10">
        <v>15</v>
      </c>
      <c r="E18" s="13">
        <v>3</v>
      </c>
      <c r="F18" s="10">
        <v>0.25</v>
      </c>
      <c r="G18" s="12">
        <v>0.2</v>
      </c>
      <c r="H18" s="12">
        <v>1</v>
      </c>
      <c r="I18" s="54">
        <v>2.3006314122931899</v>
      </c>
      <c r="J18" s="54">
        <v>8</v>
      </c>
      <c r="L18" s="1" t="str">
        <f t="shared" si="0"/>
        <v>"CardMulti":1.61</v>
      </c>
      <c r="M18" s="1" t="str">
        <f t="shared" si="1"/>
        <v>{"CardMulti":1.61}</v>
      </c>
      <c r="N18" s="1" t="str">
        <f t="shared" si="2"/>
        <v>"AutoLevelLower":6</v>
      </c>
      <c r="O18" s="1" t="str">
        <f t="shared" si="3"/>
        <v>{"AutoLevelLower":6}</v>
      </c>
      <c r="P18" s="1" t="str">
        <f t="shared" si="4"/>
        <v>"CardMulti":0.69</v>
      </c>
      <c r="Q18" s="1" t="str">
        <f t="shared" si="5"/>
        <v>{"CardMulti":0.69}</v>
      </c>
      <c r="R18" s="1" t="str">
        <f t="shared" si="6"/>
        <v>"AutoLevelLower":2</v>
      </c>
      <c r="S18" s="1" t="str">
        <f t="shared" ref="S18" si="8">$A$3&amp;_xlfn.TEXTJOIN($C$1,1,R18)&amp;$A$4</f>
        <v>{"AutoLevelLower":2}</v>
      </c>
    </row>
    <row r="19" spans="4:19" ht="16.5" x14ac:dyDescent="0.15">
      <c r="D19" s="10">
        <v>17</v>
      </c>
      <c r="E19" s="13">
        <v>4</v>
      </c>
      <c r="F19" s="10">
        <v>0.25</v>
      </c>
      <c r="G19" s="12">
        <v>0.2</v>
      </c>
      <c r="H19" s="12">
        <v>0</v>
      </c>
      <c r="I19" s="54">
        <v>2.5503649064437601</v>
      </c>
      <c r="J19" s="54">
        <v>8</v>
      </c>
      <c r="L19" s="1" t="str">
        <f t="shared" si="0"/>
        <v>"CardMulti":1.79</v>
      </c>
      <c r="M19" s="1" t="str">
        <f t="shared" si="1"/>
        <v>{"CardMulti":1.79}</v>
      </c>
      <c r="N19" s="1" t="str">
        <f t="shared" si="2"/>
        <v>"AutoLevelLower":6</v>
      </c>
      <c r="O19" s="1" t="str">
        <f t="shared" si="3"/>
        <v>{"AutoLevelLower":6}</v>
      </c>
      <c r="P19" s="1" t="str">
        <f t="shared" si="4"/>
        <v>"CardMulti":0.77</v>
      </c>
      <c r="Q19" s="1" t="str">
        <f t="shared" si="5"/>
        <v>{"CardMulti":0.77}</v>
      </c>
      <c r="R19" s="1" t="str">
        <f t="shared" si="6"/>
        <v>"AutoLevelLower":2</v>
      </c>
      <c r="S19" s="1" t="str">
        <f t="shared" ref="S19" si="9">$A$3&amp;_xlfn.TEXTJOIN($C$1,1,R19)&amp;$A$4</f>
        <v>{"AutoLevelLower":2}</v>
      </c>
    </row>
    <row r="20" spans="4:19" ht="16.5" x14ac:dyDescent="0.15">
      <c r="D20" s="10">
        <v>19</v>
      </c>
      <c r="E20" s="13">
        <v>5</v>
      </c>
      <c r="F20" s="10">
        <v>0.25</v>
      </c>
      <c r="G20" s="12">
        <v>0.2</v>
      </c>
      <c r="H20" s="12">
        <v>1</v>
      </c>
      <c r="I20" s="54">
        <v>2.8000984005943299</v>
      </c>
      <c r="J20" s="54">
        <v>12</v>
      </c>
      <c r="L20" s="1" t="str">
        <f t="shared" si="0"/>
        <v>"CardMulti":1.96</v>
      </c>
      <c r="M20" s="1" t="str">
        <f t="shared" si="1"/>
        <v>{"CardMulti":1.96}</v>
      </c>
      <c r="N20" s="1" t="str">
        <f t="shared" si="2"/>
        <v>"AutoLevelLower":8</v>
      </c>
      <c r="O20" s="1" t="str">
        <f t="shared" si="3"/>
        <v>{"AutoLevelLower":8}</v>
      </c>
      <c r="P20" s="1" t="str">
        <f t="shared" si="4"/>
        <v>"CardMulti":0.84</v>
      </c>
      <c r="Q20" s="1" t="str">
        <f t="shared" si="5"/>
        <v>{"CardMulti":0.84}</v>
      </c>
      <c r="R20" s="1" t="str">
        <f t="shared" si="6"/>
        <v>"AutoLevelLower":4</v>
      </c>
      <c r="S20" s="1" t="str">
        <f t="shared" ref="S20" si="10">$A$3&amp;_xlfn.TEXTJOIN($C$1,1,R20)&amp;$A$4</f>
        <v>{"AutoLevelLower":4}</v>
      </c>
    </row>
    <row r="21" spans="4:19" ht="16.5" x14ac:dyDescent="0.15">
      <c r="D21" s="10">
        <v>21</v>
      </c>
      <c r="E21" s="13">
        <v>6</v>
      </c>
      <c r="F21" s="10">
        <v>0.28999999999999998</v>
      </c>
      <c r="G21" s="12">
        <v>0.3</v>
      </c>
      <c r="H21" s="12">
        <v>0</v>
      </c>
      <c r="I21" s="54">
        <v>3.0897278082279298</v>
      </c>
      <c r="J21" s="54">
        <v>12</v>
      </c>
      <c r="L21" s="1" t="str">
        <f t="shared" si="0"/>
        <v>"CardMulti":2.16</v>
      </c>
      <c r="M21" s="1" t="str">
        <f t="shared" si="1"/>
        <v>{"CardMulti":2.16}</v>
      </c>
      <c r="N21" s="1" t="str">
        <f t="shared" si="2"/>
        <v>"AutoLevelLower":8</v>
      </c>
      <c r="O21" s="1" t="str">
        <f t="shared" si="3"/>
        <v>{"AutoLevelLower":8}</v>
      </c>
      <c r="P21" s="1" t="str">
        <f t="shared" si="4"/>
        <v>"CardMulti":0.93</v>
      </c>
      <c r="Q21" s="1" t="str">
        <f t="shared" si="5"/>
        <v>{"CardMulti":0.93}</v>
      </c>
      <c r="R21" s="1" t="str">
        <f t="shared" si="6"/>
        <v>"AutoLevelLower":4</v>
      </c>
      <c r="S21" s="1" t="str">
        <f t="shared" ref="S21" si="11">$A$3&amp;_xlfn.TEXTJOIN($C$1,1,R21)&amp;$A$4</f>
        <v>{"AutoLevelLower":4}</v>
      </c>
    </row>
    <row r="22" spans="4:19" ht="16.5" x14ac:dyDescent="0.15">
      <c r="D22" s="10">
        <v>23</v>
      </c>
      <c r="E22" s="13">
        <v>7</v>
      </c>
      <c r="F22" s="10">
        <v>0.25</v>
      </c>
      <c r="G22" s="12">
        <v>0.2</v>
      </c>
      <c r="H22" s="12">
        <v>1</v>
      </c>
      <c r="I22" s="54">
        <v>3.3377362671281299</v>
      </c>
      <c r="J22" s="54">
        <v>16</v>
      </c>
      <c r="L22" s="1" t="str">
        <f t="shared" si="0"/>
        <v>"CardMulti":2.34</v>
      </c>
      <c r="M22" s="1" t="str">
        <f t="shared" si="1"/>
        <v>{"CardMulti":2.34}</v>
      </c>
      <c r="N22" s="1" t="str">
        <f t="shared" si="2"/>
        <v>"AutoLevelLower":11</v>
      </c>
      <c r="O22" s="1" t="str">
        <f t="shared" si="3"/>
        <v>{"AutoLevelLower":11}</v>
      </c>
      <c r="P22" s="1" t="str">
        <f t="shared" si="4"/>
        <v>"CardMulti":1</v>
      </c>
      <c r="Q22" s="1" t="str">
        <f t="shared" si="5"/>
        <v>{"CardMulti":1}</v>
      </c>
      <c r="R22" s="1" t="str">
        <f t="shared" si="6"/>
        <v>"AutoLevelLower":5</v>
      </c>
      <c r="S22" s="1" t="str">
        <f t="shared" ref="S22" si="12">$A$3&amp;_xlfn.TEXTJOIN($C$1,1,R22)&amp;$A$4</f>
        <v>{"AutoLevelLower":5}</v>
      </c>
    </row>
    <row r="23" spans="4:19" ht="16.5" x14ac:dyDescent="0.15">
      <c r="D23" s="10">
        <v>25</v>
      </c>
      <c r="E23" s="13">
        <v>8</v>
      </c>
      <c r="F23" s="10">
        <v>0.25</v>
      </c>
      <c r="G23" s="12">
        <v>0.2</v>
      </c>
      <c r="H23" s="12">
        <v>0</v>
      </c>
      <c r="I23" s="54">
        <v>3.5857447260283299</v>
      </c>
      <c r="J23" s="54">
        <v>16</v>
      </c>
      <c r="L23" s="1" t="str">
        <f t="shared" si="0"/>
        <v>"CardMulti":2.51</v>
      </c>
      <c r="M23" s="1" t="str">
        <f t="shared" si="1"/>
        <v>{"CardMulti":2.51}</v>
      </c>
      <c r="N23" s="1" t="str">
        <f t="shared" si="2"/>
        <v>"AutoLevelLower":11</v>
      </c>
      <c r="O23" s="1" t="str">
        <f t="shared" si="3"/>
        <v>{"AutoLevelLower":11}</v>
      </c>
      <c r="P23" s="1" t="str">
        <f t="shared" si="4"/>
        <v>"CardMulti":1.08</v>
      </c>
      <c r="Q23" s="1" t="str">
        <f t="shared" si="5"/>
        <v>{"CardMulti":1.08}</v>
      </c>
      <c r="R23" s="1" t="str">
        <f t="shared" si="6"/>
        <v>"AutoLevelLower":5</v>
      </c>
      <c r="S23" s="1" t="str">
        <f t="shared" ref="S23" si="13">$A$3&amp;_xlfn.TEXTJOIN($C$1,1,R23)&amp;$A$4</f>
        <v>{"AutoLevelLower":5}</v>
      </c>
    </row>
    <row r="24" spans="4:19" ht="16.5" x14ac:dyDescent="0.15">
      <c r="D24" s="10">
        <v>27</v>
      </c>
      <c r="E24" s="13">
        <v>9</v>
      </c>
      <c r="F24" s="10">
        <v>0.25</v>
      </c>
      <c r="G24" s="12">
        <v>0.2</v>
      </c>
      <c r="H24" s="12">
        <v>1</v>
      </c>
      <c r="I24" s="54">
        <v>3.8337531849285398</v>
      </c>
      <c r="J24" s="54">
        <v>20</v>
      </c>
      <c r="L24" s="1" t="str">
        <f t="shared" si="0"/>
        <v>"CardMulti":2.68</v>
      </c>
      <c r="M24" s="1" t="str">
        <f t="shared" si="1"/>
        <v>{"CardMulti":2.68}</v>
      </c>
      <c r="N24" s="1" t="str">
        <f t="shared" si="2"/>
        <v>"AutoLevelLower":14</v>
      </c>
      <c r="O24" s="1" t="str">
        <f t="shared" si="3"/>
        <v>{"AutoLevelLower":14}</v>
      </c>
      <c r="P24" s="1" t="str">
        <f t="shared" si="4"/>
        <v>"CardMulti":1.15</v>
      </c>
      <c r="Q24" s="1" t="str">
        <f t="shared" si="5"/>
        <v>{"CardMulti":1.15}</v>
      </c>
      <c r="R24" s="1" t="str">
        <f t="shared" si="6"/>
        <v>"AutoLevelLower":6</v>
      </c>
      <c r="S24" s="1" t="str">
        <f t="shared" ref="S24" si="14">$A$3&amp;_xlfn.TEXTJOIN($C$1,1,R24)&amp;$A$4</f>
        <v>{"AutoLevelLower":6}</v>
      </c>
    </row>
    <row r="25" spans="4:19" ht="16.5" x14ac:dyDescent="0.15">
      <c r="D25" s="10">
        <v>29</v>
      </c>
      <c r="E25" s="13">
        <v>10</v>
      </c>
      <c r="F25" s="10">
        <v>0.25</v>
      </c>
      <c r="G25" s="12">
        <v>0.2</v>
      </c>
      <c r="H25" s="12">
        <v>0</v>
      </c>
      <c r="I25" s="54">
        <v>4.0817616438287398</v>
      </c>
      <c r="J25" s="54">
        <v>20</v>
      </c>
      <c r="L25" s="1" t="str">
        <f t="shared" si="0"/>
        <v>"CardMulti":2.86</v>
      </c>
      <c r="M25" s="1" t="str">
        <f t="shared" si="1"/>
        <v>{"CardMulti":2.86}</v>
      </c>
      <c r="N25" s="1" t="str">
        <f t="shared" si="2"/>
        <v>"AutoLevelLower":14</v>
      </c>
      <c r="O25" s="1" t="str">
        <f t="shared" si="3"/>
        <v>{"AutoLevelLower":14}</v>
      </c>
      <c r="P25" s="1" t="str">
        <f t="shared" si="4"/>
        <v>"CardMulti":1.22</v>
      </c>
      <c r="Q25" s="1" t="str">
        <f t="shared" si="5"/>
        <v>{"CardMulti":1.22}</v>
      </c>
      <c r="R25" s="1" t="str">
        <f t="shared" si="6"/>
        <v>"AutoLevelLower":6</v>
      </c>
      <c r="S25" s="1" t="str">
        <f t="shared" ref="S25" si="15">$A$3&amp;_xlfn.TEXTJOIN($C$1,1,R25)&amp;$A$4</f>
        <v>{"AutoLevelLower":6}</v>
      </c>
    </row>
    <row r="26" spans="4:19" ht="16.5" x14ac:dyDescent="0.15">
      <c r="D26" s="10">
        <v>31</v>
      </c>
      <c r="E26" s="11">
        <v>11</v>
      </c>
      <c r="F26" s="10">
        <v>0.28999999999999998</v>
      </c>
      <c r="G26" s="12">
        <v>0.3</v>
      </c>
      <c r="H26" s="12">
        <v>1</v>
      </c>
      <c r="I26" s="54">
        <v>4.3763388765136497</v>
      </c>
      <c r="J26" s="54">
        <v>24</v>
      </c>
      <c r="L26" s="1" t="str">
        <f t="shared" si="0"/>
        <v>"CardMulti":3.06</v>
      </c>
      <c r="M26" s="1" t="str">
        <f t="shared" si="1"/>
        <v>{"CardMulti":3.06}</v>
      </c>
      <c r="N26" s="1" t="str">
        <f t="shared" si="2"/>
        <v>"AutoLevelLower":17</v>
      </c>
      <c r="O26" s="1" t="str">
        <f t="shared" si="3"/>
        <v>{"AutoLevelLower":17}</v>
      </c>
      <c r="P26" s="1" t="str">
        <f t="shared" si="4"/>
        <v>"CardMulti":1.31</v>
      </c>
      <c r="Q26" s="1" t="str">
        <f t="shared" si="5"/>
        <v>{"CardMulti":1.31}</v>
      </c>
      <c r="R26" s="1" t="str">
        <f t="shared" si="6"/>
        <v>"AutoLevelLower":7</v>
      </c>
      <c r="S26" s="1" t="str">
        <f t="shared" ref="S26" si="16">$A$3&amp;_xlfn.TEXTJOIN($C$1,1,R26)&amp;$A$4</f>
        <v>{"AutoLevelLower":7}</v>
      </c>
    </row>
    <row r="27" spans="4:19" ht="16.5" x14ac:dyDescent="0.15">
      <c r="D27" s="10">
        <v>33</v>
      </c>
      <c r="E27" s="13">
        <v>12</v>
      </c>
      <c r="F27" s="10">
        <v>0.25</v>
      </c>
      <c r="G27" s="12">
        <v>0.2</v>
      </c>
      <c r="H27" s="12">
        <v>0</v>
      </c>
      <c r="I27" s="54">
        <v>4.6226342158523401</v>
      </c>
      <c r="J27" s="54">
        <v>24</v>
      </c>
      <c r="L27" s="1" t="str">
        <f t="shared" si="0"/>
        <v>"CardMulti":3.24</v>
      </c>
      <c r="M27" s="1" t="str">
        <f t="shared" si="1"/>
        <v>{"CardMulti":3.24}</v>
      </c>
      <c r="N27" s="1" t="str">
        <f t="shared" si="2"/>
        <v>"AutoLevelLower":17</v>
      </c>
      <c r="O27" s="1" t="str">
        <f t="shared" si="3"/>
        <v>{"AutoLevelLower":17}</v>
      </c>
      <c r="P27" s="1" t="str">
        <f t="shared" si="4"/>
        <v>"CardMulti":1.39</v>
      </c>
      <c r="Q27" s="1" t="str">
        <f t="shared" si="5"/>
        <v>{"CardMulti":1.39}</v>
      </c>
      <c r="R27" s="1" t="str">
        <f t="shared" si="6"/>
        <v>"AutoLevelLower":7</v>
      </c>
      <c r="S27" s="1" t="str">
        <f t="shared" ref="S27" si="17">$A$3&amp;_xlfn.TEXTJOIN($C$1,1,R27)&amp;$A$4</f>
        <v>{"AutoLevelLower":7}</v>
      </c>
    </row>
    <row r="28" spans="4:19" ht="16.5" x14ac:dyDescent="0.15">
      <c r="D28" s="10">
        <v>35</v>
      </c>
      <c r="E28" s="13">
        <v>13</v>
      </c>
      <c r="F28" s="10">
        <v>0.25</v>
      </c>
      <c r="G28" s="12">
        <v>0.2</v>
      </c>
      <c r="H28" s="12">
        <v>1</v>
      </c>
      <c r="I28" s="54">
        <v>4.8689295551910403</v>
      </c>
      <c r="J28" s="54">
        <v>28</v>
      </c>
      <c r="L28" s="1" t="str">
        <f t="shared" si="0"/>
        <v>"CardMulti":3.41</v>
      </c>
      <c r="M28" s="1" t="str">
        <f t="shared" si="1"/>
        <v>{"CardMulti":3.41}</v>
      </c>
      <c r="N28" s="1" t="str">
        <f t="shared" si="2"/>
        <v>"AutoLevelLower":20</v>
      </c>
      <c r="O28" s="1" t="str">
        <f t="shared" si="3"/>
        <v>{"AutoLevelLower":20}</v>
      </c>
      <c r="P28" s="1" t="str">
        <f t="shared" si="4"/>
        <v>"CardMulti":1.46</v>
      </c>
      <c r="Q28" s="1" t="str">
        <f t="shared" si="5"/>
        <v>{"CardMulti":1.46}</v>
      </c>
      <c r="R28" s="1" t="str">
        <f t="shared" si="6"/>
        <v>"AutoLevelLower":8</v>
      </c>
      <c r="S28" s="1" t="str">
        <f t="shared" ref="S28" si="18">$A$3&amp;_xlfn.TEXTJOIN($C$1,1,R28)&amp;$A$4</f>
        <v>{"AutoLevelLower":8}</v>
      </c>
    </row>
    <row r="29" spans="4:19" ht="16.5" x14ac:dyDescent="0.15">
      <c r="D29" s="10">
        <v>37</v>
      </c>
      <c r="E29" s="13">
        <v>14</v>
      </c>
      <c r="F29" s="10">
        <v>0.25</v>
      </c>
      <c r="G29" s="12">
        <v>0.2</v>
      </c>
      <c r="H29" s="12">
        <v>0</v>
      </c>
      <c r="I29" s="54">
        <v>5.1152248945297298</v>
      </c>
      <c r="J29" s="54">
        <v>28</v>
      </c>
      <c r="L29" s="1" t="str">
        <f t="shared" si="0"/>
        <v>"CardMulti":3.58</v>
      </c>
      <c r="M29" s="1" t="str">
        <f t="shared" si="1"/>
        <v>{"CardMulti":3.58}</v>
      </c>
      <c r="N29" s="1" t="str">
        <f t="shared" si="2"/>
        <v>"AutoLevelLower":20</v>
      </c>
      <c r="O29" s="1" t="str">
        <f t="shared" si="3"/>
        <v>{"AutoLevelLower":20}</v>
      </c>
      <c r="P29" s="1" t="str">
        <f t="shared" si="4"/>
        <v>"CardMulti":1.53</v>
      </c>
      <c r="Q29" s="1" t="str">
        <f t="shared" si="5"/>
        <v>{"CardMulti":1.53}</v>
      </c>
      <c r="R29" s="1" t="str">
        <f t="shared" si="6"/>
        <v>"AutoLevelLower":8</v>
      </c>
      <c r="S29" s="1" t="str">
        <f t="shared" ref="S29" si="19">$A$3&amp;_xlfn.TEXTJOIN($C$1,1,R29)&amp;$A$4</f>
        <v>{"AutoLevelLower":8}</v>
      </c>
    </row>
    <row r="30" spans="4:19" ht="16.5" x14ac:dyDescent="0.15">
      <c r="D30" s="10">
        <v>39</v>
      </c>
      <c r="E30" s="13">
        <v>15</v>
      </c>
      <c r="F30" s="10">
        <v>0.25</v>
      </c>
      <c r="G30" s="12">
        <v>0.2</v>
      </c>
      <c r="H30" s="12">
        <v>1</v>
      </c>
      <c r="I30" s="54">
        <v>5.36152023386843</v>
      </c>
      <c r="J30" s="54">
        <v>32</v>
      </c>
      <c r="L30" s="1" t="str">
        <f t="shared" si="0"/>
        <v>"CardMulti":3.75</v>
      </c>
      <c r="M30" s="1" t="str">
        <f t="shared" si="1"/>
        <v>{"CardMulti":3.75}</v>
      </c>
      <c r="N30" s="1" t="str">
        <f t="shared" si="2"/>
        <v>"AutoLevelLower":22</v>
      </c>
      <c r="O30" s="1" t="str">
        <f t="shared" si="3"/>
        <v>{"AutoLevelLower":22}</v>
      </c>
      <c r="P30" s="1" t="str">
        <f t="shared" si="4"/>
        <v>"CardMulti":1.61</v>
      </c>
      <c r="Q30" s="1" t="str">
        <f t="shared" si="5"/>
        <v>{"CardMulti":1.61}</v>
      </c>
      <c r="R30" s="1" t="str">
        <f t="shared" si="6"/>
        <v>"AutoLevelLower":10</v>
      </c>
      <c r="S30" s="1" t="str">
        <f t="shared" ref="S30" si="20">$A$3&amp;_xlfn.TEXTJOIN($C$1,1,R30)&amp;$A$4</f>
        <v>{"AutoLevelLower":10}</v>
      </c>
    </row>
    <row r="31" spans="4:19" ht="16.5" x14ac:dyDescent="0.15">
      <c r="D31" s="10">
        <v>41</v>
      </c>
      <c r="E31" s="13">
        <v>16</v>
      </c>
      <c r="F31" s="10">
        <v>0.3</v>
      </c>
      <c r="G31" s="12">
        <v>0.3</v>
      </c>
      <c r="H31" s="12">
        <v>0</v>
      </c>
      <c r="I31" s="54">
        <v>5.6612561507410497</v>
      </c>
      <c r="J31" s="54">
        <v>32</v>
      </c>
      <c r="L31" s="1" t="str">
        <f t="shared" si="0"/>
        <v>"CardMulti":3.96</v>
      </c>
      <c r="M31" s="1" t="str">
        <f t="shared" si="1"/>
        <v>{"CardMulti":3.96}</v>
      </c>
      <c r="N31" s="1" t="str">
        <f t="shared" si="2"/>
        <v>"AutoLevelLower":22</v>
      </c>
      <c r="O31" s="1" t="str">
        <f t="shared" si="3"/>
        <v>{"AutoLevelLower":22}</v>
      </c>
      <c r="P31" s="1" t="str">
        <f t="shared" si="4"/>
        <v>"CardMulti":1.7</v>
      </c>
      <c r="Q31" s="1" t="str">
        <f t="shared" si="5"/>
        <v>{"CardMulti":1.7}</v>
      </c>
      <c r="R31" s="1" t="str">
        <f t="shared" si="6"/>
        <v>"AutoLevelLower":10</v>
      </c>
      <c r="S31" s="1" t="str">
        <f t="shared" ref="S31" si="21">$A$3&amp;_xlfn.TEXTJOIN($C$1,1,R31)&amp;$A$4</f>
        <v>{"AutoLevelLower":10}</v>
      </c>
    </row>
    <row r="32" spans="4:19" ht="16.5" x14ac:dyDescent="0.15">
      <c r="D32" s="10">
        <v>43</v>
      </c>
      <c r="E32" s="13">
        <v>17</v>
      </c>
      <c r="F32" s="10">
        <v>0.24</v>
      </c>
      <c r="G32" s="12">
        <v>0.2</v>
      </c>
      <c r="H32" s="12">
        <v>1</v>
      </c>
      <c r="I32" s="54">
        <v>5.9058502038994298</v>
      </c>
      <c r="J32" s="54">
        <v>36</v>
      </c>
      <c r="L32" s="1" t="str">
        <f t="shared" si="0"/>
        <v>"CardMulti":4.13</v>
      </c>
      <c r="M32" s="1" t="str">
        <f t="shared" si="1"/>
        <v>{"CardMulti":4.13}</v>
      </c>
      <c r="N32" s="1" t="str">
        <f t="shared" si="2"/>
        <v>"AutoLevelLower":25</v>
      </c>
      <c r="O32" s="1" t="str">
        <f t="shared" si="3"/>
        <v>{"AutoLevelLower":25}</v>
      </c>
      <c r="P32" s="1" t="str">
        <f t="shared" si="4"/>
        <v>"CardMulti":1.77</v>
      </c>
      <c r="Q32" s="1" t="str">
        <f t="shared" si="5"/>
        <v>{"CardMulti":1.77}</v>
      </c>
      <c r="R32" s="1" t="str">
        <f t="shared" si="6"/>
        <v>"AutoLevelLower":11</v>
      </c>
      <c r="S32" s="1" t="str">
        <f t="shared" ref="S32" si="22">$A$3&amp;_xlfn.TEXTJOIN($C$1,1,R32)&amp;$A$4</f>
        <v>{"AutoLevelLower":11}</v>
      </c>
    </row>
    <row r="33" spans="4:19" ht="16.5" x14ac:dyDescent="0.15">
      <c r="D33" s="10">
        <v>45</v>
      </c>
      <c r="E33" s="13">
        <v>18</v>
      </c>
      <c r="F33" s="10">
        <v>0.24</v>
      </c>
      <c r="G33" s="12">
        <v>0.2</v>
      </c>
      <c r="H33" s="12">
        <v>0</v>
      </c>
      <c r="I33" s="54">
        <v>6.1504442570578099</v>
      </c>
      <c r="J33" s="54">
        <v>36</v>
      </c>
      <c r="L33" s="1" t="str">
        <f t="shared" si="0"/>
        <v>"CardMulti":4.31</v>
      </c>
      <c r="M33" s="1" t="str">
        <f t="shared" si="1"/>
        <v>{"CardMulti":4.31}</v>
      </c>
      <c r="N33" s="1" t="str">
        <f t="shared" si="2"/>
        <v>"AutoLevelLower":25</v>
      </c>
      <c r="O33" s="1" t="str">
        <f t="shared" si="3"/>
        <v>{"AutoLevelLower":25}</v>
      </c>
      <c r="P33" s="1" t="str">
        <f t="shared" si="4"/>
        <v>"CardMulti":1.85</v>
      </c>
      <c r="Q33" s="1" t="str">
        <f t="shared" si="5"/>
        <v>{"CardMulti":1.85}</v>
      </c>
      <c r="R33" s="1" t="str">
        <f t="shared" si="6"/>
        <v>"AutoLevelLower":11</v>
      </c>
      <c r="S33" s="1" t="str">
        <f t="shared" ref="S33" si="23">$A$3&amp;_xlfn.TEXTJOIN($C$1,1,R33)&amp;$A$4</f>
        <v>{"AutoLevelLower":11}</v>
      </c>
    </row>
    <row r="34" spans="4:19" ht="16.5" x14ac:dyDescent="0.15">
      <c r="D34" s="10">
        <v>47</v>
      </c>
      <c r="E34" s="13">
        <v>19</v>
      </c>
      <c r="F34" s="10">
        <v>0.24</v>
      </c>
      <c r="G34" s="12">
        <v>0.2</v>
      </c>
      <c r="H34" s="12">
        <v>1</v>
      </c>
      <c r="I34" s="54">
        <v>6.3950383102161803</v>
      </c>
      <c r="J34" s="54">
        <v>40</v>
      </c>
      <c r="L34" s="1" t="str">
        <f t="shared" si="0"/>
        <v>"CardMulti":4.48</v>
      </c>
      <c r="M34" s="1" t="str">
        <f t="shared" si="1"/>
        <v>{"CardMulti":4.48}</v>
      </c>
      <c r="N34" s="1" t="str">
        <f t="shared" si="2"/>
        <v>"AutoLevelLower":28</v>
      </c>
      <c r="O34" s="1" t="str">
        <f t="shared" si="3"/>
        <v>{"AutoLevelLower":28}</v>
      </c>
      <c r="P34" s="1" t="str">
        <f t="shared" si="4"/>
        <v>"CardMulti":1.92</v>
      </c>
      <c r="Q34" s="1" t="str">
        <f t="shared" si="5"/>
        <v>{"CardMulti":1.92}</v>
      </c>
      <c r="R34" s="1" t="str">
        <f t="shared" si="6"/>
        <v>"AutoLevelLower":12</v>
      </c>
      <c r="S34" s="1" t="str">
        <f t="shared" ref="S34" si="24">$A$3&amp;_xlfn.TEXTJOIN($C$1,1,R34)&amp;$A$4</f>
        <v>{"AutoLevelLower":12}</v>
      </c>
    </row>
    <row r="35" spans="4:19" ht="16.5" x14ac:dyDescent="0.15">
      <c r="D35" s="10">
        <v>49</v>
      </c>
      <c r="E35" s="13">
        <v>20</v>
      </c>
      <c r="F35" s="10">
        <v>0.24</v>
      </c>
      <c r="G35" s="12">
        <v>0.2</v>
      </c>
      <c r="H35" s="12">
        <v>0</v>
      </c>
      <c r="I35" s="54">
        <v>6.6396323633745604</v>
      </c>
      <c r="J35" s="54">
        <v>40</v>
      </c>
      <c r="L35" s="1" t="str">
        <f t="shared" si="0"/>
        <v>"CardMulti":4.65</v>
      </c>
      <c r="M35" s="1" t="str">
        <f t="shared" si="1"/>
        <v>{"CardMulti":4.65}</v>
      </c>
      <c r="N35" s="1" t="str">
        <f t="shared" si="2"/>
        <v>"AutoLevelLower":28</v>
      </c>
      <c r="O35" s="1" t="str">
        <f t="shared" si="3"/>
        <v>{"AutoLevelLower":28}</v>
      </c>
      <c r="P35" s="1" t="str">
        <f t="shared" si="4"/>
        <v>"CardMulti":1.99</v>
      </c>
      <c r="Q35" s="1" t="str">
        <f t="shared" si="5"/>
        <v>{"CardMulti":1.99}</v>
      </c>
      <c r="R35" s="1" t="str">
        <f t="shared" si="6"/>
        <v>"AutoLevelLower":12</v>
      </c>
      <c r="S35" s="1" t="str">
        <f t="shared" ref="S35" si="25">$A$3&amp;_xlfn.TEXTJOIN($C$1,1,R35)&amp;$A$4</f>
        <v>{"AutoLevelLower":12}</v>
      </c>
    </row>
    <row r="36" spans="4:19" ht="16.5" x14ac:dyDescent="0.15">
      <c r="D36" s="10">
        <v>51</v>
      </c>
      <c r="E36" s="11">
        <v>21</v>
      </c>
      <c r="F36" s="10">
        <v>0.31</v>
      </c>
      <c r="G36" s="12">
        <v>0.3</v>
      </c>
      <c r="H36" s="12">
        <v>1</v>
      </c>
      <c r="I36" s="54">
        <v>6.9447450082459303</v>
      </c>
      <c r="J36" s="54">
        <v>44</v>
      </c>
      <c r="L36" s="1" t="str">
        <f t="shared" si="0"/>
        <v>"CardMulti":4.86</v>
      </c>
      <c r="M36" s="1" t="str">
        <f t="shared" si="1"/>
        <v>{"CardMulti":4.86}</v>
      </c>
      <c r="N36" s="1" t="str">
        <f t="shared" si="2"/>
        <v>"AutoLevelLower":31</v>
      </c>
      <c r="O36" s="1" t="str">
        <f t="shared" si="3"/>
        <v>{"AutoLevelLower":31}</v>
      </c>
      <c r="P36" s="1" t="str">
        <f t="shared" si="4"/>
        <v>"CardMulti":2.08</v>
      </c>
      <c r="Q36" s="1" t="str">
        <f t="shared" si="5"/>
        <v>{"CardMulti":2.08}</v>
      </c>
      <c r="R36" s="1" t="str">
        <f t="shared" si="6"/>
        <v>"AutoLevelLower":13</v>
      </c>
      <c r="S36" s="1" t="str">
        <f t="shared" ref="S36" si="26">$A$3&amp;_xlfn.TEXTJOIN($C$1,1,R36)&amp;$A$4</f>
        <v>{"AutoLevelLower":13}</v>
      </c>
    </row>
    <row r="37" spans="4:19" ht="16.5" x14ac:dyDescent="0.15">
      <c r="D37" s="10">
        <v>53</v>
      </c>
      <c r="E37" s="13">
        <v>22</v>
      </c>
      <c r="F37" s="10">
        <v>0.24</v>
      </c>
      <c r="G37" s="12">
        <v>0.2</v>
      </c>
      <c r="H37" s="12">
        <v>0</v>
      </c>
      <c r="I37" s="54">
        <v>7.1876495268660401</v>
      </c>
      <c r="J37" s="54">
        <v>44</v>
      </c>
      <c r="L37" s="1" t="str">
        <f t="shared" si="0"/>
        <v>"CardMulti":5.03</v>
      </c>
      <c r="M37" s="1" t="str">
        <f t="shared" si="1"/>
        <v>{"CardMulti":5.03}</v>
      </c>
      <c r="N37" s="1" t="str">
        <f t="shared" si="2"/>
        <v>"AutoLevelLower":31</v>
      </c>
      <c r="O37" s="1" t="str">
        <f t="shared" si="3"/>
        <v>{"AutoLevelLower":31}</v>
      </c>
      <c r="P37" s="1" t="str">
        <f t="shared" si="4"/>
        <v>"CardMulti":2.16</v>
      </c>
      <c r="Q37" s="1" t="str">
        <f t="shared" si="5"/>
        <v>{"CardMulti":2.16}</v>
      </c>
      <c r="R37" s="1" t="str">
        <f t="shared" si="6"/>
        <v>"AutoLevelLower":13</v>
      </c>
      <c r="S37" s="1" t="str">
        <f t="shared" ref="S37" si="27">$A$3&amp;_xlfn.TEXTJOIN($C$1,1,R37)&amp;$A$4</f>
        <v>{"AutoLevelLower":13}</v>
      </c>
    </row>
    <row r="38" spans="4:19" ht="16.5" x14ac:dyDescent="0.15">
      <c r="D38" s="10">
        <v>55</v>
      </c>
      <c r="E38" s="13">
        <v>23</v>
      </c>
      <c r="F38" s="10">
        <v>0.24</v>
      </c>
      <c r="G38" s="12">
        <v>0.2</v>
      </c>
      <c r="H38" s="12">
        <v>1</v>
      </c>
      <c r="I38" s="54">
        <v>7.4305540454861498</v>
      </c>
      <c r="J38" s="54">
        <v>48</v>
      </c>
      <c r="L38" s="1" t="str">
        <f t="shared" si="0"/>
        <v>"CardMulti":5.2</v>
      </c>
      <c r="M38" s="1" t="str">
        <f t="shared" si="1"/>
        <v>{"CardMulti":5.2}</v>
      </c>
      <c r="N38" s="1" t="str">
        <f t="shared" si="2"/>
        <v>"AutoLevelLower":34</v>
      </c>
      <c r="O38" s="1" t="str">
        <f t="shared" si="3"/>
        <v>{"AutoLevelLower":34}</v>
      </c>
      <c r="P38" s="1" t="str">
        <f t="shared" si="4"/>
        <v>"CardMulti":2.23</v>
      </c>
      <c r="Q38" s="1" t="str">
        <f t="shared" si="5"/>
        <v>{"CardMulti":2.23}</v>
      </c>
      <c r="R38" s="1" t="str">
        <f t="shared" si="6"/>
        <v>"AutoLevelLower":14</v>
      </c>
      <c r="S38" s="1" t="str">
        <f t="shared" ref="S38" si="28">$A$3&amp;_xlfn.TEXTJOIN($C$1,1,R38)&amp;$A$4</f>
        <v>{"AutoLevelLower":14}</v>
      </c>
    </row>
    <row r="39" spans="4:19" ht="16.5" x14ac:dyDescent="0.15">
      <c r="D39" s="10">
        <v>57</v>
      </c>
      <c r="E39" s="13">
        <v>24</v>
      </c>
      <c r="F39" s="10">
        <v>0.24</v>
      </c>
      <c r="G39" s="12">
        <v>0.2</v>
      </c>
      <c r="H39" s="12">
        <v>0</v>
      </c>
      <c r="I39" s="54">
        <v>7.6734585641062596</v>
      </c>
      <c r="J39" s="54">
        <v>48</v>
      </c>
      <c r="L39" s="1" t="str">
        <f t="shared" si="0"/>
        <v>"CardMulti":5.37</v>
      </c>
      <c r="M39" s="1" t="str">
        <f t="shared" si="1"/>
        <v>{"CardMulti":5.37}</v>
      </c>
      <c r="N39" s="1" t="str">
        <f t="shared" si="2"/>
        <v>"AutoLevelLower":34</v>
      </c>
      <c r="O39" s="1" t="str">
        <f t="shared" si="3"/>
        <v>{"AutoLevelLower":34}</v>
      </c>
      <c r="P39" s="1" t="str">
        <f t="shared" si="4"/>
        <v>"CardMulti":2.3</v>
      </c>
      <c r="Q39" s="1" t="str">
        <f t="shared" si="5"/>
        <v>{"CardMulti":2.3}</v>
      </c>
      <c r="R39" s="1" t="str">
        <f t="shared" si="6"/>
        <v>"AutoLevelLower":14</v>
      </c>
      <c r="S39" s="1" t="str">
        <f t="shared" ref="S39" si="29">$A$3&amp;_xlfn.TEXTJOIN($C$1,1,R39)&amp;$A$4</f>
        <v>{"AutoLevelLower":14}</v>
      </c>
    </row>
    <row r="40" spans="4:19" ht="16.5" x14ac:dyDescent="0.15">
      <c r="D40" s="10">
        <v>59</v>
      </c>
      <c r="E40" s="13">
        <v>25</v>
      </c>
      <c r="F40" s="10">
        <v>0.24</v>
      </c>
      <c r="G40" s="12">
        <v>0.2</v>
      </c>
      <c r="H40" s="12">
        <v>1</v>
      </c>
      <c r="I40" s="54">
        <v>7.9163630827263702</v>
      </c>
      <c r="J40" s="54">
        <v>52</v>
      </c>
      <c r="L40" s="1" t="str">
        <f t="shared" si="0"/>
        <v>"CardMulti":5.54</v>
      </c>
      <c r="M40" s="1" t="str">
        <f t="shared" si="1"/>
        <v>{"CardMulti":5.54}</v>
      </c>
      <c r="N40" s="1" t="str">
        <f t="shared" si="2"/>
        <v>"AutoLevelLower":36</v>
      </c>
      <c r="O40" s="1" t="str">
        <f t="shared" si="3"/>
        <v>{"AutoLevelLower":36}</v>
      </c>
      <c r="P40" s="1" t="str">
        <f t="shared" si="4"/>
        <v>"CardMulti":2.37</v>
      </c>
      <c r="Q40" s="1" t="str">
        <f t="shared" si="5"/>
        <v>{"CardMulti":2.37}</v>
      </c>
      <c r="R40" s="1" t="str">
        <f t="shared" si="6"/>
        <v>"AutoLevelLower":16</v>
      </c>
      <c r="S40" s="1" t="str">
        <f t="shared" ref="S40" si="30">$A$3&amp;_xlfn.TEXTJOIN($C$1,1,R40)&amp;$A$4</f>
        <v>{"AutoLevelLower":16}</v>
      </c>
    </row>
    <row r="41" spans="4:19" ht="16.5" x14ac:dyDescent="0.15">
      <c r="D41" s="10">
        <v>61</v>
      </c>
      <c r="E41" s="13">
        <v>26</v>
      </c>
      <c r="F41" s="10">
        <v>0.31</v>
      </c>
      <c r="G41" s="12">
        <v>0.3</v>
      </c>
      <c r="H41" s="12">
        <v>0</v>
      </c>
      <c r="I41" s="54">
        <v>8.2270779391846993</v>
      </c>
      <c r="J41" s="54">
        <v>52</v>
      </c>
      <c r="L41" s="1" t="str">
        <f t="shared" si="0"/>
        <v>"CardMulti":5.76</v>
      </c>
      <c r="M41" s="1" t="str">
        <f t="shared" si="1"/>
        <v>{"CardMulti":5.76}</v>
      </c>
      <c r="N41" s="1" t="str">
        <f t="shared" si="2"/>
        <v>"AutoLevelLower":36</v>
      </c>
      <c r="O41" s="1" t="str">
        <f t="shared" si="3"/>
        <v>{"AutoLevelLower":36}</v>
      </c>
      <c r="P41" s="1" t="str">
        <f t="shared" si="4"/>
        <v>"CardMulti":2.47</v>
      </c>
      <c r="Q41" s="1" t="str">
        <f t="shared" si="5"/>
        <v>{"CardMulti":2.47}</v>
      </c>
      <c r="R41" s="1" t="str">
        <f t="shared" si="6"/>
        <v>"AutoLevelLower":16</v>
      </c>
      <c r="S41" s="1" t="str">
        <f t="shared" ref="S41" si="31">$A$3&amp;_xlfn.TEXTJOIN($C$1,1,R41)&amp;$A$4</f>
        <v>{"AutoLevelLower":16}</v>
      </c>
    </row>
    <row r="42" spans="4:19" ht="16.5" x14ac:dyDescent="0.15">
      <c r="D42" s="10">
        <v>63</v>
      </c>
      <c r="E42" s="13">
        <v>27</v>
      </c>
      <c r="F42" s="10">
        <v>0.24</v>
      </c>
      <c r="G42" s="12">
        <v>0.2</v>
      </c>
      <c r="H42" s="12">
        <v>1</v>
      </c>
      <c r="I42" s="54">
        <v>8.4683045937340804</v>
      </c>
      <c r="J42" s="54">
        <v>56</v>
      </c>
      <c r="L42" s="1" t="str">
        <f t="shared" si="0"/>
        <v>"CardMulti":5.93</v>
      </c>
      <c r="M42" s="1" t="str">
        <f t="shared" si="1"/>
        <v>{"CardMulti":5.93}</v>
      </c>
      <c r="N42" s="1" t="str">
        <f t="shared" si="2"/>
        <v>"AutoLevelLower":39</v>
      </c>
      <c r="O42" s="1" t="str">
        <f t="shared" si="3"/>
        <v>{"AutoLevelLower":39}</v>
      </c>
      <c r="P42" s="1" t="str">
        <f t="shared" si="4"/>
        <v>"CardMulti":2.54</v>
      </c>
      <c r="Q42" s="1" t="str">
        <f t="shared" si="5"/>
        <v>{"CardMulti":2.54}</v>
      </c>
      <c r="R42" s="1" t="str">
        <f t="shared" si="6"/>
        <v>"AutoLevelLower":17</v>
      </c>
      <c r="S42" s="1" t="str">
        <f t="shared" ref="S42" si="32">$A$3&amp;_xlfn.TEXTJOIN($C$1,1,R42)&amp;$A$4</f>
        <v>{"AutoLevelLower":17}</v>
      </c>
    </row>
    <row r="43" spans="4:19" ht="16.5" x14ac:dyDescent="0.15">
      <c r="D43" s="10">
        <v>65</v>
      </c>
      <c r="E43" s="13">
        <v>28</v>
      </c>
      <c r="F43" s="10">
        <v>0.24</v>
      </c>
      <c r="G43" s="12">
        <v>0.2</v>
      </c>
      <c r="H43" s="12">
        <v>0</v>
      </c>
      <c r="I43" s="54">
        <v>8.7095312482834597</v>
      </c>
      <c r="J43" s="54">
        <v>56</v>
      </c>
      <c r="L43" s="1" t="str">
        <f t="shared" si="0"/>
        <v>"CardMulti":6.1</v>
      </c>
      <c r="M43" s="1" t="str">
        <f t="shared" si="1"/>
        <v>{"CardMulti":6.1}</v>
      </c>
      <c r="N43" s="1" t="str">
        <f t="shared" si="2"/>
        <v>"AutoLevelLower":39</v>
      </c>
      <c r="O43" s="1" t="str">
        <f t="shared" si="3"/>
        <v>{"AutoLevelLower":39}</v>
      </c>
      <c r="P43" s="1" t="str">
        <f t="shared" si="4"/>
        <v>"CardMulti":2.61</v>
      </c>
      <c r="Q43" s="1" t="str">
        <f t="shared" si="5"/>
        <v>{"CardMulti":2.61}</v>
      </c>
      <c r="R43" s="1" t="str">
        <f t="shared" si="6"/>
        <v>"AutoLevelLower":17</v>
      </c>
      <c r="S43" s="1" t="str">
        <f t="shared" ref="S43" si="33">$A$3&amp;_xlfn.TEXTJOIN($C$1,1,R43)&amp;$A$4</f>
        <v>{"AutoLevelLower":17}</v>
      </c>
    </row>
    <row r="44" spans="4:19" ht="16.5" x14ac:dyDescent="0.15">
      <c r="D44" s="10">
        <v>67</v>
      </c>
      <c r="E44" s="13">
        <v>29</v>
      </c>
      <c r="F44" s="10">
        <v>0.24</v>
      </c>
      <c r="G44" s="12">
        <v>0.2</v>
      </c>
      <c r="H44" s="12">
        <v>1</v>
      </c>
      <c r="I44" s="54">
        <v>8.9507579028328408</v>
      </c>
      <c r="J44" s="54">
        <v>60</v>
      </c>
      <c r="L44" s="1" t="str">
        <f t="shared" si="0"/>
        <v>"CardMulti":6.27</v>
      </c>
      <c r="M44" s="1" t="str">
        <f t="shared" si="1"/>
        <v>{"CardMulti":6.27}</v>
      </c>
      <c r="N44" s="1" t="str">
        <f t="shared" si="2"/>
        <v>"AutoLevelLower":42</v>
      </c>
      <c r="O44" s="1" t="str">
        <f t="shared" si="3"/>
        <v>{"AutoLevelLower":42}</v>
      </c>
      <c r="P44" s="1" t="str">
        <f t="shared" si="4"/>
        <v>"CardMulti":2.69</v>
      </c>
      <c r="Q44" s="1" t="str">
        <f t="shared" si="5"/>
        <v>{"CardMulti":2.69}</v>
      </c>
      <c r="R44" s="1" t="str">
        <f t="shared" si="6"/>
        <v>"AutoLevelLower":18</v>
      </c>
      <c r="S44" s="1" t="str">
        <f t="shared" ref="S44" si="34">$A$3&amp;_xlfn.TEXTJOIN($C$1,1,R44)&amp;$A$4</f>
        <v>{"AutoLevelLower":18}</v>
      </c>
    </row>
    <row r="45" spans="4:19" ht="16.5" x14ac:dyDescent="0.15">
      <c r="D45" s="10">
        <v>69</v>
      </c>
      <c r="E45" s="13">
        <v>30</v>
      </c>
      <c r="F45" s="10">
        <v>0.24</v>
      </c>
      <c r="G45" s="12">
        <v>0.2</v>
      </c>
      <c r="H45" s="12">
        <v>0</v>
      </c>
      <c r="I45" s="54">
        <v>9.1919845573822094</v>
      </c>
      <c r="J45" s="54">
        <v>60</v>
      </c>
      <c r="L45" s="1" t="str">
        <f t="shared" si="0"/>
        <v>"CardMulti":6.43</v>
      </c>
      <c r="M45" s="1" t="str">
        <f t="shared" si="1"/>
        <v>{"CardMulti":6.43}</v>
      </c>
      <c r="N45" s="1" t="str">
        <f t="shared" si="2"/>
        <v>"AutoLevelLower":42</v>
      </c>
      <c r="O45" s="1" t="str">
        <f t="shared" si="3"/>
        <v>{"AutoLevelLower":42}</v>
      </c>
      <c r="P45" s="1" t="str">
        <f t="shared" si="4"/>
        <v>"CardMulti":2.76</v>
      </c>
      <c r="Q45" s="1" t="str">
        <f t="shared" si="5"/>
        <v>{"CardMulti":2.76}</v>
      </c>
      <c r="R45" s="1" t="str">
        <f t="shared" si="6"/>
        <v>"AutoLevelLower":18</v>
      </c>
      <c r="S45" s="1" t="str">
        <f t="shared" ref="S45" si="35">$A$3&amp;_xlfn.TEXTJOIN($C$1,1,R45)&amp;$A$4</f>
        <v>{"AutoLevelLower":18}</v>
      </c>
    </row>
    <row r="46" spans="4:19" ht="16.5" x14ac:dyDescent="0.15">
      <c r="D46" s="10">
        <v>71</v>
      </c>
      <c r="E46" s="11">
        <v>31</v>
      </c>
      <c r="F46" s="10">
        <v>0.32</v>
      </c>
      <c r="G46" s="12">
        <v>0.3</v>
      </c>
      <c r="H46" s="12">
        <v>1</v>
      </c>
      <c r="I46" s="54">
        <v>9.5085348128796294</v>
      </c>
      <c r="J46" s="54">
        <v>64</v>
      </c>
      <c r="L46" s="1" t="str">
        <f t="shared" si="0"/>
        <v>"CardMulti":6.66</v>
      </c>
      <c r="M46" s="1" t="str">
        <f t="shared" si="1"/>
        <v>{"CardMulti":6.66}</v>
      </c>
      <c r="N46" s="1" t="str">
        <f t="shared" si="2"/>
        <v>"AutoLevelLower":45</v>
      </c>
      <c r="O46" s="1" t="str">
        <f t="shared" si="3"/>
        <v>{"AutoLevelLower":45}</v>
      </c>
      <c r="P46" s="1" t="str">
        <f t="shared" si="4"/>
        <v>"CardMulti":2.85</v>
      </c>
      <c r="Q46" s="1" t="str">
        <f t="shared" si="5"/>
        <v>{"CardMulti":2.85}</v>
      </c>
      <c r="R46" s="1" t="str">
        <f t="shared" si="6"/>
        <v>"AutoLevelLower":19</v>
      </c>
      <c r="S46" s="1" t="str">
        <f t="shared" ref="S46" si="36">$A$3&amp;_xlfn.TEXTJOIN($C$1,1,R46)&amp;$A$4</f>
        <v>{"AutoLevelLower":19}</v>
      </c>
    </row>
    <row r="47" spans="4:19" ht="16.5" x14ac:dyDescent="0.15">
      <c r="D47" s="10">
        <v>73</v>
      </c>
      <c r="E47" s="13">
        <v>32</v>
      </c>
      <c r="F47" s="10">
        <v>0.24</v>
      </c>
      <c r="G47" s="12">
        <v>0.2</v>
      </c>
      <c r="H47" s="12">
        <v>0</v>
      </c>
      <c r="I47" s="54">
        <v>9.7480951932120004</v>
      </c>
      <c r="J47" s="54">
        <v>64</v>
      </c>
      <c r="L47" s="1" t="str">
        <f t="shared" si="0"/>
        <v>"CardMulti":6.82</v>
      </c>
      <c r="M47" s="1" t="str">
        <f t="shared" si="1"/>
        <v>{"CardMulti":6.82}</v>
      </c>
      <c r="N47" s="1" t="str">
        <f t="shared" si="2"/>
        <v>"AutoLevelLower":45</v>
      </c>
      <c r="O47" s="1" t="str">
        <f t="shared" si="3"/>
        <v>{"AutoLevelLower":45}</v>
      </c>
      <c r="P47" s="1" t="str">
        <f t="shared" si="4"/>
        <v>"CardMulti":2.92</v>
      </c>
      <c r="Q47" s="1" t="str">
        <f t="shared" si="5"/>
        <v>{"CardMulti":2.92}</v>
      </c>
      <c r="R47" s="1" t="str">
        <f t="shared" si="6"/>
        <v>"AutoLevelLower":19</v>
      </c>
      <c r="S47" s="1" t="str">
        <f t="shared" ref="S47" si="37">$A$3&amp;_xlfn.TEXTJOIN($C$1,1,R47)&amp;$A$4</f>
        <v>{"AutoLevelLower":19}</v>
      </c>
    </row>
    <row r="48" spans="4:19" ht="16.5" x14ac:dyDescent="0.15">
      <c r="D48" s="10">
        <v>75</v>
      </c>
      <c r="E48" s="13">
        <v>33</v>
      </c>
      <c r="F48" s="10">
        <v>0.24</v>
      </c>
      <c r="G48" s="12">
        <v>0.2</v>
      </c>
      <c r="H48" s="12">
        <v>1</v>
      </c>
      <c r="I48" s="54">
        <v>9.9876555735443695</v>
      </c>
      <c r="J48" s="54">
        <v>68</v>
      </c>
      <c r="L48" s="1" t="str">
        <f t="shared" si="0"/>
        <v>"CardMulti":6.99</v>
      </c>
      <c r="M48" s="1" t="str">
        <f t="shared" si="1"/>
        <v>{"CardMulti":6.99}</v>
      </c>
      <c r="N48" s="1" t="str">
        <f t="shared" si="2"/>
        <v>"AutoLevelLower":48</v>
      </c>
      <c r="O48" s="1" t="str">
        <f t="shared" si="3"/>
        <v>{"AutoLevelLower":48}</v>
      </c>
      <c r="P48" s="1" t="str">
        <f t="shared" si="4"/>
        <v>"CardMulti":3</v>
      </c>
      <c r="Q48" s="1" t="str">
        <f t="shared" si="5"/>
        <v>{"CardMulti":3}</v>
      </c>
      <c r="R48" s="1" t="str">
        <f t="shared" si="6"/>
        <v>"AutoLevelLower":20</v>
      </c>
      <c r="S48" s="1" t="str">
        <f t="shared" ref="S48" si="38">$A$3&amp;_xlfn.TEXTJOIN($C$1,1,R48)&amp;$A$4</f>
        <v>{"AutoLevelLower":20}</v>
      </c>
    </row>
    <row r="49" spans="4:19" ht="16.5" x14ac:dyDescent="0.15">
      <c r="D49" s="10">
        <v>77</v>
      </c>
      <c r="E49" s="13">
        <v>34</v>
      </c>
      <c r="F49" s="10">
        <v>0.24</v>
      </c>
      <c r="G49" s="12">
        <v>0.2</v>
      </c>
      <c r="H49" s="12">
        <v>0</v>
      </c>
      <c r="I49" s="54">
        <v>10.2272159538767</v>
      </c>
      <c r="J49" s="54">
        <v>68</v>
      </c>
      <c r="L49" s="1" t="str">
        <f t="shared" si="0"/>
        <v>"CardMulti":7.16</v>
      </c>
      <c r="M49" s="1" t="str">
        <f t="shared" si="1"/>
        <v>{"CardMulti":7.16}</v>
      </c>
      <c r="N49" s="1" t="str">
        <f t="shared" si="2"/>
        <v>"AutoLevelLower":48</v>
      </c>
      <c r="O49" s="1" t="str">
        <f t="shared" si="3"/>
        <v>{"AutoLevelLower":48}</v>
      </c>
      <c r="P49" s="1" t="str">
        <f t="shared" si="4"/>
        <v>"CardMulti":3.07</v>
      </c>
      <c r="Q49" s="1" t="str">
        <f t="shared" si="5"/>
        <v>{"CardMulti":3.07}</v>
      </c>
      <c r="R49" s="1" t="str">
        <f t="shared" si="6"/>
        <v>"AutoLevelLower":20</v>
      </c>
      <c r="S49" s="1" t="str">
        <f t="shared" ref="S49" si="39">$A$3&amp;_xlfn.TEXTJOIN($C$1,1,R49)&amp;$A$4</f>
        <v>{"AutoLevelLower":20}</v>
      </c>
    </row>
    <row r="50" spans="4:19" ht="16.5" x14ac:dyDescent="0.15">
      <c r="D50" s="10">
        <v>79</v>
      </c>
      <c r="E50" s="13">
        <v>35</v>
      </c>
      <c r="F50" s="10">
        <v>0.24</v>
      </c>
      <c r="G50" s="12">
        <v>0.2</v>
      </c>
      <c r="H50" s="12">
        <v>1</v>
      </c>
      <c r="I50" s="54">
        <v>10.466776334209101</v>
      </c>
      <c r="J50" s="54">
        <v>72</v>
      </c>
      <c r="L50" s="1" t="str">
        <f t="shared" si="0"/>
        <v>"CardMulti":7.33</v>
      </c>
      <c r="M50" s="1" t="str">
        <f t="shared" si="1"/>
        <v>{"CardMulti":7.33}</v>
      </c>
      <c r="N50" s="1" t="str">
        <f t="shared" si="2"/>
        <v>"AutoLevelLower":50</v>
      </c>
      <c r="O50" s="1" t="str">
        <f t="shared" si="3"/>
        <v>{"AutoLevelLower":50}</v>
      </c>
      <c r="P50" s="1" t="str">
        <f t="shared" si="4"/>
        <v>"CardMulti":3.14</v>
      </c>
      <c r="Q50" s="1" t="str">
        <f t="shared" si="5"/>
        <v>{"CardMulti":3.14}</v>
      </c>
      <c r="R50" s="1" t="str">
        <f t="shared" si="6"/>
        <v>"AutoLevelLower":22</v>
      </c>
      <c r="S50" s="1" t="str">
        <f t="shared" ref="S50" si="40">$A$3&amp;_xlfn.TEXTJOIN($C$1,1,R50)&amp;$A$4</f>
        <v>{"AutoLevelLower":22}</v>
      </c>
    </row>
    <row r="51" spans="4:19" ht="16.5" x14ac:dyDescent="0.15">
      <c r="D51" s="10">
        <v>81</v>
      </c>
      <c r="E51" s="13">
        <v>36</v>
      </c>
      <c r="F51" s="10">
        <v>0.32</v>
      </c>
      <c r="G51" s="12">
        <v>0.3</v>
      </c>
      <c r="H51" s="12">
        <v>0</v>
      </c>
      <c r="I51" s="54">
        <v>10.7894031534495</v>
      </c>
      <c r="J51" s="54">
        <v>72</v>
      </c>
      <c r="L51" s="1" t="str">
        <f t="shared" si="0"/>
        <v>"CardMulti":7.55</v>
      </c>
      <c r="M51" s="1" t="str">
        <f t="shared" si="1"/>
        <v>{"CardMulti":7.55}</v>
      </c>
      <c r="N51" s="1" t="str">
        <f t="shared" si="2"/>
        <v>"AutoLevelLower":50</v>
      </c>
      <c r="O51" s="1" t="str">
        <f t="shared" si="3"/>
        <v>{"AutoLevelLower":50}</v>
      </c>
      <c r="P51" s="1" t="str">
        <f t="shared" si="4"/>
        <v>"CardMulti":3.24</v>
      </c>
      <c r="Q51" s="1" t="str">
        <f t="shared" si="5"/>
        <v>{"CardMulti":3.24}</v>
      </c>
      <c r="R51" s="1" t="str">
        <f t="shared" si="6"/>
        <v>"AutoLevelLower":22</v>
      </c>
      <c r="S51" s="1" t="str">
        <f t="shared" ref="S51" si="41">$A$3&amp;_xlfn.TEXTJOIN($C$1,1,R51)&amp;$A$4</f>
        <v>{"AutoLevelLower":22}</v>
      </c>
    </row>
    <row r="52" spans="4:19" ht="16.5" x14ac:dyDescent="0.15">
      <c r="D52" s="10">
        <v>83</v>
      </c>
      <c r="E52" s="13">
        <v>37</v>
      </c>
      <c r="F52" s="10">
        <v>0.24</v>
      </c>
      <c r="G52" s="12">
        <v>0.2</v>
      </c>
      <c r="H52" s="12">
        <v>1</v>
      </c>
      <c r="I52" s="54">
        <v>11.0273087693616</v>
      </c>
      <c r="J52" s="54">
        <v>76</v>
      </c>
      <c r="L52" s="1" t="str">
        <f t="shared" si="0"/>
        <v>"CardMulti":7.72</v>
      </c>
      <c r="M52" s="1" t="str">
        <f t="shared" si="1"/>
        <v>{"CardMulti":7.72}</v>
      </c>
      <c r="N52" s="1" t="str">
        <f t="shared" si="2"/>
        <v>"AutoLevelLower":53</v>
      </c>
      <c r="O52" s="1" t="str">
        <f t="shared" si="3"/>
        <v>{"AutoLevelLower":53}</v>
      </c>
      <c r="P52" s="1" t="str">
        <f t="shared" si="4"/>
        <v>"CardMulti":3.31</v>
      </c>
      <c r="Q52" s="1" t="str">
        <f t="shared" si="5"/>
        <v>{"CardMulti":3.31}</v>
      </c>
      <c r="R52" s="1" t="str">
        <f t="shared" si="6"/>
        <v>"AutoLevelLower":23</v>
      </c>
      <c r="S52" s="1" t="str">
        <f t="shared" ref="S52" si="42">$A$3&amp;_xlfn.TEXTJOIN($C$1,1,R52)&amp;$A$4</f>
        <v>{"AutoLevelLower":23}</v>
      </c>
    </row>
    <row r="53" spans="4:19" ht="16.5" x14ac:dyDescent="0.15">
      <c r="D53" s="10">
        <v>85</v>
      </c>
      <c r="E53" s="13">
        <v>38</v>
      </c>
      <c r="F53" s="10">
        <v>0.24</v>
      </c>
      <c r="G53" s="12">
        <v>0.2</v>
      </c>
      <c r="H53" s="12">
        <v>0</v>
      </c>
      <c r="I53" s="54">
        <v>11.265214385273699</v>
      </c>
      <c r="J53" s="54">
        <v>76</v>
      </c>
      <c r="L53" s="1" t="str">
        <f t="shared" si="0"/>
        <v>"CardMulti":7.89</v>
      </c>
      <c r="M53" s="1" t="str">
        <f t="shared" si="1"/>
        <v>{"CardMulti":7.89}</v>
      </c>
      <c r="N53" s="1" t="str">
        <f t="shared" si="2"/>
        <v>"AutoLevelLower":53</v>
      </c>
      <c r="O53" s="1" t="str">
        <f t="shared" si="3"/>
        <v>{"AutoLevelLower":53}</v>
      </c>
      <c r="P53" s="1" t="str">
        <f t="shared" si="4"/>
        <v>"CardMulti":3.38</v>
      </c>
      <c r="Q53" s="1" t="str">
        <f t="shared" si="5"/>
        <v>{"CardMulti":3.38}</v>
      </c>
      <c r="R53" s="1" t="str">
        <f t="shared" si="6"/>
        <v>"AutoLevelLower":23</v>
      </c>
      <c r="S53" s="1" t="str">
        <f t="shared" ref="S53" si="43">$A$3&amp;_xlfn.TEXTJOIN($C$1,1,R53)&amp;$A$4</f>
        <v>{"AutoLevelLower":23}</v>
      </c>
    </row>
    <row r="54" spans="4:19" ht="16.5" x14ac:dyDescent="0.15">
      <c r="D54" s="10">
        <v>87</v>
      </c>
      <c r="E54" s="13">
        <v>39</v>
      </c>
      <c r="F54" s="10">
        <v>0.24</v>
      </c>
      <c r="G54" s="12">
        <v>0.2</v>
      </c>
      <c r="H54" s="12">
        <v>1</v>
      </c>
      <c r="I54" s="54">
        <v>11.5031200011859</v>
      </c>
      <c r="J54" s="54">
        <v>80</v>
      </c>
      <c r="L54" s="1" t="str">
        <f t="shared" si="0"/>
        <v>"CardMulti":8.05</v>
      </c>
      <c r="M54" s="1" t="str">
        <f t="shared" si="1"/>
        <v>{"CardMulti":8.05}</v>
      </c>
      <c r="N54" s="1" t="str">
        <f t="shared" si="2"/>
        <v>"AutoLevelLower":56</v>
      </c>
      <c r="O54" s="1" t="str">
        <f t="shared" si="3"/>
        <v>{"AutoLevelLower":56}</v>
      </c>
      <c r="P54" s="1" t="str">
        <f t="shared" si="4"/>
        <v>"CardMulti":3.45</v>
      </c>
      <c r="Q54" s="1" t="str">
        <f t="shared" si="5"/>
        <v>{"CardMulti":3.45}</v>
      </c>
      <c r="R54" s="1" t="str">
        <f t="shared" si="6"/>
        <v>"AutoLevelLower":24</v>
      </c>
      <c r="S54" s="1" t="str">
        <f t="shared" ref="S54" si="44">$A$3&amp;_xlfn.TEXTJOIN($C$1,1,R54)&amp;$A$4</f>
        <v>{"AutoLevelLower":24}</v>
      </c>
    </row>
    <row r="55" spans="4:19" ht="16.5" x14ac:dyDescent="0.15">
      <c r="D55" s="10">
        <v>89</v>
      </c>
      <c r="E55" s="13">
        <v>40</v>
      </c>
      <c r="F55" s="10">
        <v>0.24</v>
      </c>
      <c r="G55" s="12">
        <v>0.2</v>
      </c>
      <c r="H55" s="12">
        <v>0</v>
      </c>
      <c r="I55" s="54">
        <v>11.741025617098</v>
      </c>
      <c r="J55" s="54">
        <v>80</v>
      </c>
      <c r="L55" s="1" t="str">
        <f t="shared" si="0"/>
        <v>"CardMulti":8.22</v>
      </c>
      <c r="M55" s="1" t="str">
        <f t="shared" si="1"/>
        <v>{"CardMulti":8.22}</v>
      </c>
      <c r="N55" s="1" t="str">
        <f t="shared" si="2"/>
        <v>"AutoLevelLower":56</v>
      </c>
      <c r="O55" s="1" t="str">
        <f t="shared" si="3"/>
        <v>{"AutoLevelLower":56}</v>
      </c>
      <c r="P55" s="1" t="str">
        <f t="shared" si="4"/>
        <v>"CardMulti":3.52</v>
      </c>
      <c r="Q55" s="1" t="str">
        <f t="shared" si="5"/>
        <v>{"CardMulti":3.52}</v>
      </c>
      <c r="R55" s="1" t="str">
        <f t="shared" si="6"/>
        <v>"AutoLevelLower":24</v>
      </c>
      <c r="S55" s="1" t="str">
        <f t="shared" ref="S55" si="45">$A$3&amp;_xlfn.TEXTJOIN($C$1,1,R55)&amp;$A$4</f>
        <v>{"AutoLevelLower":24}</v>
      </c>
    </row>
    <row r="56" spans="4:19" ht="16.5" x14ac:dyDescent="0.15">
      <c r="D56" s="10">
        <v>91</v>
      </c>
      <c r="E56" s="11">
        <v>41</v>
      </c>
      <c r="F56" s="10">
        <v>0.33</v>
      </c>
      <c r="G56" s="12">
        <v>0.3</v>
      </c>
      <c r="H56" s="12">
        <v>1</v>
      </c>
      <c r="I56" s="54">
        <v>12.069978425054</v>
      </c>
      <c r="J56" s="54">
        <v>84</v>
      </c>
      <c r="L56" s="1" t="str">
        <f t="shared" si="0"/>
        <v>"CardMulti":8.45</v>
      </c>
      <c r="M56" s="1" t="str">
        <f t="shared" si="1"/>
        <v>{"CardMulti":8.45}</v>
      </c>
      <c r="N56" s="1" t="str">
        <f t="shared" si="2"/>
        <v>"AutoLevelLower":59</v>
      </c>
      <c r="O56" s="1" t="str">
        <f t="shared" si="3"/>
        <v>{"AutoLevelLower":59}</v>
      </c>
      <c r="P56" s="1" t="str">
        <f t="shared" si="4"/>
        <v>"CardMulti":3.62</v>
      </c>
      <c r="Q56" s="1" t="str">
        <f t="shared" si="5"/>
        <v>{"CardMulti":3.62}</v>
      </c>
      <c r="R56" s="1" t="str">
        <f t="shared" si="6"/>
        <v>"AutoLevelLower":25</v>
      </c>
      <c r="S56" s="1" t="str">
        <f t="shared" ref="S56" si="46">$A$3&amp;_xlfn.TEXTJOIN($C$1,1,R56)&amp;$A$4</f>
        <v>{"AutoLevelLower":25}</v>
      </c>
    </row>
    <row r="57" spans="4:19" ht="16.5" x14ac:dyDescent="0.15">
      <c r="D57" s="10">
        <v>93</v>
      </c>
      <c r="E57" s="13">
        <v>42</v>
      </c>
      <c r="F57" s="10">
        <v>0.24</v>
      </c>
      <c r="G57" s="12">
        <v>0.2</v>
      </c>
      <c r="H57" s="12">
        <v>0</v>
      </c>
      <c r="I57" s="54">
        <v>12.3062407068387</v>
      </c>
      <c r="J57" s="54">
        <v>84</v>
      </c>
      <c r="L57" s="1" t="str">
        <f t="shared" si="0"/>
        <v>"CardMulti":8.61</v>
      </c>
      <c r="M57" s="1" t="str">
        <f t="shared" si="1"/>
        <v>{"CardMulti":8.61}</v>
      </c>
      <c r="N57" s="1" t="str">
        <f t="shared" si="2"/>
        <v>"AutoLevelLower":59</v>
      </c>
      <c r="O57" s="1" t="str">
        <f t="shared" si="3"/>
        <v>{"AutoLevelLower":59}</v>
      </c>
      <c r="P57" s="1" t="str">
        <f t="shared" si="4"/>
        <v>"CardMulti":3.69</v>
      </c>
      <c r="Q57" s="1" t="str">
        <f t="shared" si="5"/>
        <v>{"CardMulti":3.69}</v>
      </c>
      <c r="R57" s="1" t="str">
        <f t="shared" si="6"/>
        <v>"AutoLevelLower":25</v>
      </c>
      <c r="S57" s="1" t="str">
        <f t="shared" ref="S57" si="47">$A$3&amp;_xlfn.TEXTJOIN($C$1,1,R57)&amp;$A$4</f>
        <v>{"AutoLevelLower":25}</v>
      </c>
    </row>
    <row r="58" spans="4:19" ht="16.5" x14ac:dyDescent="0.15">
      <c r="D58" s="10">
        <v>95</v>
      </c>
      <c r="E58" s="13">
        <v>43</v>
      </c>
      <c r="F58" s="10">
        <v>0.24</v>
      </c>
      <c r="G58" s="12">
        <v>0.2</v>
      </c>
      <c r="H58" s="12">
        <v>1</v>
      </c>
      <c r="I58" s="54">
        <v>12.542502988623299</v>
      </c>
      <c r="J58" s="54">
        <v>88</v>
      </c>
      <c r="L58" s="1" t="str">
        <f t="shared" si="0"/>
        <v>"CardMulti":8.78</v>
      </c>
      <c r="M58" s="1" t="str">
        <f t="shared" si="1"/>
        <v>{"CardMulti":8.78}</v>
      </c>
      <c r="N58" s="1" t="str">
        <f t="shared" si="2"/>
        <v>"AutoLevelLower":62</v>
      </c>
      <c r="O58" s="1" t="str">
        <f t="shared" si="3"/>
        <v>{"AutoLevelLower":62}</v>
      </c>
      <c r="P58" s="1" t="str">
        <f t="shared" si="4"/>
        <v>"CardMulti":3.76</v>
      </c>
      <c r="Q58" s="1" t="str">
        <f t="shared" si="5"/>
        <v>{"CardMulti":3.76}</v>
      </c>
      <c r="R58" s="1" t="str">
        <f t="shared" si="6"/>
        <v>"AutoLevelLower":26</v>
      </c>
      <c r="S58" s="1" t="str">
        <f t="shared" ref="S58" si="48">$A$3&amp;_xlfn.TEXTJOIN($C$1,1,R58)&amp;$A$4</f>
        <v>{"AutoLevelLower":26}</v>
      </c>
    </row>
    <row r="59" spans="4:19" ht="16.5" x14ac:dyDescent="0.15">
      <c r="D59" s="10">
        <v>97</v>
      </c>
      <c r="E59" s="13">
        <v>44</v>
      </c>
      <c r="F59" s="10">
        <v>0.24</v>
      </c>
      <c r="G59" s="12">
        <v>0.2</v>
      </c>
      <c r="H59" s="12">
        <v>0</v>
      </c>
      <c r="I59" s="54">
        <v>12.778765270408</v>
      </c>
      <c r="J59" s="54">
        <v>88</v>
      </c>
      <c r="L59" s="1" t="str">
        <f t="shared" si="0"/>
        <v>"CardMulti":8.95</v>
      </c>
      <c r="M59" s="1" t="str">
        <f t="shared" si="1"/>
        <v>{"CardMulti":8.95}</v>
      </c>
      <c r="N59" s="1" t="str">
        <f t="shared" si="2"/>
        <v>"AutoLevelLower":62</v>
      </c>
      <c r="O59" s="1" t="str">
        <f t="shared" si="3"/>
        <v>{"AutoLevelLower":62}</v>
      </c>
      <c r="P59" s="1" t="str">
        <f t="shared" si="4"/>
        <v>"CardMulti":3.83</v>
      </c>
      <c r="Q59" s="1" t="str">
        <f t="shared" si="5"/>
        <v>{"CardMulti":3.83}</v>
      </c>
      <c r="R59" s="1" t="str">
        <f t="shared" si="6"/>
        <v>"AutoLevelLower":26</v>
      </c>
      <c r="S59" s="1" t="str">
        <f t="shared" ref="S59" si="49">$A$3&amp;_xlfn.TEXTJOIN($C$1,1,R59)&amp;$A$4</f>
        <v>{"AutoLevelLower":26}</v>
      </c>
    </row>
    <row r="60" spans="4:19" ht="16.5" x14ac:dyDescent="0.15">
      <c r="D60" s="10">
        <v>99</v>
      </c>
      <c r="E60" s="13">
        <v>45</v>
      </c>
      <c r="F60" s="10">
        <v>0.24</v>
      </c>
      <c r="G60" s="12">
        <v>0.2</v>
      </c>
      <c r="H60" s="12">
        <v>1</v>
      </c>
      <c r="I60" s="54">
        <v>13.015027552192601</v>
      </c>
      <c r="J60" s="54">
        <v>92</v>
      </c>
      <c r="L60" s="1" t="str">
        <f t="shared" si="0"/>
        <v>"CardMulti":9.11</v>
      </c>
      <c r="M60" s="1" t="str">
        <f t="shared" si="1"/>
        <v>{"CardMulti":9.11}</v>
      </c>
      <c r="N60" s="1" t="str">
        <f t="shared" si="2"/>
        <v>"AutoLevelLower":64</v>
      </c>
      <c r="O60" s="1" t="str">
        <f t="shared" si="3"/>
        <v>{"AutoLevelLower":64}</v>
      </c>
      <c r="P60" s="1" t="str">
        <f t="shared" si="4"/>
        <v>"CardMulti":3.9</v>
      </c>
      <c r="Q60" s="1" t="str">
        <f t="shared" si="5"/>
        <v>{"CardMulti":3.9}</v>
      </c>
      <c r="R60" s="1" t="str">
        <f t="shared" si="6"/>
        <v>"AutoLevelLower":28</v>
      </c>
      <c r="S60" s="1" t="str">
        <f t="shared" ref="S60" si="50">$A$3&amp;_xlfn.TEXTJOIN($C$1,1,R60)&amp;$A$4</f>
        <v>{"AutoLevelLower":28}</v>
      </c>
    </row>
    <row r="61" spans="4:19" ht="16.5" x14ac:dyDescent="0.15">
      <c r="D61" s="10">
        <v>101</v>
      </c>
      <c r="E61" s="13">
        <v>46</v>
      </c>
      <c r="F61" s="10">
        <v>0.34</v>
      </c>
      <c r="G61" s="12">
        <v>0.3</v>
      </c>
      <c r="H61" s="12">
        <v>0</v>
      </c>
      <c r="I61" s="54">
        <v>13.3505643270917</v>
      </c>
      <c r="J61" s="54">
        <v>92</v>
      </c>
      <c r="L61" s="1" t="str">
        <f t="shared" si="0"/>
        <v>"CardMulti":9.35</v>
      </c>
      <c r="M61" s="1" t="str">
        <f t="shared" si="1"/>
        <v>{"CardMulti":9.35}</v>
      </c>
      <c r="N61" s="1" t="str">
        <f t="shared" si="2"/>
        <v>"AutoLevelLower":64</v>
      </c>
      <c r="O61" s="1" t="str">
        <f t="shared" si="3"/>
        <v>{"AutoLevelLower":64}</v>
      </c>
      <c r="P61" s="1" t="str">
        <f t="shared" si="4"/>
        <v>"CardMulti":4.01</v>
      </c>
      <c r="Q61" s="1" t="str">
        <f t="shared" si="5"/>
        <v>{"CardMulti":4.01}</v>
      </c>
      <c r="R61" s="1" t="str">
        <f t="shared" si="6"/>
        <v>"AutoLevelLower":28</v>
      </c>
      <c r="S61" s="1" t="str">
        <f t="shared" ref="S61" si="51">$A$3&amp;_xlfn.TEXTJOIN($C$1,1,R61)&amp;$A$4</f>
        <v>{"AutoLevelLower":28}</v>
      </c>
    </row>
    <row r="62" spans="4:19" ht="16.5" x14ac:dyDescent="0.15">
      <c r="D62" s="10">
        <v>103</v>
      </c>
      <c r="E62" s="13">
        <v>47</v>
      </c>
      <c r="F62" s="10">
        <v>0.23</v>
      </c>
      <c r="G62" s="12">
        <v>0.2</v>
      </c>
      <c r="H62" s="12">
        <v>1</v>
      </c>
      <c r="I62" s="54">
        <v>13.5851946260868</v>
      </c>
      <c r="J62" s="54">
        <v>96</v>
      </c>
      <c r="L62" s="1" t="str">
        <f t="shared" si="0"/>
        <v>"CardMulti":9.51</v>
      </c>
      <c r="M62" s="1" t="str">
        <f t="shared" si="1"/>
        <v>{"CardMulti":9.51}</v>
      </c>
      <c r="N62" s="1" t="str">
        <f t="shared" si="2"/>
        <v>"AutoLevelLower":67</v>
      </c>
      <c r="O62" s="1" t="str">
        <f t="shared" si="3"/>
        <v>{"AutoLevelLower":67}</v>
      </c>
      <c r="P62" s="1" t="str">
        <f t="shared" si="4"/>
        <v>"CardMulti":4.08</v>
      </c>
      <c r="Q62" s="1" t="str">
        <f t="shared" si="5"/>
        <v>{"CardMulti":4.08}</v>
      </c>
      <c r="R62" s="1" t="str">
        <f t="shared" si="6"/>
        <v>"AutoLevelLower":29</v>
      </c>
      <c r="S62" s="1" t="str">
        <f t="shared" ref="S62" si="52">$A$3&amp;_xlfn.TEXTJOIN($C$1,1,R62)&amp;$A$4</f>
        <v>{"AutoLevelLower":29}</v>
      </c>
    </row>
    <row r="63" spans="4:19" ht="16.5" x14ac:dyDescent="0.15">
      <c r="D63" s="10">
        <v>105</v>
      </c>
      <c r="E63" s="13">
        <v>48</v>
      </c>
      <c r="F63" s="10">
        <v>0.23</v>
      </c>
      <c r="G63" s="12">
        <v>0.2</v>
      </c>
      <c r="H63" s="12">
        <v>0</v>
      </c>
      <c r="I63" s="54">
        <v>13.819824925081999</v>
      </c>
      <c r="J63" s="54">
        <v>96</v>
      </c>
      <c r="L63" s="1" t="str">
        <f t="shared" si="0"/>
        <v>"CardMulti":9.67</v>
      </c>
      <c r="M63" s="1" t="str">
        <f t="shared" si="1"/>
        <v>{"CardMulti":9.67}</v>
      </c>
      <c r="N63" s="1" t="str">
        <f t="shared" si="2"/>
        <v>"AutoLevelLower":67</v>
      </c>
      <c r="O63" s="1" t="str">
        <f t="shared" si="3"/>
        <v>{"AutoLevelLower":67}</v>
      </c>
      <c r="P63" s="1" t="str">
        <f t="shared" si="4"/>
        <v>"CardMulti":4.15</v>
      </c>
      <c r="Q63" s="1" t="str">
        <f t="shared" si="5"/>
        <v>{"CardMulti":4.15}</v>
      </c>
      <c r="R63" s="1" t="str">
        <f t="shared" si="6"/>
        <v>"AutoLevelLower":29</v>
      </c>
      <c r="S63" s="1" t="str">
        <f t="shared" ref="S63" si="53">$A$3&amp;_xlfn.TEXTJOIN($C$1,1,R63)&amp;$A$4</f>
        <v>{"AutoLevelLower":29}</v>
      </c>
    </row>
    <row r="64" spans="4:19" ht="16.5" x14ac:dyDescent="0.15">
      <c r="D64" s="10">
        <v>107</v>
      </c>
      <c r="E64" s="13">
        <v>49</v>
      </c>
      <c r="F64" s="10">
        <v>0.23</v>
      </c>
      <c r="G64" s="12">
        <v>0.2</v>
      </c>
      <c r="H64" s="12">
        <v>1</v>
      </c>
      <c r="I64" s="54">
        <v>14.0544552240772</v>
      </c>
      <c r="J64" s="54">
        <v>100</v>
      </c>
      <c r="L64" s="1" t="str">
        <f t="shared" si="0"/>
        <v>"CardMulti":9.84</v>
      </c>
      <c r="M64" s="1" t="str">
        <f t="shared" si="1"/>
        <v>{"CardMulti":9.84}</v>
      </c>
      <c r="N64" s="1" t="str">
        <f t="shared" si="2"/>
        <v>"AutoLevelLower":70</v>
      </c>
      <c r="O64" s="1" t="str">
        <f t="shared" si="3"/>
        <v>{"AutoLevelLower":70}</v>
      </c>
      <c r="P64" s="1" t="str">
        <f t="shared" si="4"/>
        <v>"CardMulti":4.22</v>
      </c>
      <c r="Q64" s="1" t="str">
        <f t="shared" si="5"/>
        <v>{"CardMulti":4.22}</v>
      </c>
      <c r="R64" s="1" t="str">
        <f t="shared" si="6"/>
        <v>"AutoLevelLower":30</v>
      </c>
      <c r="S64" s="1" t="str">
        <f t="shared" ref="S64" si="54">$A$3&amp;_xlfn.TEXTJOIN($C$1,1,R64)&amp;$A$4</f>
        <v>{"AutoLevelLower":30}</v>
      </c>
    </row>
    <row r="65" spans="4:19" ht="16.5" x14ac:dyDescent="0.15">
      <c r="D65" s="10">
        <v>109</v>
      </c>
      <c r="E65" s="13">
        <v>50</v>
      </c>
      <c r="F65" s="10">
        <v>0.23</v>
      </c>
      <c r="G65" s="12">
        <v>0.2</v>
      </c>
      <c r="H65" s="12">
        <v>0</v>
      </c>
      <c r="I65" s="54">
        <v>14.2890855230723</v>
      </c>
      <c r="J65" s="54">
        <v>100</v>
      </c>
      <c r="L65" s="1" t="str">
        <f t="shared" si="0"/>
        <v>"CardMulti":10</v>
      </c>
      <c r="M65" s="1" t="str">
        <f t="shared" si="1"/>
        <v>{"CardMulti":10}</v>
      </c>
      <c r="N65" s="1" t="str">
        <f t="shared" si="2"/>
        <v>"AutoLevelLower":70</v>
      </c>
      <c r="O65" s="1" t="str">
        <f t="shared" si="3"/>
        <v>{"AutoLevelLower":70}</v>
      </c>
      <c r="P65" s="1" t="str">
        <f t="shared" si="4"/>
        <v>"CardMulti":4.29</v>
      </c>
      <c r="Q65" s="1" t="str">
        <f t="shared" si="5"/>
        <v>{"CardMulti":4.29}</v>
      </c>
      <c r="R65" s="1" t="str">
        <f t="shared" si="6"/>
        <v>"AutoLevelLower":30</v>
      </c>
      <c r="S65" s="1" t="str">
        <f t="shared" ref="S65" si="55">$A$3&amp;_xlfn.TEXTJOIN($C$1,1,R65)&amp;$A$4</f>
        <v>{"AutoLevelLower":30}</v>
      </c>
    </row>
    <row r="66" spans="4:19" ht="16.5" x14ac:dyDescent="0.15">
      <c r="D66" s="10">
        <v>111</v>
      </c>
      <c r="E66" s="11">
        <v>51</v>
      </c>
      <c r="F66" s="10">
        <v>0.34</v>
      </c>
      <c r="G66" s="12">
        <v>0.3</v>
      </c>
      <c r="H66" s="12">
        <v>1</v>
      </c>
      <c r="I66" s="54">
        <v>14.6314730997025</v>
      </c>
      <c r="J66" s="54">
        <v>104</v>
      </c>
      <c r="L66" s="1" t="str">
        <f t="shared" si="0"/>
        <v>"CardMulti":10.24</v>
      </c>
      <c r="M66" s="1" t="str">
        <f t="shared" si="1"/>
        <v>{"CardMulti":10.24}</v>
      </c>
      <c r="N66" s="1" t="str">
        <f t="shared" si="2"/>
        <v>"AutoLevelLower":73</v>
      </c>
      <c r="O66" s="1" t="str">
        <f t="shared" si="3"/>
        <v>{"AutoLevelLower":73}</v>
      </c>
      <c r="P66" s="1" t="str">
        <f t="shared" si="4"/>
        <v>"CardMulti":4.39</v>
      </c>
      <c r="Q66" s="1" t="str">
        <f t="shared" si="5"/>
        <v>{"CardMulti":4.39}</v>
      </c>
      <c r="R66" s="1" t="str">
        <f t="shared" si="6"/>
        <v>"AutoLevelLower":31</v>
      </c>
      <c r="S66" s="1" t="str">
        <f t="shared" ref="S66" si="56">$A$3&amp;_xlfn.TEXTJOIN($C$1,1,R66)&amp;$A$4</f>
        <v>{"AutoLevelLower":31}</v>
      </c>
    </row>
    <row r="67" spans="4:19" ht="16.5" x14ac:dyDescent="0.15">
      <c r="D67" s="10">
        <v>113</v>
      </c>
      <c r="E67" s="13">
        <v>52</v>
      </c>
      <c r="F67" s="10">
        <v>0.23</v>
      </c>
      <c r="G67" s="12">
        <v>0.2</v>
      </c>
      <c r="H67" s="12">
        <v>0</v>
      </c>
      <c r="I67" s="54">
        <v>14.8644826888368</v>
      </c>
      <c r="J67" s="54">
        <v>104</v>
      </c>
      <c r="L67" s="1" t="str">
        <f t="shared" si="0"/>
        <v>"CardMulti":10.41</v>
      </c>
      <c r="M67" s="1" t="str">
        <f t="shared" si="1"/>
        <v>{"CardMulti":10.41}</v>
      </c>
      <c r="N67" s="1" t="str">
        <f t="shared" si="2"/>
        <v>"AutoLevelLower":73</v>
      </c>
      <c r="O67" s="1" t="str">
        <f t="shared" si="3"/>
        <v>{"AutoLevelLower":73}</v>
      </c>
      <c r="P67" s="1" t="str">
        <f t="shared" si="4"/>
        <v>"CardMulti":4.46</v>
      </c>
      <c r="Q67" s="1" t="str">
        <f t="shared" si="5"/>
        <v>{"CardMulti":4.46}</v>
      </c>
      <c r="R67" s="1" t="str">
        <f t="shared" si="6"/>
        <v>"AutoLevelLower":31</v>
      </c>
      <c r="S67" s="1" t="str">
        <f t="shared" ref="S67" si="57">$A$3&amp;_xlfn.TEXTJOIN($C$1,1,R67)&amp;$A$4</f>
        <v>{"AutoLevelLower":31}</v>
      </c>
    </row>
    <row r="68" spans="4:19" ht="16.5" x14ac:dyDescent="0.15">
      <c r="D68" s="10">
        <v>115</v>
      </c>
      <c r="E68" s="13">
        <v>53</v>
      </c>
      <c r="F68" s="10">
        <v>0.23</v>
      </c>
      <c r="G68" s="12">
        <v>0.2</v>
      </c>
      <c r="H68" s="12">
        <v>1</v>
      </c>
      <c r="I68" s="54">
        <v>15.097492277971</v>
      </c>
      <c r="J68" s="54">
        <v>108</v>
      </c>
      <c r="L68" s="1" t="str">
        <f t="shared" si="0"/>
        <v>"CardMulti":10.57</v>
      </c>
      <c r="M68" s="1" t="str">
        <f t="shared" si="1"/>
        <v>{"CardMulti":10.57}</v>
      </c>
      <c r="N68" s="1" t="str">
        <f t="shared" si="2"/>
        <v>"AutoLevelLower":76</v>
      </c>
      <c r="O68" s="1" t="str">
        <f t="shared" si="3"/>
        <v>{"AutoLevelLower":76}</v>
      </c>
      <c r="P68" s="1" t="str">
        <f t="shared" si="4"/>
        <v>"CardMulti":4.53</v>
      </c>
      <c r="Q68" s="1" t="str">
        <f t="shared" si="5"/>
        <v>{"CardMulti":4.53}</v>
      </c>
      <c r="R68" s="1" t="str">
        <f t="shared" si="6"/>
        <v>"AutoLevelLower":32</v>
      </c>
      <c r="S68" s="1" t="str">
        <f t="shared" ref="S68" si="58">$A$3&amp;_xlfn.TEXTJOIN($C$1,1,R68)&amp;$A$4</f>
        <v>{"AutoLevelLower":32}</v>
      </c>
    </row>
    <row r="69" spans="4:19" ht="16.5" x14ac:dyDescent="0.15">
      <c r="D69" s="10">
        <v>117</v>
      </c>
      <c r="E69" s="13">
        <v>54</v>
      </c>
      <c r="F69" s="10">
        <v>0.23</v>
      </c>
      <c r="G69" s="12">
        <v>0.2</v>
      </c>
      <c r="H69" s="12">
        <v>0</v>
      </c>
      <c r="I69" s="54">
        <v>15.330501867105299</v>
      </c>
      <c r="J69" s="54">
        <v>108</v>
      </c>
      <c r="L69" s="1" t="str">
        <f t="shared" si="0"/>
        <v>"CardMulti":10.73</v>
      </c>
      <c r="M69" s="1" t="str">
        <f t="shared" si="1"/>
        <v>{"CardMulti":10.73}</v>
      </c>
      <c r="N69" s="1" t="str">
        <f t="shared" si="2"/>
        <v>"AutoLevelLower":76</v>
      </c>
      <c r="O69" s="1" t="str">
        <f t="shared" si="3"/>
        <v>{"AutoLevelLower":76}</v>
      </c>
      <c r="P69" s="1" t="str">
        <f t="shared" si="4"/>
        <v>"CardMulti":4.6</v>
      </c>
      <c r="Q69" s="1" t="str">
        <f t="shared" si="5"/>
        <v>{"CardMulti":4.6}</v>
      </c>
      <c r="R69" s="1" t="str">
        <f t="shared" si="6"/>
        <v>"AutoLevelLower":32</v>
      </c>
      <c r="S69" s="1" t="str">
        <f t="shared" ref="S69" si="59">$A$3&amp;_xlfn.TEXTJOIN($C$1,1,R69)&amp;$A$4</f>
        <v>{"AutoLevelLower":32}</v>
      </c>
    </row>
    <row r="70" spans="4:19" ht="16.5" x14ac:dyDescent="0.15">
      <c r="D70" s="10">
        <v>119</v>
      </c>
      <c r="E70" s="13">
        <v>55</v>
      </c>
      <c r="F70" s="10">
        <v>0.23</v>
      </c>
      <c r="G70" s="12">
        <v>0.2</v>
      </c>
      <c r="H70" s="12">
        <v>1</v>
      </c>
      <c r="I70" s="54">
        <v>15.5635114562395</v>
      </c>
      <c r="J70" s="54">
        <v>112</v>
      </c>
      <c r="L70" s="1" t="str">
        <f t="shared" si="0"/>
        <v>"CardMulti":10.89</v>
      </c>
      <c r="M70" s="1" t="str">
        <f t="shared" si="1"/>
        <v>{"CardMulti":10.89}</v>
      </c>
      <c r="N70" s="1" t="str">
        <f t="shared" si="2"/>
        <v>"AutoLevelLower":78</v>
      </c>
      <c r="O70" s="1" t="str">
        <f t="shared" si="3"/>
        <v>{"AutoLevelLower":78}</v>
      </c>
      <c r="P70" s="1" t="str">
        <f t="shared" si="4"/>
        <v>"CardMulti":4.67</v>
      </c>
      <c r="Q70" s="1" t="str">
        <f t="shared" si="5"/>
        <v>{"CardMulti":4.67}</v>
      </c>
      <c r="R70" s="1" t="str">
        <f t="shared" si="6"/>
        <v>"AutoLevelLower":34</v>
      </c>
      <c r="S70" s="1" t="str">
        <f t="shared" ref="S70" si="60">$A$3&amp;_xlfn.TEXTJOIN($C$1,1,R70)&amp;$A$4</f>
        <v>{"AutoLevelLower":34}</v>
      </c>
    </row>
    <row r="71" spans="4:19" ht="16.5" x14ac:dyDescent="0.15">
      <c r="D71" s="10">
        <v>121</v>
      </c>
      <c r="E71" s="13">
        <v>56</v>
      </c>
      <c r="F71" s="10">
        <v>0.35</v>
      </c>
      <c r="G71" s="12">
        <v>0.3</v>
      </c>
      <c r="H71" s="12">
        <v>0</v>
      </c>
      <c r="I71" s="54">
        <v>15.9130258399409</v>
      </c>
      <c r="J71" s="54">
        <v>112</v>
      </c>
      <c r="L71" s="1" t="str">
        <f t="shared" si="0"/>
        <v>"CardMulti":11.14</v>
      </c>
      <c r="M71" s="1" t="str">
        <f t="shared" si="1"/>
        <v>{"CardMulti":11.14}</v>
      </c>
      <c r="N71" s="1" t="str">
        <f t="shared" si="2"/>
        <v>"AutoLevelLower":78</v>
      </c>
      <c r="O71" s="1" t="str">
        <f t="shared" si="3"/>
        <v>{"AutoLevelLower":78}</v>
      </c>
      <c r="P71" s="1" t="str">
        <f t="shared" si="4"/>
        <v>"CardMulti":4.77</v>
      </c>
      <c r="Q71" s="1" t="str">
        <f t="shared" si="5"/>
        <v>{"CardMulti":4.77}</v>
      </c>
      <c r="R71" s="1" t="str">
        <f t="shared" si="6"/>
        <v>"AutoLevelLower":34</v>
      </c>
      <c r="S71" s="1" t="str">
        <f t="shared" ref="S71" si="61">$A$3&amp;_xlfn.TEXTJOIN($C$1,1,R71)&amp;$A$4</f>
        <v>{"AutoLevelLower":34}</v>
      </c>
    </row>
    <row r="72" spans="4:19" ht="16.5" x14ac:dyDescent="0.15">
      <c r="D72" s="10">
        <v>123</v>
      </c>
      <c r="E72" s="13">
        <v>57</v>
      </c>
      <c r="F72" s="10">
        <v>0.24</v>
      </c>
      <c r="G72" s="12">
        <v>0.2</v>
      </c>
      <c r="H72" s="12">
        <v>1</v>
      </c>
      <c r="I72" s="54">
        <v>16.152586220273299</v>
      </c>
      <c r="J72" s="54">
        <v>116</v>
      </c>
      <c r="L72" s="1" t="str">
        <f t="shared" si="0"/>
        <v>"CardMulti":11.31</v>
      </c>
      <c r="M72" s="1" t="str">
        <f t="shared" si="1"/>
        <v>{"CardMulti":11.31}</v>
      </c>
      <c r="N72" s="1" t="str">
        <f t="shared" si="2"/>
        <v>"AutoLevelLower":81</v>
      </c>
      <c r="O72" s="1" t="str">
        <f t="shared" si="3"/>
        <v>{"AutoLevelLower":81}</v>
      </c>
      <c r="P72" s="1" t="str">
        <f t="shared" si="4"/>
        <v>"CardMulti":4.85</v>
      </c>
      <c r="Q72" s="1" t="str">
        <f t="shared" si="5"/>
        <v>{"CardMulti":4.85}</v>
      </c>
      <c r="R72" s="1" t="str">
        <f t="shared" si="6"/>
        <v>"AutoLevelLower":35</v>
      </c>
      <c r="S72" s="1" t="str">
        <f t="shared" ref="S72" si="62">$A$3&amp;_xlfn.TEXTJOIN($C$1,1,R72)&amp;$A$4</f>
        <v>{"AutoLevelLower":35}</v>
      </c>
    </row>
    <row r="73" spans="4:19" ht="16.5" x14ac:dyDescent="0.15">
      <c r="D73" s="10">
        <v>125</v>
      </c>
      <c r="E73" s="13">
        <v>58</v>
      </c>
      <c r="F73" s="10">
        <v>0.24</v>
      </c>
      <c r="G73" s="12">
        <v>0.2</v>
      </c>
      <c r="H73" s="12">
        <v>0</v>
      </c>
      <c r="I73" s="54">
        <v>16.392146600605599</v>
      </c>
      <c r="J73" s="54">
        <v>116</v>
      </c>
      <c r="L73" s="1" t="str">
        <f t="shared" si="0"/>
        <v>"CardMulti":11.47</v>
      </c>
      <c r="M73" s="1" t="str">
        <f t="shared" si="1"/>
        <v>{"CardMulti":11.47}</v>
      </c>
      <c r="N73" s="1" t="str">
        <f t="shared" si="2"/>
        <v>"AutoLevelLower":81</v>
      </c>
      <c r="O73" s="1" t="str">
        <f t="shared" si="3"/>
        <v>{"AutoLevelLower":81}</v>
      </c>
      <c r="P73" s="1" t="str">
        <f t="shared" si="4"/>
        <v>"CardMulti":4.92</v>
      </c>
      <c r="Q73" s="1" t="str">
        <f t="shared" si="5"/>
        <v>{"CardMulti":4.92}</v>
      </c>
      <c r="R73" s="1" t="str">
        <f t="shared" si="6"/>
        <v>"AutoLevelLower":35</v>
      </c>
      <c r="S73" s="1" t="str">
        <f t="shared" ref="S73" si="63">$A$3&amp;_xlfn.TEXTJOIN($C$1,1,R73)&amp;$A$4</f>
        <v>{"AutoLevelLower":35}</v>
      </c>
    </row>
    <row r="74" spans="4:19" ht="16.5" x14ac:dyDescent="0.15">
      <c r="D74" s="10">
        <v>127</v>
      </c>
      <c r="E74" s="13">
        <v>59</v>
      </c>
      <c r="F74" s="10">
        <v>0.24</v>
      </c>
      <c r="G74" s="12">
        <v>0.2</v>
      </c>
      <c r="H74" s="12">
        <v>1</v>
      </c>
      <c r="I74" s="54">
        <v>16.631706980937999</v>
      </c>
      <c r="J74" s="54">
        <v>120</v>
      </c>
      <c r="L74" s="1" t="str">
        <f t="shared" si="0"/>
        <v>"CardMulti":11.64</v>
      </c>
      <c r="M74" s="1" t="str">
        <f t="shared" si="1"/>
        <v>{"CardMulti":11.64}</v>
      </c>
      <c r="N74" s="1" t="str">
        <f t="shared" si="2"/>
        <v>"AutoLevelLower":84</v>
      </c>
      <c r="O74" s="1" t="str">
        <f t="shared" si="3"/>
        <v>{"AutoLevelLower":84}</v>
      </c>
      <c r="P74" s="1" t="str">
        <f t="shared" si="4"/>
        <v>"CardMulti":4.99</v>
      </c>
      <c r="Q74" s="1" t="str">
        <f t="shared" si="5"/>
        <v>{"CardMulti":4.99}</v>
      </c>
      <c r="R74" s="1" t="str">
        <f t="shared" si="6"/>
        <v>"AutoLevelLower":36</v>
      </c>
      <c r="S74" s="1" t="str">
        <f t="shared" ref="S74" si="64">$A$3&amp;_xlfn.TEXTJOIN($C$1,1,R74)&amp;$A$4</f>
        <v>{"AutoLevelLower":36}</v>
      </c>
    </row>
    <row r="75" spans="4:19" ht="16.5" x14ac:dyDescent="0.15">
      <c r="D75" s="10">
        <v>129</v>
      </c>
      <c r="E75" s="13">
        <v>60</v>
      </c>
      <c r="F75" s="10">
        <v>0.24</v>
      </c>
      <c r="G75" s="12">
        <v>0.2</v>
      </c>
      <c r="H75" s="12">
        <v>0</v>
      </c>
      <c r="I75" s="54">
        <v>16.871267361270402</v>
      </c>
      <c r="J75" s="54">
        <v>120</v>
      </c>
      <c r="L75" s="1" t="str">
        <f t="shared" si="0"/>
        <v>"CardMulti":11.81</v>
      </c>
      <c r="M75" s="1" t="str">
        <f t="shared" si="1"/>
        <v>{"CardMulti":11.81}</v>
      </c>
      <c r="N75" s="1" t="str">
        <f t="shared" si="2"/>
        <v>"AutoLevelLower":84</v>
      </c>
      <c r="O75" s="1" t="str">
        <f t="shared" si="3"/>
        <v>{"AutoLevelLower":84}</v>
      </c>
      <c r="P75" s="1" t="str">
        <f t="shared" si="4"/>
        <v>"CardMulti":5.06</v>
      </c>
      <c r="Q75" s="1" t="str">
        <f t="shared" si="5"/>
        <v>{"CardMulti":5.06}</v>
      </c>
      <c r="R75" s="1" t="str">
        <f t="shared" si="6"/>
        <v>"AutoLevelLower":36</v>
      </c>
      <c r="S75" s="1" t="str">
        <f t="shared" ref="S75" si="65">$A$3&amp;_xlfn.TEXTJOIN($C$1,1,R75)&amp;$A$4</f>
        <v>{"AutoLevelLower":36}</v>
      </c>
    </row>
    <row r="76" spans="4:19" ht="16.5" x14ac:dyDescent="0.15">
      <c r="D76" s="10">
        <v>131</v>
      </c>
      <c r="E76" s="11">
        <v>61</v>
      </c>
      <c r="F76" s="10">
        <v>0.36</v>
      </c>
      <c r="G76" s="12">
        <v>0.4</v>
      </c>
      <c r="H76" s="12">
        <v>1</v>
      </c>
      <c r="I76" s="54">
        <v>17.232274205985899</v>
      </c>
      <c r="J76" s="54">
        <v>124</v>
      </c>
      <c r="L76" s="1" t="str">
        <f t="shared" si="0"/>
        <v>"CardMulti":12.06</v>
      </c>
      <c r="M76" s="1" t="str">
        <f t="shared" si="1"/>
        <v>{"CardMulti":12.06}</v>
      </c>
      <c r="N76" s="1" t="str">
        <f t="shared" si="2"/>
        <v>"AutoLevelLower":87</v>
      </c>
      <c r="O76" s="1" t="str">
        <f t="shared" si="3"/>
        <v>{"AutoLevelLower":87}</v>
      </c>
      <c r="P76" s="1" t="str">
        <f t="shared" si="4"/>
        <v>"CardMulti":5.17</v>
      </c>
      <c r="Q76" s="1" t="str">
        <f t="shared" si="5"/>
        <v>{"CardMulti":5.17}</v>
      </c>
      <c r="R76" s="1" t="str">
        <f t="shared" si="6"/>
        <v>"AutoLevelLower":37</v>
      </c>
      <c r="S76" s="1" t="str">
        <f t="shared" ref="S76" si="66">$A$3&amp;_xlfn.TEXTJOIN($C$1,1,R76)&amp;$A$4</f>
        <v>{"AutoLevelLower":37}</v>
      </c>
    </row>
    <row r="77" spans="4:19" ht="16.5" x14ac:dyDescent="0.15">
      <c r="D77" s="10">
        <v>133</v>
      </c>
      <c r="E77" s="13">
        <v>62</v>
      </c>
      <c r="F77" s="10">
        <v>0.25</v>
      </c>
      <c r="G77" s="12">
        <v>0.2</v>
      </c>
      <c r="H77" s="12">
        <v>0</v>
      </c>
      <c r="I77" s="54">
        <v>17.4785695453246</v>
      </c>
      <c r="J77" s="54">
        <v>124</v>
      </c>
      <c r="L77" s="1" t="str">
        <f t="shared" si="0"/>
        <v>"CardMulti":12.23</v>
      </c>
      <c r="M77" s="1" t="str">
        <f t="shared" si="1"/>
        <v>{"CardMulti":12.23}</v>
      </c>
      <c r="N77" s="1" t="str">
        <f t="shared" si="2"/>
        <v>"AutoLevelLower":87</v>
      </c>
      <c r="O77" s="1" t="str">
        <f t="shared" si="3"/>
        <v>{"AutoLevelLower":87}</v>
      </c>
      <c r="P77" s="1" t="str">
        <f t="shared" si="4"/>
        <v>"CardMulti":5.24</v>
      </c>
      <c r="Q77" s="1" t="str">
        <f t="shared" si="5"/>
        <v>{"CardMulti":5.24}</v>
      </c>
      <c r="R77" s="1" t="str">
        <f t="shared" si="6"/>
        <v>"AutoLevelLower":37</v>
      </c>
      <c r="S77" s="1" t="str">
        <f t="shared" ref="S77" si="67">$A$3&amp;_xlfn.TEXTJOIN($C$1,1,R77)&amp;$A$4</f>
        <v>{"AutoLevelLower":37}</v>
      </c>
    </row>
    <row r="78" spans="4:19" ht="16.5" x14ac:dyDescent="0.15">
      <c r="D78" s="10">
        <v>135</v>
      </c>
      <c r="E78" s="13">
        <v>63</v>
      </c>
      <c r="F78" s="10">
        <v>0.25</v>
      </c>
      <c r="G78" s="12">
        <v>0.2</v>
      </c>
      <c r="H78" s="12">
        <v>1</v>
      </c>
      <c r="I78" s="54">
        <v>17.724864884663301</v>
      </c>
      <c r="J78" s="54">
        <v>128</v>
      </c>
      <c r="L78" s="1" t="str">
        <f t="shared" si="0"/>
        <v>"CardMulti":12.41</v>
      </c>
      <c r="M78" s="1" t="str">
        <f t="shared" si="1"/>
        <v>{"CardMulti":12.41}</v>
      </c>
      <c r="N78" s="1" t="str">
        <f t="shared" si="2"/>
        <v>"AutoLevelLower":90</v>
      </c>
      <c r="O78" s="1" t="str">
        <f t="shared" si="3"/>
        <v>{"AutoLevelLower":90}</v>
      </c>
      <c r="P78" s="1" t="str">
        <f t="shared" si="4"/>
        <v>"CardMulti":5.32</v>
      </c>
      <c r="Q78" s="1" t="str">
        <f t="shared" si="5"/>
        <v>{"CardMulti":5.32}</v>
      </c>
      <c r="R78" s="1" t="str">
        <f t="shared" si="6"/>
        <v>"AutoLevelLower":38</v>
      </c>
      <c r="S78" s="1" t="str">
        <f t="shared" ref="S78" si="68">$A$3&amp;_xlfn.TEXTJOIN($C$1,1,R78)&amp;$A$4</f>
        <v>{"AutoLevelLower":38}</v>
      </c>
    </row>
    <row r="79" spans="4:19" ht="16.5" x14ac:dyDescent="0.15">
      <c r="D79" s="10">
        <v>137</v>
      </c>
      <c r="E79" s="13">
        <v>64</v>
      </c>
      <c r="F79" s="10">
        <v>0.25</v>
      </c>
      <c r="G79" s="12">
        <v>0.2</v>
      </c>
      <c r="H79" s="12">
        <v>0</v>
      </c>
      <c r="I79" s="54">
        <v>17.971160224001999</v>
      </c>
      <c r="J79" s="54">
        <v>128</v>
      </c>
      <c r="L79" s="1" t="str">
        <f t="shared" si="0"/>
        <v>"CardMulti":12.58</v>
      </c>
      <c r="M79" s="1" t="str">
        <f t="shared" si="1"/>
        <v>{"CardMulti":12.58}</v>
      </c>
      <c r="N79" s="1" t="str">
        <f t="shared" si="2"/>
        <v>"AutoLevelLower":90</v>
      </c>
      <c r="O79" s="1" t="str">
        <f t="shared" si="3"/>
        <v>{"AutoLevelLower":90}</v>
      </c>
      <c r="P79" s="1" t="str">
        <f t="shared" si="4"/>
        <v>"CardMulti":5.39</v>
      </c>
      <c r="Q79" s="1" t="str">
        <f t="shared" si="5"/>
        <v>{"CardMulti":5.39}</v>
      </c>
      <c r="R79" s="1" t="str">
        <f t="shared" si="6"/>
        <v>"AutoLevelLower":38</v>
      </c>
      <c r="S79" s="1" t="str">
        <f t="shared" ref="S79" si="69">$A$3&amp;_xlfn.TEXTJOIN($C$1,1,R79)&amp;$A$4</f>
        <v>{"AutoLevelLower":38}</v>
      </c>
    </row>
    <row r="80" spans="4:19" ht="16.5" x14ac:dyDescent="0.15">
      <c r="D80" s="10">
        <v>139</v>
      </c>
      <c r="E80" s="13">
        <v>65</v>
      </c>
      <c r="F80" s="10">
        <v>0.25</v>
      </c>
      <c r="G80" s="12">
        <v>0.2</v>
      </c>
      <c r="H80" s="12">
        <v>1</v>
      </c>
      <c r="I80" s="54">
        <v>18.2174555633407</v>
      </c>
      <c r="J80" s="54">
        <v>132</v>
      </c>
      <c r="L80" s="1" t="str">
        <f t="shared" si="0"/>
        <v>"CardMulti":12.75</v>
      </c>
      <c r="M80" s="1" t="str">
        <f t="shared" si="1"/>
        <v>{"CardMulti":12.75}</v>
      </c>
      <c r="N80" s="1" t="str">
        <f t="shared" si="2"/>
        <v>"AutoLevelLower":92</v>
      </c>
      <c r="O80" s="1" t="str">
        <f t="shared" si="3"/>
        <v>{"AutoLevelLower":92}</v>
      </c>
      <c r="P80" s="1" t="str">
        <f t="shared" si="4"/>
        <v>"CardMulti":5.47</v>
      </c>
      <c r="Q80" s="1" t="str">
        <f t="shared" si="5"/>
        <v>{"CardMulti":5.47}</v>
      </c>
      <c r="R80" s="1" t="str">
        <f t="shared" si="6"/>
        <v>"AutoLevelLower":40</v>
      </c>
      <c r="S80" s="1" t="str">
        <f t="shared" ref="S80" si="70">$A$3&amp;_xlfn.TEXTJOIN($C$1,1,R80)&amp;$A$4</f>
        <v>{"AutoLevelLower":40}</v>
      </c>
    </row>
    <row r="81" spans="4:19" ht="16.5" x14ac:dyDescent="0.15">
      <c r="D81" s="10">
        <v>141</v>
      </c>
      <c r="E81" s="13">
        <v>66</v>
      </c>
      <c r="F81" s="10">
        <v>0.37</v>
      </c>
      <c r="G81" s="12">
        <v>0.4</v>
      </c>
      <c r="H81" s="12">
        <v>0</v>
      </c>
      <c r="I81" s="54">
        <v>18.590336727160601</v>
      </c>
      <c r="J81" s="54">
        <v>132</v>
      </c>
      <c r="L81" s="1" t="str">
        <f t="shared" ref="L81:L144" si="71">$B$2&amp;I$12&amp;$B$2&amp;$B$1&amp;ROUND($I81*L$14/100,2)</f>
        <v>"CardMulti":13.01</v>
      </c>
      <c r="M81" s="1" t="str">
        <f t="shared" ref="M81:M144" si="72">$A$3&amp;_xlfn.TEXTJOIN($C$1,1,L81)&amp;$A$4</f>
        <v>{"CardMulti":13.01}</v>
      </c>
      <c r="N81" s="1" t="str">
        <f t="shared" ref="N81:N144" si="73">$B$2&amp;J$12&amp;$B$2&amp;$B$1&amp;ROUND($J81*N$14/100,0)</f>
        <v>"AutoLevelLower":92</v>
      </c>
      <c r="O81" s="1" t="str">
        <f t="shared" ref="O81:O144" si="74">$A$3&amp;_xlfn.TEXTJOIN($C$1,1,N81)&amp;$A$4</f>
        <v>{"AutoLevelLower":92}</v>
      </c>
      <c r="P81" s="1" t="str">
        <f t="shared" ref="P81:P144" si="75">$B$2&amp;I$12&amp;$B$2&amp;$B$1&amp;ROUND($I81*P$14/100,2)</f>
        <v>"CardMulti":5.58</v>
      </c>
      <c r="Q81" s="1" t="str">
        <f t="shared" ref="Q81:Q144" si="76">$A$3&amp;_xlfn.TEXTJOIN($C$1,1,P81)&amp;$A$4</f>
        <v>{"CardMulti":5.58}</v>
      </c>
      <c r="R81" s="1" t="str">
        <f t="shared" ref="R81:R144" si="77">$B$2&amp;J$12&amp;$B$2&amp;$B$1&amp;ROUND($J81*$R$14/100,0)</f>
        <v>"AutoLevelLower":40</v>
      </c>
      <c r="S81" s="1" t="str">
        <f t="shared" ref="S81" si="78">$A$3&amp;_xlfn.TEXTJOIN($C$1,1,R81)&amp;$A$4</f>
        <v>{"AutoLevelLower":40}</v>
      </c>
    </row>
    <row r="82" spans="4:19" ht="16.5" x14ac:dyDescent="0.15">
      <c r="D82" s="10">
        <v>143</v>
      </c>
      <c r="E82" s="13">
        <v>67</v>
      </c>
      <c r="F82" s="10">
        <v>0.25</v>
      </c>
      <c r="G82" s="12">
        <v>0.3</v>
      </c>
      <c r="H82" s="12">
        <v>1</v>
      </c>
      <c r="I82" s="54">
        <v>18.843556370975701</v>
      </c>
      <c r="J82" s="54">
        <v>136</v>
      </c>
      <c r="L82" s="1" t="str">
        <f t="shared" si="71"/>
        <v>"CardMulti":13.19</v>
      </c>
      <c r="M82" s="1" t="str">
        <f t="shared" si="72"/>
        <v>{"CardMulti":13.19}</v>
      </c>
      <c r="N82" s="1" t="str">
        <f t="shared" si="73"/>
        <v>"AutoLevelLower":95</v>
      </c>
      <c r="O82" s="1" t="str">
        <f t="shared" si="74"/>
        <v>{"AutoLevelLower":95}</v>
      </c>
      <c r="P82" s="1" t="str">
        <f t="shared" si="75"/>
        <v>"CardMulti":5.65</v>
      </c>
      <c r="Q82" s="1" t="str">
        <f t="shared" si="76"/>
        <v>{"CardMulti":5.65}</v>
      </c>
      <c r="R82" s="1" t="str">
        <f t="shared" si="77"/>
        <v>"AutoLevelLower":41</v>
      </c>
      <c r="S82" s="1" t="str">
        <f t="shared" ref="S82" si="79">$A$3&amp;_xlfn.TEXTJOIN($C$1,1,R82)&amp;$A$4</f>
        <v>{"AutoLevelLower":41}</v>
      </c>
    </row>
    <row r="83" spans="4:19" ht="16.5" x14ac:dyDescent="0.15">
      <c r="D83" s="10">
        <v>145</v>
      </c>
      <c r="E83" s="13">
        <v>68</v>
      </c>
      <c r="F83" s="10">
        <v>0.25</v>
      </c>
      <c r="G83" s="12">
        <v>0.3</v>
      </c>
      <c r="H83" s="12">
        <v>0</v>
      </c>
      <c r="I83" s="54">
        <v>19.096776014790699</v>
      </c>
      <c r="J83" s="54">
        <v>136</v>
      </c>
      <c r="L83" s="1" t="str">
        <f t="shared" si="71"/>
        <v>"CardMulti":13.37</v>
      </c>
      <c r="M83" s="1" t="str">
        <f t="shared" si="72"/>
        <v>{"CardMulti":13.37}</v>
      </c>
      <c r="N83" s="1" t="str">
        <f t="shared" si="73"/>
        <v>"AutoLevelLower":95</v>
      </c>
      <c r="O83" s="1" t="str">
        <f t="shared" si="74"/>
        <v>{"AutoLevelLower":95}</v>
      </c>
      <c r="P83" s="1" t="str">
        <f t="shared" si="75"/>
        <v>"CardMulti":5.73</v>
      </c>
      <c r="Q83" s="1" t="str">
        <f t="shared" si="76"/>
        <v>{"CardMulti":5.73}</v>
      </c>
      <c r="R83" s="1" t="str">
        <f t="shared" si="77"/>
        <v>"AutoLevelLower":41</v>
      </c>
      <c r="S83" s="1" t="str">
        <f t="shared" ref="S83" si="80">$A$3&amp;_xlfn.TEXTJOIN($C$1,1,R83)&amp;$A$4</f>
        <v>{"AutoLevelLower":41}</v>
      </c>
    </row>
    <row r="84" spans="4:19" ht="16.5" x14ac:dyDescent="0.15">
      <c r="D84" s="10">
        <v>147</v>
      </c>
      <c r="E84" s="13">
        <v>69</v>
      </c>
      <c r="F84" s="10">
        <v>0.25</v>
      </c>
      <c r="G84" s="12">
        <v>0.3</v>
      </c>
      <c r="H84" s="12">
        <v>1</v>
      </c>
      <c r="I84" s="54">
        <v>19.349995658605799</v>
      </c>
      <c r="J84" s="54">
        <v>140</v>
      </c>
      <c r="L84" s="1" t="str">
        <f t="shared" si="71"/>
        <v>"CardMulti":13.54</v>
      </c>
      <c r="M84" s="1" t="str">
        <f t="shared" si="72"/>
        <v>{"CardMulti":13.54}</v>
      </c>
      <c r="N84" s="1" t="str">
        <f t="shared" si="73"/>
        <v>"AutoLevelLower":98</v>
      </c>
      <c r="O84" s="1" t="str">
        <f t="shared" si="74"/>
        <v>{"AutoLevelLower":98}</v>
      </c>
      <c r="P84" s="1" t="str">
        <f t="shared" si="75"/>
        <v>"CardMulti":5.8</v>
      </c>
      <c r="Q84" s="1" t="str">
        <f t="shared" si="76"/>
        <v>{"CardMulti":5.8}</v>
      </c>
      <c r="R84" s="1" t="str">
        <f t="shared" si="77"/>
        <v>"AutoLevelLower":42</v>
      </c>
      <c r="S84" s="1" t="str">
        <f t="shared" ref="S84" si="81">$A$3&amp;_xlfn.TEXTJOIN($C$1,1,R84)&amp;$A$4</f>
        <v>{"AutoLevelLower":42}</v>
      </c>
    </row>
    <row r="85" spans="4:19" ht="16.5" x14ac:dyDescent="0.15">
      <c r="D85" s="10">
        <v>149</v>
      </c>
      <c r="E85" s="13">
        <v>70</v>
      </c>
      <c r="F85" s="10">
        <v>0.25</v>
      </c>
      <c r="G85" s="12">
        <v>0.3</v>
      </c>
      <c r="H85" s="12">
        <v>0</v>
      </c>
      <c r="I85" s="54">
        <v>19.603215302420899</v>
      </c>
      <c r="J85" s="54">
        <v>140</v>
      </c>
      <c r="L85" s="1" t="str">
        <f t="shared" si="71"/>
        <v>"CardMulti":13.72</v>
      </c>
      <c r="M85" s="1" t="str">
        <f t="shared" si="72"/>
        <v>{"CardMulti":13.72}</v>
      </c>
      <c r="N85" s="1" t="str">
        <f t="shared" si="73"/>
        <v>"AutoLevelLower":98</v>
      </c>
      <c r="O85" s="1" t="str">
        <f t="shared" si="74"/>
        <v>{"AutoLevelLower":98}</v>
      </c>
      <c r="P85" s="1" t="str">
        <f t="shared" si="75"/>
        <v>"CardMulti":5.88</v>
      </c>
      <c r="Q85" s="1" t="str">
        <f t="shared" si="76"/>
        <v>{"CardMulti":5.88}</v>
      </c>
      <c r="R85" s="1" t="str">
        <f t="shared" si="77"/>
        <v>"AutoLevelLower":42</v>
      </c>
      <c r="S85" s="1" t="str">
        <f t="shared" ref="S85" si="82">$A$3&amp;_xlfn.TEXTJOIN($C$1,1,R85)&amp;$A$4</f>
        <v>{"AutoLevelLower":42}</v>
      </c>
    </row>
    <row r="86" spans="4:19" ht="16.5" x14ac:dyDescent="0.15">
      <c r="D86" s="10">
        <v>151</v>
      </c>
      <c r="E86" s="11">
        <v>71</v>
      </c>
      <c r="F86" s="10">
        <v>0.39</v>
      </c>
      <c r="G86" s="12">
        <v>0.4</v>
      </c>
      <c r="H86" s="12">
        <v>1</v>
      </c>
      <c r="I86" s="54">
        <v>19.9883654511308</v>
      </c>
      <c r="J86" s="54">
        <v>144</v>
      </c>
      <c r="L86" s="1" t="str">
        <f t="shared" si="71"/>
        <v>"CardMulti":13.99</v>
      </c>
      <c r="M86" s="1" t="str">
        <f t="shared" si="72"/>
        <v>{"CardMulti":13.99}</v>
      </c>
      <c r="N86" s="1" t="str">
        <f t="shared" si="73"/>
        <v>"AutoLevelLower":101</v>
      </c>
      <c r="O86" s="1" t="str">
        <f t="shared" si="74"/>
        <v>{"AutoLevelLower":101}</v>
      </c>
      <c r="P86" s="1" t="str">
        <f t="shared" si="75"/>
        <v>"CardMulti":6</v>
      </c>
      <c r="Q86" s="1" t="str">
        <f t="shared" si="76"/>
        <v>{"CardMulti":6}</v>
      </c>
      <c r="R86" s="1" t="str">
        <f t="shared" si="77"/>
        <v>"AutoLevelLower":43</v>
      </c>
      <c r="S86" s="1" t="str">
        <f t="shared" ref="S86" si="83">$A$3&amp;_xlfn.TEXTJOIN($C$1,1,R86)&amp;$A$4</f>
        <v>{"AutoLevelLower":43}</v>
      </c>
    </row>
    <row r="87" spans="4:19" ht="16.5" x14ac:dyDescent="0.15">
      <c r="D87" s="10">
        <v>153</v>
      </c>
      <c r="E87" s="13">
        <v>72</v>
      </c>
      <c r="F87" s="10">
        <v>0.26</v>
      </c>
      <c r="G87" s="12">
        <v>0.3</v>
      </c>
      <c r="H87" s="12">
        <v>0</v>
      </c>
      <c r="I87" s="54">
        <v>20.248704068117998</v>
      </c>
      <c r="J87" s="54">
        <v>144</v>
      </c>
      <c r="L87" s="1" t="str">
        <f t="shared" si="71"/>
        <v>"CardMulti":14.17</v>
      </c>
      <c r="M87" s="1" t="str">
        <f t="shared" si="72"/>
        <v>{"CardMulti":14.17}</v>
      </c>
      <c r="N87" s="1" t="str">
        <f t="shared" si="73"/>
        <v>"AutoLevelLower":101</v>
      </c>
      <c r="O87" s="1" t="str">
        <f t="shared" si="74"/>
        <v>{"AutoLevelLower":101}</v>
      </c>
      <c r="P87" s="1" t="str">
        <f t="shared" si="75"/>
        <v>"CardMulti":6.07</v>
      </c>
      <c r="Q87" s="1" t="str">
        <f t="shared" si="76"/>
        <v>{"CardMulti":6.07}</v>
      </c>
      <c r="R87" s="1" t="str">
        <f t="shared" si="77"/>
        <v>"AutoLevelLower":43</v>
      </c>
      <c r="S87" s="1" t="str">
        <f t="shared" ref="S87" si="84">$A$3&amp;_xlfn.TEXTJOIN($C$1,1,R87)&amp;$A$4</f>
        <v>{"AutoLevelLower":43}</v>
      </c>
    </row>
    <row r="88" spans="4:19" ht="16.5" x14ac:dyDescent="0.15">
      <c r="D88" s="10">
        <v>155</v>
      </c>
      <c r="E88" s="13">
        <v>73</v>
      </c>
      <c r="F88" s="10">
        <v>0.26</v>
      </c>
      <c r="G88" s="12">
        <v>0.3</v>
      </c>
      <c r="H88" s="12">
        <v>1</v>
      </c>
      <c r="I88" s="54">
        <v>20.5090426851052</v>
      </c>
      <c r="J88" s="54">
        <v>148</v>
      </c>
      <c r="L88" s="1" t="str">
        <f t="shared" si="71"/>
        <v>"CardMulti":14.36</v>
      </c>
      <c r="M88" s="1" t="str">
        <f t="shared" si="72"/>
        <v>{"CardMulti":14.36}</v>
      </c>
      <c r="N88" s="1" t="str">
        <f t="shared" si="73"/>
        <v>"AutoLevelLower":104</v>
      </c>
      <c r="O88" s="1" t="str">
        <f t="shared" si="74"/>
        <v>{"AutoLevelLower":104}</v>
      </c>
      <c r="P88" s="1" t="str">
        <f t="shared" si="75"/>
        <v>"CardMulti":6.15</v>
      </c>
      <c r="Q88" s="1" t="str">
        <f t="shared" si="76"/>
        <v>{"CardMulti":6.15}</v>
      </c>
      <c r="R88" s="1" t="str">
        <f t="shared" si="77"/>
        <v>"AutoLevelLower":44</v>
      </c>
      <c r="S88" s="1" t="str">
        <f t="shared" ref="S88" si="85">$A$3&amp;_xlfn.TEXTJOIN($C$1,1,R88)&amp;$A$4</f>
        <v>{"AutoLevelLower":44}</v>
      </c>
    </row>
    <row r="89" spans="4:19" ht="16.5" x14ac:dyDescent="0.15">
      <c r="D89" s="10">
        <v>157</v>
      </c>
      <c r="E89" s="13">
        <v>74</v>
      </c>
      <c r="F89" s="10">
        <v>0.26</v>
      </c>
      <c r="G89" s="12">
        <v>0.3</v>
      </c>
      <c r="H89" s="12">
        <v>0</v>
      </c>
      <c r="I89" s="54">
        <v>20.769381302092398</v>
      </c>
      <c r="J89" s="54">
        <v>148</v>
      </c>
      <c r="L89" s="1" t="str">
        <f t="shared" si="71"/>
        <v>"CardMulti":14.54</v>
      </c>
      <c r="M89" s="1" t="str">
        <f t="shared" si="72"/>
        <v>{"CardMulti":14.54}</v>
      </c>
      <c r="N89" s="1" t="str">
        <f t="shared" si="73"/>
        <v>"AutoLevelLower":104</v>
      </c>
      <c r="O89" s="1" t="str">
        <f t="shared" si="74"/>
        <v>{"AutoLevelLower":104}</v>
      </c>
      <c r="P89" s="1" t="str">
        <f t="shared" si="75"/>
        <v>"CardMulti":6.23</v>
      </c>
      <c r="Q89" s="1" t="str">
        <f t="shared" si="76"/>
        <v>{"CardMulti":6.23}</v>
      </c>
      <c r="R89" s="1" t="str">
        <f t="shared" si="77"/>
        <v>"AutoLevelLower":44</v>
      </c>
      <c r="S89" s="1" t="str">
        <f t="shared" ref="S89" si="86">$A$3&amp;_xlfn.TEXTJOIN($C$1,1,R89)&amp;$A$4</f>
        <v>{"AutoLevelLower":44}</v>
      </c>
    </row>
    <row r="90" spans="4:19" ht="16.5" x14ac:dyDescent="0.15">
      <c r="D90" s="10">
        <v>159</v>
      </c>
      <c r="E90" s="13">
        <v>75</v>
      </c>
      <c r="F90" s="10">
        <v>0.26</v>
      </c>
      <c r="G90" s="12">
        <v>0.3</v>
      </c>
      <c r="H90" s="12">
        <v>1</v>
      </c>
      <c r="I90" s="54">
        <v>21.0297199190796</v>
      </c>
      <c r="J90" s="54">
        <v>152</v>
      </c>
      <c r="L90" s="1" t="str">
        <f t="shared" si="71"/>
        <v>"CardMulti":14.72</v>
      </c>
      <c r="M90" s="1" t="str">
        <f t="shared" si="72"/>
        <v>{"CardMulti":14.72}</v>
      </c>
      <c r="N90" s="1" t="str">
        <f t="shared" si="73"/>
        <v>"AutoLevelLower":106</v>
      </c>
      <c r="O90" s="1" t="str">
        <f t="shared" si="74"/>
        <v>{"AutoLevelLower":106}</v>
      </c>
      <c r="P90" s="1" t="str">
        <f t="shared" si="75"/>
        <v>"CardMulti":6.31</v>
      </c>
      <c r="Q90" s="1" t="str">
        <f t="shared" si="76"/>
        <v>{"CardMulti":6.31}</v>
      </c>
      <c r="R90" s="1" t="str">
        <f t="shared" si="77"/>
        <v>"AutoLevelLower":46</v>
      </c>
      <c r="S90" s="1" t="str">
        <f t="shared" ref="S90" si="87">$A$3&amp;_xlfn.TEXTJOIN($C$1,1,R90)&amp;$A$4</f>
        <v>{"AutoLevelLower":46}</v>
      </c>
    </row>
    <row r="91" spans="4:19" ht="16.5" x14ac:dyDescent="0.15">
      <c r="D91" s="10">
        <v>161</v>
      </c>
      <c r="E91" s="13">
        <v>76</v>
      </c>
      <c r="F91" s="10">
        <v>0.4</v>
      </c>
      <c r="G91" s="12">
        <v>0.4</v>
      </c>
      <c r="H91" s="12">
        <v>0</v>
      </c>
      <c r="I91" s="54">
        <v>21.427546959310199</v>
      </c>
      <c r="J91" s="54">
        <v>152</v>
      </c>
      <c r="L91" s="1" t="str">
        <f t="shared" si="71"/>
        <v>"CardMulti":15</v>
      </c>
      <c r="M91" s="1" t="str">
        <f t="shared" si="72"/>
        <v>{"CardMulti":15}</v>
      </c>
      <c r="N91" s="1" t="str">
        <f t="shared" si="73"/>
        <v>"AutoLevelLower":106</v>
      </c>
      <c r="O91" s="1" t="str">
        <f t="shared" si="74"/>
        <v>{"AutoLevelLower":106}</v>
      </c>
      <c r="P91" s="1" t="str">
        <f t="shared" si="75"/>
        <v>"CardMulti":6.43</v>
      </c>
      <c r="Q91" s="1" t="str">
        <f t="shared" si="76"/>
        <v>{"CardMulti":6.43}</v>
      </c>
      <c r="R91" s="1" t="str">
        <f t="shared" si="77"/>
        <v>"AutoLevelLower":46</v>
      </c>
      <c r="S91" s="1" t="str">
        <f t="shared" ref="S91" si="88">$A$3&amp;_xlfn.TEXTJOIN($C$1,1,R91)&amp;$A$4</f>
        <v>{"AutoLevelLower":46}</v>
      </c>
    </row>
    <row r="92" spans="4:19" ht="16.5" x14ac:dyDescent="0.15">
      <c r="D92" s="10">
        <v>163</v>
      </c>
      <c r="E92" s="13">
        <v>77</v>
      </c>
      <c r="F92" s="10">
        <v>0.27</v>
      </c>
      <c r="G92" s="12">
        <v>0.3</v>
      </c>
      <c r="H92" s="12">
        <v>1</v>
      </c>
      <c r="I92" s="54">
        <v>21.695204691047302</v>
      </c>
      <c r="J92" s="54">
        <v>156</v>
      </c>
      <c r="L92" s="1" t="str">
        <f t="shared" si="71"/>
        <v>"CardMulti":15.19</v>
      </c>
      <c r="M92" s="1" t="str">
        <f t="shared" si="72"/>
        <v>{"CardMulti":15.19}</v>
      </c>
      <c r="N92" s="1" t="str">
        <f t="shared" si="73"/>
        <v>"AutoLevelLower":109</v>
      </c>
      <c r="O92" s="1" t="str">
        <f t="shared" si="74"/>
        <v>{"AutoLevelLower":109}</v>
      </c>
      <c r="P92" s="1" t="str">
        <f t="shared" si="75"/>
        <v>"CardMulti":6.51</v>
      </c>
      <c r="Q92" s="1" t="str">
        <f t="shared" si="76"/>
        <v>{"CardMulti":6.51}</v>
      </c>
      <c r="R92" s="1" t="str">
        <f t="shared" si="77"/>
        <v>"AutoLevelLower":47</v>
      </c>
      <c r="S92" s="1" t="str">
        <f t="shared" ref="S92" si="89">$A$3&amp;_xlfn.TEXTJOIN($C$1,1,R92)&amp;$A$4</f>
        <v>{"AutoLevelLower":47}</v>
      </c>
    </row>
    <row r="93" spans="4:19" ht="16.5" x14ac:dyDescent="0.15">
      <c r="D93" s="10">
        <v>165</v>
      </c>
      <c r="E93" s="13">
        <v>78</v>
      </c>
      <c r="F93" s="10">
        <v>0.27</v>
      </c>
      <c r="G93" s="12">
        <v>0.3</v>
      </c>
      <c r="H93" s="12">
        <v>0</v>
      </c>
      <c r="I93" s="54">
        <v>21.962862422784301</v>
      </c>
      <c r="J93" s="54">
        <v>156</v>
      </c>
      <c r="L93" s="1" t="str">
        <f t="shared" si="71"/>
        <v>"CardMulti":15.37</v>
      </c>
      <c r="M93" s="1" t="str">
        <f t="shared" si="72"/>
        <v>{"CardMulti":15.37}</v>
      </c>
      <c r="N93" s="1" t="str">
        <f t="shared" si="73"/>
        <v>"AutoLevelLower":109</v>
      </c>
      <c r="O93" s="1" t="str">
        <f t="shared" si="74"/>
        <v>{"AutoLevelLower":109}</v>
      </c>
      <c r="P93" s="1" t="str">
        <f t="shared" si="75"/>
        <v>"CardMulti":6.59</v>
      </c>
      <c r="Q93" s="1" t="str">
        <f t="shared" si="76"/>
        <v>{"CardMulti":6.59}</v>
      </c>
      <c r="R93" s="1" t="str">
        <f t="shared" si="77"/>
        <v>"AutoLevelLower":47</v>
      </c>
      <c r="S93" s="1" t="str">
        <f t="shared" ref="S93" si="90">$A$3&amp;_xlfn.TEXTJOIN($C$1,1,R93)&amp;$A$4</f>
        <v>{"AutoLevelLower":47}</v>
      </c>
    </row>
    <row r="94" spans="4:19" ht="16.5" x14ac:dyDescent="0.15">
      <c r="D94" s="10">
        <v>167</v>
      </c>
      <c r="E94" s="13">
        <v>79</v>
      </c>
      <c r="F94" s="10">
        <v>0.27</v>
      </c>
      <c r="G94" s="12">
        <v>0.3</v>
      </c>
      <c r="H94" s="12">
        <v>1</v>
      </c>
      <c r="I94" s="54">
        <v>22.230520154521301</v>
      </c>
      <c r="J94" s="54">
        <v>160</v>
      </c>
      <c r="L94" s="1" t="str">
        <f t="shared" si="71"/>
        <v>"CardMulti":15.56</v>
      </c>
      <c r="M94" s="1" t="str">
        <f t="shared" si="72"/>
        <v>{"CardMulti":15.56}</v>
      </c>
      <c r="N94" s="1" t="str">
        <f t="shared" si="73"/>
        <v>"AutoLevelLower":112</v>
      </c>
      <c r="O94" s="1" t="str">
        <f t="shared" si="74"/>
        <v>{"AutoLevelLower":112}</v>
      </c>
      <c r="P94" s="1" t="str">
        <f t="shared" si="75"/>
        <v>"CardMulti":6.67</v>
      </c>
      <c r="Q94" s="1" t="str">
        <f t="shared" si="76"/>
        <v>{"CardMulti":6.67}</v>
      </c>
      <c r="R94" s="1" t="str">
        <f t="shared" si="77"/>
        <v>"AutoLevelLower":48</v>
      </c>
      <c r="S94" s="1" t="str">
        <f t="shared" ref="S94" si="91">$A$3&amp;_xlfn.TEXTJOIN($C$1,1,R94)&amp;$A$4</f>
        <v>{"AutoLevelLower":48}</v>
      </c>
    </row>
    <row r="95" spans="4:19" ht="16.5" x14ac:dyDescent="0.15">
      <c r="D95" s="10">
        <v>169</v>
      </c>
      <c r="E95" s="13">
        <v>80</v>
      </c>
      <c r="F95" s="10">
        <v>0.27</v>
      </c>
      <c r="G95" s="12">
        <v>0.3</v>
      </c>
      <c r="H95" s="12">
        <v>0</v>
      </c>
      <c r="I95" s="54">
        <v>22.4981778862584</v>
      </c>
      <c r="J95" s="54">
        <v>160</v>
      </c>
      <c r="L95" s="1" t="str">
        <f t="shared" si="71"/>
        <v>"CardMulti":15.75</v>
      </c>
      <c r="M95" s="1" t="str">
        <f t="shared" si="72"/>
        <v>{"CardMulti":15.75}</v>
      </c>
      <c r="N95" s="1" t="str">
        <f t="shared" si="73"/>
        <v>"AutoLevelLower":112</v>
      </c>
      <c r="O95" s="1" t="str">
        <f t="shared" si="74"/>
        <v>{"AutoLevelLower":112}</v>
      </c>
      <c r="P95" s="1" t="str">
        <f t="shared" si="75"/>
        <v>"CardMulti":6.75</v>
      </c>
      <c r="Q95" s="1" t="str">
        <f t="shared" si="76"/>
        <v>{"CardMulti":6.75}</v>
      </c>
      <c r="R95" s="1" t="str">
        <f t="shared" si="77"/>
        <v>"AutoLevelLower":48</v>
      </c>
      <c r="S95" s="1" t="str">
        <f t="shared" ref="S95" si="92">$A$3&amp;_xlfn.TEXTJOIN($C$1,1,R95)&amp;$A$4</f>
        <v>{"AutoLevelLower":48}</v>
      </c>
    </row>
    <row r="96" spans="4:19" ht="16.5" x14ac:dyDescent="0.15">
      <c r="D96" s="10">
        <v>171</v>
      </c>
      <c r="E96" s="11">
        <v>81</v>
      </c>
      <c r="F96" s="10">
        <v>0.41</v>
      </c>
      <c r="G96" s="12">
        <v>0.4</v>
      </c>
      <c r="H96" s="12">
        <v>1</v>
      </c>
      <c r="I96" s="54">
        <v>22.9091034133892</v>
      </c>
      <c r="J96" s="54">
        <v>164</v>
      </c>
      <c r="L96" s="1" t="str">
        <f t="shared" si="71"/>
        <v>"CardMulti":16.04</v>
      </c>
      <c r="M96" s="1" t="str">
        <f t="shared" si="72"/>
        <v>{"CardMulti":16.04}</v>
      </c>
      <c r="N96" s="1" t="str">
        <f t="shared" si="73"/>
        <v>"AutoLevelLower":115</v>
      </c>
      <c r="O96" s="1" t="str">
        <f t="shared" si="74"/>
        <v>{"AutoLevelLower":115}</v>
      </c>
      <c r="P96" s="1" t="str">
        <f t="shared" si="75"/>
        <v>"CardMulti":6.87</v>
      </c>
      <c r="Q96" s="1" t="str">
        <f t="shared" si="76"/>
        <v>{"CardMulti":6.87}</v>
      </c>
      <c r="R96" s="1" t="str">
        <f t="shared" si="77"/>
        <v>"AutoLevelLower":49</v>
      </c>
      <c r="S96" s="1" t="str">
        <f t="shared" ref="S96" si="93">$A$3&amp;_xlfn.TEXTJOIN($C$1,1,R96)&amp;$A$4</f>
        <v>{"AutoLevelLower":49}</v>
      </c>
    </row>
    <row r="97" spans="4:19" ht="16.5" x14ac:dyDescent="0.15">
      <c r="D97" s="10">
        <v>173</v>
      </c>
      <c r="E97" s="13">
        <v>82</v>
      </c>
      <c r="F97" s="10">
        <v>0.28000000000000003</v>
      </c>
      <c r="G97" s="12">
        <v>0.3</v>
      </c>
      <c r="H97" s="12">
        <v>0</v>
      </c>
      <c r="I97" s="54">
        <v>23.184286028199502</v>
      </c>
      <c r="J97" s="54">
        <v>164</v>
      </c>
      <c r="L97" s="1" t="str">
        <f t="shared" si="71"/>
        <v>"CardMulti":16.23</v>
      </c>
      <c r="M97" s="1" t="str">
        <f t="shared" si="72"/>
        <v>{"CardMulti":16.23}</v>
      </c>
      <c r="N97" s="1" t="str">
        <f t="shared" si="73"/>
        <v>"AutoLevelLower":115</v>
      </c>
      <c r="O97" s="1" t="str">
        <f t="shared" si="74"/>
        <v>{"AutoLevelLower":115}</v>
      </c>
      <c r="P97" s="1" t="str">
        <f t="shared" si="75"/>
        <v>"CardMulti":6.96</v>
      </c>
      <c r="Q97" s="1" t="str">
        <f t="shared" si="76"/>
        <v>{"CardMulti":6.96}</v>
      </c>
      <c r="R97" s="1" t="str">
        <f t="shared" si="77"/>
        <v>"AutoLevelLower":49</v>
      </c>
      <c r="S97" s="1" t="str">
        <f t="shared" ref="S97" si="94">$A$3&amp;_xlfn.TEXTJOIN($C$1,1,R97)&amp;$A$4</f>
        <v>{"AutoLevelLower":49}</v>
      </c>
    </row>
    <row r="98" spans="4:19" ht="16.5" x14ac:dyDescent="0.15">
      <c r="D98" s="10">
        <v>175</v>
      </c>
      <c r="E98" s="13">
        <v>83</v>
      </c>
      <c r="F98" s="10">
        <v>0.28000000000000003</v>
      </c>
      <c r="G98" s="12">
        <v>0.3</v>
      </c>
      <c r="H98" s="12">
        <v>1</v>
      </c>
      <c r="I98" s="54">
        <v>23.4594686430097</v>
      </c>
      <c r="J98" s="54">
        <v>168</v>
      </c>
      <c r="L98" s="1" t="str">
        <f t="shared" si="71"/>
        <v>"CardMulti":16.42</v>
      </c>
      <c r="M98" s="1" t="str">
        <f t="shared" si="72"/>
        <v>{"CardMulti":16.42}</v>
      </c>
      <c r="N98" s="1" t="str">
        <f t="shared" si="73"/>
        <v>"AutoLevelLower":118</v>
      </c>
      <c r="O98" s="1" t="str">
        <f t="shared" si="74"/>
        <v>{"AutoLevelLower":118}</v>
      </c>
      <c r="P98" s="1" t="str">
        <f t="shared" si="75"/>
        <v>"CardMulti":7.04</v>
      </c>
      <c r="Q98" s="1" t="str">
        <f t="shared" si="76"/>
        <v>{"CardMulti":7.04}</v>
      </c>
      <c r="R98" s="1" t="str">
        <f t="shared" si="77"/>
        <v>"AutoLevelLower":50</v>
      </c>
      <c r="S98" s="1" t="str">
        <f t="shared" ref="S98" si="95">$A$3&amp;_xlfn.TEXTJOIN($C$1,1,R98)&amp;$A$4</f>
        <v>{"AutoLevelLower":50}</v>
      </c>
    </row>
    <row r="99" spans="4:19" ht="16.5" x14ac:dyDescent="0.15">
      <c r="D99" s="10">
        <v>177</v>
      </c>
      <c r="E99" s="13">
        <v>84</v>
      </c>
      <c r="F99" s="10">
        <v>0.28000000000000003</v>
      </c>
      <c r="G99" s="12">
        <v>0.3</v>
      </c>
      <c r="H99" s="12">
        <v>0</v>
      </c>
      <c r="I99" s="54">
        <v>23.734651257820001</v>
      </c>
      <c r="J99" s="54">
        <v>168</v>
      </c>
      <c r="L99" s="1" t="str">
        <f t="shared" si="71"/>
        <v>"CardMulti":16.61</v>
      </c>
      <c r="M99" s="1" t="str">
        <f t="shared" si="72"/>
        <v>{"CardMulti":16.61}</v>
      </c>
      <c r="N99" s="1" t="str">
        <f t="shared" si="73"/>
        <v>"AutoLevelLower":118</v>
      </c>
      <c r="O99" s="1" t="str">
        <f t="shared" si="74"/>
        <v>{"AutoLevelLower":118}</v>
      </c>
      <c r="P99" s="1" t="str">
        <f t="shared" si="75"/>
        <v>"CardMulti":7.12</v>
      </c>
      <c r="Q99" s="1" t="str">
        <f t="shared" si="76"/>
        <v>{"CardMulti":7.12}</v>
      </c>
      <c r="R99" s="1" t="str">
        <f t="shared" si="77"/>
        <v>"AutoLevelLower":50</v>
      </c>
      <c r="S99" s="1" t="str">
        <f t="shared" ref="S99" si="96">$A$3&amp;_xlfn.TEXTJOIN($C$1,1,R99)&amp;$A$4</f>
        <v>{"AutoLevelLower":50}</v>
      </c>
    </row>
    <row r="100" spans="4:19" ht="16.5" x14ac:dyDescent="0.15">
      <c r="D100" s="10">
        <v>179</v>
      </c>
      <c r="E100" s="13">
        <v>85</v>
      </c>
      <c r="F100" s="10">
        <v>0.28000000000000003</v>
      </c>
      <c r="G100" s="12">
        <v>0.3</v>
      </c>
      <c r="H100" s="12">
        <v>1</v>
      </c>
      <c r="I100" s="54">
        <v>24.0098338726302</v>
      </c>
      <c r="J100" s="54">
        <v>172</v>
      </c>
      <c r="L100" s="1" t="str">
        <f t="shared" si="71"/>
        <v>"CardMulti":16.81</v>
      </c>
      <c r="M100" s="1" t="str">
        <f t="shared" si="72"/>
        <v>{"CardMulti":16.81}</v>
      </c>
      <c r="N100" s="1" t="str">
        <f t="shared" si="73"/>
        <v>"AutoLevelLower":120</v>
      </c>
      <c r="O100" s="1" t="str">
        <f t="shared" si="74"/>
        <v>{"AutoLevelLower":120}</v>
      </c>
      <c r="P100" s="1" t="str">
        <f t="shared" si="75"/>
        <v>"CardMulti":7.2</v>
      </c>
      <c r="Q100" s="1" t="str">
        <f t="shared" si="76"/>
        <v>{"CardMulti":7.2}</v>
      </c>
      <c r="R100" s="1" t="str">
        <f t="shared" si="77"/>
        <v>"AutoLevelLower":52</v>
      </c>
      <c r="S100" s="1" t="str">
        <f t="shared" ref="S100" si="97">$A$3&amp;_xlfn.TEXTJOIN($C$1,1,R100)&amp;$A$4</f>
        <v>{"AutoLevelLower":52}</v>
      </c>
    </row>
    <row r="101" spans="4:19" ht="16.5" x14ac:dyDescent="0.15">
      <c r="D101" s="10">
        <v>181</v>
      </c>
      <c r="E101" s="13">
        <v>86</v>
      </c>
      <c r="F101" s="10">
        <v>0.42</v>
      </c>
      <c r="G101" s="12">
        <v>0.4</v>
      </c>
      <c r="H101" s="12">
        <v>0</v>
      </c>
      <c r="I101" s="54">
        <v>24.4342936339538</v>
      </c>
      <c r="J101" s="54">
        <v>172</v>
      </c>
      <c r="L101" s="1" t="str">
        <f t="shared" si="71"/>
        <v>"CardMulti":17.1</v>
      </c>
      <c r="M101" s="1" t="str">
        <f t="shared" si="72"/>
        <v>{"CardMulti":17.1}</v>
      </c>
      <c r="N101" s="1" t="str">
        <f t="shared" si="73"/>
        <v>"AutoLevelLower":120</v>
      </c>
      <c r="O101" s="1" t="str">
        <f t="shared" si="74"/>
        <v>{"AutoLevelLower":120}</v>
      </c>
      <c r="P101" s="1" t="str">
        <f t="shared" si="75"/>
        <v>"CardMulti":7.33</v>
      </c>
      <c r="Q101" s="1" t="str">
        <f t="shared" si="76"/>
        <v>{"CardMulti":7.33}</v>
      </c>
      <c r="R101" s="1" t="str">
        <f t="shared" si="77"/>
        <v>"AutoLevelLower":52</v>
      </c>
      <c r="S101" s="1" t="str">
        <f t="shared" ref="S101" si="98">$A$3&amp;_xlfn.TEXTJOIN($C$1,1,R101)&amp;$A$4</f>
        <v>{"AutoLevelLower":52}</v>
      </c>
    </row>
    <row r="102" spans="4:19" ht="16.5" x14ac:dyDescent="0.15">
      <c r="D102" s="10">
        <v>183</v>
      </c>
      <c r="E102" s="13">
        <v>87</v>
      </c>
      <c r="F102" s="10">
        <v>0.28000000000000003</v>
      </c>
      <c r="G102" s="12">
        <v>0.3</v>
      </c>
      <c r="H102" s="12">
        <v>1</v>
      </c>
      <c r="I102" s="54">
        <v>24.7172126850956</v>
      </c>
      <c r="J102" s="54">
        <v>176</v>
      </c>
      <c r="L102" s="1" t="str">
        <f t="shared" si="71"/>
        <v>"CardMulti":17.3</v>
      </c>
      <c r="M102" s="1" t="str">
        <f t="shared" si="72"/>
        <v>{"CardMulti":17.3}</v>
      </c>
      <c r="N102" s="1" t="str">
        <f t="shared" si="73"/>
        <v>"AutoLevelLower":123</v>
      </c>
      <c r="O102" s="1" t="str">
        <f t="shared" si="74"/>
        <v>{"AutoLevelLower":123}</v>
      </c>
      <c r="P102" s="1" t="str">
        <f t="shared" si="75"/>
        <v>"CardMulti":7.42</v>
      </c>
      <c r="Q102" s="1" t="str">
        <f t="shared" si="76"/>
        <v>{"CardMulti":7.42}</v>
      </c>
      <c r="R102" s="1" t="str">
        <f t="shared" si="77"/>
        <v>"AutoLevelLower":53</v>
      </c>
      <c r="S102" s="1" t="str">
        <f t="shared" ref="S102" si="99">$A$3&amp;_xlfn.TEXTJOIN($C$1,1,R102)&amp;$A$4</f>
        <v>{"AutoLevelLower":53}</v>
      </c>
    </row>
    <row r="103" spans="4:19" ht="16.5" x14ac:dyDescent="0.15">
      <c r="D103" s="10">
        <v>185</v>
      </c>
      <c r="E103" s="13">
        <v>88</v>
      </c>
      <c r="F103" s="10">
        <v>0.28000000000000003</v>
      </c>
      <c r="G103" s="12">
        <v>0.3</v>
      </c>
      <c r="H103" s="12">
        <v>0</v>
      </c>
      <c r="I103" s="54">
        <v>25.0001317362374</v>
      </c>
      <c r="J103" s="54">
        <v>176</v>
      </c>
      <c r="L103" s="1" t="str">
        <f t="shared" si="71"/>
        <v>"CardMulti":17.5</v>
      </c>
      <c r="M103" s="1" t="str">
        <f t="shared" si="72"/>
        <v>{"CardMulti":17.5}</v>
      </c>
      <c r="N103" s="1" t="str">
        <f t="shared" si="73"/>
        <v>"AutoLevelLower":123</v>
      </c>
      <c r="O103" s="1" t="str">
        <f t="shared" si="74"/>
        <v>{"AutoLevelLower":123}</v>
      </c>
      <c r="P103" s="1" t="str">
        <f t="shared" si="75"/>
        <v>"CardMulti":7.5</v>
      </c>
      <c r="Q103" s="1" t="str">
        <f t="shared" si="76"/>
        <v>{"CardMulti":7.5}</v>
      </c>
      <c r="R103" s="1" t="str">
        <f t="shared" si="77"/>
        <v>"AutoLevelLower":53</v>
      </c>
      <c r="S103" s="1" t="str">
        <f t="shared" ref="S103" si="100">$A$3&amp;_xlfn.TEXTJOIN($C$1,1,R103)&amp;$A$4</f>
        <v>{"AutoLevelLower":53}</v>
      </c>
    </row>
    <row r="104" spans="4:19" ht="16.5" x14ac:dyDescent="0.15">
      <c r="D104" s="10">
        <v>187</v>
      </c>
      <c r="E104" s="13">
        <v>89</v>
      </c>
      <c r="F104" s="10">
        <v>0.28000000000000003</v>
      </c>
      <c r="G104" s="12">
        <v>0.3</v>
      </c>
      <c r="H104" s="12">
        <v>1</v>
      </c>
      <c r="I104" s="54">
        <v>25.283050787379199</v>
      </c>
      <c r="J104" s="54">
        <v>180</v>
      </c>
      <c r="L104" s="1" t="str">
        <f t="shared" si="71"/>
        <v>"CardMulti":17.7</v>
      </c>
      <c r="M104" s="1" t="str">
        <f t="shared" si="72"/>
        <v>{"CardMulti":17.7}</v>
      </c>
      <c r="N104" s="1" t="str">
        <f t="shared" si="73"/>
        <v>"AutoLevelLower":126</v>
      </c>
      <c r="O104" s="1" t="str">
        <f t="shared" si="74"/>
        <v>{"AutoLevelLower":126}</v>
      </c>
      <c r="P104" s="1" t="str">
        <f t="shared" si="75"/>
        <v>"CardMulti":7.58</v>
      </c>
      <c r="Q104" s="1" t="str">
        <f t="shared" si="76"/>
        <v>{"CardMulti":7.58}</v>
      </c>
      <c r="R104" s="1" t="str">
        <f t="shared" si="77"/>
        <v>"AutoLevelLower":54</v>
      </c>
      <c r="S104" s="1" t="str">
        <f t="shared" ref="S104" si="101">$A$3&amp;_xlfn.TEXTJOIN($C$1,1,R104)&amp;$A$4</f>
        <v>{"AutoLevelLower":54}</v>
      </c>
    </row>
    <row r="105" spans="4:19" ht="16.5" x14ac:dyDescent="0.15">
      <c r="D105" s="10">
        <v>189</v>
      </c>
      <c r="E105" s="13">
        <v>90</v>
      </c>
      <c r="F105" s="10">
        <v>0.28000000000000003</v>
      </c>
      <c r="G105" s="12">
        <v>0.3</v>
      </c>
      <c r="H105" s="12">
        <v>0</v>
      </c>
      <c r="I105" s="54">
        <v>25.565969838520999</v>
      </c>
      <c r="J105" s="54">
        <v>180</v>
      </c>
      <c r="L105" s="1" t="str">
        <f t="shared" si="71"/>
        <v>"CardMulti":17.9</v>
      </c>
      <c r="M105" s="1" t="str">
        <f t="shared" si="72"/>
        <v>{"CardMulti":17.9}</v>
      </c>
      <c r="N105" s="1" t="str">
        <f t="shared" si="73"/>
        <v>"AutoLevelLower":126</v>
      </c>
      <c r="O105" s="1" t="str">
        <f t="shared" si="74"/>
        <v>{"AutoLevelLower":126}</v>
      </c>
      <c r="P105" s="1" t="str">
        <f t="shared" si="75"/>
        <v>"CardMulti":7.67</v>
      </c>
      <c r="Q105" s="1" t="str">
        <f t="shared" si="76"/>
        <v>{"CardMulti":7.67}</v>
      </c>
      <c r="R105" s="1" t="str">
        <f t="shared" si="77"/>
        <v>"AutoLevelLower":54</v>
      </c>
      <c r="S105" s="1" t="str">
        <f t="shared" ref="S105" si="102">$A$3&amp;_xlfn.TEXTJOIN($C$1,1,R105)&amp;$A$4</f>
        <v>{"AutoLevelLower":54}</v>
      </c>
    </row>
    <row r="106" spans="4:19" ht="16.5" x14ac:dyDescent="0.15">
      <c r="D106" s="10">
        <v>191</v>
      </c>
      <c r="E106" s="11">
        <v>91</v>
      </c>
      <c r="F106" s="10">
        <v>0.44</v>
      </c>
      <c r="G106" s="12">
        <v>0.4</v>
      </c>
      <c r="H106" s="12">
        <v>1</v>
      </c>
      <c r="I106" s="54">
        <v>26.004414212190198</v>
      </c>
      <c r="J106" s="54">
        <v>184</v>
      </c>
      <c r="L106" s="1" t="str">
        <f t="shared" si="71"/>
        <v>"CardMulti":18.2</v>
      </c>
      <c r="M106" s="1" t="str">
        <f t="shared" si="72"/>
        <v>{"CardMulti":18.2}</v>
      </c>
      <c r="N106" s="1" t="str">
        <f t="shared" si="73"/>
        <v>"AutoLevelLower":129</v>
      </c>
      <c r="O106" s="1" t="str">
        <f t="shared" si="74"/>
        <v>{"AutoLevelLower":129}</v>
      </c>
      <c r="P106" s="1" t="str">
        <f t="shared" si="75"/>
        <v>"CardMulti":7.8</v>
      </c>
      <c r="Q106" s="1" t="str">
        <f t="shared" si="76"/>
        <v>{"CardMulti":7.8}</v>
      </c>
      <c r="R106" s="1" t="str">
        <f t="shared" si="77"/>
        <v>"AutoLevelLower":55</v>
      </c>
      <c r="S106" s="1" t="str">
        <f t="shared" ref="S106" si="103">$A$3&amp;_xlfn.TEXTJOIN($C$1,1,R106)&amp;$A$4</f>
        <v>{"AutoLevelLower":55}</v>
      </c>
    </row>
    <row r="107" spans="4:19" ht="16.5" x14ac:dyDescent="0.15">
      <c r="D107" s="10">
        <v>193</v>
      </c>
      <c r="E107" s="13">
        <v>92</v>
      </c>
      <c r="F107" s="10">
        <v>0.28999999999999998</v>
      </c>
      <c r="G107" s="12">
        <v>0.3</v>
      </c>
      <c r="H107" s="12">
        <v>0</v>
      </c>
      <c r="I107" s="54">
        <v>26.295287200493501</v>
      </c>
      <c r="J107" s="54">
        <v>184</v>
      </c>
      <c r="L107" s="1" t="str">
        <f t="shared" si="71"/>
        <v>"CardMulti":18.41</v>
      </c>
      <c r="M107" s="1" t="str">
        <f t="shared" si="72"/>
        <v>{"CardMulti":18.41}</v>
      </c>
      <c r="N107" s="1" t="str">
        <f t="shared" si="73"/>
        <v>"AutoLevelLower":129</v>
      </c>
      <c r="O107" s="1" t="str">
        <f t="shared" si="74"/>
        <v>{"AutoLevelLower":129}</v>
      </c>
      <c r="P107" s="1" t="str">
        <f t="shared" si="75"/>
        <v>"CardMulti":7.89</v>
      </c>
      <c r="Q107" s="1" t="str">
        <f t="shared" si="76"/>
        <v>{"CardMulti":7.89}</v>
      </c>
      <c r="R107" s="1" t="str">
        <f t="shared" si="77"/>
        <v>"AutoLevelLower":55</v>
      </c>
      <c r="S107" s="1" t="str">
        <f t="shared" ref="S107" si="104">$A$3&amp;_xlfn.TEXTJOIN($C$1,1,R107)&amp;$A$4</f>
        <v>{"AutoLevelLower":55}</v>
      </c>
    </row>
    <row r="108" spans="4:19" ht="16.5" x14ac:dyDescent="0.15">
      <c r="D108" s="10">
        <v>195</v>
      </c>
      <c r="E108" s="13">
        <v>93</v>
      </c>
      <c r="F108" s="10">
        <v>0.28999999999999998</v>
      </c>
      <c r="G108" s="12">
        <v>0.3</v>
      </c>
      <c r="H108" s="12">
        <v>1</v>
      </c>
      <c r="I108" s="54">
        <v>26.5861601887968</v>
      </c>
      <c r="J108" s="54">
        <v>188</v>
      </c>
      <c r="L108" s="1" t="str">
        <f t="shared" si="71"/>
        <v>"CardMulti":18.61</v>
      </c>
      <c r="M108" s="1" t="str">
        <f t="shared" si="72"/>
        <v>{"CardMulti":18.61}</v>
      </c>
      <c r="N108" s="1" t="str">
        <f t="shared" si="73"/>
        <v>"AutoLevelLower":132</v>
      </c>
      <c r="O108" s="1" t="str">
        <f t="shared" si="74"/>
        <v>{"AutoLevelLower":132}</v>
      </c>
      <c r="P108" s="1" t="str">
        <f t="shared" si="75"/>
        <v>"CardMulti":7.98</v>
      </c>
      <c r="Q108" s="1" t="str">
        <f t="shared" si="76"/>
        <v>{"CardMulti":7.98}</v>
      </c>
      <c r="R108" s="1" t="str">
        <f t="shared" si="77"/>
        <v>"AutoLevelLower":56</v>
      </c>
      <c r="S108" s="1" t="str">
        <f t="shared" ref="S108" si="105">$A$3&amp;_xlfn.TEXTJOIN($C$1,1,R108)&amp;$A$4</f>
        <v>{"AutoLevelLower":56}</v>
      </c>
    </row>
    <row r="109" spans="4:19" ht="16.5" x14ac:dyDescent="0.15">
      <c r="D109" s="10">
        <v>197</v>
      </c>
      <c r="E109" s="13">
        <v>94</v>
      </c>
      <c r="F109" s="10">
        <v>0.28999999999999998</v>
      </c>
      <c r="G109" s="12">
        <v>0.3</v>
      </c>
      <c r="H109" s="12">
        <v>0</v>
      </c>
      <c r="I109" s="54">
        <v>26.877033177100099</v>
      </c>
      <c r="J109" s="54">
        <v>188</v>
      </c>
      <c r="L109" s="1" t="str">
        <f t="shared" si="71"/>
        <v>"CardMulti":18.81</v>
      </c>
      <c r="M109" s="1" t="str">
        <f t="shared" si="72"/>
        <v>{"CardMulti":18.81}</v>
      </c>
      <c r="N109" s="1" t="str">
        <f t="shared" si="73"/>
        <v>"AutoLevelLower":132</v>
      </c>
      <c r="O109" s="1" t="str">
        <f t="shared" si="74"/>
        <v>{"AutoLevelLower":132}</v>
      </c>
      <c r="P109" s="1" t="str">
        <f t="shared" si="75"/>
        <v>"CardMulti":8.06</v>
      </c>
      <c r="Q109" s="1" t="str">
        <f t="shared" si="76"/>
        <v>{"CardMulti":8.06}</v>
      </c>
      <c r="R109" s="1" t="str">
        <f t="shared" si="77"/>
        <v>"AutoLevelLower":56</v>
      </c>
      <c r="S109" s="1" t="str">
        <f t="shared" ref="S109" si="106">$A$3&amp;_xlfn.TEXTJOIN($C$1,1,R109)&amp;$A$4</f>
        <v>{"AutoLevelLower":56}</v>
      </c>
    </row>
    <row r="110" spans="4:19" ht="16.5" x14ac:dyDescent="0.15">
      <c r="D110" s="10">
        <v>199</v>
      </c>
      <c r="E110" s="13">
        <v>95</v>
      </c>
      <c r="F110" s="10">
        <v>0.28999999999999998</v>
      </c>
      <c r="G110" s="12">
        <v>0.3</v>
      </c>
      <c r="H110" s="12">
        <v>1</v>
      </c>
      <c r="I110" s="54">
        <v>27.167906165403402</v>
      </c>
      <c r="J110" s="54">
        <v>192</v>
      </c>
      <c r="L110" s="1" t="str">
        <f t="shared" si="71"/>
        <v>"CardMulti":19.02</v>
      </c>
      <c r="M110" s="1" t="str">
        <f t="shared" si="72"/>
        <v>{"CardMulti":19.02}</v>
      </c>
      <c r="N110" s="1" t="str">
        <f t="shared" si="73"/>
        <v>"AutoLevelLower":134</v>
      </c>
      <c r="O110" s="1" t="str">
        <f t="shared" si="74"/>
        <v>{"AutoLevelLower":134}</v>
      </c>
      <c r="P110" s="1" t="str">
        <f t="shared" si="75"/>
        <v>"CardMulti":8.15</v>
      </c>
      <c r="Q110" s="1" t="str">
        <f t="shared" si="76"/>
        <v>{"CardMulti":8.15}</v>
      </c>
      <c r="R110" s="1" t="str">
        <f t="shared" si="77"/>
        <v>"AutoLevelLower":58</v>
      </c>
      <c r="S110" s="1" t="str">
        <f t="shared" ref="S110" si="107">$A$3&amp;_xlfn.TEXTJOIN($C$1,1,R110)&amp;$A$4</f>
        <v>{"AutoLevelLower":58}</v>
      </c>
    </row>
    <row r="111" spans="4:19" ht="16.5" x14ac:dyDescent="0.15">
      <c r="D111" s="10">
        <v>201</v>
      </c>
      <c r="E111" s="13">
        <v>96</v>
      </c>
      <c r="F111" s="10">
        <v>0.45</v>
      </c>
      <c r="G111" s="12">
        <v>0.5</v>
      </c>
      <c r="H111" s="12">
        <v>0</v>
      </c>
      <c r="I111" s="54">
        <v>27.620800655703601</v>
      </c>
      <c r="J111" s="54">
        <v>192</v>
      </c>
      <c r="L111" s="1" t="str">
        <f t="shared" si="71"/>
        <v>"CardMulti":19.33</v>
      </c>
      <c r="M111" s="1" t="str">
        <f t="shared" si="72"/>
        <v>{"CardMulti":19.33}</v>
      </c>
      <c r="N111" s="1" t="str">
        <f t="shared" si="73"/>
        <v>"AutoLevelLower":134</v>
      </c>
      <c r="O111" s="1" t="str">
        <f t="shared" si="74"/>
        <v>{"AutoLevelLower":134}</v>
      </c>
      <c r="P111" s="1" t="str">
        <f t="shared" si="75"/>
        <v>"CardMulti":8.29</v>
      </c>
      <c r="Q111" s="1" t="str">
        <f t="shared" si="76"/>
        <v>{"CardMulti":8.29}</v>
      </c>
      <c r="R111" s="1" t="str">
        <f t="shared" si="77"/>
        <v>"AutoLevelLower":58</v>
      </c>
      <c r="S111" s="1" t="str">
        <f t="shared" ref="S111" si="108">$A$3&amp;_xlfn.TEXTJOIN($C$1,1,R111)&amp;$A$4</f>
        <v>{"AutoLevelLower":58}</v>
      </c>
    </row>
    <row r="112" spans="4:19" ht="16.5" x14ac:dyDescent="0.15">
      <c r="D112" s="10">
        <v>203</v>
      </c>
      <c r="E112" s="13">
        <v>97</v>
      </c>
      <c r="F112" s="10">
        <v>0.3</v>
      </c>
      <c r="G112" s="12">
        <v>0.3</v>
      </c>
      <c r="H112" s="12">
        <v>1</v>
      </c>
      <c r="I112" s="54">
        <v>27.919851196779</v>
      </c>
      <c r="J112" s="54">
        <v>196</v>
      </c>
      <c r="L112" s="1" t="str">
        <f t="shared" si="71"/>
        <v>"CardMulti":19.54</v>
      </c>
      <c r="M112" s="1" t="str">
        <f t="shared" si="72"/>
        <v>{"CardMulti":19.54}</v>
      </c>
      <c r="N112" s="1" t="str">
        <f t="shared" si="73"/>
        <v>"AutoLevelLower":137</v>
      </c>
      <c r="O112" s="1" t="str">
        <f t="shared" si="74"/>
        <v>{"AutoLevelLower":137}</v>
      </c>
      <c r="P112" s="1" t="str">
        <f t="shared" si="75"/>
        <v>"CardMulti":8.38</v>
      </c>
      <c r="Q112" s="1" t="str">
        <f t="shared" si="76"/>
        <v>{"CardMulti":8.38}</v>
      </c>
      <c r="R112" s="1" t="str">
        <f t="shared" si="77"/>
        <v>"AutoLevelLower":59</v>
      </c>
      <c r="S112" s="1" t="str">
        <f t="shared" ref="S112" si="109">$A$3&amp;_xlfn.TEXTJOIN($C$1,1,R112)&amp;$A$4</f>
        <v>{"AutoLevelLower":59}</v>
      </c>
    </row>
    <row r="113" spans="4:19" ht="16.5" x14ac:dyDescent="0.15">
      <c r="D113" s="10">
        <v>205</v>
      </c>
      <c r="E113" s="13">
        <v>98</v>
      </c>
      <c r="F113" s="10">
        <v>0.3</v>
      </c>
      <c r="G113" s="12">
        <v>0.3</v>
      </c>
      <c r="H113" s="12">
        <v>0</v>
      </c>
      <c r="I113" s="54">
        <v>28.218901737854399</v>
      </c>
      <c r="J113" s="54">
        <v>196</v>
      </c>
      <c r="L113" s="1" t="str">
        <f t="shared" si="71"/>
        <v>"CardMulti":19.75</v>
      </c>
      <c r="M113" s="1" t="str">
        <f t="shared" si="72"/>
        <v>{"CardMulti":19.75}</v>
      </c>
      <c r="N113" s="1" t="str">
        <f t="shared" si="73"/>
        <v>"AutoLevelLower":137</v>
      </c>
      <c r="O113" s="1" t="str">
        <f t="shared" si="74"/>
        <v>{"AutoLevelLower":137}</v>
      </c>
      <c r="P113" s="1" t="str">
        <f t="shared" si="75"/>
        <v>"CardMulti":8.47</v>
      </c>
      <c r="Q113" s="1" t="str">
        <f t="shared" si="76"/>
        <v>{"CardMulti":8.47}</v>
      </c>
      <c r="R113" s="1" t="str">
        <f t="shared" si="77"/>
        <v>"AutoLevelLower":59</v>
      </c>
      <c r="S113" s="1" t="str">
        <f t="shared" ref="S113" si="110">$A$3&amp;_xlfn.TEXTJOIN($C$1,1,R113)&amp;$A$4</f>
        <v>{"AutoLevelLower":59}</v>
      </c>
    </row>
    <row r="114" spans="4:19" ht="16.5" x14ac:dyDescent="0.15">
      <c r="D114" s="10">
        <v>207</v>
      </c>
      <c r="E114" s="13">
        <v>99</v>
      </c>
      <c r="F114" s="10">
        <v>0.3</v>
      </c>
      <c r="G114" s="12">
        <v>0.3</v>
      </c>
      <c r="H114" s="12">
        <v>1</v>
      </c>
      <c r="I114" s="54">
        <v>28.517952278929801</v>
      </c>
      <c r="J114" s="54">
        <v>200</v>
      </c>
      <c r="L114" s="1" t="str">
        <f t="shared" si="71"/>
        <v>"CardMulti":19.96</v>
      </c>
      <c r="M114" s="1" t="str">
        <f t="shared" si="72"/>
        <v>{"CardMulti":19.96}</v>
      </c>
      <c r="N114" s="1" t="str">
        <f t="shared" si="73"/>
        <v>"AutoLevelLower":140</v>
      </c>
      <c r="O114" s="1" t="str">
        <f t="shared" si="74"/>
        <v>{"AutoLevelLower":140}</v>
      </c>
      <c r="P114" s="1" t="str">
        <f t="shared" si="75"/>
        <v>"CardMulti":8.56</v>
      </c>
      <c r="Q114" s="1" t="str">
        <f t="shared" si="76"/>
        <v>{"CardMulti":8.56}</v>
      </c>
      <c r="R114" s="1" t="str">
        <f t="shared" si="77"/>
        <v>"AutoLevelLower":60</v>
      </c>
      <c r="S114" s="1" t="str">
        <f t="shared" ref="S114" si="111">$A$3&amp;_xlfn.TEXTJOIN($C$1,1,R114)&amp;$A$4</f>
        <v>{"AutoLevelLower":60}</v>
      </c>
    </row>
    <row r="115" spans="4:19" ht="16.5" x14ac:dyDescent="0.15">
      <c r="D115" s="10">
        <v>209</v>
      </c>
      <c r="E115" s="13">
        <v>100</v>
      </c>
      <c r="F115" s="10">
        <v>0.3</v>
      </c>
      <c r="G115" s="12">
        <v>0.3</v>
      </c>
      <c r="H115" s="12">
        <v>0</v>
      </c>
      <c r="I115" s="54">
        <v>28.8170028200052</v>
      </c>
      <c r="J115" s="54">
        <v>200</v>
      </c>
      <c r="L115" s="1" t="str">
        <f t="shared" si="71"/>
        <v>"CardMulti":20.17</v>
      </c>
      <c r="M115" s="1" t="str">
        <f t="shared" si="72"/>
        <v>{"CardMulti":20.17}</v>
      </c>
      <c r="N115" s="1" t="str">
        <f t="shared" si="73"/>
        <v>"AutoLevelLower":140</v>
      </c>
      <c r="O115" s="1" t="str">
        <f t="shared" si="74"/>
        <v>{"AutoLevelLower":140}</v>
      </c>
      <c r="P115" s="1" t="str">
        <f t="shared" si="75"/>
        <v>"CardMulti":8.65</v>
      </c>
      <c r="Q115" s="1" t="str">
        <f t="shared" si="76"/>
        <v>{"CardMulti":8.65}</v>
      </c>
      <c r="R115" s="1" t="str">
        <f t="shared" si="77"/>
        <v>"AutoLevelLower":60</v>
      </c>
      <c r="S115" s="1" t="str">
        <f t="shared" ref="S115" si="112">$A$3&amp;_xlfn.TEXTJOIN($C$1,1,R115)&amp;$A$4</f>
        <v>{"AutoLevelLower":60}</v>
      </c>
    </row>
    <row r="116" spans="4:19" ht="16.5" x14ac:dyDescent="0.15">
      <c r="D116" s="10">
        <v>211</v>
      </c>
      <c r="E116" s="11">
        <v>101</v>
      </c>
      <c r="F116" s="10">
        <v>0.47</v>
      </c>
      <c r="G116" s="12">
        <v>0.5</v>
      </c>
      <c r="H116" s="12">
        <v>1</v>
      </c>
      <c r="I116" s="54">
        <v>29.2848285695101</v>
      </c>
      <c r="J116" s="54">
        <v>204</v>
      </c>
      <c r="L116" s="1" t="str">
        <f t="shared" si="71"/>
        <v>"CardMulti":20.5</v>
      </c>
      <c r="M116" s="1" t="str">
        <f t="shared" si="72"/>
        <v>{"CardMulti":20.5}</v>
      </c>
      <c r="N116" s="1" t="str">
        <f t="shared" si="73"/>
        <v>"AutoLevelLower":143</v>
      </c>
      <c r="O116" s="1" t="str">
        <f t="shared" si="74"/>
        <v>{"AutoLevelLower":143}</v>
      </c>
      <c r="P116" s="1" t="str">
        <f t="shared" si="75"/>
        <v>"CardMulti":8.79</v>
      </c>
      <c r="Q116" s="1" t="str">
        <f t="shared" si="76"/>
        <v>{"CardMulti":8.79}</v>
      </c>
      <c r="R116" s="1" t="str">
        <f t="shared" si="77"/>
        <v>"AutoLevelLower":61</v>
      </c>
      <c r="S116" s="1" t="str">
        <f t="shared" ref="S116" si="113">$A$3&amp;_xlfn.TEXTJOIN($C$1,1,R116)&amp;$A$4</f>
        <v>{"AutoLevelLower":61}</v>
      </c>
    </row>
    <row r="117" spans="4:19" ht="16.5" x14ac:dyDescent="0.15">
      <c r="D117" s="10">
        <v>213</v>
      </c>
      <c r="E117" s="13">
        <v>102</v>
      </c>
      <c r="F117" s="10">
        <v>0.31</v>
      </c>
      <c r="G117" s="12">
        <v>0.3</v>
      </c>
      <c r="H117" s="12">
        <v>0</v>
      </c>
      <c r="I117" s="54">
        <v>29.5922865656586</v>
      </c>
      <c r="J117" s="54">
        <v>204</v>
      </c>
      <c r="L117" s="1" t="str">
        <f t="shared" si="71"/>
        <v>"CardMulti":20.71</v>
      </c>
      <c r="M117" s="1" t="str">
        <f t="shared" si="72"/>
        <v>{"CardMulti":20.71}</v>
      </c>
      <c r="N117" s="1" t="str">
        <f t="shared" si="73"/>
        <v>"AutoLevelLower":143</v>
      </c>
      <c r="O117" s="1" t="str">
        <f t="shared" si="74"/>
        <v>{"AutoLevelLower":143}</v>
      </c>
      <c r="P117" s="1" t="str">
        <f t="shared" si="75"/>
        <v>"CardMulti":8.88</v>
      </c>
      <c r="Q117" s="1" t="str">
        <f t="shared" si="76"/>
        <v>{"CardMulti":8.88}</v>
      </c>
      <c r="R117" s="1" t="str">
        <f t="shared" si="77"/>
        <v>"AutoLevelLower":61</v>
      </c>
      <c r="S117" s="1" t="str">
        <f t="shared" ref="S117" si="114">$A$3&amp;_xlfn.TEXTJOIN($C$1,1,R117)&amp;$A$4</f>
        <v>{"AutoLevelLower":61}</v>
      </c>
    </row>
    <row r="118" spans="4:19" ht="16.5" x14ac:dyDescent="0.15">
      <c r="D118" s="10">
        <v>215</v>
      </c>
      <c r="E118" s="13">
        <v>103</v>
      </c>
      <c r="F118" s="10">
        <v>0.31</v>
      </c>
      <c r="G118" s="12">
        <v>0.3</v>
      </c>
      <c r="H118" s="12">
        <v>1</v>
      </c>
      <c r="I118" s="54">
        <v>29.8997445618072</v>
      </c>
      <c r="J118" s="54">
        <v>208</v>
      </c>
      <c r="L118" s="1" t="str">
        <f t="shared" si="71"/>
        <v>"CardMulti":20.93</v>
      </c>
      <c r="M118" s="1" t="str">
        <f t="shared" si="72"/>
        <v>{"CardMulti":20.93}</v>
      </c>
      <c r="N118" s="1" t="str">
        <f t="shared" si="73"/>
        <v>"AutoLevelLower":146</v>
      </c>
      <c r="O118" s="1" t="str">
        <f t="shared" si="74"/>
        <v>{"AutoLevelLower":146}</v>
      </c>
      <c r="P118" s="1" t="str">
        <f t="shared" si="75"/>
        <v>"CardMulti":8.97</v>
      </c>
      <c r="Q118" s="1" t="str">
        <f t="shared" si="76"/>
        <v>{"CardMulti":8.97}</v>
      </c>
      <c r="R118" s="1" t="str">
        <f t="shared" si="77"/>
        <v>"AutoLevelLower":62</v>
      </c>
      <c r="S118" s="1" t="str">
        <f t="shared" ref="S118" si="115">$A$3&amp;_xlfn.TEXTJOIN($C$1,1,R118)&amp;$A$4</f>
        <v>{"AutoLevelLower":62}</v>
      </c>
    </row>
    <row r="119" spans="4:19" ht="16.5" x14ac:dyDescent="0.15">
      <c r="D119" s="10">
        <v>217</v>
      </c>
      <c r="E119" s="13">
        <v>104</v>
      </c>
      <c r="F119" s="10">
        <v>0.31</v>
      </c>
      <c r="G119" s="12">
        <v>0.3</v>
      </c>
      <c r="H119" s="12">
        <v>0</v>
      </c>
      <c r="I119" s="54">
        <v>30.207202557955799</v>
      </c>
      <c r="J119" s="54">
        <v>208</v>
      </c>
      <c r="L119" s="1" t="str">
        <f t="shared" si="71"/>
        <v>"CardMulti":21.15</v>
      </c>
      <c r="M119" s="1" t="str">
        <f t="shared" si="72"/>
        <v>{"CardMulti":21.15}</v>
      </c>
      <c r="N119" s="1" t="str">
        <f t="shared" si="73"/>
        <v>"AutoLevelLower":146</v>
      </c>
      <c r="O119" s="1" t="str">
        <f t="shared" si="74"/>
        <v>{"AutoLevelLower":146}</v>
      </c>
      <c r="P119" s="1" t="str">
        <f t="shared" si="75"/>
        <v>"CardMulti":9.06</v>
      </c>
      <c r="Q119" s="1" t="str">
        <f t="shared" si="76"/>
        <v>{"CardMulti":9.06}</v>
      </c>
      <c r="R119" s="1" t="str">
        <f t="shared" si="77"/>
        <v>"AutoLevelLower":62</v>
      </c>
      <c r="S119" s="1" t="str">
        <f t="shared" ref="S119" si="116">$A$3&amp;_xlfn.TEXTJOIN($C$1,1,R119)&amp;$A$4</f>
        <v>{"AutoLevelLower":62}</v>
      </c>
    </row>
    <row r="120" spans="4:19" ht="16.5" x14ac:dyDescent="0.15">
      <c r="D120" s="10">
        <v>219</v>
      </c>
      <c r="E120" s="13">
        <v>105</v>
      </c>
      <c r="F120" s="10">
        <v>0.31</v>
      </c>
      <c r="G120" s="12">
        <v>0.3</v>
      </c>
      <c r="H120" s="12">
        <v>1</v>
      </c>
      <c r="I120" s="54">
        <v>30.514660554104399</v>
      </c>
      <c r="J120" s="54">
        <v>212</v>
      </c>
      <c r="L120" s="1" t="str">
        <f t="shared" si="71"/>
        <v>"CardMulti":21.36</v>
      </c>
      <c r="M120" s="1" t="str">
        <f t="shared" si="72"/>
        <v>{"CardMulti":21.36}</v>
      </c>
      <c r="N120" s="1" t="str">
        <f t="shared" si="73"/>
        <v>"AutoLevelLower":148</v>
      </c>
      <c r="O120" s="1" t="str">
        <f t="shared" si="74"/>
        <v>{"AutoLevelLower":148}</v>
      </c>
      <c r="P120" s="1" t="str">
        <f t="shared" si="75"/>
        <v>"CardMulti":9.15</v>
      </c>
      <c r="Q120" s="1" t="str">
        <f t="shared" si="76"/>
        <v>{"CardMulti":9.15}</v>
      </c>
      <c r="R120" s="1" t="str">
        <f t="shared" si="77"/>
        <v>"AutoLevelLower":64</v>
      </c>
      <c r="S120" s="1" t="str">
        <f t="shared" ref="S120" si="117">$A$3&amp;_xlfn.TEXTJOIN($C$1,1,R120)&amp;$A$4</f>
        <v>{"AutoLevelLower":64}</v>
      </c>
    </row>
    <row r="121" spans="4:19" ht="16.5" x14ac:dyDescent="0.15">
      <c r="D121" s="10">
        <v>221</v>
      </c>
      <c r="E121" s="13">
        <v>106</v>
      </c>
      <c r="F121" s="10">
        <v>0.48</v>
      </c>
      <c r="G121" s="12">
        <v>0.5</v>
      </c>
      <c r="H121" s="12">
        <v>0</v>
      </c>
      <c r="I121" s="54">
        <v>30.997914873295301</v>
      </c>
      <c r="J121" s="54">
        <v>212</v>
      </c>
      <c r="L121" s="1" t="str">
        <f t="shared" si="71"/>
        <v>"CardMulti":21.7</v>
      </c>
      <c r="M121" s="1" t="str">
        <f t="shared" si="72"/>
        <v>{"CardMulti":21.7}</v>
      </c>
      <c r="N121" s="1" t="str">
        <f t="shared" si="73"/>
        <v>"AutoLevelLower":148</v>
      </c>
      <c r="O121" s="1" t="str">
        <f t="shared" si="74"/>
        <v>{"AutoLevelLower":148}</v>
      </c>
      <c r="P121" s="1" t="str">
        <f t="shared" si="75"/>
        <v>"CardMulti":9.3</v>
      </c>
      <c r="Q121" s="1" t="str">
        <f t="shared" si="76"/>
        <v>{"CardMulti":9.3}</v>
      </c>
      <c r="R121" s="1" t="str">
        <f t="shared" si="77"/>
        <v>"AutoLevelLower":64</v>
      </c>
      <c r="S121" s="1" t="str">
        <f t="shared" ref="S121" si="118">$A$3&amp;_xlfn.TEXTJOIN($C$1,1,R121)&amp;$A$4</f>
        <v>{"AutoLevelLower":64}</v>
      </c>
    </row>
    <row r="122" spans="4:19" ht="16.5" x14ac:dyDescent="0.15">
      <c r="D122" s="10">
        <v>223</v>
      </c>
      <c r="E122" s="13">
        <v>107</v>
      </c>
      <c r="F122" s="10">
        <v>0.32</v>
      </c>
      <c r="G122" s="12">
        <v>0.3</v>
      </c>
      <c r="H122" s="12">
        <v>1</v>
      </c>
      <c r="I122" s="54">
        <v>31.314016690251599</v>
      </c>
      <c r="J122" s="54">
        <v>216</v>
      </c>
      <c r="L122" s="1" t="str">
        <f t="shared" si="71"/>
        <v>"CardMulti":21.92</v>
      </c>
      <c r="M122" s="1" t="str">
        <f t="shared" si="72"/>
        <v>{"CardMulti":21.92}</v>
      </c>
      <c r="N122" s="1" t="str">
        <f t="shared" si="73"/>
        <v>"AutoLevelLower":151</v>
      </c>
      <c r="O122" s="1" t="str">
        <f t="shared" si="74"/>
        <v>{"AutoLevelLower":151}</v>
      </c>
      <c r="P122" s="1" t="str">
        <f t="shared" si="75"/>
        <v>"CardMulti":9.39</v>
      </c>
      <c r="Q122" s="1" t="str">
        <f t="shared" si="76"/>
        <v>{"CardMulti":9.39}</v>
      </c>
      <c r="R122" s="1" t="str">
        <f t="shared" si="77"/>
        <v>"AutoLevelLower":65</v>
      </c>
      <c r="S122" s="1" t="str">
        <f t="shared" ref="S122" si="119">$A$3&amp;_xlfn.TEXTJOIN($C$1,1,R122)&amp;$A$4</f>
        <v>{"AutoLevelLower":65}</v>
      </c>
    </row>
    <row r="123" spans="4:19" ht="16.5" x14ac:dyDescent="0.15">
      <c r="D123" s="10">
        <v>225</v>
      </c>
      <c r="E123" s="13">
        <v>108</v>
      </c>
      <c r="F123" s="10">
        <v>0.32</v>
      </c>
      <c r="G123" s="12">
        <v>0.3</v>
      </c>
      <c r="H123" s="12">
        <v>0</v>
      </c>
      <c r="I123" s="54">
        <v>31.6301185072079</v>
      </c>
      <c r="J123" s="54">
        <v>216</v>
      </c>
      <c r="L123" s="1" t="str">
        <f t="shared" si="71"/>
        <v>"CardMulti":22.14</v>
      </c>
      <c r="M123" s="1" t="str">
        <f t="shared" si="72"/>
        <v>{"CardMulti":22.14}</v>
      </c>
      <c r="N123" s="1" t="str">
        <f t="shared" si="73"/>
        <v>"AutoLevelLower":151</v>
      </c>
      <c r="O123" s="1" t="str">
        <f t="shared" si="74"/>
        <v>{"AutoLevelLower":151}</v>
      </c>
      <c r="P123" s="1" t="str">
        <f t="shared" si="75"/>
        <v>"CardMulti":9.49</v>
      </c>
      <c r="Q123" s="1" t="str">
        <f t="shared" si="76"/>
        <v>{"CardMulti":9.49}</v>
      </c>
      <c r="R123" s="1" t="str">
        <f t="shared" si="77"/>
        <v>"AutoLevelLower":65</v>
      </c>
      <c r="S123" s="1" t="str">
        <f t="shared" ref="S123" si="120">$A$3&amp;_xlfn.TEXTJOIN($C$1,1,R123)&amp;$A$4</f>
        <v>{"AutoLevelLower":65}</v>
      </c>
    </row>
    <row r="124" spans="4:19" ht="16.5" x14ac:dyDescent="0.15">
      <c r="D124" s="10">
        <v>227</v>
      </c>
      <c r="E124" s="13">
        <v>109</v>
      </c>
      <c r="F124" s="10">
        <v>0.32</v>
      </c>
      <c r="G124" s="12">
        <v>0.3</v>
      </c>
      <c r="H124" s="12">
        <v>1</v>
      </c>
      <c r="I124" s="54">
        <v>31.946220324164301</v>
      </c>
      <c r="J124" s="54">
        <v>220</v>
      </c>
      <c r="L124" s="1" t="str">
        <f t="shared" si="71"/>
        <v>"CardMulti":22.36</v>
      </c>
      <c r="M124" s="1" t="str">
        <f t="shared" si="72"/>
        <v>{"CardMulti":22.36}</v>
      </c>
      <c r="N124" s="1" t="str">
        <f t="shared" si="73"/>
        <v>"AutoLevelLower":154</v>
      </c>
      <c r="O124" s="1" t="str">
        <f t="shared" si="74"/>
        <v>{"AutoLevelLower":154}</v>
      </c>
      <c r="P124" s="1" t="str">
        <f t="shared" si="75"/>
        <v>"CardMulti":9.58</v>
      </c>
      <c r="Q124" s="1" t="str">
        <f t="shared" si="76"/>
        <v>{"CardMulti":9.58}</v>
      </c>
      <c r="R124" s="1" t="str">
        <f t="shared" si="77"/>
        <v>"AutoLevelLower":66</v>
      </c>
      <c r="S124" s="1" t="str">
        <f t="shared" ref="S124" si="121">$A$3&amp;_xlfn.TEXTJOIN($C$1,1,R124)&amp;$A$4</f>
        <v>{"AutoLevelLower":66}</v>
      </c>
    </row>
    <row r="125" spans="4:19" ht="16.5" x14ac:dyDescent="0.15">
      <c r="D125" s="10">
        <v>229</v>
      </c>
      <c r="E125" s="13">
        <v>110</v>
      </c>
      <c r="F125" s="10">
        <v>0.32</v>
      </c>
      <c r="G125" s="12">
        <v>0.3</v>
      </c>
      <c r="H125" s="12">
        <v>0</v>
      </c>
      <c r="I125" s="54">
        <v>32.262322141120599</v>
      </c>
      <c r="J125" s="54">
        <v>220</v>
      </c>
      <c r="L125" s="1" t="str">
        <f t="shared" si="71"/>
        <v>"CardMulti":22.58</v>
      </c>
      <c r="M125" s="1" t="str">
        <f t="shared" si="72"/>
        <v>{"CardMulti":22.58}</v>
      </c>
      <c r="N125" s="1" t="str">
        <f t="shared" si="73"/>
        <v>"AutoLevelLower":154</v>
      </c>
      <c r="O125" s="1" t="str">
        <f t="shared" si="74"/>
        <v>{"AutoLevelLower":154}</v>
      </c>
      <c r="P125" s="1" t="str">
        <f t="shared" si="75"/>
        <v>"CardMulti":9.68</v>
      </c>
      <c r="Q125" s="1" t="str">
        <f t="shared" si="76"/>
        <v>{"CardMulti":9.68}</v>
      </c>
      <c r="R125" s="1" t="str">
        <f t="shared" si="77"/>
        <v>"AutoLevelLower":66</v>
      </c>
      <c r="S125" s="1" t="str">
        <f t="shared" ref="S125" si="122">$A$3&amp;_xlfn.TEXTJOIN($C$1,1,R125)&amp;$A$4</f>
        <v>{"AutoLevelLower":66}</v>
      </c>
    </row>
    <row r="126" spans="4:19" ht="16.5" x14ac:dyDescent="0.15">
      <c r="D126" s="10">
        <v>231</v>
      </c>
      <c r="E126" s="11">
        <v>111</v>
      </c>
      <c r="F126" s="10">
        <v>0.5</v>
      </c>
      <c r="G126" s="12">
        <v>0.5</v>
      </c>
      <c r="H126" s="12">
        <v>1</v>
      </c>
      <c r="I126" s="54">
        <v>32.761519056068401</v>
      </c>
      <c r="J126" s="54">
        <v>224</v>
      </c>
      <c r="L126" s="1" t="str">
        <f t="shared" si="71"/>
        <v>"CardMulti":22.93</v>
      </c>
      <c r="M126" s="1" t="str">
        <f t="shared" si="72"/>
        <v>{"CardMulti":22.93}</v>
      </c>
      <c r="N126" s="1" t="str">
        <f t="shared" si="73"/>
        <v>"AutoLevelLower":157</v>
      </c>
      <c r="O126" s="1" t="str">
        <f t="shared" si="74"/>
        <v>{"AutoLevelLower":157}</v>
      </c>
      <c r="P126" s="1" t="str">
        <f t="shared" si="75"/>
        <v>"CardMulti":9.83</v>
      </c>
      <c r="Q126" s="1" t="str">
        <f t="shared" si="76"/>
        <v>{"CardMulti":9.83}</v>
      </c>
      <c r="R126" s="1" t="str">
        <f t="shared" si="77"/>
        <v>"AutoLevelLower":67</v>
      </c>
      <c r="S126" s="1" t="str">
        <f t="shared" ref="S126" si="123">$A$3&amp;_xlfn.TEXTJOIN($C$1,1,R126)&amp;$A$4</f>
        <v>{"AutoLevelLower":67}</v>
      </c>
    </row>
    <row r="127" spans="4:19" ht="16.5" x14ac:dyDescent="0.15">
      <c r="D127" s="10">
        <v>233</v>
      </c>
      <c r="E127" s="13">
        <v>112</v>
      </c>
      <c r="F127" s="10">
        <v>0.32</v>
      </c>
      <c r="G127" s="12">
        <v>0.3</v>
      </c>
      <c r="H127" s="12">
        <v>0</v>
      </c>
      <c r="I127" s="54">
        <v>33.086507704712297</v>
      </c>
      <c r="J127" s="54">
        <v>224</v>
      </c>
      <c r="L127" s="1" t="str">
        <f t="shared" si="71"/>
        <v>"CardMulti":23.16</v>
      </c>
      <c r="M127" s="1" t="str">
        <f t="shared" si="72"/>
        <v>{"CardMulti":23.16}</v>
      </c>
      <c r="N127" s="1" t="str">
        <f t="shared" si="73"/>
        <v>"AutoLevelLower":157</v>
      </c>
      <c r="O127" s="1" t="str">
        <f t="shared" si="74"/>
        <v>{"AutoLevelLower":157}</v>
      </c>
      <c r="P127" s="1" t="str">
        <f t="shared" si="75"/>
        <v>"CardMulti":9.93</v>
      </c>
      <c r="Q127" s="1" t="str">
        <f t="shared" si="76"/>
        <v>{"CardMulti":9.93}</v>
      </c>
      <c r="R127" s="1" t="str">
        <f t="shared" si="77"/>
        <v>"AutoLevelLower":67</v>
      </c>
      <c r="S127" s="1" t="str">
        <f t="shared" ref="S127" si="124">$A$3&amp;_xlfn.TEXTJOIN($C$1,1,R127)&amp;$A$4</f>
        <v>{"AutoLevelLower":67}</v>
      </c>
    </row>
    <row r="128" spans="4:19" ht="16.5" x14ac:dyDescent="0.15">
      <c r="D128" s="10">
        <v>235</v>
      </c>
      <c r="E128" s="13">
        <v>113</v>
      </c>
      <c r="F128" s="10">
        <v>0.32</v>
      </c>
      <c r="G128" s="12">
        <v>0.3</v>
      </c>
      <c r="H128" s="12">
        <v>1</v>
      </c>
      <c r="I128" s="54">
        <v>33.411496353356199</v>
      </c>
      <c r="J128" s="54">
        <v>228</v>
      </c>
      <c r="L128" s="1" t="str">
        <f t="shared" si="71"/>
        <v>"CardMulti":23.39</v>
      </c>
      <c r="M128" s="1" t="str">
        <f t="shared" si="72"/>
        <v>{"CardMulti":23.39}</v>
      </c>
      <c r="N128" s="1" t="str">
        <f t="shared" si="73"/>
        <v>"AutoLevelLower":160</v>
      </c>
      <c r="O128" s="1" t="str">
        <f t="shared" si="74"/>
        <v>{"AutoLevelLower":160}</v>
      </c>
      <c r="P128" s="1" t="str">
        <f t="shared" si="75"/>
        <v>"CardMulti":10.02</v>
      </c>
      <c r="Q128" s="1" t="str">
        <f t="shared" si="76"/>
        <v>{"CardMulti":10.02}</v>
      </c>
      <c r="R128" s="1" t="str">
        <f t="shared" si="77"/>
        <v>"AutoLevelLower":68</v>
      </c>
      <c r="S128" s="1" t="str">
        <f t="shared" ref="S128" si="125">$A$3&amp;_xlfn.TEXTJOIN($C$1,1,R128)&amp;$A$4</f>
        <v>{"AutoLevelLower":68}</v>
      </c>
    </row>
    <row r="129" spans="4:19" ht="16.5" x14ac:dyDescent="0.15">
      <c r="D129" s="10">
        <v>237</v>
      </c>
      <c r="E129" s="13">
        <v>114</v>
      </c>
      <c r="F129" s="10">
        <v>0.32</v>
      </c>
      <c r="G129" s="12">
        <v>0.3</v>
      </c>
      <c r="H129" s="12">
        <v>0</v>
      </c>
      <c r="I129" s="54">
        <v>33.736485002000101</v>
      </c>
      <c r="J129" s="54">
        <v>228</v>
      </c>
      <c r="L129" s="1" t="str">
        <f t="shared" si="71"/>
        <v>"CardMulti":23.62</v>
      </c>
      <c r="M129" s="1" t="str">
        <f t="shared" si="72"/>
        <v>{"CardMulti":23.62}</v>
      </c>
      <c r="N129" s="1" t="str">
        <f t="shared" si="73"/>
        <v>"AutoLevelLower":160</v>
      </c>
      <c r="O129" s="1" t="str">
        <f t="shared" si="74"/>
        <v>{"AutoLevelLower":160}</v>
      </c>
      <c r="P129" s="1" t="str">
        <f t="shared" si="75"/>
        <v>"CardMulti":10.12</v>
      </c>
      <c r="Q129" s="1" t="str">
        <f t="shared" si="76"/>
        <v>{"CardMulti":10.12}</v>
      </c>
      <c r="R129" s="1" t="str">
        <f t="shared" si="77"/>
        <v>"AutoLevelLower":68</v>
      </c>
      <c r="S129" s="1" t="str">
        <f t="shared" ref="S129" si="126">$A$3&amp;_xlfn.TEXTJOIN($C$1,1,R129)&amp;$A$4</f>
        <v>{"AutoLevelLower":68}</v>
      </c>
    </row>
    <row r="130" spans="4:19" ht="16.5" x14ac:dyDescent="0.15">
      <c r="D130" s="10">
        <v>239</v>
      </c>
      <c r="E130" s="13">
        <v>115</v>
      </c>
      <c r="F130" s="10">
        <v>0.32</v>
      </c>
      <c r="G130" s="12">
        <v>0.3</v>
      </c>
      <c r="H130" s="12">
        <v>1</v>
      </c>
      <c r="I130" s="54">
        <v>34.061473650643997</v>
      </c>
      <c r="J130" s="54">
        <v>232</v>
      </c>
      <c r="L130" s="1" t="str">
        <f t="shared" si="71"/>
        <v>"CardMulti":23.84</v>
      </c>
      <c r="M130" s="1" t="str">
        <f t="shared" si="72"/>
        <v>{"CardMulti":23.84}</v>
      </c>
      <c r="N130" s="1" t="str">
        <f t="shared" si="73"/>
        <v>"AutoLevelLower":162</v>
      </c>
      <c r="O130" s="1" t="str">
        <f t="shared" si="74"/>
        <v>{"AutoLevelLower":162}</v>
      </c>
      <c r="P130" s="1" t="str">
        <f t="shared" si="75"/>
        <v>"CardMulti":10.22</v>
      </c>
      <c r="Q130" s="1" t="str">
        <f t="shared" si="76"/>
        <v>{"CardMulti":10.22}</v>
      </c>
      <c r="R130" s="1" t="str">
        <f t="shared" si="77"/>
        <v>"AutoLevelLower":70</v>
      </c>
      <c r="S130" s="1" t="str">
        <f t="shared" ref="S130" si="127">$A$3&amp;_xlfn.TEXTJOIN($C$1,1,R130)&amp;$A$4</f>
        <v>{"AutoLevelLower":70}</v>
      </c>
    </row>
    <row r="131" spans="4:19" ht="16.5" x14ac:dyDescent="0.15">
      <c r="D131" s="10">
        <v>241</v>
      </c>
      <c r="E131" s="13">
        <v>116</v>
      </c>
      <c r="F131" s="10">
        <v>0.52</v>
      </c>
      <c r="G131" s="12">
        <v>0.5</v>
      </c>
      <c r="H131" s="12">
        <v>0</v>
      </c>
      <c r="I131" s="54">
        <v>34.577144469372499</v>
      </c>
      <c r="J131" s="54">
        <v>232</v>
      </c>
      <c r="L131" s="1" t="str">
        <f t="shared" si="71"/>
        <v>"CardMulti":24.2</v>
      </c>
      <c r="M131" s="1" t="str">
        <f t="shared" si="72"/>
        <v>{"CardMulti":24.2}</v>
      </c>
      <c r="N131" s="1" t="str">
        <f t="shared" si="73"/>
        <v>"AutoLevelLower":162</v>
      </c>
      <c r="O131" s="1" t="str">
        <f t="shared" si="74"/>
        <v>{"AutoLevelLower":162}</v>
      </c>
      <c r="P131" s="1" t="str">
        <f t="shared" si="75"/>
        <v>"CardMulti":10.37</v>
      </c>
      <c r="Q131" s="1" t="str">
        <f t="shared" si="76"/>
        <v>{"CardMulti":10.37}</v>
      </c>
      <c r="R131" s="1" t="str">
        <f t="shared" si="77"/>
        <v>"AutoLevelLower":70</v>
      </c>
      <c r="S131" s="1" t="str">
        <f t="shared" ref="S131" si="128">$A$3&amp;_xlfn.TEXTJOIN($C$1,1,R131)&amp;$A$4</f>
        <v>{"AutoLevelLower":70}</v>
      </c>
    </row>
    <row r="132" spans="4:19" ht="16.5" x14ac:dyDescent="0.15">
      <c r="D132" s="10">
        <v>243</v>
      </c>
      <c r="E132" s="13">
        <v>117</v>
      </c>
      <c r="F132" s="10">
        <v>0.33</v>
      </c>
      <c r="G132" s="12">
        <v>0.3</v>
      </c>
      <c r="H132" s="12">
        <v>1</v>
      </c>
      <c r="I132" s="54">
        <v>34.911269792549597</v>
      </c>
      <c r="J132" s="54">
        <v>236</v>
      </c>
      <c r="L132" s="1" t="str">
        <f t="shared" si="71"/>
        <v>"CardMulti":24.44</v>
      </c>
      <c r="M132" s="1" t="str">
        <f t="shared" si="72"/>
        <v>{"CardMulti":24.44}</v>
      </c>
      <c r="N132" s="1" t="str">
        <f t="shared" si="73"/>
        <v>"AutoLevelLower":165</v>
      </c>
      <c r="O132" s="1" t="str">
        <f t="shared" si="74"/>
        <v>{"AutoLevelLower":165}</v>
      </c>
      <c r="P132" s="1" t="str">
        <f t="shared" si="75"/>
        <v>"CardMulti":10.47</v>
      </c>
      <c r="Q132" s="1" t="str">
        <f t="shared" si="76"/>
        <v>{"CardMulti":10.47}</v>
      </c>
      <c r="R132" s="1" t="str">
        <f t="shared" si="77"/>
        <v>"AutoLevelLower":71</v>
      </c>
      <c r="S132" s="1" t="str">
        <f t="shared" ref="S132" si="129">$A$3&amp;_xlfn.TEXTJOIN($C$1,1,R132)&amp;$A$4</f>
        <v>{"AutoLevelLower":71}</v>
      </c>
    </row>
    <row r="133" spans="4:19" ht="16.5" x14ac:dyDescent="0.15">
      <c r="D133" s="10">
        <v>245</v>
      </c>
      <c r="E133" s="13">
        <v>118</v>
      </c>
      <c r="F133" s="10">
        <v>0.33</v>
      </c>
      <c r="G133" s="12">
        <v>0.3</v>
      </c>
      <c r="H133" s="12">
        <v>0</v>
      </c>
      <c r="I133" s="54">
        <v>35.245395115726602</v>
      </c>
      <c r="J133" s="54">
        <v>236</v>
      </c>
      <c r="L133" s="1" t="str">
        <f t="shared" si="71"/>
        <v>"CardMulti":24.67</v>
      </c>
      <c r="M133" s="1" t="str">
        <f t="shared" si="72"/>
        <v>{"CardMulti":24.67}</v>
      </c>
      <c r="N133" s="1" t="str">
        <f t="shared" si="73"/>
        <v>"AutoLevelLower":165</v>
      </c>
      <c r="O133" s="1" t="str">
        <f t="shared" si="74"/>
        <v>{"AutoLevelLower":165}</v>
      </c>
      <c r="P133" s="1" t="str">
        <f t="shared" si="75"/>
        <v>"CardMulti":10.57</v>
      </c>
      <c r="Q133" s="1" t="str">
        <f t="shared" si="76"/>
        <v>{"CardMulti":10.57}</v>
      </c>
      <c r="R133" s="1" t="str">
        <f t="shared" si="77"/>
        <v>"AutoLevelLower":71</v>
      </c>
      <c r="S133" s="1" t="str">
        <f t="shared" ref="S133" si="130">$A$3&amp;_xlfn.TEXTJOIN($C$1,1,R133)&amp;$A$4</f>
        <v>{"AutoLevelLower":71}</v>
      </c>
    </row>
    <row r="134" spans="4:19" ht="16.5" x14ac:dyDescent="0.15">
      <c r="D134" s="10">
        <v>247</v>
      </c>
      <c r="E134" s="13">
        <v>119</v>
      </c>
      <c r="F134" s="10">
        <v>0.33</v>
      </c>
      <c r="G134" s="12">
        <v>0.3</v>
      </c>
      <c r="H134" s="12">
        <v>1</v>
      </c>
      <c r="I134" s="54">
        <v>35.5795204389037</v>
      </c>
      <c r="J134" s="54">
        <v>240</v>
      </c>
      <c r="L134" s="1" t="str">
        <f t="shared" si="71"/>
        <v>"CardMulti":24.91</v>
      </c>
      <c r="M134" s="1" t="str">
        <f t="shared" si="72"/>
        <v>{"CardMulti":24.91}</v>
      </c>
      <c r="N134" s="1" t="str">
        <f t="shared" si="73"/>
        <v>"AutoLevelLower":168</v>
      </c>
      <c r="O134" s="1" t="str">
        <f t="shared" si="74"/>
        <v>{"AutoLevelLower":168}</v>
      </c>
      <c r="P134" s="1" t="str">
        <f t="shared" si="75"/>
        <v>"CardMulti":10.67</v>
      </c>
      <c r="Q134" s="1" t="str">
        <f t="shared" si="76"/>
        <v>{"CardMulti":10.67}</v>
      </c>
      <c r="R134" s="1" t="str">
        <f t="shared" si="77"/>
        <v>"AutoLevelLower":72</v>
      </c>
      <c r="S134" s="1" t="str">
        <f t="shared" ref="S134" si="131">$A$3&amp;_xlfn.TEXTJOIN($C$1,1,R134)&amp;$A$4</f>
        <v>{"AutoLevelLower":72}</v>
      </c>
    </row>
    <row r="135" spans="4:19" ht="16.5" x14ac:dyDescent="0.15">
      <c r="D135" s="10">
        <v>249</v>
      </c>
      <c r="E135" s="13">
        <v>120</v>
      </c>
      <c r="F135" s="10">
        <v>0.33</v>
      </c>
      <c r="G135" s="12">
        <v>0.3</v>
      </c>
      <c r="H135" s="12">
        <v>0</v>
      </c>
      <c r="I135" s="54">
        <v>35.913645762080698</v>
      </c>
      <c r="J135" s="54">
        <v>240</v>
      </c>
      <c r="L135" s="1" t="str">
        <f t="shared" si="71"/>
        <v>"CardMulti":25.14</v>
      </c>
      <c r="M135" s="1" t="str">
        <f t="shared" si="72"/>
        <v>{"CardMulti":25.14}</v>
      </c>
      <c r="N135" s="1" t="str">
        <f t="shared" si="73"/>
        <v>"AutoLevelLower":168</v>
      </c>
      <c r="O135" s="1" t="str">
        <f t="shared" si="74"/>
        <v>{"AutoLevelLower":168}</v>
      </c>
      <c r="P135" s="1" t="str">
        <f t="shared" si="75"/>
        <v>"CardMulti":10.77</v>
      </c>
      <c r="Q135" s="1" t="str">
        <f t="shared" si="76"/>
        <v>{"CardMulti":10.77}</v>
      </c>
      <c r="R135" s="1" t="str">
        <f t="shared" si="77"/>
        <v>"AutoLevelLower":72</v>
      </c>
      <c r="S135" s="1" t="str">
        <f t="shared" ref="S135" si="132">$A$3&amp;_xlfn.TEXTJOIN($C$1,1,R135)&amp;$A$4</f>
        <v>{"AutoLevelLower":72}</v>
      </c>
    </row>
    <row r="136" spans="4:19" ht="16.5" x14ac:dyDescent="0.15">
      <c r="D136" s="10">
        <v>251</v>
      </c>
      <c r="E136" s="11">
        <v>121</v>
      </c>
      <c r="F136" s="10">
        <v>0.17</v>
      </c>
      <c r="G136" s="12">
        <v>0.2</v>
      </c>
      <c r="H136" s="12">
        <v>1</v>
      </c>
      <c r="I136" s="54">
        <v>36.0807084236693</v>
      </c>
      <c r="J136" s="54">
        <v>244</v>
      </c>
      <c r="L136" s="1" t="str">
        <f t="shared" si="71"/>
        <v>"CardMulti":25.26</v>
      </c>
      <c r="M136" s="1" t="str">
        <f t="shared" si="72"/>
        <v>{"CardMulti":25.26}</v>
      </c>
      <c r="N136" s="1" t="str">
        <f t="shared" si="73"/>
        <v>"AutoLevelLower":171</v>
      </c>
      <c r="O136" s="1" t="str">
        <f t="shared" si="74"/>
        <v>{"AutoLevelLower":171}</v>
      </c>
      <c r="P136" s="1" t="str">
        <f t="shared" si="75"/>
        <v>"CardMulti":10.82</v>
      </c>
      <c r="Q136" s="1" t="str">
        <f t="shared" si="76"/>
        <v>{"CardMulti":10.82}</v>
      </c>
      <c r="R136" s="1" t="str">
        <f t="shared" si="77"/>
        <v>"AutoLevelLower":73</v>
      </c>
      <c r="S136" s="1" t="str">
        <f t="shared" ref="S136" si="133">$A$3&amp;_xlfn.TEXTJOIN($C$1,1,R136)&amp;$A$4</f>
        <v>{"AutoLevelLower":73}</v>
      </c>
    </row>
    <row r="137" spans="4:19" ht="16.5" x14ac:dyDescent="0.15">
      <c r="D137" s="10">
        <v>253</v>
      </c>
      <c r="E137" s="13">
        <v>122</v>
      </c>
      <c r="F137" s="10">
        <v>0</v>
      </c>
      <c r="G137" s="12">
        <v>0</v>
      </c>
      <c r="H137" s="12">
        <v>0</v>
      </c>
      <c r="I137" s="54">
        <v>36.0807084236693</v>
      </c>
      <c r="J137" s="54">
        <v>244</v>
      </c>
      <c r="L137" s="1" t="str">
        <f t="shared" si="71"/>
        <v>"CardMulti":25.26</v>
      </c>
      <c r="M137" s="1" t="str">
        <f t="shared" si="72"/>
        <v>{"CardMulti":25.26}</v>
      </c>
      <c r="N137" s="1" t="str">
        <f t="shared" si="73"/>
        <v>"AutoLevelLower":171</v>
      </c>
      <c r="O137" s="1" t="str">
        <f t="shared" si="74"/>
        <v>{"AutoLevelLower":171}</v>
      </c>
      <c r="P137" s="1" t="str">
        <f t="shared" si="75"/>
        <v>"CardMulti":10.82</v>
      </c>
      <c r="Q137" s="1" t="str">
        <f t="shared" si="76"/>
        <v>{"CardMulti":10.82}</v>
      </c>
      <c r="R137" s="1" t="str">
        <f t="shared" si="77"/>
        <v>"AutoLevelLower":73</v>
      </c>
      <c r="S137" s="1" t="str">
        <f t="shared" ref="S137" si="134">$A$3&amp;_xlfn.TEXTJOIN($C$1,1,R137)&amp;$A$4</f>
        <v>{"AutoLevelLower":73}</v>
      </c>
    </row>
    <row r="138" spans="4:19" ht="16.5" x14ac:dyDescent="0.15">
      <c r="D138" s="10">
        <v>255</v>
      </c>
      <c r="E138" s="13">
        <v>123</v>
      </c>
      <c r="F138" s="10">
        <v>0</v>
      </c>
      <c r="G138" s="12">
        <v>0</v>
      </c>
      <c r="H138" s="12">
        <v>0</v>
      </c>
      <c r="I138" s="54">
        <v>36.0807084236693</v>
      </c>
      <c r="J138" s="54">
        <v>244</v>
      </c>
      <c r="L138" s="1" t="str">
        <f t="shared" si="71"/>
        <v>"CardMulti":25.26</v>
      </c>
      <c r="M138" s="1" t="str">
        <f t="shared" si="72"/>
        <v>{"CardMulti":25.26}</v>
      </c>
      <c r="N138" s="1" t="str">
        <f t="shared" si="73"/>
        <v>"AutoLevelLower":171</v>
      </c>
      <c r="O138" s="1" t="str">
        <f t="shared" si="74"/>
        <v>{"AutoLevelLower":171}</v>
      </c>
      <c r="P138" s="1" t="str">
        <f t="shared" si="75"/>
        <v>"CardMulti":10.82</v>
      </c>
      <c r="Q138" s="1" t="str">
        <f t="shared" si="76"/>
        <v>{"CardMulti":10.82}</v>
      </c>
      <c r="R138" s="1" t="str">
        <f t="shared" si="77"/>
        <v>"AutoLevelLower":73</v>
      </c>
      <c r="S138" s="1" t="str">
        <f t="shared" ref="S138" si="135">$A$3&amp;_xlfn.TEXTJOIN($C$1,1,R138)&amp;$A$4</f>
        <v>{"AutoLevelLower":73}</v>
      </c>
    </row>
    <row r="139" spans="4:19" ht="16.5" x14ac:dyDescent="0.15">
      <c r="D139" s="10">
        <v>257</v>
      </c>
      <c r="E139" s="13">
        <v>124</v>
      </c>
      <c r="F139" s="10">
        <v>0</v>
      </c>
      <c r="G139" s="12">
        <v>0</v>
      </c>
      <c r="H139" s="12">
        <v>0</v>
      </c>
      <c r="I139" s="54">
        <v>36.0807084236693</v>
      </c>
      <c r="J139" s="54">
        <v>244</v>
      </c>
      <c r="L139" s="1" t="str">
        <f t="shared" si="71"/>
        <v>"CardMulti":25.26</v>
      </c>
      <c r="M139" s="1" t="str">
        <f t="shared" si="72"/>
        <v>{"CardMulti":25.26}</v>
      </c>
      <c r="N139" s="1" t="str">
        <f t="shared" si="73"/>
        <v>"AutoLevelLower":171</v>
      </c>
      <c r="O139" s="1" t="str">
        <f t="shared" si="74"/>
        <v>{"AutoLevelLower":171}</v>
      </c>
      <c r="P139" s="1" t="str">
        <f t="shared" si="75"/>
        <v>"CardMulti":10.82</v>
      </c>
      <c r="Q139" s="1" t="str">
        <f t="shared" si="76"/>
        <v>{"CardMulti":10.82}</v>
      </c>
      <c r="R139" s="1" t="str">
        <f t="shared" si="77"/>
        <v>"AutoLevelLower":73</v>
      </c>
      <c r="S139" s="1" t="str">
        <f t="shared" ref="S139" si="136">$A$3&amp;_xlfn.TEXTJOIN($C$1,1,R139)&amp;$A$4</f>
        <v>{"AutoLevelLower":73}</v>
      </c>
    </row>
    <row r="140" spans="4:19" ht="16.5" x14ac:dyDescent="0.15">
      <c r="D140" s="10">
        <v>259</v>
      </c>
      <c r="E140" s="13">
        <v>125</v>
      </c>
      <c r="F140" s="10">
        <v>0</v>
      </c>
      <c r="G140" s="12">
        <v>0</v>
      </c>
      <c r="H140" s="12">
        <v>0</v>
      </c>
      <c r="I140" s="54">
        <v>36.0807084236693</v>
      </c>
      <c r="J140" s="54">
        <v>244</v>
      </c>
      <c r="L140" s="1" t="str">
        <f t="shared" si="71"/>
        <v>"CardMulti":25.26</v>
      </c>
      <c r="M140" s="1" t="str">
        <f t="shared" si="72"/>
        <v>{"CardMulti":25.26}</v>
      </c>
      <c r="N140" s="1" t="str">
        <f t="shared" si="73"/>
        <v>"AutoLevelLower":171</v>
      </c>
      <c r="O140" s="1" t="str">
        <f t="shared" si="74"/>
        <v>{"AutoLevelLower":171}</v>
      </c>
      <c r="P140" s="1" t="str">
        <f t="shared" si="75"/>
        <v>"CardMulti":10.82</v>
      </c>
      <c r="Q140" s="1" t="str">
        <f t="shared" si="76"/>
        <v>{"CardMulti":10.82}</v>
      </c>
      <c r="R140" s="1" t="str">
        <f t="shared" si="77"/>
        <v>"AutoLevelLower":73</v>
      </c>
      <c r="S140" s="1" t="str">
        <f t="shared" ref="S140" si="137">$A$3&amp;_xlfn.TEXTJOIN($C$1,1,R140)&amp;$A$4</f>
        <v>{"AutoLevelLower":73}</v>
      </c>
    </row>
    <row r="141" spans="4:19" ht="16.5" x14ac:dyDescent="0.15">
      <c r="D141" s="10">
        <v>261</v>
      </c>
      <c r="E141" s="13">
        <v>126</v>
      </c>
      <c r="F141" s="10">
        <v>0</v>
      </c>
      <c r="G141" s="12">
        <v>0</v>
      </c>
      <c r="H141" s="12">
        <v>0</v>
      </c>
      <c r="I141" s="54">
        <v>36.0807084236693</v>
      </c>
      <c r="J141" s="54">
        <v>244</v>
      </c>
      <c r="L141" s="1" t="str">
        <f t="shared" si="71"/>
        <v>"CardMulti":25.26</v>
      </c>
      <c r="M141" s="1" t="str">
        <f t="shared" si="72"/>
        <v>{"CardMulti":25.26}</v>
      </c>
      <c r="N141" s="1" t="str">
        <f t="shared" si="73"/>
        <v>"AutoLevelLower":171</v>
      </c>
      <c r="O141" s="1" t="str">
        <f t="shared" si="74"/>
        <v>{"AutoLevelLower":171}</v>
      </c>
      <c r="P141" s="1" t="str">
        <f t="shared" si="75"/>
        <v>"CardMulti":10.82</v>
      </c>
      <c r="Q141" s="1" t="str">
        <f t="shared" si="76"/>
        <v>{"CardMulti":10.82}</v>
      </c>
      <c r="R141" s="1" t="str">
        <f t="shared" si="77"/>
        <v>"AutoLevelLower":73</v>
      </c>
      <c r="S141" s="1" t="str">
        <f t="shared" ref="S141" si="138">$A$3&amp;_xlfn.TEXTJOIN($C$1,1,R141)&amp;$A$4</f>
        <v>{"AutoLevelLower":73}</v>
      </c>
    </row>
    <row r="142" spans="4:19" ht="16.5" x14ac:dyDescent="0.15">
      <c r="D142" s="10">
        <v>263</v>
      </c>
      <c r="E142" s="13">
        <v>127</v>
      </c>
      <c r="F142" s="10">
        <v>0</v>
      </c>
      <c r="G142" s="12">
        <v>0</v>
      </c>
      <c r="H142" s="12">
        <v>0</v>
      </c>
      <c r="I142" s="54">
        <v>36.0807084236693</v>
      </c>
      <c r="J142" s="54">
        <v>244</v>
      </c>
      <c r="L142" s="1" t="str">
        <f t="shared" si="71"/>
        <v>"CardMulti":25.26</v>
      </c>
      <c r="M142" s="1" t="str">
        <f t="shared" si="72"/>
        <v>{"CardMulti":25.26}</v>
      </c>
      <c r="N142" s="1" t="str">
        <f t="shared" si="73"/>
        <v>"AutoLevelLower":171</v>
      </c>
      <c r="O142" s="1" t="str">
        <f t="shared" si="74"/>
        <v>{"AutoLevelLower":171}</v>
      </c>
      <c r="P142" s="1" t="str">
        <f t="shared" si="75"/>
        <v>"CardMulti":10.82</v>
      </c>
      <c r="Q142" s="1" t="str">
        <f t="shared" si="76"/>
        <v>{"CardMulti":10.82}</v>
      </c>
      <c r="R142" s="1" t="str">
        <f t="shared" si="77"/>
        <v>"AutoLevelLower":73</v>
      </c>
      <c r="S142" s="1" t="str">
        <f t="shared" ref="S142" si="139">$A$3&amp;_xlfn.TEXTJOIN($C$1,1,R142)&amp;$A$4</f>
        <v>{"AutoLevelLower":73}</v>
      </c>
    </row>
    <row r="143" spans="4:19" ht="16.5" x14ac:dyDescent="0.15">
      <c r="D143" s="10">
        <v>265</v>
      </c>
      <c r="E143" s="13">
        <v>128</v>
      </c>
      <c r="F143" s="10">
        <v>0</v>
      </c>
      <c r="G143" s="12">
        <v>0</v>
      </c>
      <c r="H143" s="12">
        <v>0</v>
      </c>
      <c r="I143" s="54">
        <v>36.0807084236693</v>
      </c>
      <c r="J143" s="54">
        <v>244</v>
      </c>
      <c r="L143" s="1" t="str">
        <f t="shared" si="71"/>
        <v>"CardMulti":25.26</v>
      </c>
      <c r="M143" s="1" t="str">
        <f t="shared" si="72"/>
        <v>{"CardMulti":25.26}</v>
      </c>
      <c r="N143" s="1" t="str">
        <f t="shared" si="73"/>
        <v>"AutoLevelLower":171</v>
      </c>
      <c r="O143" s="1" t="str">
        <f t="shared" si="74"/>
        <v>{"AutoLevelLower":171}</v>
      </c>
      <c r="P143" s="1" t="str">
        <f t="shared" si="75"/>
        <v>"CardMulti":10.82</v>
      </c>
      <c r="Q143" s="1" t="str">
        <f t="shared" si="76"/>
        <v>{"CardMulti":10.82}</v>
      </c>
      <c r="R143" s="1" t="str">
        <f t="shared" si="77"/>
        <v>"AutoLevelLower":73</v>
      </c>
      <c r="S143" s="1" t="str">
        <f t="shared" ref="S143" si="140">$A$3&amp;_xlfn.TEXTJOIN($C$1,1,R143)&amp;$A$4</f>
        <v>{"AutoLevelLower":73}</v>
      </c>
    </row>
    <row r="144" spans="4:19" ht="16.5" x14ac:dyDescent="0.15">
      <c r="D144" s="10">
        <v>267</v>
      </c>
      <c r="E144" s="13">
        <v>129</v>
      </c>
      <c r="F144" s="10">
        <v>0</v>
      </c>
      <c r="G144" s="12">
        <v>0</v>
      </c>
      <c r="H144" s="12">
        <v>0</v>
      </c>
      <c r="I144" s="54">
        <v>36.0807084236693</v>
      </c>
      <c r="J144" s="54">
        <v>244</v>
      </c>
      <c r="L144" s="1" t="str">
        <f t="shared" si="71"/>
        <v>"CardMulti":25.26</v>
      </c>
      <c r="M144" s="1" t="str">
        <f t="shared" si="72"/>
        <v>{"CardMulti":25.26}</v>
      </c>
      <c r="N144" s="1" t="str">
        <f t="shared" si="73"/>
        <v>"AutoLevelLower":171</v>
      </c>
      <c r="O144" s="1" t="str">
        <f t="shared" si="74"/>
        <v>{"AutoLevelLower":171}</v>
      </c>
      <c r="P144" s="1" t="str">
        <f t="shared" si="75"/>
        <v>"CardMulti":10.82</v>
      </c>
      <c r="Q144" s="1" t="str">
        <f t="shared" si="76"/>
        <v>{"CardMulti":10.82}</v>
      </c>
      <c r="R144" s="1" t="str">
        <f t="shared" si="77"/>
        <v>"AutoLevelLower":73</v>
      </c>
      <c r="S144" s="1" t="str">
        <f t="shared" ref="S144" si="141">$A$3&amp;_xlfn.TEXTJOIN($C$1,1,R144)&amp;$A$4</f>
        <v>{"AutoLevelLower":73}</v>
      </c>
    </row>
    <row r="145" spans="4:19" ht="16.5" x14ac:dyDescent="0.15">
      <c r="D145" s="10">
        <v>269</v>
      </c>
      <c r="E145" s="13">
        <v>130</v>
      </c>
      <c r="F145" s="10">
        <v>0</v>
      </c>
      <c r="G145" s="12">
        <v>0</v>
      </c>
      <c r="H145" s="12">
        <v>0</v>
      </c>
      <c r="I145" s="54">
        <v>36.0807084236693</v>
      </c>
      <c r="J145" s="54">
        <v>244</v>
      </c>
      <c r="L145" s="1" t="str">
        <f t="shared" ref="L145:L208" si="142">$B$2&amp;I$12&amp;$B$2&amp;$B$1&amp;ROUND($I145*L$14/100,2)</f>
        <v>"CardMulti":25.26</v>
      </c>
      <c r="M145" s="1" t="str">
        <f t="shared" ref="M145:M208" si="143">$A$3&amp;_xlfn.TEXTJOIN($C$1,1,L145)&amp;$A$4</f>
        <v>{"CardMulti":25.26}</v>
      </c>
      <c r="N145" s="1" t="str">
        <f t="shared" ref="N145:N208" si="144">$B$2&amp;J$12&amp;$B$2&amp;$B$1&amp;ROUND($J145*N$14/100,0)</f>
        <v>"AutoLevelLower":171</v>
      </c>
      <c r="O145" s="1" t="str">
        <f t="shared" ref="O145:O208" si="145">$A$3&amp;_xlfn.TEXTJOIN($C$1,1,N145)&amp;$A$4</f>
        <v>{"AutoLevelLower":171}</v>
      </c>
      <c r="P145" s="1" t="str">
        <f t="shared" ref="P145:P208" si="146">$B$2&amp;I$12&amp;$B$2&amp;$B$1&amp;ROUND($I145*P$14/100,2)</f>
        <v>"CardMulti":10.82</v>
      </c>
      <c r="Q145" s="1" t="str">
        <f t="shared" ref="Q145:Q208" si="147">$A$3&amp;_xlfn.TEXTJOIN($C$1,1,P145)&amp;$A$4</f>
        <v>{"CardMulti":10.82}</v>
      </c>
      <c r="R145" s="1" t="str">
        <f t="shared" ref="R145:R208" si="148">$B$2&amp;J$12&amp;$B$2&amp;$B$1&amp;ROUND($J145*$R$14/100,0)</f>
        <v>"AutoLevelLower":73</v>
      </c>
      <c r="S145" s="1" t="str">
        <f t="shared" ref="S145" si="149">$A$3&amp;_xlfn.TEXTJOIN($C$1,1,R145)&amp;$A$4</f>
        <v>{"AutoLevelLower":73}</v>
      </c>
    </row>
    <row r="146" spans="4:19" ht="16.5" x14ac:dyDescent="0.15">
      <c r="D146" s="10">
        <v>271</v>
      </c>
      <c r="E146" s="11">
        <v>131</v>
      </c>
      <c r="F146" s="10">
        <v>0</v>
      </c>
      <c r="G146" s="12">
        <v>0</v>
      </c>
      <c r="H146" s="12">
        <v>0</v>
      </c>
      <c r="I146" s="54">
        <v>36.0807084236693</v>
      </c>
      <c r="J146" s="54">
        <v>244</v>
      </c>
      <c r="L146" s="1" t="str">
        <f t="shared" si="142"/>
        <v>"CardMulti":25.26</v>
      </c>
      <c r="M146" s="1" t="str">
        <f t="shared" si="143"/>
        <v>{"CardMulti":25.26}</v>
      </c>
      <c r="N146" s="1" t="str">
        <f t="shared" si="144"/>
        <v>"AutoLevelLower":171</v>
      </c>
      <c r="O146" s="1" t="str">
        <f t="shared" si="145"/>
        <v>{"AutoLevelLower":171}</v>
      </c>
      <c r="P146" s="1" t="str">
        <f t="shared" si="146"/>
        <v>"CardMulti":10.82</v>
      </c>
      <c r="Q146" s="1" t="str">
        <f t="shared" si="147"/>
        <v>{"CardMulti":10.82}</v>
      </c>
      <c r="R146" s="1" t="str">
        <f t="shared" si="148"/>
        <v>"AutoLevelLower":73</v>
      </c>
      <c r="S146" s="1" t="str">
        <f t="shared" ref="S146" si="150">$A$3&amp;_xlfn.TEXTJOIN($C$1,1,R146)&amp;$A$4</f>
        <v>{"AutoLevelLower":73}</v>
      </c>
    </row>
    <row r="147" spans="4:19" ht="16.5" x14ac:dyDescent="0.15">
      <c r="D147" s="10">
        <v>273</v>
      </c>
      <c r="E147" s="13">
        <v>132</v>
      </c>
      <c r="F147" s="10">
        <v>0</v>
      </c>
      <c r="G147" s="12">
        <v>0</v>
      </c>
      <c r="H147" s="12">
        <v>0</v>
      </c>
      <c r="I147" s="54">
        <v>36.0807084236693</v>
      </c>
      <c r="J147" s="54">
        <v>244</v>
      </c>
      <c r="L147" s="1" t="str">
        <f t="shared" si="142"/>
        <v>"CardMulti":25.26</v>
      </c>
      <c r="M147" s="1" t="str">
        <f t="shared" si="143"/>
        <v>{"CardMulti":25.26}</v>
      </c>
      <c r="N147" s="1" t="str">
        <f t="shared" si="144"/>
        <v>"AutoLevelLower":171</v>
      </c>
      <c r="O147" s="1" t="str">
        <f t="shared" si="145"/>
        <v>{"AutoLevelLower":171}</v>
      </c>
      <c r="P147" s="1" t="str">
        <f t="shared" si="146"/>
        <v>"CardMulti":10.82</v>
      </c>
      <c r="Q147" s="1" t="str">
        <f t="shared" si="147"/>
        <v>{"CardMulti":10.82}</v>
      </c>
      <c r="R147" s="1" t="str">
        <f t="shared" si="148"/>
        <v>"AutoLevelLower":73</v>
      </c>
      <c r="S147" s="1" t="str">
        <f t="shared" ref="S147" si="151">$A$3&amp;_xlfn.TEXTJOIN($C$1,1,R147)&amp;$A$4</f>
        <v>{"AutoLevelLower":73}</v>
      </c>
    </row>
    <row r="148" spans="4:19" ht="16.5" x14ac:dyDescent="0.15">
      <c r="D148" s="10">
        <v>275</v>
      </c>
      <c r="E148" s="13">
        <v>133</v>
      </c>
      <c r="F148" s="10">
        <v>0</v>
      </c>
      <c r="G148" s="12">
        <v>0</v>
      </c>
      <c r="H148" s="12">
        <v>0</v>
      </c>
      <c r="I148" s="54">
        <v>36.0807084236693</v>
      </c>
      <c r="J148" s="54">
        <v>244</v>
      </c>
      <c r="L148" s="1" t="str">
        <f t="shared" si="142"/>
        <v>"CardMulti":25.26</v>
      </c>
      <c r="M148" s="1" t="str">
        <f t="shared" si="143"/>
        <v>{"CardMulti":25.26}</v>
      </c>
      <c r="N148" s="1" t="str">
        <f t="shared" si="144"/>
        <v>"AutoLevelLower":171</v>
      </c>
      <c r="O148" s="1" t="str">
        <f t="shared" si="145"/>
        <v>{"AutoLevelLower":171}</v>
      </c>
      <c r="P148" s="1" t="str">
        <f t="shared" si="146"/>
        <v>"CardMulti":10.82</v>
      </c>
      <c r="Q148" s="1" t="str">
        <f t="shared" si="147"/>
        <v>{"CardMulti":10.82}</v>
      </c>
      <c r="R148" s="1" t="str">
        <f t="shared" si="148"/>
        <v>"AutoLevelLower":73</v>
      </c>
      <c r="S148" s="1" t="str">
        <f t="shared" ref="S148" si="152">$A$3&amp;_xlfn.TEXTJOIN($C$1,1,R148)&amp;$A$4</f>
        <v>{"AutoLevelLower":73}</v>
      </c>
    </row>
    <row r="149" spans="4:19" ht="16.5" x14ac:dyDescent="0.15">
      <c r="D149" s="10">
        <v>277</v>
      </c>
      <c r="E149" s="13">
        <v>134</v>
      </c>
      <c r="F149" s="10">
        <v>0</v>
      </c>
      <c r="G149" s="12">
        <v>0</v>
      </c>
      <c r="H149" s="12">
        <v>0</v>
      </c>
      <c r="I149" s="54">
        <v>36.0807084236693</v>
      </c>
      <c r="J149" s="54">
        <v>244</v>
      </c>
      <c r="L149" s="1" t="str">
        <f t="shared" si="142"/>
        <v>"CardMulti":25.26</v>
      </c>
      <c r="M149" s="1" t="str">
        <f t="shared" si="143"/>
        <v>{"CardMulti":25.26}</v>
      </c>
      <c r="N149" s="1" t="str">
        <f t="shared" si="144"/>
        <v>"AutoLevelLower":171</v>
      </c>
      <c r="O149" s="1" t="str">
        <f t="shared" si="145"/>
        <v>{"AutoLevelLower":171}</v>
      </c>
      <c r="P149" s="1" t="str">
        <f t="shared" si="146"/>
        <v>"CardMulti":10.82</v>
      </c>
      <c r="Q149" s="1" t="str">
        <f t="shared" si="147"/>
        <v>{"CardMulti":10.82}</v>
      </c>
      <c r="R149" s="1" t="str">
        <f t="shared" si="148"/>
        <v>"AutoLevelLower":73</v>
      </c>
      <c r="S149" s="1" t="str">
        <f t="shared" ref="S149" si="153">$A$3&amp;_xlfn.TEXTJOIN($C$1,1,R149)&amp;$A$4</f>
        <v>{"AutoLevelLower":73}</v>
      </c>
    </row>
    <row r="150" spans="4:19" ht="16.5" x14ac:dyDescent="0.15">
      <c r="D150" s="10">
        <v>279</v>
      </c>
      <c r="E150" s="13">
        <v>135</v>
      </c>
      <c r="F150" s="10">
        <v>0</v>
      </c>
      <c r="G150" s="12">
        <v>0</v>
      </c>
      <c r="H150" s="12">
        <v>0</v>
      </c>
      <c r="I150" s="54">
        <v>36.0807084236693</v>
      </c>
      <c r="J150" s="54">
        <v>244</v>
      </c>
      <c r="L150" s="1" t="str">
        <f t="shared" si="142"/>
        <v>"CardMulti":25.26</v>
      </c>
      <c r="M150" s="1" t="str">
        <f t="shared" si="143"/>
        <v>{"CardMulti":25.26}</v>
      </c>
      <c r="N150" s="1" t="str">
        <f t="shared" si="144"/>
        <v>"AutoLevelLower":171</v>
      </c>
      <c r="O150" s="1" t="str">
        <f t="shared" si="145"/>
        <v>{"AutoLevelLower":171}</v>
      </c>
      <c r="P150" s="1" t="str">
        <f t="shared" si="146"/>
        <v>"CardMulti":10.82</v>
      </c>
      <c r="Q150" s="1" t="str">
        <f t="shared" si="147"/>
        <v>{"CardMulti":10.82}</v>
      </c>
      <c r="R150" s="1" t="str">
        <f t="shared" si="148"/>
        <v>"AutoLevelLower":73</v>
      </c>
      <c r="S150" s="1" t="str">
        <f t="shared" ref="S150" si="154">$A$3&amp;_xlfn.TEXTJOIN($C$1,1,R150)&amp;$A$4</f>
        <v>{"AutoLevelLower":73}</v>
      </c>
    </row>
    <row r="151" spans="4:19" ht="16.5" x14ac:dyDescent="0.15">
      <c r="D151" s="10">
        <v>281</v>
      </c>
      <c r="E151" s="13">
        <v>136</v>
      </c>
      <c r="F151" s="10">
        <v>0</v>
      </c>
      <c r="G151" s="12">
        <v>0</v>
      </c>
      <c r="H151" s="12">
        <v>0</v>
      </c>
      <c r="I151" s="54">
        <v>36.0807084236693</v>
      </c>
      <c r="J151" s="54">
        <v>244</v>
      </c>
      <c r="L151" s="1" t="str">
        <f t="shared" si="142"/>
        <v>"CardMulti":25.26</v>
      </c>
      <c r="M151" s="1" t="str">
        <f t="shared" si="143"/>
        <v>{"CardMulti":25.26}</v>
      </c>
      <c r="N151" s="1" t="str">
        <f t="shared" si="144"/>
        <v>"AutoLevelLower":171</v>
      </c>
      <c r="O151" s="1" t="str">
        <f t="shared" si="145"/>
        <v>{"AutoLevelLower":171}</v>
      </c>
      <c r="P151" s="1" t="str">
        <f t="shared" si="146"/>
        <v>"CardMulti":10.82</v>
      </c>
      <c r="Q151" s="1" t="str">
        <f t="shared" si="147"/>
        <v>{"CardMulti":10.82}</v>
      </c>
      <c r="R151" s="1" t="str">
        <f t="shared" si="148"/>
        <v>"AutoLevelLower":73</v>
      </c>
      <c r="S151" s="1" t="str">
        <f t="shared" ref="S151" si="155">$A$3&amp;_xlfn.TEXTJOIN($C$1,1,R151)&amp;$A$4</f>
        <v>{"AutoLevelLower":73}</v>
      </c>
    </row>
    <row r="152" spans="4:19" ht="16.5" x14ac:dyDescent="0.15">
      <c r="D152" s="10">
        <v>283</v>
      </c>
      <c r="E152" s="13">
        <v>137</v>
      </c>
      <c r="F152" s="10">
        <v>0</v>
      </c>
      <c r="G152" s="12">
        <v>0</v>
      </c>
      <c r="H152" s="12">
        <v>0</v>
      </c>
      <c r="I152" s="54">
        <v>36.0807084236693</v>
      </c>
      <c r="J152" s="54">
        <v>244</v>
      </c>
      <c r="L152" s="1" t="str">
        <f t="shared" si="142"/>
        <v>"CardMulti":25.26</v>
      </c>
      <c r="M152" s="1" t="str">
        <f t="shared" si="143"/>
        <v>{"CardMulti":25.26}</v>
      </c>
      <c r="N152" s="1" t="str">
        <f t="shared" si="144"/>
        <v>"AutoLevelLower":171</v>
      </c>
      <c r="O152" s="1" t="str">
        <f t="shared" si="145"/>
        <v>{"AutoLevelLower":171}</v>
      </c>
      <c r="P152" s="1" t="str">
        <f t="shared" si="146"/>
        <v>"CardMulti":10.82</v>
      </c>
      <c r="Q152" s="1" t="str">
        <f t="shared" si="147"/>
        <v>{"CardMulti":10.82}</v>
      </c>
      <c r="R152" s="1" t="str">
        <f t="shared" si="148"/>
        <v>"AutoLevelLower":73</v>
      </c>
      <c r="S152" s="1" t="str">
        <f t="shared" ref="S152" si="156">$A$3&amp;_xlfn.TEXTJOIN($C$1,1,R152)&amp;$A$4</f>
        <v>{"AutoLevelLower":73}</v>
      </c>
    </row>
    <row r="153" spans="4:19" ht="16.5" x14ac:dyDescent="0.15">
      <c r="D153" s="10">
        <v>285</v>
      </c>
      <c r="E153" s="13">
        <v>138</v>
      </c>
      <c r="F153" s="10">
        <v>0</v>
      </c>
      <c r="G153" s="12">
        <v>0</v>
      </c>
      <c r="H153" s="12">
        <v>0</v>
      </c>
      <c r="I153" s="54">
        <v>36.0807084236693</v>
      </c>
      <c r="J153" s="54">
        <v>244</v>
      </c>
      <c r="L153" s="1" t="str">
        <f t="shared" si="142"/>
        <v>"CardMulti":25.26</v>
      </c>
      <c r="M153" s="1" t="str">
        <f t="shared" si="143"/>
        <v>{"CardMulti":25.26}</v>
      </c>
      <c r="N153" s="1" t="str">
        <f t="shared" si="144"/>
        <v>"AutoLevelLower":171</v>
      </c>
      <c r="O153" s="1" t="str">
        <f t="shared" si="145"/>
        <v>{"AutoLevelLower":171}</v>
      </c>
      <c r="P153" s="1" t="str">
        <f t="shared" si="146"/>
        <v>"CardMulti":10.82</v>
      </c>
      <c r="Q153" s="1" t="str">
        <f t="shared" si="147"/>
        <v>{"CardMulti":10.82}</v>
      </c>
      <c r="R153" s="1" t="str">
        <f t="shared" si="148"/>
        <v>"AutoLevelLower":73</v>
      </c>
      <c r="S153" s="1" t="str">
        <f t="shared" ref="S153" si="157">$A$3&amp;_xlfn.TEXTJOIN($C$1,1,R153)&amp;$A$4</f>
        <v>{"AutoLevelLower":73}</v>
      </c>
    </row>
    <row r="154" spans="4:19" ht="16.5" x14ac:dyDescent="0.15">
      <c r="D154" s="10">
        <v>287</v>
      </c>
      <c r="E154" s="13">
        <v>139</v>
      </c>
      <c r="F154" s="10">
        <v>0</v>
      </c>
      <c r="G154" s="12">
        <v>0</v>
      </c>
      <c r="H154" s="12">
        <v>0</v>
      </c>
      <c r="I154" s="54">
        <v>36.0807084236693</v>
      </c>
      <c r="J154" s="54">
        <v>244</v>
      </c>
      <c r="L154" s="1" t="str">
        <f t="shared" si="142"/>
        <v>"CardMulti":25.26</v>
      </c>
      <c r="M154" s="1" t="str">
        <f t="shared" si="143"/>
        <v>{"CardMulti":25.26}</v>
      </c>
      <c r="N154" s="1" t="str">
        <f t="shared" si="144"/>
        <v>"AutoLevelLower":171</v>
      </c>
      <c r="O154" s="1" t="str">
        <f t="shared" si="145"/>
        <v>{"AutoLevelLower":171}</v>
      </c>
      <c r="P154" s="1" t="str">
        <f t="shared" si="146"/>
        <v>"CardMulti":10.82</v>
      </c>
      <c r="Q154" s="1" t="str">
        <f t="shared" si="147"/>
        <v>{"CardMulti":10.82}</v>
      </c>
      <c r="R154" s="1" t="str">
        <f t="shared" si="148"/>
        <v>"AutoLevelLower":73</v>
      </c>
      <c r="S154" s="1" t="str">
        <f t="shared" ref="S154" si="158">$A$3&amp;_xlfn.TEXTJOIN($C$1,1,R154)&amp;$A$4</f>
        <v>{"AutoLevelLower":73}</v>
      </c>
    </row>
    <row r="155" spans="4:19" ht="16.5" x14ac:dyDescent="0.15">
      <c r="D155" s="10">
        <v>289</v>
      </c>
      <c r="E155" s="13">
        <v>140</v>
      </c>
      <c r="F155" s="10">
        <v>0</v>
      </c>
      <c r="G155" s="12">
        <v>0</v>
      </c>
      <c r="H155" s="12">
        <v>0</v>
      </c>
      <c r="I155" s="54">
        <v>36.0807084236693</v>
      </c>
      <c r="J155" s="54">
        <v>244</v>
      </c>
      <c r="L155" s="1" t="str">
        <f t="shared" si="142"/>
        <v>"CardMulti":25.26</v>
      </c>
      <c r="M155" s="1" t="str">
        <f t="shared" si="143"/>
        <v>{"CardMulti":25.26}</v>
      </c>
      <c r="N155" s="1" t="str">
        <f t="shared" si="144"/>
        <v>"AutoLevelLower":171</v>
      </c>
      <c r="O155" s="1" t="str">
        <f t="shared" si="145"/>
        <v>{"AutoLevelLower":171}</v>
      </c>
      <c r="P155" s="1" t="str">
        <f t="shared" si="146"/>
        <v>"CardMulti":10.82</v>
      </c>
      <c r="Q155" s="1" t="str">
        <f t="shared" si="147"/>
        <v>{"CardMulti":10.82}</v>
      </c>
      <c r="R155" s="1" t="str">
        <f t="shared" si="148"/>
        <v>"AutoLevelLower":73</v>
      </c>
      <c r="S155" s="1" t="str">
        <f t="shared" ref="S155" si="159">$A$3&amp;_xlfn.TEXTJOIN($C$1,1,R155)&amp;$A$4</f>
        <v>{"AutoLevelLower":73}</v>
      </c>
    </row>
    <row r="156" spans="4:19" ht="16.5" x14ac:dyDescent="0.15">
      <c r="D156" s="10">
        <v>291</v>
      </c>
      <c r="E156" s="11">
        <v>141</v>
      </c>
      <c r="F156" s="10">
        <v>0</v>
      </c>
      <c r="G156" s="12">
        <v>0</v>
      </c>
      <c r="H156" s="12">
        <v>0</v>
      </c>
      <c r="I156" s="54">
        <v>36.0807084236693</v>
      </c>
      <c r="J156" s="54">
        <v>244</v>
      </c>
      <c r="L156" s="1" t="str">
        <f t="shared" si="142"/>
        <v>"CardMulti":25.26</v>
      </c>
      <c r="M156" s="1" t="str">
        <f t="shared" si="143"/>
        <v>{"CardMulti":25.26}</v>
      </c>
      <c r="N156" s="1" t="str">
        <f t="shared" si="144"/>
        <v>"AutoLevelLower":171</v>
      </c>
      <c r="O156" s="1" t="str">
        <f t="shared" si="145"/>
        <v>{"AutoLevelLower":171}</v>
      </c>
      <c r="P156" s="1" t="str">
        <f t="shared" si="146"/>
        <v>"CardMulti":10.82</v>
      </c>
      <c r="Q156" s="1" t="str">
        <f t="shared" si="147"/>
        <v>{"CardMulti":10.82}</v>
      </c>
      <c r="R156" s="1" t="str">
        <f t="shared" si="148"/>
        <v>"AutoLevelLower":73</v>
      </c>
      <c r="S156" s="1" t="str">
        <f t="shared" ref="S156" si="160">$A$3&amp;_xlfn.TEXTJOIN($C$1,1,R156)&amp;$A$4</f>
        <v>{"AutoLevelLower":73}</v>
      </c>
    </row>
    <row r="157" spans="4:19" ht="16.5" x14ac:dyDescent="0.15">
      <c r="D157" s="10">
        <v>293</v>
      </c>
      <c r="E157" s="13">
        <v>142</v>
      </c>
      <c r="F157" s="10">
        <v>0</v>
      </c>
      <c r="G157" s="12">
        <v>0</v>
      </c>
      <c r="H157" s="12">
        <v>0</v>
      </c>
      <c r="I157" s="54">
        <v>36.0807084236693</v>
      </c>
      <c r="J157" s="54">
        <v>244</v>
      </c>
      <c r="L157" s="1" t="str">
        <f t="shared" si="142"/>
        <v>"CardMulti":25.26</v>
      </c>
      <c r="M157" s="1" t="str">
        <f t="shared" si="143"/>
        <v>{"CardMulti":25.26}</v>
      </c>
      <c r="N157" s="1" t="str">
        <f t="shared" si="144"/>
        <v>"AutoLevelLower":171</v>
      </c>
      <c r="O157" s="1" t="str">
        <f t="shared" si="145"/>
        <v>{"AutoLevelLower":171}</v>
      </c>
      <c r="P157" s="1" t="str">
        <f t="shared" si="146"/>
        <v>"CardMulti":10.82</v>
      </c>
      <c r="Q157" s="1" t="str">
        <f t="shared" si="147"/>
        <v>{"CardMulti":10.82}</v>
      </c>
      <c r="R157" s="1" t="str">
        <f t="shared" si="148"/>
        <v>"AutoLevelLower":73</v>
      </c>
      <c r="S157" s="1" t="str">
        <f t="shared" ref="S157" si="161">$A$3&amp;_xlfn.TEXTJOIN($C$1,1,R157)&amp;$A$4</f>
        <v>{"AutoLevelLower":73}</v>
      </c>
    </row>
    <row r="158" spans="4:19" ht="16.5" x14ac:dyDescent="0.15">
      <c r="D158" s="10">
        <v>295</v>
      </c>
      <c r="E158" s="13">
        <v>143</v>
      </c>
      <c r="F158" s="10">
        <v>0</v>
      </c>
      <c r="G158" s="12">
        <v>0</v>
      </c>
      <c r="H158" s="12">
        <v>0</v>
      </c>
      <c r="I158" s="54">
        <v>36.0807084236693</v>
      </c>
      <c r="J158" s="54">
        <v>244</v>
      </c>
      <c r="L158" s="1" t="str">
        <f t="shared" si="142"/>
        <v>"CardMulti":25.26</v>
      </c>
      <c r="M158" s="1" t="str">
        <f t="shared" si="143"/>
        <v>{"CardMulti":25.26}</v>
      </c>
      <c r="N158" s="1" t="str">
        <f t="shared" si="144"/>
        <v>"AutoLevelLower":171</v>
      </c>
      <c r="O158" s="1" t="str">
        <f t="shared" si="145"/>
        <v>{"AutoLevelLower":171}</v>
      </c>
      <c r="P158" s="1" t="str">
        <f t="shared" si="146"/>
        <v>"CardMulti":10.82</v>
      </c>
      <c r="Q158" s="1" t="str">
        <f t="shared" si="147"/>
        <v>{"CardMulti":10.82}</v>
      </c>
      <c r="R158" s="1" t="str">
        <f t="shared" si="148"/>
        <v>"AutoLevelLower":73</v>
      </c>
      <c r="S158" s="1" t="str">
        <f t="shared" ref="S158" si="162">$A$3&amp;_xlfn.TEXTJOIN($C$1,1,R158)&amp;$A$4</f>
        <v>{"AutoLevelLower":73}</v>
      </c>
    </row>
    <row r="159" spans="4:19" ht="16.5" x14ac:dyDescent="0.15">
      <c r="D159" s="10">
        <v>297</v>
      </c>
      <c r="E159" s="13">
        <v>144</v>
      </c>
      <c r="F159" s="10">
        <v>0</v>
      </c>
      <c r="G159" s="12">
        <v>0</v>
      </c>
      <c r="H159" s="12">
        <v>0</v>
      </c>
      <c r="I159" s="54">
        <v>36.0807084236693</v>
      </c>
      <c r="J159" s="54">
        <v>244</v>
      </c>
      <c r="L159" s="1" t="str">
        <f t="shared" si="142"/>
        <v>"CardMulti":25.26</v>
      </c>
      <c r="M159" s="1" t="str">
        <f t="shared" si="143"/>
        <v>{"CardMulti":25.26}</v>
      </c>
      <c r="N159" s="1" t="str">
        <f t="shared" si="144"/>
        <v>"AutoLevelLower":171</v>
      </c>
      <c r="O159" s="1" t="str">
        <f t="shared" si="145"/>
        <v>{"AutoLevelLower":171}</v>
      </c>
      <c r="P159" s="1" t="str">
        <f t="shared" si="146"/>
        <v>"CardMulti":10.82</v>
      </c>
      <c r="Q159" s="1" t="str">
        <f t="shared" si="147"/>
        <v>{"CardMulti":10.82}</v>
      </c>
      <c r="R159" s="1" t="str">
        <f t="shared" si="148"/>
        <v>"AutoLevelLower":73</v>
      </c>
      <c r="S159" s="1" t="str">
        <f t="shared" ref="S159" si="163">$A$3&amp;_xlfn.TEXTJOIN($C$1,1,R159)&amp;$A$4</f>
        <v>{"AutoLevelLower":73}</v>
      </c>
    </row>
    <row r="160" spans="4:19" ht="16.5" x14ac:dyDescent="0.15">
      <c r="D160" s="10">
        <v>299</v>
      </c>
      <c r="E160" s="13">
        <v>145</v>
      </c>
      <c r="F160" s="10">
        <v>0</v>
      </c>
      <c r="G160" s="12">
        <v>0</v>
      </c>
      <c r="H160" s="12">
        <v>0</v>
      </c>
      <c r="I160" s="54">
        <v>36.0807084236693</v>
      </c>
      <c r="J160" s="54">
        <v>244</v>
      </c>
      <c r="L160" s="1" t="str">
        <f t="shared" si="142"/>
        <v>"CardMulti":25.26</v>
      </c>
      <c r="M160" s="1" t="str">
        <f t="shared" si="143"/>
        <v>{"CardMulti":25.26}</v>
      </c>
      <c r="N160" s="1" t="str">
        <f t="shared" si="144"/>
        <v>"AutoLevelLower":171</v>
      </c>
      <c r="O160" s="1" t="str">
        <f t="shared" si="145"/>
        <v>{"AutoLevelLower":171}</v>
      </c>
      <c r="P160" s="1" t="str">
        <f t="shared" si="146"/>
        <v>"CardMulti":10.82</v>
      </c>
      <c r="Q160" s="1" t="str">
        <f t="shared" si="147"/>
        <v>{"CardMulti":10.82}</v>
      </c>
      <c r="R160" s="1" t="str">
        <f t="shared" si="148"/>
        <v>"AutoLevelLower":73</v>
      </c>
      <c r="S160" s="1" t="str">
        <f t="shared" ref="S160" si="164">$A$3&amp;_xlfn.TEXTJOIN($C$1,1,R160)&amp;$A$4</f>
        <v>{"AutoLevelLower":73}</v>
      </c>
    </row>
    <row r="161" spans="4:19" ht="16.5" x14ac:dyDescent="0.15">
      <c r="D161" s="10">
        <v>301</v>
      </c>
      <c r="E161" s="13">
        <v>146</v>
      </c>
      <c r="F161" s="10">
        <v>0</v>
      </c>
      <c r="G161" s="12">
        <v>0</v>
      </c>
      <c r="H161" s="12">
        <v>0</v>
      </c>
      <c r="I161" s="54">
        <v>36.0807084236693</v>
      </c>
      <c r="J161" s="54">
        <v>244</v>
      </c>
      <c r="L161" s="1" t="str">
        <f t="shared" si="142"/>
        <v>"CardMulti":25.26</v>
      </c>
      <c r="M161" s="1" t="str">
        <f t="shared" si="143"/>
        <v>{"CardMulti":25.26}</v>
      </c>
      <c r="N161" s="1" t="str">
        <f t="shared" si="144"/>
        <v>"AutoLevelLower":171</v>
      </c>
      <c r="O161" s="1" t="str">
        <f t="shared" si="145"/>
        <v>{"AutoLevelLower":171}</v>
      </c>
      <c r="P161" s="1" t="str">
        <f t="shared" si="146"/>
        <v>"CardMulti":10.82</v>
      </c>
      <c r="Q161" s="1" t="str">
        <f t="shared" si="147"/>
        <v>{"CardMulti":10.82}</v>
      </c>
      <c r="R161" s="1" t="str">
        <f t="shared" si="148"/>
        <v>"AutoLevelLower":73</v>
      </c>
      <c r="S161" s="1" t="str">
        <f t="shared" ref="S161" si="165">$A$3&amp;_xlfn.TEXTJOIN($C$1,1,R161)&amp;$A$4</f>
        <v>{"AutoLevelLower":73}</v>
      </c>
    </row>
    <row r="162" spans="4:19" ht="16.5" x14ac:dyDescent="0.15">
      <c r="D162" s="10">
        <v>303</v>
      </c>
      <c r="E162" s="13">
        <v>147</v>
      </c>
      <c r="F162" s="10">
        <v>0</v>
      </c>
      <c r="G162" s="12">
        <v>0</v>
      </c>
      <c r="H162" s="12">
        <v>0</v>
      </c>
      <c r="I162" s="54">
        <v>36.0807084236693</v>
      </c>
      <c r="J162" s="54">
        <v>244</v>
      </c>
      <c r="L162" s="1" t="str">
        <f t="shared" si="142"/>
        <v>"CardMulti":25.26</v>
      </c>
      <c r="M162" s="1" t="str">
        <f t="shared" si="143"/>
        <v>{"CardMulti":25.26}</v>
      </c>
      <c r="N162" s="1" t="str">
        <f t="shared" si="144"/>
        <v>"AutoLevelLower":171</v>
      </c>
      <c r="O162" s="1" t="str">
        <f t="shared" si="145"/>
        <v>{"AutoLevelLower":171}</v>
      </c>
      <c r="P162" s="1" t="str">
        <f t="shared" si="146"/>
        <v>"CardMulti":10.82</v>
      </c>
      <c r="Q162" s="1" t="str">
        <f t="shared" si="147"/>
        <v>{"CardMulti":10.82}</v>
      </c>
      <c r="R162" s="1" t="str">
        <f t="shared" si="148"/>
        <v>"AutoLevelLower":73</v>
      </c>
      <c r="S162" s="1" t="str">
        <f t="shared" ref="S162" si="166">$A$3&amp;_xlfn.TEXTJOIN($C$1,1,R162)&amp;$A$4</f>
        <v>{"AutoLevelLower":73}</v>
      </c>
    </row>
    <row r="163" spans="4:19" ht="16.5" x14ac:dyDescent="0.15">
      <c r="D163" s="10">
        <v>305</v>
      </c>
      <c r="E163" s="13">
        <v>148</v>
      </c>
      <c r="F163" s="10">
        <v>0</v>
      </c>
      <c r="G163" s="12">
        <v>0</v>
      </c>
      <c r="H163" s="12">
        <v>0</v>
      </c>
      <c r="I163" s="54">
        <v>36.0807084236693</v>
      </c>
      <c r="J163" s="54">
        <v>244</v>
      </c>
      <c r="L163" s="1" t="str">
        <f t="shared" si="142"/>
        <v>"CardMulti":25.26</v>
      </c>
      <c r="M163" s="1" t="str">
        <f t="shared" si="143"/>
        <v>{"CardMulti":25.26}</v>
      </c>
      <c r="N163" s="1" t="str">
        <f t="shared" si="144"/>
        <v>"AutoLevelLower":171</v>
      </c>
      <c r="O163" s="1" t="str">
        <f t="shared" si="145"/>
        <v>{"AutoLevelLower":171}</v>
      </c>
      <c r="P163" s="1" t="str">
        <f t="shared" si="146"/>
        <v>"CardMulti":10.82</v>
      </c>
      <c r="Q163" s="1" t="str">
        <f t="shared" si="147"/>
        <v>{"CardMulti":10.82}</v>
      </c>
      <c r="R163" s="1" t="str">
        <f t="shared" si="148"/>
        <v>"AutoLevelLower":73</v>
      </c>
      <c r="S163" s="1" t="str">
        <f t="shared" ref="S163" si="167">$A$3&amp;_xlfn.TEXTJOIN($C$1,1,R163)&amp;$A$4</f>
        <v>{"AutoLevelLower":73}</v>
      </c>
    </row>
    <row r="164" spans="4:19" ht="16.5" x14ac:dyDescent="0.15">
      <c r="D164" s="10">
        <v>307</v>
      </c>
      <c r="E164" s="13">
        <v>149</v>
      </c>
      <c r="F164" s="10">
        <v>0</v>
      </c>
      <c r="G164" s="12">
        <v>0</v>
      </c>
      <c r="H164" s="12">
        <v>0</v>
      </c>
      <c r="I164" s="54">
        <v>36.0807084236693</v>
      </c>
      <c r="J164" s="54">
        <v>244</v>
      </c>
      <c r="L164" s="1" t="str">
        <f t="shared" si="142"/>
        <v>"CardMulti":25.26</v>
      </c>
      <c r="M164" s="1" t="str">
        <f t="shared" si="143"/>
        <v>{"CardMulti":25.26}</v>
      </c>
      <c r="N164" s="1" t="str">
        <f t="shared" si="144"/>
        <v>"AutoLevelLower":171</v>
      </c>
      <c r="O164" s="1" t="str">
        <f t="shared" si="145"/>
        <v>{"AutoLevelLower":171}</v>
      </c>
      <c r="P164" s="1" t="str">
        <f t="shared" si="146"/>
        <v>"CardMulti":10.82</v>
      </c>
      <c r="Q164" s="1" t="str">
        <f t="shared" si="147"/>
        <v>{"CardMulti":10.82}</v>
      </c>
      <c r="R164" s="1" t="str">
        <f t="shared" si="148"/>
        <v>"AutoLevelLower":73</v>
      </c>
      <c r="S164" s="1" t="str">
        <f t="shared" ref="S164" si="168">$A$3&amp;_xlfn.TEXTJOIN($C$1,1,R164)&amp;$A$4</f>
        <v>{"AutoLevelLower":73}</v>
      </c>
    </row>
    <row r="165" spans="4:19" ht="16.5" x14ac:dyDescent="0.15">
      <c r="D165" s="10">
        <v>309</v>
      </c>
      <c r="E165" s="13">
        <v>150</v>
      </c>
      <c r="F165" s="10">
        <v>0</v>
      </c>
      <c r="G165" s="12">
        <v>0</v>
      </c>
      <c r="H165" s="12">
        <v>0</v>
      </c>
      <c r="I165" s="54">
        <v>36.0807084236693</v>
      </c>
      <c r="J165" s="54">
        <v>244</v>
      </c>
      <c r="L165" s="1" t="str">
        <f t="shared" si="142"/>
        <v>"CardMulti":25.26</v>
      </c>
      <c r="M165" s="1" t="str">
        <f t="shared" si="143"/>
        <v>{"CardMulti":25.26}</v>
      </c>
      <c r="N165" s="1" t="str">
        <f t="shared" si="144"/>
        <v>"AutoLevelLower":171</v>
      </c>
      <c r="O165" s="1" t="str">
        <f t="shared" si="145"/>
        <v>{"AutoLevelLower":171}</v>
      </c>
      <c r="P165" s="1" t="str">
        <f t="shared" si="146"/>
        <v>"CardMulti":10.82</v>
      </c>
      <c r="Q165" s="1" t="str">
        <f t="shared" si="147"/>
        <v>{"CardMulti":10.82}</v>
      </c>
      <c r="R165" s="1" t="str">
        <f t="shared" si="148"/>
        <v>"AutoLevelLower":73</v>
      </c>
      <c r="S165" s="1" t="str">
        <f t="shared" ref="S165" si="169">$A$3&amp;_xlfn.TEXTJOIN($C$1,1,R165)&amp;$A$4</f>
        <v>{"AutoLevelLower":73}</v>
      </c>
    </row>
    <row r="166" spans="4:19" ht="16.5" x14ac:dyDescent="0.15">
      <c r="D166" s="10">
        <v>311</v>
      </c>
      <c r="E166" s="11">
        <v>151</v>
      </c>
      <c r="F166" s="10">
        <v>0</v>
      </c>
      <c r="G166" s="12">
        <v>0</v>
      </c>
      <c r="H166" s="12">
        <v>0</v>
      </c>
      <c r="I166" s="54">
        <v>36.0807084236693</v>
      </c>
      <c r="J166" s="54">
        <v>244</v>
      </c>
      <c r="L166" s="1" t="str">
        <f t="shared" si="142"/>
        <v>"CardMulti":25.26</v>
      </c>
      <c r="M166" s="1" t="str">
        <f t="shared" si="143"/>
        <v>{"CardMulti":25.26}</v>
      </c>
      <c r="N166" s="1" t="str">
        <f t="shared" si="144"/>
        <v>"AutoLevelLower":171</v>
      </c>
      <c r="O166" s="1" t="str">
        <f t="shared" si="145"/>
        <v>{"AutoLevelLower":171}</v>
      </c>
      <c r="P166" s="1" t="str">
        <f t="shared" si="146"/>
        <v>"CardMulti":10.82</v>
      </c>
      <c r="Q166" s="1" t="str">
        <f t="shared" si="147"/>
        <v>{"CardMulti":10.82}</v>
      </c>
      <c r="R166" s="1" t="str">
        <f t="shared" si="148"/>
        <v>"AutoLevelLower":73</v>
      </c>
      <c r="S166" s="1" t="str">
        <f t="shared" ref="S166" si="170">$A$3&amp;_xlfn.TEXTJOIN($C$1,1,R166)&amp;$A$4</f>
        <v>{"AutoLevelLower":73}</v>
      </c>
    </row>
    <row r="167" spans="4:19" ht="16.5" x14ac:dyDescent="0.15">
      <c r="D167" s="10">
        <v>313</v>
      </c>
      <c r="E167" s="13">
        <v>152</v>
      </c>
      <c r="F167" s="10">
        <v>0</v>
      </c>
      <c r="G167" s="12">
        <v>0</v>
      </c>
      <c r="H167" s="12">
        <v>0</v>
      </c>
      <c r="I167" s="54">
        <v>36.0807084236693</v>
      </c>
      <c r="J167" s="54">
        <v>244</v>
      </c>
      <c r="L167" s="1" t="str">
        <f t="shared" si="142"/>
        <v>"CardMulti":25.26</v>
      </c>
      <c r="M167" s="1" t="str">
        <f t="shared" si="143"/>
        <v>{"CardMulti":25.26}</v>
      </c>
      <c r="N167" s="1" t="str">
        <f t="shared" si="144"/>
        <v>"AutoLevelLower":171</v>
      </c>
      <c r="O167" s="1" t="str">
        <f t="shared" si="145"/>
        <v>{"AutoLevelLower":171}</v>
      </c>
      <c r="P167" s="1" t="str">
        <f t="shared" si="146"/>
        <v>"CardMulti":10.82</v>
      </c>
      <c r="Q167" s="1" t="str">
        <f t="shared" si="147"/>
        <v>{"CardMulti":10.82}</v>
      </c>
      <c r="R167" s="1" t="str">
        <f t="shared" si="148"/>
        <v>"AutoLevelLower":73</v>
      </c>
      <c r="S167" s="1" t="str">
        <f t="shared" ref="S167" si="171">$A$3&amp;_xlfn.TEXTJOIN($C$1,1,R167)&amp;$A$4</f>
        <v>{"AutoLevelLower":73}</v>
      </c>
    </row>
    <row r="168" spans="4:19" ht="16.5" x14ac:dyDescent="0.15">
      <c r="D168" s="10">
        <v>315</v>
      </c>
      <c r="E168" s="13">
        <v>153</v>
      </c>
      <c r="F168" s="10">
        <v>0</v>
      </c>
      <c r="G168" s="12">
        <v>0</v>
      </c>
      <c r="H168" s="12">
        <v>0</v>
      </c>
      <c r="I168" s="54">
        <v>36.0807084236693</v>
      </c>
      <c r="J168" s="54">
        <v>244</v>
      </c>
      <c r="L168" s="1" t="str">
        <f t="shared" si="142"/>
        <v>"CardMulti":25.26</v>
      </c>
      <c r="M168" s="1" t="str">
        <f t="shared" si="143"/>
        <v>{"CardMulti":25.26}</v>
      </c>
      <c r="N168" s="1" t="str">
        <f t="shared" si="144"/>
        <v>"AutoLevelLower":171</v>
      </c>
      <c r="O168" s="1" t="str">
        <f t="shared" si="145"/>
        <v>{"AutoLevelLower":171}</v>
      </c>
      <c r="P168" s="1" t="str">
        <f t="shared" si="146"/>
        <v>"CardMulti":10.82</v>
      </c>
      <c r="Q168" s="1" t="str">
        <f t="shared" si="147"/>
        <v>{"CardMulti":10.82}</v>
      </c>
      <c r="R168" s="1" t="str">
        <f t="shared" si="148"/>
        <v>"AutoLevelLower":73</v>
      </c>
      <c r="S168" s="1" t="str">
        <f t="shared" ref="S168" si="172">$A$3&amp;_xlfn.TEXTJOIN($C$1,1,R168)&amp;$A$4</f>
        <v>{"AutoLevelLower":73}</v>
      </c>
    </row>
    <row r="169" spans="4:19" ht="16.5" x14ac:dyDescent="0.15">
      <c r="D169" s="10">
        <v>317</v>
      </c>
      <c r="E169" s="13">
        <v>154</v>
      </c>
      <c r="F169" s="10">
        <v>0</v>
      </c>
      <c r="G169" s="12">
        <v>0</v>
      </c>
      <c r="H169" s="12">
        <v>0</v>
      </c>
      <c r="I169" s="54">
        <v>36.0807084236693</v>
      </c>
      <c r="J169" s="54">
        <v>244</v>
      </c>
      <c r="L169" s="1" t="str">
        <f t="shared" si="142"/>
        <v>"CardMulti":25.26</v>
      </c>
      <c r="M169" s="1" t="str">
        <f t="shared" si="143"/>
        <v>{"CardMulti":25.26}</v>
      </c>
      <c r="N169" s="1" t="str">
        <f t="shared" si="144"/>
        <v>"AutoLevelLower":171</v>
      </c>
      <c r="O169" s="1" t="str">
        <f t="shared" si="145"/>
        <v>{"AutoLevelLower":171}</v>
      </c>
      <c r="P169" s="1" t="str">
        <f t="shared" si="146"/>
        <v>"CardMulti":10.82</v>
      </c>
      <c r="Q169" s="1" t="str">
        <f t="shared" si="147"/>
        <v>{"CardMulti":10.82}</v>
      </c>
      <c r="R169" s="1" t="str">
        <f t="shared" si="148"/>
        <v>"AutoLevelLower":73</v>
      </c>
      <c r="S169" s="1" t="str">
        <f t="shared" ref="S169" si="173">$A$3&amp;_xlfn.TEXTJOIN($C$1,1,R169)&amp;$A$4</f>
        <v>{"AutoLevelLower":73}</v>
      </c>
    </row>
    <row r="170" spans="4:19" ht="16.5" x14ac:dyDescent="0.15">
      <c r="D170" s="10">
        <v>319</v>
      </c>
      <c r="E170" s="13">
        <v>155</v>
      </c>
      <c r="F170" s="10">
        <v>0</v>
      </c>
      <c r="G170" s="12">
        <v>0</v>
      </c>
      <c r="H170" s="12">
        <v>0</v>
      </c>
      <c r="I170" s="54">
        <v>36.0807084236693</v>
      </c>
      <c r="J170" s="54">
        <v>244</v>
      </c>
      <c r="L170" s="1" t="str">
        <f t="shared" si="142"/>
        <v>"CardMulti":25.26</v>
      </c>
      <c r="M170" s="1" t="str">
        <f t="shared" si="143"/>
        <v>{"CardMulti":25.26}</v>
      </c>
      <c r="N170" s="1" t="str">
        <f t="shared" si="144"/>
        <v>"AutoLevelLower":171</v>
      </c>
      <c r="O170" s="1" t="str">
        <f t="shared" si="145"/>
        <v>{"AutoLevelLower":171}</v>
      </c>
      <c r="P170" s="1" t="str">
        <f t="shared" si="146"/>
        <v>"CardMulti":10.82</v>
      </c>
      <c r="Q170" s="1" t="str">
        <f t="shared" si="147"/>
        <v>{"CardMulti":10.82}</v>
      </c>
      <c r="R170" s="1" t="str">
        <f t="shared" si="148"/>
        <v>"AutoLevelLower":73</v>
      </c>
      <c r="S170" s="1" t="str">
        <f t="shared" ref="S170" si="174">$A$3&amp;_xlfn.TEXTJOIN($C$1,1,R170)&amp;$A$4</f>
        <v>{"AutoLevelLower":73}</v>
      </c>
    </row>
    <row r="171" spans="4:19" ht="16.5" x14ac:dyDescent="0.15">
      <c r="D171" s="10">
        <v>321</v>
      </c>
      <c r="E171" s="13">
        <v>156</v>
      </c>
      <c r="F171" s="10">
        <v>0</v>
      </c>
      <c r="G171" s="12">
        <v>0</v>
      </c>
      <c r="H171" s="12">
        <v>0</v>
      </c>
      <c r="I171" s="54">
        <v>36.0807084236693</v>
      </c>
      <c r="J171" s="54">
        <v>244</v>
      </c>
      <c r="L171" s="1" t="str">
        <f t="shared" si="142"/>
        <v>"CardMulti":25.26</v>
      </c>
      <c r="M171" s="1" t="str">
        <f t="shared" si="143"/>
        <v>{"CardMulti":25.26}</v>
      </c>
      <c r="N171" s="1" t="str">
        <f t="shared" si="144"/>
        <v>"AutoLevelLower":171</v>
      </c>
      <c r="O171" s="1" t="str">
        <f t="shared" si="145"/>
        <v>{"AutoLevelLower":171}</v>
      </c>
      <c r="P171" s="1" t="str">
        <f t="shared" si="146"/>
        <v>"CardMulti":10.82</v>
      </c>
      <c r="Q171" s="1" t="str">
        <f t="shared" si="147"/>
        <v>{"CardMulti":10.82}</v>
      </c>
      <c r="R171" s="1" t="str">
        <f t="shared" si="148"/>
        <v>"AutoLevelLower":73</v>
      </c>
      <c r="S171" s="1" t="str">
        <f t="shared" ref="S171" si="175">$A$3&amp;_xlfn.TEXTJOIN($C$1,1,R171)&amp;$A$4</f>
        <v>{"AutoLevelLower":73}</v>
      </c>
    </row>
    <row r="172" spans="4:19" ht="16.5" x14ac:dyDescent="0.15">
      <c r="D172" s="10">
        <v>323</v>
      </c>
      <c r="E172" s="13">
        <v>157</v>
      </c>
      <c r="F172" s="10">
        <v>0</v>
      </c>
      <c r="G172" s="12">
        <v>0</v>
      </c>
      <c r="H172" s="12">
        <v>0</v>
      </c>
      <c r="I172" s="54">
        <v>36.0807084236693</v>
      </c>
      <c r="J172" s="54">
        <v>244</v>
      </c>
      <c r="L172" s="1" t="str">
        <f t="shared" si="142"/>
        <v>"CardMulti":25.26</v>
      </c>
      <c r="M172" s="1" t="str">
        <f t="shared" si="143"/>
        <v>{"CardMulti":25.26}</v>
      </c>
      <c r="N172" s="1" t="str">
        <f t="shared" si="144"/>
        <v>"AutoLevelLower":171</v>
      </c>
      <c r="O172" s="1" t="str">
        <f t="shared" si="145"/>
        <v>{"AutoLevelLower":171}</v>
      </c>
      <c r="P172" s="1" t="str">
        <f t="shared" si="146"/>
        <v>"CardMulti":10.82</v>
      </c>
      <c r="Q172" s="1" t="str">
        <f t="shared" si="147"/>
        <v>{"CardMulti":10.82}</v>
      </c>
      <c r="R172" s="1" t="str">
        <f t="shared" si="148"/>
        <v>"AutoLevelLower":73</v>
      </c>
      <c r="S172" s="1" t="str">
        <f t="shared" ref="S172" si="176">$A$3&amp;_xlfn.TEXTJOIN($C$1,1,R172)&amp;$A$4</f>
        <v>{"AutoLevelLower":73}</v>
      </c>
    </row>
    <row r="173" spans="4:19" ht="16.5" x14ac:dyDescent="0.15">
      <c r="D173" s="10">
        <v>325</v>
      </c>
      <c r="E173" s="13">
        <v>158</v>
      </c>
      <c r="F173" s="10">
        <v>0</v>
      </c>
      <c r="G173" s="12">
        <v>0</v>
      </c>
      <c r="H173" s="12">
        <v>0</v>
      </c>
      <c r="I173" s="54">
        <v>36.0807084236693</v>
      </c>
      <c r="J173" s="54">
        <v>244</v>
      </c>
      <c r="L173" s="1" t="str">
        <f t="shared" si="142"/>
        <v>"CardMulti":25.26</v>
      </c>
      <c r="M173" s="1" t="str">
        <f t="shared" si="143"/>
        <v>{"CardMulti":25.26}</v>
      </c>
      <c r="N173" s="1" t="str">
        <f t="shared" si="144"/>
        <v>"AutoLevelLower":171</v>
      </c>
      <c r="O173" s="1" t="str">
        <f t="shared" si="145"/>
        <v>{"AutoLevelLower":171}</v>
      </c>
      <c r="P173" s="1" t="str">
        <f t="shared" si="146"/>
        <v>"CardMulti":10.82</v>
      </c>
      <c r="Q173" s="1" t="str">
        <f t="shared" si="147"/>
        <v>{"CardMulti":10.82}</v>
      </c>
      <c r="R173" s="1" t="str">
        <f t="shared" si="148"/>
        <v>"AutoLevelLower":73</v>
      </c>
      <c r="S173" s="1" t="str">
        <f t="shared" ref="S173" si="177">$A$3&amp;_xlfn.TEXTJOIN($C$1,1,R173)&amp;$A$4</f>
        <v>{"AutoLevelLower":73}</v>
      </c>
    </row>
    <row r="174" spans="4:19" ht="16.5" x14ac:dyDescent="0.15">
      <c r="D174" s="10">
        <v>327</v>
      </c>
      <c r="E174" s="13">
        <v>159</v>
      </c>
      <c r="F174" s="10">
        <v>0</v>
      </c>
      <c r="G174" s="12">
        <v>0</v>
      </c>
      <c r="H174" s="12">
        <v>0</v>
      </c>
      <c r="I174" s="54">
        <v>36.0807084236693</v>
      </c>
      <c r="J174" s="54">
        <v>244</v>
      </c>
      <c r="L174" s="1" t="str">
        <f t="shared" si="142"/>
        <v>"CardMulti":25.26</v>
      </c>
      <c r="M174" s="1" t="str">
        <f t="shared" si="143"/>
        <v>{"CardMulti":25.26}</v>
      </c>
      <c r="N174" s="1" t="str">
        <f t="shared" si="144"/>
        <v>"AutoLevelLower":171</v>
      </c>
      <c r="O174" s="1" t="str">
        <f t="shared" si="145"/>
        <v>{"AutoLevelLower":171}</v>
      </c>
      <c r="P174" s="1" t="str">
        <f t="shared" si="146"/>
        <v>"CardMulti":10.82</v>
      </c>
      <c r="Q174" s="1" t="str">
        <f t="shared" si="147"/>
        <v>{"CardMulti":10.82}</v>
      </c>
      <c r="R174" s="1" t="str">
        <f t="shared" si="148"/>
        <v>"AutoLevelLower":73</v>
      </c>
      <c r="S174" s="1" t="str">
        <f t="shared" ref="S174" si="178">$A$3&amp;_xlfn.TEXTJOIN($C$1,1,R174)&amp;$A$4</f>
        <v>{"AutoLevelLower":73}</v>
      </c>
    </row>
    <row r="175" spans="4:19" ht="16.5" x14ac:dyDescent="0.15">
      <c r="D175" s="10">
        <v>329</v>
      </c>
      <c r="E175" s="13">
        <v>160</v>
      </c>
      <c r="F175" s="10">
        <v>0</v>
      </c>
      <c r="G175" s="12">
        <v>0</v>
      </c>
      <c r="H175" s="12">
        <v>0</v>
      </c>
      <c r="I175" s="54">
        <v>36.0807084236693</v>
      </c>
      <c r="J175" s="54">
        <v>244</v>
      </c>
      <c r="L175" s="1" t="str">
        <f t="shared" si="142"/>
        <v>"CardMulti":25.26</v>
      </c>
      <c r="M175" s="1" t="str">
        <f t="shared" si="143"/>
        <v>{"CardMulti":25.26}</v>
      </c>
      <c r="N175" s="1" t="str">
        <f t="shared" si="144"/>
        <v>"AutoLevelLower":171</v>
      </c>
      <c r="O175" s="1" t="str">
        <f t="shared" si="145"/>
        <v>{"AutoLevelLower":171}</v>
      </c>
      <c r="P175" s="1" t="str">
        <f t="shared" si="146"/>
        <v>"CardMulti":10.82</v>
      </c>
      <c r="Q175" s="1" t="str">
        <f t="shared" si="147"/>
        <v>{"CardMulti":10.82}</v>
      </c>
      <c r="R175" s="1" t="str">
        <f t="shared" si="148"/>
        <v>"AutoLevelLower":73</v>
      </c>
      <c r="S175" s="1" t="str">
        <f t="shared" ref="S175" si="179">$A$3&amp;_xlfn.TEXTJOIN($C$1,1,R175)&amp;$A$4</f>
        <v>{"AutoLevelLower":73}</v>
      </c>
    </row>
    <row r="176" spans="4:19" ht="16.5" x14ac:dyDescent="0.15">
      <c r="D176" s="10">
        <v>331</v>
      </c>
      <c r="E176" s="11">
        <v>161</v>
      </c>
      <c r="F176" s="10">
        <v>0</v>
      </c>
      <c r="G176" s="12">
        <v>0</v>
      </c>
      <c r="H176" s="12">
        <v>0</v>
      </c>
      <c r="I176" s="54">
        <v>36.0807084236693</v>
      </c>
      <c r="J176" s="54">
        <v>244</v>
      </c>
      <c r="L176" s="1" t="str">
        <f t="shared" si="142"/>
        <v>"CardMulti":25.26</v>
      </c>
      <c r="M176" s="1" t="str">
        <f t="shared" si="143"/>
        <v>{"CardMulti":25.26}</v>
      </c>
      <c r="N176" s="1" t="str">
        <f t="shared" si="144"/>
        <v>"AutoLevelLower":171</v>
      </c>
      <c r="O176" s="1" t="str">
        <f t="shared" si="145"/>
        <v>{"AutoLevelLower":171}</v>
      </c>
      <c r="P176" s="1" t="str">
        <f t="shared" si="146"/>
        <v>"CardMulti":10.82</v>
      </c>
      <c r="Q176" s="1" t="str">
        <f t="shared" si="147"/>
        <v>{"CardMulti":10.82}</v>
      </c>
      <c r="R176" s="1" t="str">
        <f t="shared" si="148"/>
        <v>"AutoLevelLower":73</v>
      </c>
      <c r="S176" s="1" t="str">
        <f t="shared" ref="S176" si="180">$A$3&amp;_xlfn.TEXTJOIN($C$1,1,R176)&amp;$A$4</f>
        <v>{"AutoLevelLower":73}</v>
      </c>
    </row>
    <row r="177" spans="4:19" ht="16.5" x14ac:dyDescent="0.15">
      <c r="D177" s="10">
        <v>333</v>
      </c>
      <c r="E177" s="13">
        <v>162</v>
      </c>
      <c r="F177" s="10">
        <v>0</v>
      </c>
      <c r="G177" s="12">
        <v>0</v>
      </c>
      <c r="H177" s="12">
        <v>0</v>
      </c>
      <c r="I177" s="54">
        <v>36.0807084236693</v>
      </c>
      <c r="J177" s="54">
        <v>244</v>
      </c>
      <c r="L177" s="1" t="str">
        <f t="shared" si="142"/>
        <v>"CardMulti":25.26</v>
      </c>
      <c r="M177" s="1" t="str">
        <f t="shared" si="143"/>
        <v>{"CardMulti":25.26}</v>
      </c>
      <c r="N177" s="1" t="str">
        <f t="shared" si="144"/>
        <v>"AutoLevelLower":171</v>
      </c>
      <c r="O177" s="1" t="str">
        <f t="shared" si="145"/>
        <v>{"AutoLevelLower":171}</v>
      </c>
      <c r="P177" s="1" t="str">
        <f t="shared" si="146"/>
        <v>"CardMulti":10.82</v>
      </c>
      <c r="Q177" s="1" t="str">
        <f t="shared" si="147"/>
        <v>{"CardMulti":10.82}</v>
      </c>
      <c r="R177" s="1" t="str">
        <f t="shared" si="148"/>
        <v>"AutoLevelLower":73</v>
      </c>
      <c r="S177" s="1" t="str">
        <f t="shared" ref="S177" si="181">$A$3&amp;_xlfn.TEXTJOIN($C$1,1,R177)&amp;$A$4</f>
        <v>{"AutoLevelLower":73}</v>
      </c>
    </row>
    <row r="178" spans="4:19" ht="16.5" x14ac:dyDescent="0.15">
      <c r="D178" s="10">
        <v>335</v>
      </c>
      <c r="E178" s="13">
        <v>163</v>
      </c>
      <c r="F178" s="10">
        <v>0</v>
      </c>
      <c r="G178" s="12">
        <v>0</v>
      </c>
      <c r="H178" s="12">
        <v>0</v>
      </c>
      <c r="I178" s="54">
        <v>36.0807084236693</v>
      </c>
      <c r="J178" s="54">
        <v>244</v>
      </c>
      <c r="L178" s="1" t="str">
        <f t="shared" si="142"/>
        <v>"CardMulti":25.26</v>
      </c>
      <c r="M178" s="1" t="str">
        <f t="shared" si="143"/>
        <v>{"CardMulti":25.26}</v>
      </c>
      <c r="N178" s="1" t="str">
        <f t="shared" si="144"/>
        <v>"AutoLevelLower":171</v>
      </c>
      <c r="O178" s="1" t="str">
        <f t="shared" si="145"/>
        <v>{"AutoLevelLower":171}</v>
      </c>
      <c r="P178" s="1" t="str">
        <f t="shared" si="146"/>
        <v>"CardMulti":10.82</v>
      </c>
      <c r="Q178" s="1" t="str">
        <f t="shared" si="147"/>
        <v>{"CardMulti":10.82}</v>
      </c>
      <c r="R178" s="1" t="str">
        <f t="shared" si="148"/>
        <v>"AutoLevelLower":73</v>
      </c>
      <c r="S178" s="1" t="str">
        <f t="shared" ref="S178" si="182">$A$3&amp;_xlfn.TEXTJOIN($C$1,1,R178)&amp;$A$4</f>
        <v>{"AutoLevelLower":73}</v>
      </c>
    </row>
    <row r="179" spans="4:19" ht="16.5" x14ac:dyDescent="0.15">
      <c r="D179" s="10">
        <v>337</v>
      </c>
      <c r="E179" s="13">
        <v>164</v>
      </c>
      <c r="F179" s="10">
        <v>0</v>
      </c>
      <c r="G179" s="12">
        <v>0</v>
      </c>
      <c r="H179" s="12">
        <v>0</v>
      </c>
      <c r="I179" s="54">
        <v>36.0807084236693</v>
      </c>
      <c r="J179" s="54">
        <v>244</v>
      </c>
      <c r="L179" s="1" t="str">
        <f t="shared" si="142"/>
        <v>"CardMulti":25.26</v>
      </c>
      <c r="M179" s="1" t="str">
        <f t="shared" si="143"/>
        <v>{"CardMulti":25.26}</v>
      </c>
      <c r="N179" s="1" t="str">
        <f t="shared" si="144"/>
        <v>"AutoLevelLower":171</v>
      </c>
      <c r="O179" s="1" t="str">
        <f t="shared" si="145"/>
        <v>{"AutoLevelLower":171}</v>
      </c>
      <c r="P179" s="1" t="str">
        <f t="shared" si="146"/>
        <v>"CardMulti":10.82</v>
      </c>
      <c r="Q179" s="1" t="str">
        <f t="shared" si="147"/>
        <v>{"CardMulti":10.82}</v>
      </c>
      <c r="R179" s="1" t="str">
        <f t="shared" si="148"/>
        <v>"AutoLevelLower":73</v>
      </c>
      <c r="S179" s="1" t="str">
        <f t="shared" ref="S179" si="183">$A$3&amp;_xlfn.TEXTJOIN($C$1,1,R179)&amp;$A$4</f>
        <v>{"AutoLevelLower":73}</v>
      </c>
    </row>
    <row r="180" spans="4:19" ht="16.5" x14ac:dyDescent="0.15">
      <c r="D180" s="10">
        <v>339</v>
      </c>
      <c r="E180" s="13">
        <v>165</v>
      </c>
      <c r="F180" s="10">
        <v>0</v>
      </c>
      <c r="G180" s="12">
        <v>0</v>
      </c>
      <c r="H180" s="12">
        <v>0</v>
      </c>
      <c r="I180" s="54">
        <v>36.0807084236693</v>
      </c>
      <c r="J180" s="54">
        <v>244</v>
      </c>
      <c r="L180" s="1" t="str">
        <f t="shared" si="142"/>
        <v>"CardMulti":25.26</v>
      </c>
      <c r="M180" s="1" t="str">
        <f t="shared" si="143"/>
        <v>{"CardMulti":25.26}</v>
      </c>
      <c r="N180" s="1" t="str">
        <f t="shared" si="144"/>
        <v>"AutoLevelLower":171</v>
      </c>
      <c r="O180" s="1" t="str">
        <f t="shared" si="145"/>
        <v>{"AutoLevelLower":171}</v>
      </c>
      <c r="P180" s="1" t="str">
        <f t="shared" si="146"/>
        <v>"CardMulti":10.82</v>
      </c>
      <c r="Q180" s="1" t="str">
        <f t="shared" si="147"/>
        <v>{"CardMulti":10.82}</v>
      </c>
      <c r="R180" s="1" t="str">
        <f t="shared" si="148"/>
        <v>"AutoLevelLower":73</v>
      </c>
      <c r="S180" s="1" t="str">
        <f t="shared" ref="S180" si="184">$A$3&amp;_xlfn.TEXTJOIN($C$1,1,R180)&amp;$A$4</f>
        <v>{"AutoLevelLower":73}</v>
      </c>
    </row>
    <row r="181" spans="4:19" ht="16.5" x14ac:dyDescent="0.15">
      <c r="D181" s="10">
        <v>341</v>
      </c>
      <c r="E181" s="13">
        <v>166</v>
      </c>
      <c r="F181" s="10">
        <v>0</v>
      </c>
      <c r="G181" s="12">
        <v>0</v>
      </c>
      <c r="H181" s="12">
        <v>0</v>
      </c>
      <c r="I181" s="54">
        <v>36.0807084236693</v>
      </c>
      <c r="J181" s="54">
        <v>244</v>
      </c>
      <c r="L181" s="1" t="str">
        <f t="shared" si="142"/>
        <v>"CardMulti":25.26</v>
      </c>
      <c r="M181" s="1" t="str">
        <f t="shared" si="143"/>
        <v>{"CardMulti":25.26}</v>
      </c>
      <c r="N181" s="1" t="str">
        <f t="shared" si="144"/>
        <v>"AutoLevelLower":171</v>
      </c>
      <c r="O181" s="1" t="str">
        <f t="shared" si="145"/>
        <v>{"AutoLevelLower":171}</v>
      </c>
      <c r="P181" s="1" t="str">
        <f t="shared" si="146"/>
        <v>"CardMulti":10.82</v>
      </c>
      <c r="Q181" s="1" t="str">
        <f t="shared" si="147"/>
        <v>{"CardMulti":10.82}</v>
      </c>
      <c r="R181" s="1" t="str">
        <f t="shared" si="148"/>
        <v>"AutoLevelLower":73</v>
      </c>
      <c r="S181" s="1" t="str">
        <f t="shared" ref="S181" si="185">$A$3&amp;_xlfn.TEXTJOIN($C$1,1,R181)&amp;$A$4</f>
        <v>{"AutoLevelLower":73}</v>
      </c>
    </row>
    <row r="182" spans="4:19" ht="16.5" x14ac:dyDescent="0.15">
      <c r="D182" s="10">
        <v>343</v>
      </c>
      <c r="E182" s="13">
        <v>167</v>
      </c>
      <c r="F182" s="10">
        <v>0</v>
      </c>
      <c r="G182" s="12">
        <v>0</v>
      </c>
      <c r="H182" s="12">
        <v>0</v>
      </c>
      <c r="I182" s="54">
        <v>36.0807084236693</v>
      </c>
      <c r="J182" s="54">
        <v>244</v>
      </c>
      <c r="L182" s="1" t="str">
        <f t="shared" si="142"/>
        <v>"CardMulti":25.26</v>
      </c>
      <c r="M182" s="1" t="str">
        <f t="shared" si="143"/>
        <v>{"CardMulti":25.26}</v>
      </c>
      <c r="N182" s="1" t="str">
        <f t="shared" si="144"/>
        <v>"AutoLevelLower":171</v>
      </c>
      <c r="O182" s="1" t="str">
        <f t="shared" si="145"/>
        <v>{"AutoLevelLower":171}</v>
      </c>
      <c r="P182" s="1" t="str">
        <f t="shared" si="146"/>
        <v>"CardMulti":10.82</v>
      </c>
      <c r="Q182" s="1" t="str">
        <f t="shared" si="147"/>
        <v>{"CardMulti":10.82}</v>
      </c>
      <c r="R182" s="1" t="str">
        <f t="shared" si="148"/>
        <v>"AutoLevelLower":73</v>
      </c>
      <c r="S182" s="1" t="str">
        <f t="shared" ref="S182" si="186">$A$3&amp;_xlfn.TEXTJOIN($C$1,1,R182)&amp;$A$4</f>
        <v>{"AutoLevelLower":73}</v>
      </c>
    </row>
    <row r="183" spans="4:19" ht="16.5" x14ac:dyDescent="0.15">
      <c r="D183" s="10">
        <v>345</v>
      </c>
      <c r="E183" s="13">
        <v>168</v>
      </c>
      <c r="F183" s="10">
        <v>0</v>
      </c>
      <c r="G183" s="12">
        <v>0</v>
      </c>
      <c r="H183" s="12">
        <v>0</v>
      </c>
      <c r="I183" s="54">
        <v>36.0807084236693</v>
      </c>
      <c r="J183" s="54">
        <v>244</v>
      </c>
      <c r="L183" s="1" t="str">
        <f t="shared" si="142"/>
        <v>"CardMulti":25.26</v>
      </c>
      <c r="M183" s="1" t="str">
        <f t="shared" si="143"/>
        <v>{"CardMulti":25.26}</v>
      </c>
      <c r="N183" s="1" t="str">
        <f t="shared" si="144"/>
        <v>"AutoLevelLower":171</v>
      </c>
      <c r="O183" s="1" t="str">
        <f t="shared" si="145"/>
        <v>{"AutoLevelLower":171}</v>
      </c>
      <c r="P183" s="1" t="str">
        <f t="shared" si="146"/>
        <v>"CardMulti":10.82</v>
      </c>
      <c r="Q183" s="1" t="str">
        <f t="shared" si="147"/>
        <v>{"CardMulti":10.82}</v>
      </c>
      <c r="R183" s="1" t="str">
        <f t="shared" si="148"/>
        <v>"AutoLevelLower":73</v>
      </c>
      <c r="S183" s="1" t="str">
        <f t="shared" ref="S183" si="187">$A$3&amp;_xlfn.TEXTJOIN($C$1,1,R183)&amp;$A$4</f>
        <v>{"AutoLevelLower":73}</v>
      </c>
    </row>
    <row r="184" spans="4:19" ht="16.5" x14ac:dyDescent="0.15">
      <c r="D184" s="10">
        <v>347</v>
      </c>
      <c r="E184" s="13">
        <v>169</v>
      </c>
      <c r="F184" s="10">
        <v>0</v>
      </c>
      <c r="G184" s="12">
        <v>0</v>
      </c>
      <c r="H184" s="12">
        <v>0</v>
      </c>
      <c r="I184" s="54">
        <v>36.0807084236693</v>
      </c>
      <c r="J184" s="54">
        <v>244</v>
      </c>
      <c r="L184" s="1" t="str">
        <f t="shared" si="142"/>
        <v>"CardMulti":25.26</v>
      </c>
      <c r="M184" s="1" t="str">
        <f t="shared" si="143"/>
        <v>{"CardMulti":25.26}</v>
      </c>
      <c r="N184" s="1" t="str">
        <f t="shared" si="144"/>
        <v>"AutoLevelLower":171</v>
      </c>
      <c r="O184" s="1" t="str">
        <f t="shared" si="145"/>
        <v>{"AutoLevelLower":171}</v>
      </c>
      <c r="P184" s="1" t="str">
        <f t="shared" si="146"/>
        <v>"CardMulti":10.82</v>
      </c>
      <c r="Q184" s="1" t="str">
        <f t="shared" si="147"/>
        <v>{"CardMulti":10.82}</v>
      </c>
      <c r="R184" s="1" t="str">
        <f t="shared" si="148"/>
        <v>"AutoLevelLower":73</v>
      </c>
      <c r="S184" s="1" t="str">
        <f t="shared" ref="S184" si="188">$A$3&amp;_xlfn.TEXTJOIN($C$1,1,R184)&amp;$A$4</f>
        <v>{"AutoLevelLower":73}</v>
      </c>
    </row>
    <row r="185" spans="4:19" ht="16.5" x14ac:dyDescent="0.15">
      <c r="D185" s="10">
        <v>349</v>
      </c>
      <c r="E185" s="13">
        <v>170</v>
      </c>
      <c r="F185" s="10">
        <v>0</v>
      </c>
      <c r="G185" s="12">
        <v>0</v>
      </c>
      <c r="H185" s="12">
        <v>0</v>
      </c>
      <c r="I185" s="54">
        <v>36.0807084236693</v>
      </c>
      <c r="J185" s="54">
        <v>244</v>
      </c>
      <c r="L185" s="1" t="str">
        <f t="shared" si="142"/>
        <v>"CardMulti":25.26</v>
      </c>
      <c r="M185" s="1" t="str">
        <f t="shared" si="143"/>
        <v>{"CardMulti":25.26}</v>
      </c>
      <c r="N185" s="1" t="str">
        <f t="shared" si="144"/>
        <v>"AutoLevelLower":171</v>
      </c>
      <c r="O185" s="1" t="str">
        <f t="shared" si="145"/>
        <v>{"AutoLevelLower":171}</v>
      </c>
      <c r="P185" s="1" t="str">
        <f t="shared" si="146"/>
        <v>"CardMulti":10.82</v>
      </c>
      <c r="Q185" s="1" t="str">
        <f t="shared" si="147"/>
        <v>{"CardMulti":10.82}</v>
      </c>
      <c r="R185" s="1" t="str">
        <f t="shared" si="148"/>
        <v>"AutoLevelLower":73</v>
      </c>
      <c r="S185" s="1" t="str">
        <f t="shared" ref="S185" si="189">$A$3&amp;_xlfn.TEXTJOIN($C$1,1,R185)&amp;$A$4</f>
        <v>{"AutoLevelLower":73}</v>
      </c>
    </row>
    <row r="186" spans="4:19" ht="16.5" x14ac:dyDescent="0.15">
      <c r="D186" s="10">
        <v>351</v>
      </c>
      <c r="E186" s="11">
        <v>171</v>
      </c>
      <c r="F186" s="10">
        <v>0</v>
      </c>
      <c r="G186" s="12">
        <v>0</v>
      </c>
      <c r="H186" s="12">
        <v>0</v>
      </c>
      <c r="I186" s="54">
        <v>36.0807084236693</v>
      </c>
      <c r="J186" s="54">
        <v>244</v>
      </c>
      <c r="L186" s="1" t="str">
        <f t="shared" si="142"/>
        <v>"CardMulti":25.26</v>
      </c>
      <c r="M186" s="1" t="str">
        <f t="shared" si="143"/>
        <v>{"CardMulti":25.26}</v>
      </c>
      <c r="N186" s="1" t="str">
        <f t="shared" si="144"/>
        <v>"AutoLevelLower":171</v>
      </c>
      <c r="O186" s="1" t="str">
        <f t="shared" si="145"/>
        <v>{"AutoLevelLower":171}</v>
      </c>
      <c r="P186" s="1" t="str">
        <f t="shared" si="146"/>
        <v>"CardMulti":10.82</v>
      </c>
      <c r="Q186" s="1" t="str">
        <f t="shared" si="147"/>
        <v>{"CardMulti":10.82}</v>
      </c>
      <c r="R186" s="1" t="str">
        <f t="shared" si="148"/>
        <v>"AutoLevelLower":73</v>
      </c>
      <c r="S186" s="1" t="str">
        <f t="shared" ref="S186" si="190">$A$3&amp;_xlfn.TEXTJOIN($C$1,1,R186)&amp;$A$4</f>
        <v>{"AutoLevelLower":73}</v>
      </c>
    </row>
    <row r="187" spans="4:19" ht="16.5" x14ac:dyDescent="0.15">
      <c r="D187" s="10">
        <v>353</v>
      </c>
      <c r="E187" s="13">
        <v>172</v>
      </c>
      <c r="F187" s="10">
        <v>0</v>
      </c>
      <c r="G187" s="12">
        <v>0</v>
      </c>
      <c r="H187" s="12">
        <v>0</v>
      </c>
      <c r="I187" s="54">
        <v>36.0807084236693</v>
      </c>
      <c r="J187" s="54">
        <v>244</v>
      </c>
      <c r="L187" s="1" t="str">
        <f t="shared" si="142"/>
        <v>"CardMulti":25.26</v>
      </c>
      <c r="M187" s="1" t="str">
        <f t="shared" si="143"/>
        <v>{"CardMulti":25.26}</v>
      </c>
      <c r="N187" s="1" t="str">
        <f t="shared" si="144"/>
        <v>"AutoLevelLower":171</v>
      </c>
      <c r="O187" s="1" t="str">
        <f t="shared" si="145"/>
        <v>{"AutoLevelLower":171}</v>
      </c>
      <c r="P187" s="1" t="str">
        <f t="shared" si="146"/>
        <v>"CardMulti":10.82</v>
      </c>
      <c r="Q187" s="1" t="str">
        <f t="shared" si="147"/>
        <v>{"CardMulti":10.82}</v>
      </c>
      <c r="R187" s="1" t="str">
        <f t="shared" si="148"/>
        <v>"AutoLevelLower":73</v>
      </c>
      <c r="S187" s="1" t="str">
        <f t="shared" ref="S187" si="191">$A$3&amp;_xlfn.TEXTJOIN($C$1,1,R187)&amp;$A$4</f>
        <v>{"AutoLevelLower":73}</v>
      </c>
    </row>
    <row r="188" spans="4:19" ht="16.5" x14ac:dyDescent="0.15">
      <c r="D188" s="10">
        <v>355</v>
      </c>
      <c r="E188" s="13">
        <v>173</v>
      </c>
      <c r="F188" s="10">
        <v>0</v>
      </c>
      <c r="G188" s="12">
        <v>0</v>
      </c>
      <c r="H188" s="12">
        <v>0</v>
      </c>
      <c r="I188" s="54">
        <v>36.0807084236693</v>
      </c>
      <c r="J188" s="54">
        <v>244</v>
      </c>
      <c r="L188" s="1" t="str">
        <f t="shared" si="142"/>
        <v>"CardMulti":25.26</v>
      </c>
      <c r="M188" s="1" t="str">
        <f t="shared" si="143"/>
        <v>{"CardMulti":25.26}</v>
      </c>
      <c r="N188" s="1" t="str">
        <f t="shared" si="144"/>
        <v>"AutoLevelLower":171</v>
      </c>
      <c r="O188" s="1" t="str">
        <f t="shared" si="145"/>
        <v>{"AutoLevelLower":171}</v>
      </c>
      <c r="P188" s="1" t="str">
        <f t="shared" si="146"/>
        <v>"CardMulti":10.82</v>
      </c>
      <c r="Q188" s="1" t="str">
        <f t="shared" si="147"/>
        <v>{"CardMulti":10.82}</v>
      </c>
      <c r="R188" s="1" t="str">
        <f t="shared" si="148"/>
        <v>"AutoLevelLower":73</v>
      </c>
      <c r="S188" s="1" t="str">
        <f t="shared" ref="S188" si="192">$A$3&amp;_xlfn.TEXTJOIN($C$1,1,R188)&amp;$A$4</f>
        <v>{"AutoLevelLower":73}</v>
      </c>
    </row>
    <row r="189" spans="4:19" ht="16.5" x14ac:dyDescent="0.15">
      <c r="D189" s="10">
        <v>357</v>
      </c>
      <c r="E189" s="13">
        <v>174</v>
      </c>
      <c r="F189" s="10">
        <v>0</v>
      </c>
      <c r="G189" s="12">
        <v>0</v>
      </c>
      <c r="H189" s="12">
        <v>0</v>
      </c>
      <c r="I189" s="54">
        <v>36.0807084236693</v>
      </c>
      <c r="J189" s="54">
        <v>244</v>
      </c>
      <c r="L189" s="1" t="str">
        <f t="shared" si="142"/>
        <v>"CardMulti":25.26</v>
      </c>
      <c r="M189" s="1" t="str">
        <f t="shared" si="143"/>
        <v>{"CardMulti":25.26}</v>
      </c>
      <c r="N189" s="1" t="str">
        <f t="shared" si="144"/>
        <v>"AutoLevelLower":171</v>
      </c>
      <c r="O189" s="1" t="str">
        <f t="shared" si="145"/>
        <v>{"AutoLevelLower":171}</v>
      </c>
      <c r="P189" s="1" t="str">
        <f t="shared" si="146"/>
        <v>"CardMulti":10.82</v>
      </c>
      <c r="Q189" s="1" t="str">
        <f t="shared" si="147"/>
        <v>{"CardMulti":10.82}</v>
      </c>
      <c r="R189" s="1" t="str">
        <f t="shared" si="148"/>
        <v>"AutoLevelLower":73</v>
      </c>
      <c r="S189" s="1" t="str">
        <f t="shared" ref="S189" si="193">$A$3&amp;_xlfn.TEXTJOIN($C$1,1,R189)&amp;$A$4</f>
        <v>{"AutoLevelLower":73}</v>
      </c>
    </row>
    <row r="190" spans="4:19" ht="16.5" x14ac:dyDescent="0.15">
      <c r="D190" s="10">
        <v>359</v>
      </c>
      <c r="E190" s="13">
        <v>175</v>
      </c>
      <c r="F190" s="10">
        <v>0</v>
      </c>
      <c r="G190" s="12">
        <v>0</v>
      </c>
      <c r="H190" s="12">
        <v>0</v>
      </c>
      <c r="I190" s="54">
        <v>36.0807084236693</v>
      </c>
      <c r="J190" s="54">
        <v>244</v>
      </c>
      <c r="L190" s="1" t="str">
        <f t="shared" si="142"/>
        <v>"CardMulti":25.26</v>
      </c>
      <c r="M190" s="1" t="str">
        <f t="shared" si="143"/>
        <v>{"CardMulti":25.26}</v>
      </c>
      <c r="N190" s="1" t="str">
        <f t="shared" si="144"/>
        <v>"AutoLevelLower":171</v>
      </c>
      <c r="O190" s="1" t="str">
        <f t="shared" si="145"/>
        <v>{"AutoLevelLower":171}</v>
      </c>
      <c r="P190" s="1" t="str">
        <f t="shared" si="146"/>
        <v>"CardMulti":10.82</v>
      </c>
      <c r="Q190" s="1" t="str">
        <f t="shared" si="147"/>
        <v>{"CardMulti":10.82}</v>
      </c>
      <c r="R190" s="1" t="str">
        <f t="shared" si="148"/>
        <v>"AutoLevelLower":73</v>
      </c>
      <c r="S190" s="1" t="str">
        <f t="shared" ref="S190" si="194">$A$3&amp;_xlfn.TEXTJOIN($C$1,1,R190)&amp;$A$4</f>
        <v>{"AutoLevelLower":73}</v>
      </c>
    </row>
    <row r="191" spans="4:19" ht="16.5" x14ac:dyDescent="0.15">
      <c r="D191" s="10">
        <v>361</v>
      </c>
      <c r="E191" s="13">
        <v>176</v>
      </c>
      <c r="F191" s="10">
        <v>0</v>
      </c>
      <c r="G191" s="12">
        <v>0</v>
      </c>
      <c r="H191" s="12">
        <v>0</v>
      </c>
      <c r="I191" s="54">
        <v>36.0807084236693</v>
      </c>
      <c r="J191" s="54">
        <v>244</v>
      </c>
      <c r="L191" s="1" t="str">
        <f t="shared" si="142"/>
        <v>"CardMulti":25.26</v>
      </c>
      <c r="M191" s="1" t="str">
        <f t="shared" si="143"/>
        <v>{"CardMulti":25.26}</v>
      </c>
      <c r="N191" s="1" t="str">
        <f t="shared" si="144"/>
        <v>"AutoLevelLower":171</v>
      </c>
      <c r="O191" s="1" t="str">
        <f t="shared" si="145"/>
        <v>{"AutoLevelLower":171}</v>
      </c>
      <c r="P191" s="1" t="str">
        <f t="shared" si="146"/>
        <v>"CardMulti":10.82</v>
      </c>
      <c r="Q191" s="1" t="str">
        <f t="shared" si="147"/>
        <v>{"CardMulti":10.82}</v>
      </c>
      <c r="R191" s="1" t="str">
        <f t="shared" si="148"/>
        <v>"AutoLevelLower":73</v>
      </c>
      <c r="S191" s="1" t="str">
        <f t="shared" ref="S191" si="195">$A$3&amp;_xlfn.TEXTJOIN($C$1,1,R191)&amp;$A$4</f>
        <v>{"AutoLevelLower":73}</v>
      </c>
    </row>
    <row r="192" spans="4:19" ht="16.5" x14ac:dyDescent="0.15">
      <c r="D192" s="10">
        <v>363</v>
      </c>
      <c r="E192" s="13">
        <v>177</v>
      </c>
      <c r="F192" s="10">
        <v>0</v>
      </c>
      <c r="G192" s="12">
        <v>0</v>
      </c>
      <c r="H192" s="12">
        <v>0</v>
      </c>
      <c r="I192" s="54">
        <v>36.0807084236693</v>
      </c>
      <c r="J192" s="54">
        <v>244</v>
      </c>
      <c r="L192" s="1" t="str">
        <f t="shared" si="142"/>
        <v>"CardMulti":25.26</v>
      </c>
      <c r="M192" s="1" t="str">
        <f t="shared" si="143"/>
        <v>{"CardMulti":25.26}</v>
      </c>
      <c r="N192" s="1" t="str">
        <f t="shared" si="144"/>
        <v>"AutoLevelLower":171</v>
      </c>
      <c r="O192" s="1" t="str">
        <f t="shared" si="145"/>
        <v>{"AutoLevelLower":171}</v>
      </c>
      <c r="P192" s="1" t="str">
        <f t="shared" si="146"/>
        <v>"CardMulti":10.82</v>
      </c>
      <c r="Q192" s="1" t="str">
        <f t="shared" si="147"/>
        <v>{"CardMulti":10.82}</v>
      </c>
      <c r="R192" s="1" t="str">
        <f t="shared" si="148"/>
        <v>"AutoLevelLower":73</v>
      </c>
      <c r="S192" s="1" t="str">
        <f t="shared" ref="S192" si="196">$A$3&amp;_xlfn.TEXTJOIN($C$1,1,R192)&amp;$A$4</f>
        <v>{"AutoLevelLower":73}</v>
      </c>
    </row>
    <row r="193" spans="4:19" ht="16.5" x14ac:dyDescent="0.15">
      <c r="D193" s="10">
        <v>365</v>
      </c>
      <c r="E193" s="13">
        <v>178</v>
      </c>
      <c r="F193" s="10">
        <v>0</v>
      </c>
      <c r="G193" s="12">
        <v>0</v>
      </c>
      <c r="H193" s="12">
        <v>0</v>
      </c>
      <c r="I193" s="54">
        <v>36.0807084236693</v>
      </c>
      <c r="J193" s="54">
        <v>244</v>
      </c>
      <c r="L193" s="1" t="str">
        <f t="shared" si="142"/>
        <v>"CardMulti":25.26</v>
      </c>
      <c r="M193" s="1" t="str">
        <f t="shared" si="143"/>
        <v>{"CardMulti":25.26}</v>
      </c>
      <c r="N193" s="1" t="str">
        <f t="shared" si="144"/>
        <v>"AutoLevelLower":171</v>
      </c>
      <c r="O193" s="1" t="str">
        <f t="shared" si="145"/>
        <v>{"AutoLevelLower":171}</v>
      </c>
      <c r="P193" s="1" t="str">
        <f t="shared" si="146"/>
        <v>"CardMulti":10.82</v>
      </c>
      <c r="Q193" s="1" t="str">
        <f t="shared" si="147"/>
        <v>{"CardMulti":10.82}</v>
      </c>
      <c r="R193" s="1" t="str">
        <f t="shared" si="148"/>
        <v>"AutoLevelLower":73</v>
      </c>
      <c r="S193" s="1" t="str">
        <f t="shared" ref="S193" si="197">$A$3&amp;_xlfn.TEXTJOIN($C$1,1,R193)&amp;$A$4</f>
        <v>{"AutoLevelLower":73}</v>
      </c>
    </row>
    <row r="194" spans="4:19" ht="16.5" x14ac:dyDescent="0.15">
      <c r="D194" s="10">
        <v>367</v>
      </c>
      <c r="E194" s="13">
        <v>179</v>
      </c>
      <c r="F194" s="10">
        <v>0</v>
      </c>
      <c r="G194" s="12">
        <v>0</v>
      </c>
      <c r="H194" s="12">
        <v>0</v>
      </c>
      <c r="I194" s="54">
        <v>36.0807084236693</v>
      </c>
      <c r="J194" s="54">
        <v>244</v>
      </c>
      <c r="L194" s="1" t="str">
        <f t="shared" si="142"/>
        <v>"CardMulti":25.26</v>
      </c>
      <c r="M194" s="1" t="str">
        <f t="shared" si="143"/>
        <v>{"CardMulti":25.26}</v>
      </c>
      <c r="N194" s="1" t="str">
        <f t="shared" si="144"/>
        <v>"AutoLevelLower":171</v>
      </c>
      <c r="O194" s="1" t="str">
        <f t="shared" si="145"/>
        <v>{"AutoLevelLower":171}</v>
      </c>
      <c r="P194" s="1" t="str">
        <f t="shared" si="146"/>
        <v>"CardMulti":10.82</v>
      </c>
      <c r="Q194" s="1" t="str">
        <f t="shared" si="147"/>
        <v>{"CardMulti":10.82}</v>
      </c>
      <c r="R194" s="1" t="str">
        <f t="shared" si="148"/>
        <v>"AutoLevelLower":73</v>
      </c>
      <c r="S194" s="1" t="str">
        <f t="shared" ref="S194" si="198">$A$3&amp;_xlfn.TEXTJOIN($C$1,1,R194)&amp;$A$4</f>
        <v>{"AutoLevelLower":73}</v>
      </c>
    </row>
    <row r="195" spans="4:19" ht="16.5" x14ac:dyDescent="0.15">
      <c r="D195" s="10">
        <v>369</v>
      </c>
      <c r="E195" s="13">
        <v>180</v>
      </c>
      <c r="F195" s="10">
        <v>0</v>
      </c>
      <c r="G195" s="12">
        <v>0</v>
      </c>
      <c r="H195" s="12">
        <v>0</v>
      </c>
      <c r="I195" s="54">
        <v>36.0807084236693</v>
      </c>
      <c r="J195" s="54">
        <v>244</v>
      </c>
      <c r="L195" s="1" t="str">
        <f t="shared" si="142"/>
        <v>"CardMulti":25.26</v>
      </c>
      <c r="M195" s="1" t="str">
        <f t="shared" si="143"/>
        <v>{"CardMulti":25.26}</v>
      </c>
      <c r="N195" s="1" t="str">
        <f t="shared" si="144"/>
        <v>"AutoLevelLower":171</v>
      </c>
      <c r="O195" s="1" t="str">
        <f t="shared" si="145"/>
        <v>{"AutoLevelLower":171}</v>
      </c>
      <c r="P195" s="1" t="str">
        <f t="shared" si="146"/>
        <v>"CardMulti":10.82</v>
      </c>
      <c r="Q195" s="1" t="str">
        <f t="shared" si="147"/>
        <v>{"CardMulti":10.82}</v>
      </c>
      <c r="R195" s="1" t="str">
        <f t="shared" si="148"/>
        <v>"AutoLevelLower":73</v>
      </c>
      <c r="S195" s="1" t="str">
        <f t="shared" ref="S195" si="199">$A$3&amp;_xlfn.TEXTJOIN($C$1,1,R195)&amp;$A$4</f>
        <v>{"AutoLevelLower":73}</v>
      </c>
    </row>
    <row r="196" spans="4:19" ht="16.5" x14ac:dyDescent="0.15">
      <c r="D196" s="10">
        <v>371</v>
      </c>
      <c r="E196" s="11">
        <v>181</v>
      </c>
      <c r="F196" s="10">
        <v>0</v>
      </c>
      <c r="G196" s="12">
        <v>0</v>
      </c>
      <c r="H196" s="12">
        <v>0</v>
      </c>
      <c r="I196" s="54">
        <v>36.0807084236693</v>
      </c>
      <c r="J196" s="54">
        <v>244</v>
      </c>
      <c r="L196" s="1" t="str">
        <f t="shared" si="142"/>
        <v>"CardMulti":25.26</v>
      </c>
      <c r="M196" s="1" t="str">
        <f t="shared" si="143"/>
        <v>{"CardMulti":25.26}</v>
      </c>
      <c r="N196" s="1" t="str">
        <f t="shared" si="144"/>
        <v>"AutoLevelLower":171</v>
      </c>
      <c r="O196" s="1" t="str">
        <f t="shared" si="145"/>
        <v>{"AutoLevelLower":171}</v>
      </c>
      <c r="P196" s="1" t="str">
        <f t="shared" si="146"/>
        <v>"CardMulti":10.82</v>
      </c>
      <c r="Q196" s="1" t="str">
        <f t="shared" si="147"/>
        <v>{"CardMulti":10.82}</v>
      </c>
      <c r="R196" s="1" t="str">
        <f t="shared" si="148"/>
        <v>"AutoLevelLower":73</v>
      </c>
      <c r="S196" s="1" t="str">
        <f t="shared" ref="S196" si="200">$A$3&amp;_xlfn.TEXTJOIN($C$1,1,R196)&amp;$A$4</f>
        <v>{"AutoLevelLower":73}</v>
      </c>
    </row>
    <row r="197" spans="4:19" ht="16.5" x14ac:dyDescent="0.15">
      <c r="D197" s="10">
        <v>373</v>
      </c>
      <c r="E197" s="13">
        <v>182</v>
      </c>
      <c r="F197" s="10">
        <v>0</v>
      </c>
      <c r="G197" s="12">
        <v>0</v>
      </c>
      <c r="H197" s="12">
        <v>0</v>
      </c>
      <c r="I197" s="54">
        <v>36.0807084236693</v>
      </c>
      <c r="J197" s="54">
        <v>244</v>
      </c>
      <c r="L197" s="1" t="str">
        <f t="shared" si="142"/>
        <v>"CardMulti":25.26</v>
      </c>
      <c r="M197" s="1" t="str">
        <f t="shared" si="143"/>
        <v>{"CardMulti":25.26}</v>
      </c>
      <c r="N197" s="1" t="str">
        <f t="shared" si="144"/>
        <v>"AutoLevelLower":171</v>
      </c>
      <c r="O197" s="1" t="str">
        <f t="shared" si="145"/>
        <v>{"AutoLevelLower":171}</v>
      </c>
      <c r="P197" s="1" t="str">
        <f t="shared" si="146"/>
        <v>"CardMulti":10.82</v>
      </c>
      <c r="Q197" s="1" t="str">
        <f t="shared" si="147"/>
        <v>{"CardMulti":10.82}</v>
      </c>
      <c r="R197" s="1" t="str">
        <f t="shared" si="148"/>
        <v>"AutoLevelLower":73</v>
      </c>
      <c r="S197" s="1" t="str">
        <f t="shared" ref="S197" si="201">$A$3&amp;_xlfn.TEXTJOIN($C$1,1,R197)&amp;$A$4</f>
        <v>{"AutoLevelLower":73}</v>
      </c>
    </row>
    <row r="198" spans="4:19" ht="16.5" x14ac:dyDescent="0.15">
      <c r="D198" s="10">
        <v>375</v>
      </c>
      <c r="E198" s="13">
        <v>183</v>
      </c>
      <c r="F198" s="10">
        <v>0</v>
      </c>
      <c r="G198" s="12">
        <v>0</v>
      </c>
      <c r="H198" s="12">
        <v>0</v>
      </c>
      <c r="I198" s="54">
        <v>36.0807084236693</v>
      </c>
      <c r="J198" s="54">
        <v>244</v>
      </c>
      <c r="L198" s="1" t="str">
        <f t="shared" si="142"/>
        <v>"CardMulti":25.26</v>
      </c>
      <c r="M198" s="1" t="str">
        <f t="shared" si="143"/>
        <v>{"CardMulti":25.26}</v>
      </c>
      <c r="N198" s="1" t="str">
        <f t="shared" si="144"/>
        <v>"AutoLevelLower":171</v>
      </c>
      <c r="O198" s="1" t="str">
        <f t="shared" si="145"/>
        <v>{"AutoLevelLower":171}</v>
      </c>
      <c r="P198" s="1" t="str">
        <f t="shared" si="146"/>
        <v>"CardMulti":10.82</v>
      </c>
      <c r="Q198" s="1" t="str">
        <f t="shared" si="147"/>
        <v>{"CardMulti":10.82}</v>
      </c>
      <c r="R198" s="1" t="str">
        <f t="shared" si="148"/>
        <v>"AutoLevelLower":73</v>
      </c>
      <c r="S198" s="1" t="str">
        <f t="shared" ref="S198" si="202">$A$3&amp;_xlfn.TEXTJOIN($C$1,1,R198)&amp;$A$4</f>
        <v>{"AutoLevelLower":73}</v>
      </c>
    </row>
    <row r="199" spans="4:19" ht="16.5" x14ac:dyDescent="0.15">
      <c r="D199" s="10">
        <v>377</v>
      </c>
      <c r="E199" s="13">
        <v>184</v>
      </c>
      <c r="F199" s="10">
        <v>0</v>
      </c>
      <c r="G199" s="12">
        <v>0</v>
      </c>
      <c r="H199" s="12">
        <v>0</v>
      </c>
      <c r="I199" s="54">
        <v>36.0807084236693</v>
      </c>
      <c r="J199" s="54">
        <v>244</v>
      </c>
      <c r="L199" s="1" t="str">
        <f t="shared" si="142"/>
        <v>"CardMulti":25.26</v>
      </c>
      <c r="M199" s="1" t="str">
        <f t="shared" si="143"/>
        <v>{"CardMulti":25.26}</v>
      </c>
      <c r="N199" s="1" t="str">
        <f t="shared" si="144"/>
        <v>"AutoLevelLower":171</v>
      </c>
      <c r="O199" s="1" t="str">
        <f t="shared" si="145"/>
        <v>{"AutoLevelLower":171}</v>
      </c>
      <c r="P199" s="1" t="str">
        <f t="shared" si="146"/>
        <v>"CardMulti":10.82</v>
      </c>
      <c r="Q199" s="1" t="str">
        <f t="shared" si="147"/>
        <v>{"CardMulti":10.82}</v>
      </c>
      <c r="R199" s="1" t="str">
        <f t="shared" si="148"/>
        <v>"AutoLevelLower":73</v>
      </c>
      <c r="S199" s="1" t="str">
        <f t="shared" ref="S199" si="203">$A$3&amp;_xlfn.TEXTJOIN($C$1,1,R199)&amp;$A$4</f>
        <v>{"AutoLevelLower":73}</v>
      </c>
    </row>
    <row r="200" spans="4:19" ht="16.5" x14ac:dyDescent="0.15">
      <c r="D200" s="10">
        <v>379</v>
      </c>
      <c r="E200" s="13">
        <v>185</v>
      </c>
      <c r="F200" s="10">
        <v>0</v>
      </c>
      <c r="G200" s="12">
        <v>0</v>
      </c>
      <c r="H200" s="12">
        <v>0</v>
      </c>
      <c r="I200" s="54">
        <v>36.0807084236693</v>
      </c>
      <c r="J200" s="54">
        <v>244</v>
      </c>
      <c r="L200" s="1" t="str">
        <f t="shared" si="142"/>
        <v>"CardMulti":25.26</v>
      </c>
      <c r="M200" s="1" t="str">
        <f t="shared" si="143"/>
        <v>{"CardMulti":25.26}</v>
      </c>
      <c r="N200" s="1" t="str">
        <f t="shared" si="144"/>
        <v>"AutoLevelLower":171</v>
      </c>
      <c r="O200" s="1" t="str">
        <f t="shared" si="145"/>
        <v>{"AutoLevelLower":171}</v>
      </c>
      <c r="P200" s="1" t="str">
        <f t="shared" si="146"/>
        <v>"CardMulti":10.82</v>
      </c>
      <c r="Q200" s="1" t="str">
        <f t="shared" si="147"/>
        <v>{"CardMulti":10.82}</v>
      </c>
      <c r="R200" s="1" t="str">
        <f t="shared" si="148"/>
        <v>"AutoLevelLower":73</v>
      </c>
      <c r="S200" s="1" t="str">
        <f t="shared" ref="S200" si="204">$A$3&amp;_xlfn.TEXTJOIN($C$1,1,R200)&amp;$A$4</f>
        <v>{"AutoLevelLower":73}</v>
      </c>
    </row>
    <row r="201" spans="4:19" ht="16.5" x14ac:dyDescent="0.15">
      <c r="D201" s="10">
        <v>381</v>
      </c>
      <c r="E201" s="13">
        <v>186</v>
      </c>
      <c r="F201" s="10">
        <v>0</v>
      </c>
      <c r="G201" s="12">
        <v>0</v>
      </c>
      <c r="H201" s="12">
        <v>0</v>
      </c>
      <c r="I201" s="54">
        <v>36.0807084236693</v>
      </c>
      <c r="J201" s="54">
        <v>244</v>
      </c>
      <c r="L201" s="1" t="str">
        <f t="shared" si="142"/>
        <v>"CardMulti":25.26</v>
      </c>
      <c r="M201" s="1" t="str">
        <f t="shared" si="143"/>
        <v>{"CardMulti":25.26}</v>
      </c>
      <c r="N201" s="1" t="str">
        <f t="shared" si="144"/>
        <v>"AutoLevelLower":171</v>
      </c>
      <c r="O201" s="1" t="str">
        <f t="shared" si="145"/>
        <v>{"AutoLevelLower":171}</v>
      </c>
      <c r="P201" s="1" t="str">
        <f t="shared" si="146"/>
        <v>"CardMulti":10.82</v>
      </c>
      <c r="Q201" s="1" t="str">
        <f t="shared" si="147"/>
        <v>{"CardMulti":10.82}</v>
      </c>
      <c r="R201" s="1" t="str">
        <f t="shared" si="148"/>
        <v>"AutoLevelLower":73</v>
      </c>
      <c r="S201" s="1" t="str">
        <f t="shared" ref="S201" si="205">$A$3&amp;_xlfn.TEXTJOIN($C$1,1,R201)&amp;$A$4</f>
        <v>{"AutoLevelLower":73}</v>
      </c>
    </row>
    <row r="202" spans="4:19" ht="16.5" x14ac:dyDescent="0.15">
      <c r="D202" s="10">
        <v>383</v>
      </c>
      <c r="E202" s="13">
        <v>187</v>
      </c>
      <c r="F202" s="10">
        <v>0</v>
      </c>
      <c r="G202" s="12">
        <v>0</v>
      </c>
      <c r="H202" s="12">
        <v>0</v>
      </c>
      <c r="I202" s="54">
        <v>36.0807084236693</v>
      </c>
      <c r="J202" s="54">
        <v>244</v>
      </c>
      <c r="L202" s="1" t="str">
        <f t="shared" si="142"/>
        <v>"CardMulti":25.26</v>
      </c>
      <c r="M202" s="1" t="str">
        <f t="shared" si="143"/>
        <v>{"CardMulti":25.26}</v>
      </c>
      <c r="N202" s="1" t="str">
        <f t="shared" si="144"/>
        <v>"AutoLevelLower":171</v>
      </c>
      <c r="O202" s="1" t="str">
        <f t="shared" si="145"/>
        <v>{"AutoLevelLower":171}</v>
      </c>
      <c r="P202" s="1" t="str">
        <f t="shared" si="146"/>
        <v>"CardMulti":10.82</v>
      </c>
      <c r="Q202" s="1" t="str">
        <f t="shared" si="147"/>
        <v>{"CardMulti":10.82}</v>
      </c>
      <c r="R202" s="1" t="str">
        <f t="shared" si="148"/>
        <v>"AutoLevelLower":73</v>
      </c>
      <c r="S202" s="1" t="str">
        <f t="shared" ref="S202" si="206">$A$3&amp;_xlfn.TEXTJOIN($C$1,1,R202)&amp;$A$4</f>
        <v>{"AutoLevelLower":73}</v>
      </c>
    </row>
    <row r="203" spans="4:19" ht="16.5" x14ac:dyDescent="0.15">
      <c r="D203" s="10">
        <v>385</v>
      </c>
      <c r="E203" s="13">
        <v>188</v>
      </c>
      <c r="F203" s="10">
        <v>0</v>
      </c>
      <c r="G203" s="12">
        <v>0</v>
      </c>
      <c r="H203" s="12">
        <v>0</v>
      </c>
      <c r="I203" s="54">
        <v>36.0807084236693</v>
      </c>
      <c r="J203" s="54">
        <v>244</v>
      </c>
      <c r="L203" s="1" t="str">
        <f t="shared" si="142"/>
        <v>"CardMulti":25.26</v>
      </c>
      <c r="M203" s="1" t="str">
        <f t="shared" si="143"/>
        <v>{"CardMulti":25.26}</v>
      </c>
      <c r="N203" s="1" t="str">
        <f t="shared" si="144"/>
        <v>"AutoLevelLower":171</v>
      </c>
      <c r="O203" s="1" t="str">
        <f t="shared" si="145"/>
        <v>{"AutoLevelLower":171}</v>
      </c>
      <c r="P203" s="1" t="str">
        <f t="shared" si="146"/>
        <v>"CardMulti":10.82</v>
      </c>
      <c r="Q203" s="1" t="str">
        <f t="shared" si="147"/>
        <v>{"CardMulti":10.82}</v>
      </c>
      <c r="R203" s="1" t="str">
        <f t="shared" si="148"/>
        <v>"AutoLevelLower":73</v>
      </c>
      <c r="S203" s="1" t="str">
        <f t="shared" ref="S203" si="207">$A$3&amp;_xlfn.TEXTJOIN($C$1,1,R203)&amp;$A$4</f>
        <v>{"AutoLevelLower":73}</v>
      </c>
    </row>
    <row r="204" spans="4:19" ht="16.5" x14ac:dyDescent="0.15">
      <c r="D204" s="10">
        <v>387</v>
      </c>
      <c r="E204" s="13">
        <v>189</v>
      </c>
      <c r="F204" s="10">
        <v>0</v>
      </c>
      <c r="G204" s="12">
        <v>0</v>
      </c>
      <c r="H204" s="12">
        <v>0</v>
      </c>
      <c r="I204" s="54">
        <v>36.0807084236693</v>
      </c>
      <c r="J204" s="54">
        <v>244</v>
      </c>
      <c r="L204" s="1" t="str">
        <f t="shared" si="142"/>
        <v>"CardMulti":25.26</v>
      </c>
      <c r="M204" s="1" t="str">
        <f t="shared" si="143"/>
        <v>{"CardMulti":25.26}</v>
      </c>
      <c r="N204" s="1" t="str">
        <f t="shared" si="144"/>
        <v>"AutoLevelLower":171</v>
      </c>
      <c r="O204" s="1" t="str">
        <f t="shared" si="145"/>
        <v>{"AutoLevelLower":171}</v>
      </c>
      <c r="P204" s="1" t="str">
        <f t="shared" si="146"/>
        <v>"CardMulti":10.82</v>
      </c>
      <c r="Q204" s="1" t="str">
        <f t="shared" si="147"/>
        <v>{"CardMulti":10.82}</v>
      </c>
      <c r="R204" s="1" t="str">
        <f t="shared" si="148"/>
        <v>"AutoLevelLower":73</v>
      </c>
      <c r="S204" s="1" t="str">
        <f t="shared" ref="S204" si="208">$A$3&amp;_xlfn.TEXTJOIN($C$1,1,R204)&amp;$A$4</f>
        <v>{"AutoLevelLower":73}</v>
      </c>
    </row>
    <row r="205" spans="4:19" ht="16.5" x14ac:dyDescent="0.15">
      <c r="D205" s="10">
        <v>389</v>
      </c>
      <c r="E205" s="13">
        <v>190</v>
      </c>
      <c r="F205" s="10">
        <v>0</v>
      </c>
      <c r="G205" s="12">
        <v>0</v>
      </c>
      <c r="H205" s="12">
        <v>0</v>
      </c>
      <c r="I205" s="54">
        <v>36.0807084236693</v>
      </c>
      <c r="J205" s="54">
        <v>244</v>
      </c>
      <c r="L205" s="1" t="str">
        <f t="shared" si="142"/>
        <v>"CardMulti":25.26</v>
      </c>
      <c r="M205" s="1" t="str">
        <f t="shared" si="143"/>
        <v>{"CardMulti":25.26}</v>
      </c>
      <c r="N205" s="1" t="str">
        <f t="shared" si="144"/>
        <v>"AutoLevelLower":171</v>
      </c>
      <c r="O205" s="1" t="str">
        <f t="shared" si="145"/>
        <v>{"AutoLevelLower":171}</v>
      </c>
      <c r="P205" s="1" t="str">
        <f t="shared" si="146"/>
        <v>"CardMulti":10.82</v>
      </c>
      <c r="Q205" s="1" t="str">
        <f t="shared" si="147"/>
        <v>{"CardMulti":10.82}</v>
      </c>
      <c r="R205" s="1" t="str">
        <f t="shared" si="148"/>
        <v>"AutoLevelLower":73</v>
      </c>
      <c r="S205" s="1" t="str">
        <f t="shared" ref="S205" si="209">$A$3&amp;_xlfn.TEXTJOIN($C$1,1,R205)&amp;$A$4</f>
        <v>{"AutoLevelLower":73}</v>
      </c>
    </row>
    <row r="206" spans="4:19" ht="16.5" x14ac:dyDescent="0.15">
      <c r="D206" s="10">
        <v>391</v>
      </c>
      <c r="E206" s="11">
        <v>191</v>
      </c>
      <c r="F206" s="10">
        <v>0</v>
      </c>
      <c r="G206" s="12">
        <v>0</v>
      </c>
      <c r="H206" s="12">
        <v>0</v>
      </c>
      <c r="I206" s="54">
        <v>36.0807084236693</v>
      </c>
      <c r="J206" s="54">
        <v>244</v>
      </c>
      <c r="L206" s="1" t="str">
        <f t="shared" si="142"/>
        <v>"CardMulti":25.26</v>
      </c>
      <c r="M206" s="1" t="str">
        <f t="shared" si="143"/>
        <v>{"CardMulti":25.26}</v>
      </c>
      <c r="N206" s="1" t="str">
        <f t="shared" si="144"/>
        <v>"AutoLevelLower":171</v>
      </c>
      <c r="O206" s="1" t="str">
        <f t="shared" si="145"/>
        <v>{"AutoLevelLower":171}</v>
      </c>
      <c r="P206" s="1" t="str">
        <f t="shared" si="146"/>
        <v>"CardMulti":10.82</v>
      </c>
      <c r="Q206" s="1" t="str">
        <f t="shared" si="147"/>
        <v>{"CardMulti":10.82}</v>
      </c>
      <c r="R206" s="1" t="str">
        <f t="shared" si="148"/>
        <v>"AutoLevelLower":73</v>
      </c>
      <c r="S206" s="1" t="str">
        <f t="shared" ref="S206" si="210">$A$3&amp;_xlfn.TEXTJOIN($C$1,1,R206)&amp;$A$4</f>
        <v>{"AutoLevelLower":73}</v>
      </c>
    </row>
    <row r="207" spans="4:19" ht="16.5" x14ac:dyDescent="0.15">
      <c r="D207" s="10">
        <v>393</v>
      </c>
      <c r="E207" s="13">
        <v>192</v>
      </c>
      <c r="F207" s="10">
        <v>0</v>
      </c>
      <c r="G207" s="12">
        <v>0</v>
      </c>
      <c r="H207" s="12">
        <v>0</v>
      </c>
      <c r="I207" s="54">
        <v>36.0807084236693</v>
      </c>
      <c r="J207" s="54">
        <v>244</v>
      </c>
      <c r="L207" s="1" t="str">
        <f t="shared" si="142"/>
        <v>"CardMulti":25.26</v>
      </c>
      <c r="M207" s="1" t="str">
        <f t="shared" si="143"/>
        <v>{"CardMulti":25.26}</v>
      </c>
      <c r="N207" s="1" t="str">
        <f t="shared" si="144"/>
        <v>"AutoLevelLower":171</v>
      </c>
      <c r="O207" s="1" t="str">
        <f t="shared" si="145"/>
        <v>{"AutoLevelLower":171}</v>
      </c>
      <c r="P207" s="1" t="str">
        <f t="shared" si="146"/>
        <v>"CardMulti":10.82</v>
      </c>
      <c r="Q207" s="1" t="str">
        <f t="shared" si="147"/>
        <v>{"CardMulti":10.82}</v>
      </c>
      <c r="R207" s="1" t="str">
        <f t="shared" si="148"/>
        <v>"AutoLevelLower":73</v>
      </c>
      <c r="S207" s="1" t="str">
        <f t="shared" ref="S207" si="211">$A$3&amp;_xlfn.TEXTJOIN($C$1,1,R207)&amp;$A$4</f>
        <v>{"AutoLevelLower":73}</v>
      </c>
    </row>
    <row r="208" spans="4:19" ht="16.5" x14ac:dyDescent="0.15">
      <c r="D208" s="10">
        <v>395</v>
      </c>
      <c r="E208" s="13">
        <v>193</v>
      </c>
      <c r="F208" s="10">
        <v>0</v>
      </c>
      <c r="G208" s="12">
        <v>0</v>
      </c>
      <c r="H208" s="12">
        <v>0</v>
      </c>
      <c r="I208" s="54">
        <v>36.0807084236693</v>
      </c>
      <c r="J208" s="54">
        <v>244</v>
      </c>
      <c r="L208" s="1" t="str">
        <f t="shared" si="142"/>
        <v>"CardMulti":25.26</v>
      </c>
      <c r="M208" s="1" t="str">
        <f t="shared" si="143"/>
        <v>{"CardMulti":25.26}</v>
      </c>
      <c r="N208" s="1" t="str">
        <f t="shared" si="144"/>
        <v>"AutoLevelLower":171</v>
      </c>
      <c r="O208" s="1" t="str">
        <f t="shared" si="145"/>
        <v>{"AutoLevelLower":171}</v>
      </c>
      <c r="P208" s="1" t="str">
        <f t="shared" si="146"/>
        <v>"CardMulti":10.82</v>
      </c>
      <c r="Q208" s="1" t="str">
        <f t="shared" si="147"/>
        <v>{"CardMulti":10.82}</v>
      </c>
      <c r="R208" s="1" t="str">
        <f t="shared" si="148"/>
        <v>"AutoLevelLower":73</v>
      </c>
      <c r="S208" s="1" t="str">
        <f t="shared" ref="S208" si="212">$A$3&amp;_xlfn.TEXTJOIN($C$1,1,R208)&amp;$A$4</f>
        <v>{"AutoLevelLower":73}</v>
      </c>
    </row>
    <row r="209" spans="4:19" ht="16.5" x14ac:dyDescent="0.15">
      <c r="D209" s="10">
        <v>397</v>
      </c>
      <c r="E209" s="13">
        <v>194</v>
      </c>
      <c r="F209" s="10">
        <v>0</v>
      </c>
      <c r="G209" s="12">
        <v>0</v>
      </c>
      <c r="H209" s="12">
        <v>0</v>
      </c>
      <c r="I209" s="54">
        <v>36.0807084236693</v>
      </c>
      <c r="J209" s="54">
        <v>244</v>
      </c>
      <c r="L209" s="1" t="str">
        <f t="shared" ref="L209:L265" si="213">$B$2&amp;I$12&amp;$B$2&amp;$B$1&amp;ROUND($I209*L$14/100,2)</f>
        <v>"CardMulti":25.26</v>
      </c>
      <c r="M209" s="1" t="str">
        <f t="shared" ref="M209:M265" si="214">$A$3&amp;_xlfn.TEXTJOIN($C$1,1,L209)&amp;$A$4</f>
        <v>{"CardMulti":25.26}</v>
      </c>
      <c r="N209" s="1" t="str">
        <f t="shared" ref="N209:N265" si="215">$B$2&amp;J$12&amp;$B$2&amp;$B$1&amp;ROUND($J209*N$14/100,0)</f>
        <v>"AutoLevelLower":171</v>
      </c>
      <c r="O209" s="1" t="str">
        <f t="shared" ref="O209:O265" si="216">$A$3&amp;_xlfn.TEXTJOIN($C$1,1,N209)&amp;$A$4</f>
        <v>{"AutoLevelLower":171}</v>
      </c>
      <c r="P209" s="1" t="str">
        <f t="shared" ref="P209:P265" si="217">$B$2&amp;I$12&amp;$B$2&amp;$B$1&amp;ROUND($I209*P$14/100,2)</f>
        <v>"CardMulti":10.82</v>
      </c>
      <c r="Q209" s="1" t="str">
        <f t="shared" ref="Q209:Q265" si="218">$A$3&amp;_xlfn.TEXTJOIN($C$1,1,P209)&amp;$A$4</f>
        <v>{"CardMulti":10.82}</v>
      </c>
      <c r="R209" s="1" t="str">
        <f t="shared" ref="R209:R265" si="219">$B$2&amp;J$12&amp;$B$2&amp;$B$1&amp;ROUND($J209*$R$14/100,0)</f>
        <v>"AutoLevelLower":73</v>
      </c>
      <c r="S209" s="1" t="str">
        <f t="shared" ref="S209" si="220">$A$3&amp;_xlfn.TEXTJOIN($C$1,1,R209)&amp;$A$4</f>
        <v>{"AutoLevelLower":73}</v>
      </c>
    </row>
    <row r="210" spans="4:19" ht="16.5" x14ac:dyDescent="0.15">
      <c r="D210" s="10">
        <v>399</v>
      </c>
      <c r="E210" s="13">
        <v>195</v>
      </c>
      <c r="F210" s="10">
        <v>0</v>
      </c>
      <c r="G210" s="12">
        <v>0</v>
      </c>
      <c r="H210" s="12">
        <v>0</v>
      </c>
      <c r="I210" s="54">
        <v>36.0807084236693</v>
      </c>
      <c r="J210" s="54">
        <v>244</v>
      </c>
      <c r="L210" s="1" t="str">
        <f t="shared" si="213"/>
        <v>"CardMulti":25.26</v>
      </c>
      <c r="M210" s="1" t="str">
        <f t="shared" si="214"/>
        <v>{"CardMulti":25.26}</v>
      </c>
      <c r="N210" s="1" t="str">
        <f t="shared" si="215"/>
        <v>"AutoLevelLower":171</v>
      </c>
      <c r="O210" s="1" t="str">
        <f t="shared" si="216"/>
        <v>{"AutoLevelLower":171}</v>
      </c>
      <c r="P210" s="1" t="str">
        <f t="shared" si="217"/>
        <v>"CardMulti":10.82</v>
      </c>
      <c r="Q210" s="1" t="str">
        <f t="shared" si="218"/>
        <v>{"CardMulti":10.82}</v>
      </c>
      <c r="R210" s="1" t="str">
        <f t="shared" si="219"/>
        <v>"AutoLevelLower":73</v>
      </c>
      <c r="S210" s="1" t="str">
        <f t="shared" ref="S210" si="221">$A$3&amp;_xlfn.TEXTJOIN($C$1,1,R210)&amp;$A$4</f>
        <v>{"AutoLevelLower":73}</v>
      </c>
    </row>
    <row r="211" spans="4:19" ht="16.5" x14ac:dyDescent="0.15">
      <c r="D211" s="10">
        <v>401</v>
      </c>
      <c r="E211" s="13">
        <v>196</v>
      </c>
      <c r="F211" s="10">
        <v>0</v>
      </c>
      <c r="G211" s="12">
        <v>0</v>
      </c>
      <c r="H211" s="12">
        <v>0</v>
      </c>
      <c r="I211" s="54">
        <v>36.0807084236693</v>
      </c>
      <c r="J211" s="54">
        <v>244</v>
      </c>
      <c r="L211" s="1" t="str">
        <f t="shared" si="213"/>
        <v>"CardMulti":25.26</v>
      </c>
      <c r="M211" s="1" t="str">
        <f t="shared" si="214"/>
        <v>{"CardMulti":25.26}</v>
      </c>
      <c r="N211" s="1" t="str">
        <f t="shared" si="215"/>
        <v>"AutoLevelLower":171</v>
      </c>
      <c r="O211" s="1" t="str">
        <f t="shared" si="216"/>
        <v>{"AutoLevelLower":171}</v>
      </c>
      <c r="P211" s="1" t="str">
        <f t="shared" si="217"/>
        <v>"CardMulti":10.82</v>
      </c>
      <c r="Q211" s="1" t="str">
        <f t="shared" si="218"/>
        <v>{"CardMulti":10.82}</v>
      </c>
      <c r="R211" s="1" t="str">
        <f t="shared" si="219"/>
        <v>"AutoLevelLower":73</v>
      </c>
      <c r="S211" s="1" t="str">
        <f t="shared" ref="S211" si="222">$A$3&amp;_xlfn.TEXTJOIN($C$1,1,R211)&amp;$A$4</f>
        <v>{"AutoLevelLower":73}</v>
      </c>
    </row>
    <row r="212" spans="4:19" ht="16.5" x14ac:dyDescent="0.15">
      <c r="D212" s="10">
        <v>403</v>
      </c>
      <c r="E212" s="13">
        <v>197</v>
      </c>
      <c r="F212" s="10">
        <v>0</v>
      </c>
      <c r="G212" s="12">
        <v>0</v>
      </c>
      <c r="H212" s="12">
        <v>0</v>
      </c>
      <c r="I212" s="54">
        <v>36.0807084236693</v>
      </c>
      <c r="J212" s="54">
        <v>244</v>
      </c>
      <c r="L212" s="1" t="str">
        <f t="shared" si="213"/>
        <v>"CardMulti":25.26</v>
      </c>
      <c r="M212" s="1" t="str">
        <f t="shared" si="214"/>
        <v>{"CardMulti":25.26}</v>
      </c>
      <c r="N212" s="1" t="str">
        <f t="shared" si="215"/>
        <v>"AutoLevelLower":171</v>
      </c>
      <c r="O212" s="1" t="str">
        <f t="shared" si="216"/>
        <v>{"AutoLevelLower":171}</v>
      </c>
      <c r="P212" s="1" t="str">
        <f t="shared" si="217"/>
        <v>"CardMulti":10.82</v>
      </c>
      <c r="Q212" s="1" t="str">
        <f t="shared" si="218"/>
        <v>{"CardMulti":10.82}</v>
      </c>
      <c r="R212" s="1" t="str">
        <f t="shared" si="219"/>
        <v>"AutoLevelLower":73</v>
      </c>
      <c r="S212" s="1" t="str">
        <f t="shared" ref="S212" si="223">$A$3&amp;_xlfn.TEXTJOIN($C$1,1,R212)&amp;$A$4</f>
        <v>{"AutoLevelLower":73}</v>
      </c>
    </row>
    <row r="213" spans="4:19" ht="16.5" x14ac:dyDescent="0.15">
      <c r="D213" s="10">
        <v>405</v>
      </c>
      <c r="E213" s="13">
        <v>198</v>
      </c>
      <c r="F213" s="10">
        <v>0</v>
      </c>
      <c r="G213" s="12">
        <v>0</v>
      </c>
      <c r="H213" s="12">
        <v>0</v>
      </c>
      <c r="I213" s="54">
        <v>36.0807084236693</v>
      </c>
      <c r="J213" s="54">
        <v>244</v>
      </c>
      <c r="L213" s="1" t="str">
        <f t="shared" si="213"/>
        <v>"CardMulti":25.26</v>
      </c>
      <c r="M213" s="1" t="str">
        <f t="shared" si="214"/>
        <v>{"CardMulti":25.26}</v>
      </c>
      <c r="N213" s="1" t="str">
        <f t="shared" si="215"/>
        <v>"AutoLevelLower":171</v>
      </c>
      <c r="O213" s="1" t="str">
        <f t="shared" si="216"/>
        <v>{"AutoLevelLower":171}</v>
      </c>
      <c r="P213" s="1" t="str">
        <f t="shared" si="217"/>
        <v>"CardMulti":10.82</v>
      </c>
      <c r="Q213" s="1" t="str">
        <f t="shared" si="218"/>
        <v>{"CardMulti":10.82}</v>
      </c>
      <c r="R213" s="1" t="str">
        <f t="shared" si="219"/>
        <v>"AutoLevelLower":73</v>
      </c>
      <c r="S213" s="1" t="str">
        <f t="shared" ref="S213" si="224">$A$3&amp;_xlfn.TEXTJOIN($C$1,1,R213)&amp;$A$4</f>
        <v>{"AutoLevelLower":73}</v>
      </c>
    </row>
    <row r="214" spans="4:19" ht="16.5" x14ac:dyDescent="0.15">
      <c r="D214" s="10">
        <v>407</v>
      </c>
      <c r="E214" s="13">
        <v>199</v>
      </c>
      <c r="F214" s="10">
        <v>0</v>
      </c>
      <c r="G214" s="12">
        <v>0</v>
      </c>
      <c r="H214" s="12">
        <v>0</v>
      </c>
      <c r="I214" s="54">
        <v>36.0807084236693</v>
      </c>
      <c r="J214" s="54">
        <v>244</v>
      </c>
      <c r="L214" s="1" t="str">
        <f t="shared" si="213"/>
        <v>"CardMulti":25.26</v>
      </c>
      <c r="M214" s="1" t="str">
        <f t="shared" si="214"/>
        <v>{"CardMulti":25.26}</v>
      </c>
      <c r="N214" s="1" t="str">
        <f t="shared" si="215"/>
        <v>"AutoLevelLower":171</v>
      </c>
      <c r="O214" s="1" t="str">
        <f t="shared" si="216"/>
        <v>{"AutoLevelLower":171}</v>
      </c>
      <c r="P214" s="1" t="str">
        <f t="shared" si="217"/>
        <v>"CardMulti":10.82</v>
      </c>
      <c r="Q214" s="1" t="str">
        <f t="shared" si="218"/>
        <v>{"CardMulti":10.82}</v>
      </c>
      <c r="R214" s="1" t="str">
        <f t="shared" si="219"/>
        <v>"AutoLevelLower":73</v>
      </c>
      <c r="S214" s="1" t="str">
        <f t="shared" ref="S214" si="225">$A$3&amp;_xlfn.TEXTJOIN($C$1,1,R214)&amp;$A$4</f>
        <v>{"AutoLevelLower":73}</v>
      </c>
    </row>
    <row r="215" spans="4:19" ht="16.5" x14ac:dyDescent="0.15">
      <c r="D215" s="10">
        <v>409</v>
      </c>
      <c r="E215" s="13">
        <v>200</v>
      </c>
      <c r="F215" s="10">
        <v>0</v>
      </c>
      <c r="G215" s="12">
        <v>0</v>
      </c>
      <c r="H215" s="12">
        <v>0</v>
      </c>
      <c r="I215" s="54">
        <v>36.0807084236693</v>
      </c>
      <c r="J215" s="54">
        <v>244</v>
      </c>
      <c r="L215" s="1" t="str">
        <f t="shared" si="213"/>
        <v>"CardMulti":25.26</v>
      </c>
      <c r="M215" s="1" t="str">
        <f t="shared" si="214"/>
        <v>{"CardMulti":25.26}</v>
      </c>
      <c r="N215" s="1" t="str">
        <f t="shared" si="215"/>
        <v>"AutoLevelLower":171</v>
      </c>
      <c r="O215" s="1" t="str">
        <f t="shared" si="216"/>
        <v>{"AutoLevelLower":171}</v>
      </c>
      <c r="P215" s="1" t="str">
        <f t="shared" si="217"/>
        <v>"CardMulti":10.82</v>
      </c>
      <c r="Q215" s="1" t="str">
        <f t="shared" si="218"/>
        <v>{"CardMulti":10.82}</v>
      </c>
      <c r="R215" s="1" t="str">
        <f t="shared" si="219"/>
        <v>"AutoLevelLower":73</v>
      </c>
      <c r="S215" s="1" t="str">
        <f t="shared" ref="S215" si="226">$A$3&amp;_xlfn.TEXTJOIN($C$1,1,R215)&amp;$A$4</f>
        <v>{"AutoLevelLower":73}</v>
      </c>
    </row>
    <row r="216" spans="4:19" ht="16.5" x14ac:dyDescent="0.15">
      <c r="D216" s="10">
        <v>411</v>
      </c>
      <c r="E216" s="11">
        <v>201</v>
      </c>
      <c r="F216" s="10">
        <v>0</v>
      </c>
      <c r="G216" s="12">
        <v>0</v>
      </c>
      <c r="H216" s="12">
        <v>0</v>
      </c>
      <c r="I216" s="54">
        <v>36.0807084236693</v>
      </c>
      <c r="J216" s="54">
        <v>244</v>
      </c>
      <c r="L216" s="1" t="str">
        <f t="shared" si="213"/>
        <v>"CardMulti":25.26</v>
      </c>
      <c r="M216" s="1" t="str">
        <f t="shared" si="214"/>
        <v>{"CardMulti":25.26}</v>
      </c>
      <c r="N216" s="1" t="str">
        <f t="shared" si="215"/>
        <v>"AutoLevelLower":171</v>
      </c>
      <c r="O216" s="1" t="str">
        <f t="shared" si="216"/>
        <v>{"AutoLevelLower":171}</v>
      </c>
      <c r="P216" s="1" t="str">
        <f t="shared" si="217"/>
        <v>"CardMulti":10.82</v>
      </c>
      <c r="Q216" s="1" t="str">
        <f t="shared" si="218"/>
        <v>{"CardMulti":10.82}</v>
      </c>
      <c r="R216" s="1" t="str">
        <f t="shared" si="219"/>
        <v>"AutoLevelLower":73</v>
      </c>
      <c r="S216" s="1" t="str">
        <f t="shared" ref="S216" si="227">$A$3&amp;_xlfn.TEXTJOIN($C$1,1,R216)&amp;$A$4</f>
        <v>{"AutoLevelLower":73}</v>
      </c>
    </row>
    <row r="217" spans="4:19" ht="16.5" x14ac:dyDescent="0.15">
      <c r="D217" s="10">
        <v>413</v>
      </c>
      <c r="E217" s="13">
        <v>202</v>
      </c>
      <c r="F217" s="10">
        <v>0</v>
      </c>
      <c r="G217" s="12">
        <v>0</v>
      </c>
      <c r="H217" s="12">
        <v>0</v>
      </c>
      <c r="I217" s="54">
        <v>36.0807084236693</v>
      </c>
      <c r="J217" s="54">
        <v>244</v>
      </c>
      <c r="L217" s="1" t="str">
        <f t="shared" si="213"/>
        <v>"CardMulti":25.26</v>
      </c>
      <c r="M217" s="1" t="str">
        <f t="shared" si="214"/>
        <v>{"CardMulti":25.26}</v>
      </c>
      <c r="N217" s="1" t="str">
        <f t="shared" si="215"/>
        <v>"AutoLevelLower":171</v>
      </c>
      <c r="O217" s="1" t="str">
        <f t="shared" si="216"/>
        <v>{"AutoLevelLower":171}</v>
      </c>
      <c r="P217" s="1" t="str">
        <f t="shared" si="217"/>
        <v>"CardMulti":10.82</v>
      </c>
      <c r="Q217" s="1" t="str">
        <f t="shared" si="218"/>
        <v>{"CardMulti":10.82}</v>
      </c>
      <c r="R217" s="1" t="str">
        <f t="shared" si="219"/>
        <v>"AutoLevelLower":73</v>
      </c>
      <c r="S217" s="1" t="str">
        <f t="shared" ref="S217" si="228">$A$3&amp;_xlfn.TEXTJOIN($C$1,1,R217)&amp;$A$4</f>
        <v>{"AutoLevelLower":73}</v>
      </c>
    </row>
    <row r="218" spans="4:19" ht="16.5" x14ac:dyDescent="0.15">
      <c r="D218" s="10">
        <v>415</v>
      </c>
      <c r="E218" s="13">
        <v>203</v>
      </c>
      <c r="F218" s="10">
        <v>0</v>
      </c>
      <c r="G218" s="12">
        <v>0</v>
      </c>
      <c r="H218" s="12">
        <v>0</v>
      </c>
      <c r="I218" s="54">
        <v>36.0807084236693</v>
      </c>
      <c r="J218" s="54">
        <v>244</v>
      </c>
      <c r="L218" s="1" t="str">
        <f t="shared" si="213"/>
        <v>"CardMulti":25.26</v>
      </c>
      <c r="M218" s="1" t="str">
        <f t="shared" si="214"/>
        <v>{"CardMulti":25.26}</v>
      </c>
      <c r="N218" s="1" t="str">
        <f t="shared" si="215"/>
        <v>"AutoLevelLower":171</v>
      </c>
      <c r="O218" s="1" t="str">
        <f t="shared" si="216"/>
        <v>{"AutoLevelLower":171}</v>
      </c>
      <c r="P218" s="1" t="str">
        <f t="shared" si="217"/>
        <v>"CardMulti":10.82</v>
      </c>
      <c r="Q218" s="1" t="str">
        <f t="shared" si="218"/>
        <v>{"CardMulti":10.82}</v>
      </c>
      <c r="R218" s="1" t="str">
        <f t="shared" si="219"/>
        <v>"AutoLevelLower":73</v>
      </c>
      <c r="S218" s="1" t="str">
        <f t="shared" ref="S218" si="229">$A$3&amp;_xlfn.TEXTJOIN($C$1,1,R218)&amp;$A$4</f>
        <v>{"AutoLevelLower":73}</v>
      </c>
    </row>
    <row r="219" spans="4:19" ht="16.5" x14ac:dyDescent="0.15">
      <c r="D219" s="10">
        <v>417</v>
      </c>
      <c r="E219" s="13">
        <v>204</v>
      </c>
      <c r="F219" s="10">
        <v>0</v>
      </c>
      <c r="G219" s="12">
        <v>0</v>
      </c>
      <c r="H219" s="12">
        <v>0</v>
      </c>
      <c r="I219" s="54">
        <v>36.0807084236693</v>
      </c>
      <c r="J219" s="54">
        <v>244</v>
      </c>
      <c r="L219" s="1" t="str">
        <f t="shared" si="213"/>
        <v>"CardMulti":25.26</v>
      </c>
      <c r="M219" s="1" t="str">
        <f t="shared" si="214"/>
        <v>{"CardMulti":25.26}</v>
      </c>
      <c r="N219" s="1" t="str">
        <f t="shared" si="215"/>
        <v>"AutoLevelLower":171</v>
      </c>
      <c r="O219" s="1" t="str">
        <f t="shared" si="216"/>
        <v>{"AutoLevelLower":171}</v>
      </c>
      <c r="P219" s="1" t="str">
        <f t="shared" si="217"/>
        <v>"CardMulti":10.82</v>
      </c>
      <c r="Q219" s="1" t="str">
        <f t="shared" si="218"/>
        <v>{"CardMulti":10.82}</v>
      </c>
      <c r="R219" s="1" t="str">
        <f t="shared" si="219"/>
        <v>"AutoLevelLower":73</v>
      </c>
      <c r="S219" s="1" t="str">
        <f t="shared" ref="S219" si="230">$A$3&amp;_xlfn.TEXTJOIN($C$1,1,R219)&amp;$A$4</f>
        <v>{"AutoLevelLower":73}</v>
      </c>
    </row>
    <row r="220" spans="4:19" ht="16.5" x14ac:dyDescent="0.15">
      <c r="D220" s="10">
        <v>419</v>
      </c>
      <c r="E220" s="13">
        <v>205</v>
      </c>
      <c r="F220" s="10">
        <v>0</v>
      </c>
      <c r="G220" s="12">
        <v>0</v>
      </c>
      <c r="H220" s="12">
        <v>0</v>
      </c>
      <c r="I220" s="54">
        <v>36.0807084236693</v>
      </c>
      <c r="J220" s="54">
        <v>244</v>
      </c>
      <c r="L220" s="1" t="str">
        <f t="shared" si="213"/>
        <v>"CardMulti":25.26</v>
      </c>
      <c r="M220" s="1" t="str">
        <f t="shared" si="214"/>
        <v>{"CardMulti":25.26}</v>
      </c>
      <c r="N220" s="1" t="str">
        <f t="shared" si="215"/>
        <v>"AutoLevelLower":171</v>
      </c>
      <c r="O220" s="1" t="str">
        <f t="shared" si="216"/>
        <v>{"AutoLevelLower":171}</v>
      </c>
      <c r="P220" s="1" t="str">
        <f t="shared" si="217"/>
        <v>"CardMulti":10.82</v>
      </c>
      <c r="Q220" s="1" t="str">
        <f t="shared" si="218"/>
        <v>{"CardMulti":10.82}</v>
      </c>
      <c r="R220" s="1" t="str">
        <f t="shared" si="219"/>
        <v>"AutoLevelLower":73</v>
      </c>
      <c r="S220" s="1" t="str">
        <f t="shared" ref="S220" si="231">$A$3&amp;_xlfn.TEXTJOIN($C$1,1,R220)&amp;$A$4</f>
        <v>{"AutoLevelLower":73}</v>
      </c>
    </row>
    <row r="221" spans="4:19" ht="16.5" x14ac:dyDescent="0.15">
      <c r="D221" s="10">
        <v>421</v>
      </c>
      <c r="E221" s="13">
        <v>206</v>
      </c>
      <c r="F221" s="10">
        <v>0</v>
      </c>
      <c r="G221" s="12">
        <v>0</v>
      </c>
      <c r="H221" s="12">
        <v>0</v>
      </c>
      <c r="I221" s="54">
        <v>36.0807084236693</v>
      </c>
      <c r="J221" s="54">
        <v>244</v>
      </c>
      <c r="L221" s="1" t="str">
        <f t="shared" si="213"/>
        <v>"CardMulti":25.26</v>
      </c>
      <c r="M221" s="1" t="str">
        <f t="shared" si="214"/>
        <v>{"CardMulti":25.26}</v>
      </c>
      <c r="N221" s="1" t="str">
        <f t="shared" si="215"/>
        <v>"AutoLevelLower":171</v>
      </c>
      <c r="O221" s="1" t="str">
        <f t="shared" si="216"/>
        <v>{"AutoLevelLower":171}</v>
      </c>
      <c r="P221" s="1" t="str">
        <f t="shared" si="217"/>
        <v>"CardMulti":10.82</v>
      </c>
      <c r="Q221" s="1" t="str">
        <f t="shared" si="218"/>
        <v>{"CardMulti":10.82}</v>
      </c>
      <c r="R221" s="1" t="str">
        <f t="shared" si="219"/>
        <v>"AutoLevelLower":73</v>
      </c>
      <c r="S221" s="1" t="str">
        <f t="shared" ref="S221" si="232">$A$3&amp;_xlfn.TEXTJOIN($C$1,1,R221)&amp;$A$4</f>
        <v>{"AutoLevelLower":73}</v>
      </c>
    </row>
    <row r="222" spans="4:19" ht="16.5" x14ac:dyDescent="0.15">
      <c r="D222" s="10">
        <v>423</v>
      </c>
      <c r="E222" s="13">
        <v>207</v>
      </c>
      <c r="F222" s="10">
        <v>0</v>
      </c>
      <c r="G222" s="12">
        <v>0</v>
      </c>
      <c r="H222" s="12">
        <v>0</v>
      </c>
      <c r="I222" s="54">
        <v>36.0807084236693</v>
      </c>
      <c r="J222" s="54">
        <v>244</v>
      </c>
      <c r="L222" s="1" t="str">
        <f t="shared" si="213"/>
        <v>"CardMulti":25.26</v>
      </c>
      <c r="M222" s="1" t="str">
        <f t="shared" si="214"/>
        <v>{"CardMulti":25.26}</v>
      </c>
      <c r="N222" s="1" t="str">
        <f t="shared" si="215"/>
        <v>"AutoLevelLower":171</v>
      </c>
      <c r="O222" s="1" t="str">
        <f t="shared" si="216"/>
        <v>{"AutoLevelLower":171}</v>
      </c>
      <c r="P222" s="1" t="str">
        <f t="shared" si="217"/>
        <v>"CardMulti":10.82</v>
      </c>
      <c r="Q222" s="1" t="str">
        <f t="shared" si="218"/>
        <v>{"CardMulti":10.82}</v>
      </c>
      <c r="R222" s="1" t="str">
        <f t="shared" si="219"/>
        <v>"AutoLevelLower":73</v>
      </c>
      <c r="S222" s="1" t="str">
        <f t="shared" ref="S222" si="233">$A$3&amp;_xlfn.TEXTJOIN($C$1,1,R222)&amp;$A$4</f>
        <v>{"AutoLevelLower":73}</v>
      </c>
    </row>
    <row r="223" spans="4:19" ht="16.5" x14ac:dyDescent="0.15">
      <c r="D223" s="10">
        <v>425</v>
      </c>
      <c r="E223" s="13">
        <v>208</v>
      </c>
      <c r="F223" s="10">
        <v>0</v>
      </c>
      <c r="G223" s="12">
        <v>0</v>
      </c>
      <c r="H223" s="12">
        <v>0</v>
      </c>
      <c r="I223" s="54">
        <v>36.0807084236693</v>
      </c>
      <c r="J223" s="54">
        <v>244</v>
      </c>
      <c r="L223" s="1" t="str">
        <f t="shared" si="213"/>
        <v>"CardMulti":25.26</v>
      </c>
      <c r="M223" s="1" t="str">
        <f t="shared" si="214"/>
        <v>{"CardMulti":25.26}</v>
      </c>
      <c r="N223" s="1" t="str">
        <f t="shared" si="215"/>
        <v>"AutoLevelLower":171</v>
      </c>
      <c r="O223" s="1" t="str">
        <f t="shared" si="216"/>
        <v>{"AutoLevelLower":171}</v>
      </c>
      <c r="P223" s="1" t="str">
        <f t="shared" si="217"/>
        <v>"CardMulti":10.82</v>
      </c>
      <c r="Q223" s="1" t="str">
        <f t="shared" si="218"/>
        <v>{"CardMulti":10.82}</v>
      </c>
      <c r="R223" s="1" t="str">
        <f t="shared" si="219"/>
        <v>"AutoLevelLower":73</v>
      </c>
      <c r="S223" s="1" t="str">
        <f t="shared" ref="S223" si="234">$A$3&amp;_xlfn.TEXTJOIN($C$1,1,R223)&amp;$A$4</f>
        <v>{"AutoLevelLower":73}</v>
      </c>
    </row>
    <row r="224" spans="4:19" ht="16.5" x14ac:dyDescent="0.15">
      <c r="D224" s="10">
        <v>427</v>
      </c>
      <c r="E224" s="13">
        <v>209</v>
      </c>
      <c r="F224" s="10">
        <v>0</v>
      </c>
      <c r="G224" s="12">
        <v>0</v>
      </c>
      <c r="H224" s="12">
        <v>0</v>
      </c>
      <c r="I224" s="54">
        <v>36.0807084236693</v>
      </c>
      <c r="J224" s="54">
        <v>244</v>
      </c>
      <c r="L224" s="1" t="str">
        <f t="shared" si="213"/>
        <v>"CardMulti":25.26</v>
      </c>
      <c r="M224" s="1" t="str">
        <f t="shared" si="214"/>
        <v>{"CardMulti":25.26}</v>
      </c>
      <c r="N224" s="1" t="str">
        <f t="shared" si="215"/>
        <v>"AutoLevelLower":171</v>
      </c>
      <c r="O224" s="1" t="str">
        <f t="shared" si="216"/>
        <v>{"AutoLevelLower":171}</v>
      </c>
      <c r="P224" s="1" t="str">
        <f t="shared" si="217"/>
        <v>"CardMulti":10.82</v>
      </c>
      <c r="Q224" s="1" t="str">
        <f t="shared" si="218"/>
        <v>{"CardMulti":10.82}</v>
      </c>
      <c r="R224" s="1" t="str">
        <f t="shared" si="219"/>
        <v>"AutoLevelLower":73</v>
      </c>
      <c r="S224" s="1" t="str">
        <f t="shared" ref="S224" si="235">$A$3&amp;_xlfn.TEXTJOIN($C$1,1,R224)&amp;$A$4</f>
        <v>{"AutoLevelLower":73}</v>
      </c>
    </row>
    <row r="225" spans="4:19" ht="16.5" x14ac:dyDescent="0.15">
      <c r="D225" s="10">
        <v>429</v>
      </c>
      <c r="E225" s="13">
        <v>210</v>
      </c>
      <c r="F225" s="10">
        <v>0</v>
      </c>
      <c r="G225" s="12">
        <v>0</v>
      </c>
      <c r="H225" s="12">
        <v>0</v>
      </c>
      <c r="I225" s="54">
        <v>36.0807084236693</v>
      </c>
      <c r="J225" s="54">
        <v>244</v>
      </c>
      <c r="L225" s="1" t="str">
        <f t="shared" si="213"/>
        <v>"CardMulti":25.26</v>
      </c>
      <c r="M225" s="1" t="str">
        <f t="shared" si="214"/>
        <v>{"CardMulti":25.26}</v>
      </c>
      <c r="N225" s="1" t="str">
        <f t="shared" si="215"/>
        <v>"AutoLevelLower":171</v>
      </c>
      <c r="O225" s="1" t="str">
        <f t="shared" si="216"/>
        <v>{"AutoLevelLower":171}</v>
      </c>
      <c r="P225" s="1" t="str">
        <f t="shared" si="217"/>
        <v>"CardMulti":10.82</v>
      </c>
      <c r="Q225" s="1" t="str">
        <f t="shared" si="218"/>
        <v>{"CardMulti":10.82}</v>
      </c>
      <c r="R225" s="1" t="str">
        <f t="shared" si="219"/>
        <v>"AutoLevelLower":73</v>
      </c>
      <c r="S225" s="1" t="str">
        <f t="shared" ref="S225" si="236">$A$3&amp;_xlfn.TEXTJOIN($C$1,1,R225)&amp;$A$4</f>
        <v>{"AutoLevelLower":73}</v>
      </c>
    </row>
    <row r="226" spans="4:19" ht="16.5" x14ac:dyDescent="0.15">
      <c r="D226" s="10">
        <v>431</v>
      </c>
      <c r="E226" s="11">
        <v>211</v>
      </c>
      <c r="F226" s="10">
        <v>0</v>
      </c>
      <c r="G226" s="12">
        <v>0</v>
      </c>
      <c r="H226" s="12">
        <v>0</v>
      </c>
      <c r="I226" s="54">
        <v>36.0807084236693</v>
      </c>
      <c r="J226" s="54">
        <v>244</v>
      </c>
      <c r="L226" s="1" t="str">
        <f t="shared" si="213"/>
        <v>"CardMulti":25.26</v>
      </c>
      <c r="M226" s="1" t="str">
        <f t="shared" si="214"/>
        <v>{"CardMulti":25.26}</v>
      </c>
      <c r="N226" s="1" t="str">
        <f t="shared" si="215"/>
        <v>"AutoLevelLower":171</v>
      </c>
      <c r="O226" s="1" t="str">
        <f t="shared" si="216"/>
        <v>{"AutoLevelLower":171}</v>
      </c>
      <c r="P226" s="1" t="str">
        <f t="shared" si="217"/>
        <v>"CardMulti":10.82</v>
      </c>
      <c r="Q226" s="1" t="str">
        <f t="shared" si="218"/>
        <v>{"CardMulti":10.82}</v>
      </c>
      <c r="R226" s="1" t="str">
        <f t="shared" si="219"/>
        <v>"AutoLevelLower":73</v>
      </c>
      <c r="S226" s="1" t="str">
        <f t="shared" ref="S226" si="237">$A$3&amp;_xlfn.TEXTJOIN($C$1,1,R226)&amp;$A$4</f>
        <v>{"AutoLevelLower":73}</v>
      </c>
    </row>
    <row r="227" spans="4:19" ht="16.5" x14ac:dyDescent="0.15">
      <c r="D227" s="10">
        <v>433</v>
      </c>
      <c r="E227" s="13">
        <v>212</v>
      </c>
      <c r="F227" s="10">
        <v>0</v>
      </c>
      <c r="G227" s="12">
        <v>0</v>
      </c>
      <c r="H227" s="12">
        <v>0</v>
      </c>
      <c r="I227" s="54">
        <v>36.0807084236693</v>
      </c>
      <c r="J227" s="54">
        <v>244</v>
      </c>
      <c r="L227" s="1" t="str">
        <f t="shared" si="213"/>
        <v>"CardMulti":25.26</v>
      </c>
      <c r="M227" s="1" t="str">
        <f t="shared" si="214"/>
        <v>{"CardMulti":25.26}</v>
      </c>
      <c r="N227" s="1" t="str">
        <f t="shared" si="215"/>
        <v>"AutoLevelLower":171</v>
      </c>
      <c r="O227" s="1" t="str">
        <f t="shared" si="216"/>
        <v>{"AutoLevelLower":171}</v>
      </c>
      <c r="P227" s="1" t="str">
        <f t="shared" si="217"/>
        <v>"CardMulti":10.82</v>
      </c>
      <c r="Q227" s="1" t="str">
        <f t="shared" si="218"/>
        <v>{"CardMulti":10.82}</v>
      </c>
      <c r="R227" s="1" t="str">
        <f t="shared" si="219"/>
        <v>"AutoLevelLower":73</v>
      </c>
      <c r="S227" s="1" t="str">
        <f t="shared" ref="S227" si="238">$A$3&amp;_xlfn.TEXTJOIN($C$1,1,R227)&amp;$A$4</f>
        <v>{"AutoLevelLower":73}</v>
      </c>
    </row>
    <row r="228" spans="4:19" ht="16.5" x14ac:dyDescent="0.15">
      <c r="D228" s="10">
        <v>435</v>
      </c>
      <c r="E228" s="13">
        <v>213</v>
      </c>
      <c r="F228" s="10">
        <v>0</v>
      </c>
      <c r="G228" s="12">
        <v>0</v>
      </c>
      <c r="H228" s="12">
        <v>0</v>
      </c>
      <c r="I228" s="54">
        <v>36.0807084236693</v>
      </c>
      <c r="J228" s="54">
        <v>244</v>
      </c>
      <c r="L228" s="1" t="str">
        <f t="shared" si="213"/>
        <v>"CardMulti":25.26</v>
      </c>
      <c r="M228" s="1" t="str">
        <f t="shared" si="214"/>
        <v>{"CardMulti":25.26}</v>
      </c>
      <c r="N228" s="1" t="str">
        <f t="shared" si="215"/>
        <v>"AutoLevelLower":171</v>
      </c>
      <c r="O228" s="1" t="str">
        <f t="shared" si="216"/>
        <v>{"AutoLevelLower":171}</v>
      </c>
      <c r="P228" s="1" t="str">
        <f t="shared" si="217"/>
        <v>"CardMulti":10.82</v>
      </c>
      <c r="Q228" s="1" t="str">
        <f t="shared" si="218"/>
        <v>{"CardMulti":10.82}</v>
      </c>
      <c r="R228" s="1" t="str">
        <f t="shared" si="219"/>
        <v>"AutoLevelLower":73</v>
      </c>
      <c r="S228" s="1" t="str">
        <f t="shared" ref="S228" si="239">$A$3&amp;_xlfn.TEXTJOIN($C$1,1,R228)&amp;$A$4</f>
        <v>{"AutoLevelLower":73}</v>
      </c>
    </row>
    <row r="229" spans="4:19" ht="16.5" x14ac:dyDescent="0.15">
      <c r="D229" s="10">
        <v>437</v>
      </c>
      <c r="E229" s="13">
        <v>214</v>
      </c>
      <c r="F229" s="10">
        <v>0</v>
      </c>
      <c r="G229" s="12">
        <v>0</v>
      </c>
      <c r="H229" s="12">
        <v>0</v>
      </c>
      <c r="I229" s="54">
        <v>36.0807084236693</v>
      </c>
      <c r="J229" s="54">
        <v>244</v>
      </c>
      <c r="L229" s="1" t="str">
        <f t="shared" si="213"/>
        <v>"CardMulti":25.26</v>
      </c>
      <c r="M229" s="1" t="str">
        <f t="shared" si="214"/>
        <v>{"CardMulti":25.26}</v>
      </c>
      <c r="N229" s="1" t="str">
        <f t="shared" si="215"/>
        <v>"AutoLevelLower":171</v>
      </c>
      <c r="O229" s="1" t="str">
        <f t="shared" si="216"/>
        <v>{"AutoLevelLower":171}</v>
      </c>
      <c r="P229" s="1" t="str">
        <f t="shared" si="217"/>
        <v>"CardMulti":10.82</v>
      </c>
      <c r="Q229" s="1" t="str">
        <f t="shared" si="218"/>
        <v>{"CardMulti":10.82}</v>
      </c>
      <c r="R229" s="1" t="str">
        <f t="shared" si="219"/>
        <v>"AutoLevelLower":73</v>
      </c>
      <c r="S229" s="1" t="str">
        <f t="shared" ref="S229" si="240">$A$3&amp;_xlfn.TEXTJOIN($C$1,1,R229)&amp;$A$4</f>
        <v>{"AutoLevelLower":73}</v>
      </c>
    </row>
    <row r="230" spans="4:19" ht="16.5" x14ac:dyDescent="0.15">
      <c r="D230" s="10">
        <v>439</v>
      </c>
      <c r="E230" s="13">
        <v>215</v>
      </c>
      <c r="F230" s="10">
        <v>0</v>
      </c>
      <c r="G230" s="12">
        <v>0</v>
      </c>
      <c r="H230" s="12">
        <v>0</v>
      </c>
      <c r="I230" s="54">
        <v>36.0807084236693</v>
      </c>
      <c r="J230" s="54">
        <v>244</v>
      </c>
      <c r="L230" s="1" t="str">
        <f t="shared" si="213"/>
        <v>"CardMulti":25.26</v>
      </c>
      <c r="M230" s="1" t="str">
        <f t="shared" si="214"/>
        <v>{"CardMulti":25.26}</v>
      </c>
      <c r="N230" s="1" t="str">
        <f t="shared" si="215"/>
        <v>"AutoLevelLower":171</v>
      </c>
      <c r="O230" s="1" t="str">
        <f t="shared" si="216"/>
        <v>{"AutoLevelLower":171}</v>
      </c>
      <c r="P230" s="1" t="str">
        <f t="shared" si="217"/>
        <v>"CardMulti":10.82</v>
      </c>
      <c r="Q230" s="1" t="str">
        <f t="shared" si="218"/>
        <v>{"CardMulti":10.82}</v>
      </c>
      <c r="R230" s="1" t="str">
        <f t="shared" si="219"/>
        <v>"AutoLevelLower":73</v>
      </c>
      <c r="S230" s="1" t="str">
        <f t="shared" ref="S230" si="241">$A$3&amp;_xlfn.TEXTJOIN($C$1,1,R230)&amp;$A$4</f>
        <v>{"AutoLevelLower":73}</v>
      </c>
    </row>
    <row r="231" spans="4:19" ht="16.5" x14ac:dyDescent="0.15">
      <c r="D231" s="10">
        <v>441</v>
      </c>
      <c r="E231" s="13">
        <v>216</v>
      </c>
      <c r="F231" s="10">
        <v>0</v>
      </c>
      <c r="G231" s="12">
        <v>0</v>
      </c>
      <c r="H231" s="12">
        <v>0</v>
      </c>
      <c r="I231" s="54">
        <v>36.0807084236693</v>
      </c>
      <c r="J231" s="54">
        <v>244</v>
      </c>
      <c r="L231" s="1" t="str">
        <f t="shared" si="213"/>
        <v>"CardMulti":25.26</v>
      </c>
      <c r="M231" s="1" t="str">
        <f t="shared" si="214"/>
        <v>{"CardMulti":25.26}</v>
      </c>
      <c r="N231" s="1" t="str">
        <f t="shared" si="215"/>
        <v>"AutoLevelLower":171</v>
      </c>
      <c r="O231" s="1" t="str">
        <f t="shared" si="216"/>
        <v>{"AutoLevelLower":171}</v>
      </c>
      <c r="P231" s="1" t="str">
        <f t="shared" si="217"/>
        <v>"CardMulti":10.82</v>
      </c>
      <c r="Q231" s="1" t="str">
        <f t="shared" si="218"/>
        <v>{"CardMulti":10.82}</v>
      </c>
      <c r="R231" s="1" t="str">
        <f t="shared" si="219"/>
        <v>"AutoLevelLower":73</v>
      </c>
      <c r="S231" s="1" t="str">
        <f t="shared" ref="S231" si="242">$A$3&amp;_xlfn.TEXTJOIN($C$1,1,R231)&amp;$A$4</f>
        <v>{"AutoLevelLower":73}</v>
      </c>
    </row>
    <row r="232" spans="4:19" ht="16.5" x14ac:dyDescent="0.15">
      <c r="D232" s="10">
        <v>443</v>
      </c>
      <c r="E232" s="13">
        <v>217</v>
      </c>
      <c r="F232" s="10">
        <v>0</v>
      </c>
      <c r="G232" s="12">
        <v>0</v>
      </c>
      <c r="H232" s="12">
        <v>0</v>
      </c>
      <c r="I232" s="54">
        <v>36.0807084236693</v>
      </c>
      <c r="J232" s="54">
        <v>244</v>
      </c>
      <c r="L232" s="1" t="str">
        <f t="shared" si="213"/>
        <v>"CardMulti":25.26</v>
      </c>
      <c r="M232" s="1" t="str">
        <f t="shared" si="214"/>
        <v>{"CardMulti":25.26}</v>
      </c>
      <c r="N232" s="1" t="str">
        <f t="shared" si="215"/>
        <v>"AutoLevelLower":171</v>
      </c>
      <c r="O232" s="1" t="str">
        <f t="shared" si="216"/>
        <v>{"AutoLevelLower":171}</v>
      </c>
      <c r="P232" s="1" t="str">
        <f t="shared" si="217"/>
        <v>"CardMulti":10.82</v>
      </c>
      <c r="Q232" s="1" t="str">
        <f t="shared" si="218"/>
        <v>{"CardMulti":10.82}</v>
      </c>
      <c r="R232" s="1" t="str">
        <f t="shared" si="219"/>
        <v>"AutoLevelLower":73</v>
      </c>
      <c r="S232" s="1" t="str">
        <f t="shared" ref="S232" si="243">$A$3&amp;_xlfn.TEXTJOIN($C$1,1,R232)&amp;$A$4</f>
        <v>{"AutoLevelLower":73}</v>
      </c>
    </row>
    <row r="233" spans="4:19" ht="16.5" x14ac:dyDescent="0.15">
      <c r="D233" s="10">
        <v>445</v>
      </c>
      <c r="E233" s="13">
        <v>218</v>
      </c>
      <c r="F233" s="10">
        <v>0</v>
      </c>
      <c r="G233" s="12">
        <v>0</v>
      </c>
      <c r="H233" s="12">
        <v>0</v>
      </c>
      <c r="I233" s="54">
        <v>36.0807084236693</v>
      </c>
      <c r="J233" s="54">
        <v>244</v>
      </c>
      <c r="L233" s="1" t="str">
        <f t="shared" si="213"/>
        <v>"CardMulti":25.26</v>
      </c>
      <c r="M233" s="1" t="str">
        <f t="shared" si="214"/>
        <v>{"CardMulti":25.26}</v>
      </c>
      <c r="N233" s="1" t="str">
        <f t="shared" si="215"/>
        <v>"AutoLevelLower":171</v>
      </c>
      <c r="O233" s="1" t="str">
        <f t="shared" si="216"/>
        <v>{"AutoLevelLower":171}</v>
      </c>
      <c r="P233" s="1" t="str">
        <f t="shared" si="217"/>
        <v>"CardMulti":10.82</v>
      </c>
      <c r="Q233" s="1" t="str">
        <f t="shared" si="218"/>
        <v>{"CardMulti":10.82}</v>
      </c>
      <c r="R233" s="1" t="str">
        <f t="shared" si="219"/>
        <v>"AutoLevelLower":73</v>
      </c>
      <c r="S233" s="1" t="str">
        <f t="shared" ref="S233" si="244">$A$3&amp;_xlfn.TEXTJOIN($C$1,1,R233)&amp;$A$4</f>
        <v>{"AutoLevelLower":73}</v>
      </c>
    </row>
    <row r="234" spans="4:19" ht="16.5" x14ac:dyDescent="0.15">
      <c r="D234" s="10">
        <v>447</v>
      </c>
      <c r="E234" s="13">
        <v>219</v>
      </c>
      <c r="F234" s="10">
        <v>0</v>
      </c>
      <c r="G234" s="12">
        <v>0</v>
      </c>
      <c r="H234" s="12">
        <v>0</v>
      </c>
      <c r="I234" s="54">
        <v>36.0807084236693</v>
      </c>
      <c r="J234" s="54">
        <v>244</v>
      </c>
      <c r="L234" s="1" t="str">
        <f t="shared" si="213"/>
        <v>"CardMulti":25.26</v>
      </c>
      <c r="M234" s="1" t="str">
        <f t="shared" si="214"/>
        <v>{"CardMulti":25.26}</v>
      </c>
      <c r="N234" s="1" t="str">
        <f t="shared" si="215"/>
        <v>"AutoLevelLower":171</v>
      </c>
      <c r="O234" s="1" t="str">
        <f t="shared" si="216"/>
        <v>{"AutoLevelLower":171}</v>
      </c>
      <c r="P234" s="1" t="str">
        <f t="shared" si="217"/>
        <v>"CardMulti":10.82</v>
      </c>
      <c r="Q234" s="1" t="str">
        <f t="shared" si="218"/>
        <v>{"CardMulti":10.82}</v>
      </c>
      <c r="R234" s="1" t="str">
        <f t="shared" si="219"/>
        <v>"AutoLevelLower":73</v>
      </c>
      <c r="S234" s="1" t="str">
        <f t="shared" ref="S234" si="245">$A$3&amp;_xlfn.TEXTJOIN($C$1,1,R234)&amp;$A$4</f>
        <v>{"AutoLevelLower":73}</v>
      </c>
    </row>
    <row r="235" spans="4:19" ht="16.5" x14ac:dyDescent="0.15">
      <c r="D235" s="10">
        <v>449</v>
      </c>
      <c r="E235" s="13">
        <v>220</v>
      </c>
      <c r="F235" s="10">
        <v>0</v>
      </c>
      <c r="G235" s="12">
        <v>0</v>
      </c>
      <c r="H235" s="12">
        <v>0</v>
      </c>
      <c r="I235" s="54">
        <v>36.0807084236693</v>
      </c>
      <c r="J235" s="54">
        <v>244</v>
      </c>
      <c r="L235" s="1" t="str">
        <f t="shared" si="213"/>
        <v>"CardMulti":25.26</v>
      </c>
      <c r="M235" s="1" t="str">
        <f t="shared" si="214"/>
        <v>{"CardMulti":25.26}</v>
      </c>
      <c r="N235" s="1" t="str">
        <f t="shared" si="215"/>
        <v>"AutoLevelLower":171</v>
      </c>
      <c r="O235" s="1" t="str">
        <f t="shared" si="216"/>
        <v>{"AutoLevelLower":171}</v>
      </c>
      <c r="P235" s="1" t="str">
        <f t="shared" si="217"/>
        <v>"CardMulti":10.82</v>
      </c>
      <c r="Q235" s="1" t="str">
        <f t="shared" si="218"/>
        <v>{"CardMulti":10.82}</v>
      </c>
      <c r="R235" s="1" t="str">
        <f t="shared" si="219"/>
        <v>"AutoLevelLower":73</v>
      </c>
      <c r="S235" s="1" t="str">
        <f t="shared" ref="S235" si="246">$A$3&amp;_xlfn.TEXTJOIN($C$1,1,R235)&amp;$A$4</f>
        <v>{"AutoLevelLower":73}</v>
      </c>
    </row>
    <row r="236" spans="4:19" ht="16.5" x14ac:dyDescent="0.15">
      <c r="D236" s="10">
        <v>451</v>
      </c>
      <c r="E236" s="11">
        <v>221</v>
      </c>
      <c r="F236" s="10">
        <v>0</v>
      </c>
      <c r="G236" s="12">
        <v>0</v>
      </c>
      <c r="H236" s="12">
        <v>0</v>
      </c>
      <c r="I236" s="54">
        <v>36.0807084236693</v>
      </c>
      <c r="J236" s="54">
        <v>244</v>
      </c>
      <c r="L236" s="1" t="str">
        <f t="shared" si="213"/>
        <v>"CardMulti":25.26</v>
      </c>
      <c r="M236" s="1" t="str">
        <f t="shared" si="214"/>
        <v>{"CardMulti":25.26}</v>
      </c>
      <c r="N236" s="1" t="str">
        <f t="shared" si="215"/>
        <v>"AutoLevelLower":171</v>
      </c>
      <c r="O236" s="1" t="str">
        <f t="shared" si="216"/>
        <v>{"AutoLevelLower":171}</v>
      </c>
      <c r="P236" s="1" t="str">
        <f t="shared" si="217"/>
        <v>"CardMulti":10.82</v>
      </c>
      <c r="Q236" s="1" t="str">
        <f t="shared" si="218"/>
        <v>{"CardMulti":10.82}</v>
      </c>
      <c r="R236" s="1" t="str">
        <f t="shared" si="219"/>
        <v>"AutoLevelLower":73</v>
      </c>
      <c r="S236" s="1" t="str">
        <f t="shared" ref="S236" si="247">$A$3&amp;_xlfn.TEXTJOIN($C$1,1,R236)&amp;$A$4</f>
        <v>{"AutoLevelLower":73}</v>
      </c>
    </row>
    <row r="237" spans="4:19" ht="16.5" x14ac:dyDescent="0.15">
      <c r="D237" s="10">
        <v>453</v>
      </c>
      <c r="E237" s="13">
        <v>222</v>
      </c>
      <c r="F237" s="10">
        <v>0</v>
      </c>
      <c r="G237" s="12">
        <v>0</v>
      </c>
      <c r="H237" s="12">
        <v>0</v>
      </c>
      <c r="I237" s="54">
        <v>36.0807084236693</v>
      </c>
      <c r="J237" s="54">
        <v>244</v>
      </c>
      <c r="L237" s="1" t="str">
        <f t="shared" si="213"/>
        <v>"CardMulti":25.26</v>
      </c>
      <c r="M237" s="1" t="str">
        <f t="shared" si="214"/>
        <v>{"CardMulti":25.26}</v>
      </c>
      <c r="N237" s="1" t="str">
        <f t="shared" si="215"/>
        <v>"AutoLevelLower":171</v>
      </c>
      <c r="O237" s="1" t="str">
        <f t="shared" si="216"/>
        <v>{"AutoLevelLower":171}</v>
      </c>
      <c r="P237" s="1" t="str">
        <f t="shared" si="217"/>
        <v>"CardMulti":10.82</v>
      </c>
      <c r="Q237" s="1" t="str">
        <f t="shared" si="218"/>
        <v>{"CardMulti":10.82}</v>
      </c>
      <c r="R237" s="1" t="str">
        <f t="shared" si="219"/>
        <v>"AutoLevelLower":73</v>
      </c>
      <c r="S237" s="1" t="str">
        <f t="shared" ref="S237" si="248">$A$3&amp;_xlfn.TEXTJOIN($C$1,1,R237)&amp;$A$4</f>
        <v>{"AutoLevelLower":73}</v>
      </c>
    </row>
    <row r="238" spans="4:19" ht="16.5" x14ac:dyDescent="0.15">
      <c r="D238" s="10">
        <v>455</v>
      </c>
      <c r="E238" s="13">
        <v>223</v>
      </c>
      <c r="F238" s="10">
        <v>0</v>
      </c>
      <c r="G238" s="12">
        <v>0</v>
      </c>
      <c r="H238" s="12">
        <v>0</v>
      </c>
      <c r="I238" s="54">
        <v>36.0807084236693</v>
      </c>
      <c r="J238" s="54">
        <v>244</v>
      </c>
      <c r="L238" s="1" t="str">
        <f t="shared" si="213"/>
        <v>"CardMulti":25.26</v>
      </c>
      <c r="M238" s="1" t="str">
        <f t="shared" si="214"/>
        <v>{"CardMulti":25.26}</v>
      </c>
      <c r="N238" s="1" t="str">
        <f t="shared" si="215"/>
        <v>"AutoLevelLower":171</v>
      </c>
      <c r="O238" s="1" t="str">
        <f t="shared" si="216"/>
        <v>{"AutoLevelLower":171}</v>
      </c>
      <c r="P238" s="1" t="str">
        <f t="shared" si="217"/>
        <v>"CardMulti":10.82</v>
      </c>
      <c r="Q238" s="1" t="str">
        <f t="shared" si="218"/>
        <v>{"CardMulti":10.82}</v>
      </c>
      <c r="R238" s="1" t="str">
        <f t="shared" si="219"/>
        <v>"AutoLevelLower":73</v>
      </c>
      <c r="S238" s="1" t="str">
        <f t="shared" ref="S238" si="249">$A$3&amp;_xlfn.TEXTJOIN($C$1,1,R238)&amp;$A$4</f>
        <v>{"AutoLevelLower":73}</v>
      </c>
    </row>
    <row r="239" spans="4:19" ht="16.5" x14ac:dyDescent="0.15">
      <c r="D239" s="10">
        <v>457</v>
      </c>
      <c r="E239" s="13">
        <v>224</v>
      </c>
      <c r="F239" s="10">
        <v>0</v>
      </c>
      <c r="G239" s="12">
        <v>0</v>
      </c>
      <c r="H239" s="12">
        <v>0</v>
      </c>
      <c r="I239" s="54">
        <v>36.0807084236693</v>
      </c>
      <c r="J239" s="54">
        <v>244</v>
      </c>
      <c r="L239" s="1" t="str">
        <f t="shared" si="213"/>
        <v>"CardMulti":25.26</v>
      </c>
      <c r="M239" s="1" t="str">
        <f t="shared" si="214"/>
        <v>{"CardMulti":25.26}</v>
      </c>
      <c r="N239" s="1" t="str">
        <f t="shared" si="215"/>
        <v>"AutoLevelLower":171</v>
      </c>
      <c r="O239" s="1" t="str">
        <f t="shared" si="216"/>
        <v>{"AutoLevelLower":171}</v>
      </c>
      <c r="P239" s="1" t="str">
        <f t="shared" si="217"/>
        <v>"CardMulti":10.82</v>
      </c>
      <c r="Q239" s="1" t="str">
        <f t="shared" si="218"/>
        <v>{"CardMulti":10.82}</v>
      </c>
      <c r="R239" s="1" t="str">
        <f t="shared" si="219"/>
        <v>"AutoLevelLower":73</v>
      </c>
      <c r="S239" s="1" t="str">
        <f t="shared" ref="S239" si="250">$A$3&amp;_xlfn.TEXTJOIN($C$1,1,R239)&amp;$A$4</f>
        <v>{"AutoLevelLower":73}</v>
      </c>
    </row>
    <row r="240" spans="4:19" ht="16.5" x14ac:dyDescent="0.15">
      <c r="D240" s="10">
        <v>459</v>
      </c>
      <c r="E240" s="13">
        <v>225</v>
      </c>
      <c r="F240" s="10">
        <v>0</v>
      </c>
      <c r="G240" s="12">
        <v>0</v>
      </c>
      <c r="H240" s="12">
        <v>0</v>
      </c>
      <c r="I240" s="54">
        <v>36.0807084236693</v>
      </c>
      <c r="J240" s="54">
        <v>244</v>
      </c>
      <c r="L240" s="1" t="str">
        <f t="shared" si="213"/>
        <v>"CardMulti":25.26</v>
      </c>
      <c r="M240" s="1" t="str">
        <f t="shared" si="214"/>
        <v>{"CardMulti":25.26}</v>
      </c>
      <c r="N240" s="1" t="str">
        <f t="shared" si="215"/>
        <v>"AutoLevelLower":171</v>
      </c>
      <c r="O240" s="1" t="str">
        <f t="shared" si="216"/>
        <v>{"AutoLevelLower":171}</v>
      </c>
      <c r="P240" s="1" t="str">
        <f t="shared" si="217"/>
        <v>"CardMulti":10.82</v>
      </c>
      <c r="Q240" s="1" t="str">
        <f t="shared" si="218"/>
        <v>{"CardMulti":10.82}</v>
      </c>
      <c r="R240" s="1" t="str">
        <f t="shared" si="219"/>
        <v>"AutoLevelLower":73</v>
      </c>
      <c r="S240" s="1" t="str">
        <f t="shared" ref="S240" si="251">$A$3&amp;_xlfn.TEXTJOIN($C$1,1,R240)&amp;$A$4</f>
        <v>{"AutoLevelLower":73}</v>
      </c>
    </row>
    <row r="241" spans="4:19" ht="16.5" x14ac:dyDescent="0.15">
      <c r="D241" s="10">
        <v>461</v>
      </c>
      <c r="E241" s="13">
        <v>226</v>
      </c>
      <c r="F241" s="10">
        <v>0</v>
      </c>
      <c r="G241" s="12">
        <v>0</v>
      </c>
      <c r="H241" s="12">
        <v>0</v>
      </c>
      <c r="I241" s="54">
        <v>36.0807084236693</v>
      </c>
      <c r="J241" s="54">
        <v>244</v>
      </c>
      <c r="L241" s="1" t="str">
        <f t="shared" si="213"/>
        <v>"CardMulti":25.26</v>
      </c>
      <c r="M241" s="1" t="str">
        <f t="shared" si="214"/>
        <v>{"CardMulti":25.26}</v>
      </c>
      <c r="N241" s="1" t="str">
        <f t="shared" si="215"/>
        <v>"AutoLevelLower":171</v>
      </c>
      <c r="O241" s="1" t="str">
        <f t="shared" si="216"/>
        <v>{"AutoLevelLower":171}</v>
      </c>
      <c r="P241" s="1" t="str">
        <f t="shared" si="217"/>
        <v>"CardMulti":10.82</v>
      </c>
      <c r="Q241" s="1" t="str">
        <f t="shared" si="218"/>
        <v>{"CardMulti":10.82}</v>
      </c>
      <c r="R241" s="1" t="str">
        <f t="shared" si="219"/>
        <v>"AutoLevelLower":73</v>
      </c>
      <c r="S241" s="1" t="str">
        <f t="shared" ref="S241" si="252">$A$3&amp;_xlfn.TEXTJOIN($C$1,1,R241)&amp;$A$4</f>
        <v>{"AutoLevelLower":73}</v>
      </c>
    </row>
    <row r="242" spans="4:19" ht="16.5" x14ac:dyDescent="0.15">
      <c r="D242" s="10">
        <v>463</v>
      </c>
      <c r="E242" s="13">
        <v>227</v>
      </c>
      <c r="F242" s="10">
        <v>0</v>
      </c>
      <c r="G242" s="12">
        <v>0</v>
      </c>
      <c r="H242" s="12">
        <v>0</v>
      </c>
      <c r="I242" s="54">
        <v>36.0807084236693</v>
      </c>
      <c r="J242" s="54">
        <v>244</v>
      </c>
      <c r="L242" s="1" t="str">
        <f t="shared" si="213"/>
        <v>"CardMulti":25.26</v>
      </c>
      <c r="M242" s="1" t="str">
        <f t="shared" si="214"/>
        <v>{"CardMulti":25.26}</v>
      </c>
      <c r="N242" s="1" t="str">
        <f t="shared" si="215"/>
        <v>"AutoLevelLower":171</v>
      </c>
      <c r="O242" s="1" t="str">
        <f t="shared" si="216"/>
        <v>{"AutoLevelLower":171}</v>
      </c>
      <c r="P242" s="1" t="str">
        <f t="shared" si="217"/>
        <v>"CardMulti":10.82</v>
      </c>
      <c r="Q242" s="1" t="str">
        <f t="shared" si="218"/>
        <v>{"CardMulti":10.82}</v>
      </c>
      <c r="R242" s="1" t="str">
        <f t="shared" si="219"/>
        <v>"AutoLevelLower":73</v>
      </c>
      <c r="S242" s="1" t="str">
        <f t="shared" ref="S242" si="253">$A$3&amp;_xlfn.TEXTJOIN($C$1,1,R242)&amp;$A$4</f>
        <v>{"AutoLevelLower":73}</v>
      </c>
    </row>
    <row r="243" spans="4:19" ht="16.5" x14ac:dyDescent="0.15">
      <c r="D243" s="10">
        <v>465</v>
      </c>
      <c r="E243" s="13">
        <v>228</v>
      </c>
      <c r="F243" s="10">
        <v>0</v>
      </c>
      <c r="G243" s="12">
        <v>0</v>
      </c>
      <c r="H243" s="12">
        <v>0</v>
      </c>
      <c r="I243" s="54">
        <v>36.0807084236693</v>
      </c>
      <c r="J243" s="54">
        <v>244</v>
      </c>
      <c r="L243" s="1" t="str">
        <f t="shared" si="213"/>
        <v>"CardMulti":25.26</v>
      </c>
      <c r="M243" s="1" t="str">
        <f t="shared" si="214"/>
        <v>{"CardMulti":25.26}</v>
      </c>
      <c r="N243" s="1" t="str">
        <f t="shared" si="215"/>
        <v>"AutoLevelLower":171</v>
      </c>
      <c r="O243" s="1" t="str">
        <f t="shared" si="216"/>
        <v>{"AutoLevelLower":171}</v>
      </c>
      <c r="P243" s="1" t="str">
        <f t="shared" si="217"/>
        <v>"CardMulti":10.82</v>
      </c>
      <c r="Q243" s="1" t="str">
        <f t="shared" si="218"/>
        <v>{"CardMulti":10.82}</v>
      </c>
      <c r="R243" s="1" t="str">
        <f t="shared" si="219"/>
        <v>"AutoLevelLower":73</v>
      </c>
      <c r="S243" s="1" t="str">
        <f t="shared" ref="S243" si="254">$A$3&amp;_xlfn.TEXTJOIN($C$1,1,R243)&amp;$A$4</f>
        <v>{"AutoLevelLower":73}</v>
      </c>
    </row>
    <row r="244" spans="4:19" ht="16.5" x14ac:dyDescent="0.15">
      <c r="D244" s="10">
        <v>467</v>
      </c>
      <c r="E244" s="13">
        <v>229</v>
      </c>
      <c r="F244" s="10">
        <v>0</v>
      </c>
      <c r="G244" s="12">
        <v>0</v>
      </c>
      <c r="H244" s="12">
        <v>0</v>
      </c>
      <c r="I244" s="54">
        <v>36.0807084236693</v>
      </c>
      <c r="J244" s="54">
        <v>244</v>
      </c>
      <c r="L244" s="1" t="str">
        <f t="shared" si="213"/>
        <v>"CardMulti":25.26</v>
      </c>
      <c r="M244" s="1" t="str">
        <f t="shared" si="214"/>
        <v>{"CardMulti":25.26}</v>
      </c>
      <c r="N244" s="1" t="str">
        <f t="shared" si="215"/>
        <v>"AutoLevelLower":171</v>
      </c>
      <c r="O244" s="1" t="str">
        <f t="shared" si="216"/>
        <v>{"AutoLevelLower":171}</v>
      </c>
      <c r="P244" s="1" t="str">
        <f t="shared" si="217"/>
        <v>"CardMulti":10.82</v>
      </c>
      <c r="Q244" s="1" t="str">
        <f t="shared" si="218"/>
        <v>{"CardMulti":10.82}</v>
      </c>
      <c r="R244" s="1" t="str">
        <f t="shared" si="219"/>
        <v>"AutoLevelLower":73</v>
      </c>
      <c r="S244" s="1" t="str">
        <f t="shared" ref="S244" si="255">$A$3&amp;_xlfn.TEXTJOIN($C$1,1,R244)&amp;$A$4</f>
        <v>{"AutoLevelLower":73}</v>
      </c>
    </row>
    <row r="245" spans="4:19" ht="16.5" x14ac:dyDescent="0.15">
      <c r="D245" s="10">
        <v>469</v>
      </c>
      <c r="E245" s="13">
        <v>230</v>
      </c>
      <c r="F245" s="10">
        <v>0</v>
      </c>
      <c r="G245" s="12">
        <v>0</v>
      </c>
      <c r="H245" s="12">
        <v>0</v>
      </c>
      <c r="I245" s="54">
        <v>36.0807084236693</v>
      </c>
      <c r="J245" s="54">
        <v>244</v>
      </c>
      <c r="L245" s="1" t="str">
        <f t="shared" si="213"/>
        <v>"CardMulti":25.26</v>
      </c>
      <c r="M245" s="1" t="str">
        <f t="shared" si="214"/>
        <v>{"CardMulti":25.26}</v>
      </c>
      <c r="N245" s="1" t="str">
        <f t="shared" si="215"/>
        <v>"AutoLevelLower":171</v>
      </c>
      <c r="O245" s="1" t="str">
        <f t="shared" si="216"/>
        <v>{"AutoLevelLower":171}</v>
      </c>
      <c r="P245" s="1" t="str">
        <f t="shared" si="217"/>
        <v>"CardMulti":10.82</v>
      </c>
      <c r="Q245" s="1" t="str">
        <f t="shared" si="218"/>
        <v>{"CardMulti":10.82}</v>
      </c>
      <c r="R245" s="1" t="str">
        <f t="shared" si="219"/>
        <v>"AutoLevelLower":73</v>
      </c>
      <c r="S245" s="1" t="str">
        <f t="shared" ref="S245" si="256">$A$3&amp;_xlfn.TEXTJOIN($C$1,1,R245)&amp;$A$4</f>
        <v>{"AutoLevelLower":73}</v>
      </c>
    </row>
    <row r="246" spans="4:19" ht="16.5" x14ac:dyDescent="0.15">
      <c r="D246" s="10">
        <v>471</v>
      </c>
      <c r="E246" s="11">
        <v>231</v>
      </c>
      <c r="F246" s="10">
        <v>0</v>
      </c>
      <c r="G246" s="12">
        <v>0</v>
      </c>
      <c r="H246" s="12">
        <v>0</v>
      </c>
      <c r="I246" s="54">
        <v>36.0807084236693</v>
      </c>
      <c r="J246" s="54">
        <v>244</v>
      </c>
      <c r="L246" s="1" t="str">
        <f t="shared" si="213"/>
        <v>"CardMulti":25.26</v>
      </c>
      <c r="M246" s="1" t="str">
        <f t="shared" si="214"/>
        <v>{"CardMulti":25.26}</v>
      </c>
      <c r="N246" s="1" t="str">
        <f t="shared" si="215"/>
        <v>"AutoLevelLower":171</v>
      </c>
      <c r="O246" s="1" t="str">
        <f t="shared" si="216"/>
        <v>{"AutoLevelLower":171}</v>
      </c>
      <c r="P246" s="1" t="str">
        <f t="shared" si="217"/>
        <v>"CardMulti":10.82</v>
      </c>
      <c r="Q246" s="1" t="str">
        <f t="shared" si="218"/>
        <v>{"CardMulti":10.82}</v>
      </c>
      <c r="R246" s="1" t="str">
        <f t="shared" si="219"/>
        <v>"AutoLevelLower":73</v>
      </c>
      <c r="S246" s="1" t="str">
        <f t="shared" ref="S246" si="257">$A$3&amp;_xlfn.TEXTJOIN($C$1,1,R246)&amp;$A$4</f>
        <v>{"AutoLevelLower":73}</v>
      </c>
    </row>
    <row r="247" spans="4:19" ht="16.5" x14ac:dyDescent="0.15">
      <c r="D247" s="10">
        <v>473</v>
      </c>
      <c r="E247" s="13">
        <v>232</v>
      </c>
      <c r="F247" s="10">
        <v>0</v>
      </c>
      <c r="G247" s="12">
        <v>0</v>
      </c>
      <c r="H247" s="12">
        <v>0</v>
      </c>
      <c r="I247" s="54">
        <v>36.0807084236693</v>
      </c>
      <c r="J247" s="54">
        <v>244</v>
      </c>
      <c r="L247" s="1" t="str">
        <f t="shared" si="213"/>
        <v>"CardMulti":25.26</v>
      </c>
      <c r="M247" s="1" t="str">
        <f t="shared" si="214"/>
        <v>{"CardMulti":25.26}</v>
      </c>
      <c r="N247" s="1" t="str">
        <f t="shared" si="215"/>
        <v>"AutoLevelLower":171</v>
      </c>
      <c r="O247" s="1" t="str">
        <f t="shared" si="216"/>
        <v>{"AutoLevelLower":171}</v>
      </c>
      <c r="P247" s="1" t="str">
        <f t="shared" si="217"/>
        <v>"CardMulti":10.82</v>
      </c>
      <c r="Q247" s="1" t="str">
        <f t="shared" si="218"/>
        <v>{"CardMulti":10.82}</v>
      </c>
      <c r="R247" s="1" t="str">
        <f t="shared" si="219"/>
        <v>"AutoLevelLower":73</v>
      </c>
      <c r="S247" s="1" t="str">
        <f t="shared" ref="S247" si="258">$A$3&amp;_xlfn.TEXTJOIN($C$1,1,R247)&amp;$A$4</f>
        <v>{"AutoLevelLower":73}</v>
      </c>
    </row>
    <row r="248" spans="4:19" ht="16.5" x14ac:dyDescent="0.15">
      <c r="D248" s="10">
        <v>475</v>
      </c>
      <c r="E248" s="13">
        <v>233</v>
      </c>
      <c r="F248" s="10">
        <v>0</v>
      </c>
      <c r="G248" s="12">
        <v>0</v>
      </c>
      <c r="H248" s="12">
        <v>0</v>
      </c>
      <c r="I248" s="54">
        <v>36.0807084236693</v>
      </c>
      <c r="J248" s="54">
        <v>244</v>
      </c>
      <c r="L248" s="1" t="str">
        <f t="shared" si="213"/>
        <v>"CardMulti":25.26</v>
      </c>
      <c r="M248" s="1" t="str">
        <f t="shared" si="214"/>
        <v>{"CardMulti":25.26}</v>
      </c>
      <c r="N248" s="1" t="str">
        <f t="shared" si="215"/>
        <v>"AutoLevelLower":171</v>
      </c>
      <c r="O248" s="1" t="str">
        <f t="shared" si="216"/>
        <v>{"AutoLevelLower":171}</v>
      </c>
      <c r="P248" s="1" t="str">
        <f t="shared" si="217"/>
        <v>"CardMulti":10.82</v>
      </c>
      <c r="Q248" s="1" t="str">
        <f t="shared" si="218"/>
        <v>{"CardMulti":10.82}</v>
      </c>
      <c r="R248" s="1" t="str">
        <f t="shared" si="219"/>
        <v>"AutoLevelLower":73</v>
      </c>
      <c r="S248" s="1" t="str">
        <f t="shared" ref="S248" si="259">$A$3&amp;_xlfn.TEXTJOIN($C$1,1,R248)&amp;$A$4</f>
        <v>{"AutoLevelLower":73}</v>
      </c>
    </row>
    <row r="249" spans="4:19" ht="16.5" x14ac:dyDescent="0.15">
      <c r="D249" s="10">
        <v>477</v>
      </c>
      <c r="E249" s="13">
        <v>234</v>
      </c>
      <c r="F249" s="10">
        <v>0</v>
      </c>
      <c r="G249" s="12">
        <v>0</v>
      </c>
      <c r="H249" s="12">
        <v>0</v>
      </c>
      <c r="I249" s="54">
        <v>36.0807084236693</v>
      </c>
      <c r="J249" s="54">
        <v>244</v>
      </c>
      <c r="L249" s="1" t="str">
        <f t="shared" si="213"/>
        <v>"CardMulti":25.26</v>
      </c>
      <c r="M249" s="1" t="str">
        <f t="shared" si="214"/>
        <v>{"CardMulti":25.26}</v>
      </c>
      <c r="N249" s="1" t="str">
        <f t="shared" si="215"/>
        <v>"AutoLevelLower":171</v>
      </c>
      <c r="O249" s="1" t="str">
        <f t="shared" si="216"/>
        <v>{"AutoLevelLower":171}</v>
      </c>
      <c r="P249" s="1" t="str">
        <f t="shared" si="217"/>
        <v>"CardMulti":10.82</v>
      </c>
      <c r="Q249" s="1" t="str">
        <f t="shared" si="218"/>
        <v>{"CardMulti":10.82}</v>
      </c>
      <c r="R249" s="1" t="str">
        <f t="shared" si="219"/>
        <v>"AutoLevelLower":73</v>
      </c>
      <c r="S249" s="1" t="str">
        <f t="shared" ref="S249" si="260">$A$3&amp;_xlfn.TEXTJOIN($C$1,1,R249)&amp;$A$4</f>
        <v>{"AutoLevelLower":73}</v>
      </c>
    </row>
    <row r="250" spans="4:19" ht="16.5" x14ac:dyDescent="0.15">
      <c r="D250" s="10">
        <v>479</v>
      </c>
      <c r="E250" s="13">
        <v>235</v>
      </c>
      <c r="F250" s="10">
        <v>0</v>
      </c>
      <c r="G250" s="12">
        <v>0</v>
      </c>
      <c r="H250" s="12">
        <v>0</v>
      </c>
      <c r="I250" s="54">
        <v>36.0807084236693</v>
      </c>
      <c r="J250" s="54">
        <v>244</v>
      </c>
      <c r="L250" s="1" t="str">
        <f t="shared" si="213"/>
        <v>"CardMulti":25.26</v>
      </c>
      <c r="M250" s="1" t="str">
        <f t="shared" si="214"/>
        <v>{"CardMulti":25.26}</v>
      </c>
      <c r="N250" s="1" t="str">
        <f t="shared" si="215"/>
        <v>"AutoLevelLower":171</v>
      </c>
      <c r="O250" s="1" t="str">
        <f t="shared" si="216"/>
        <v>{"AutoLevelLower":171}</v>
      </c>
      <c r="P250" s="1" t="str">
        <f t="shared" si="217"/>
        <v>"CardMulti":10.82</v>
      </c>
      <c r="Q250" s="1" t="str">
        <f t="shared" si="218"/>
        <v>{"CardMulti":10.82}</v>
      </c>
      <c r="R250" s="1" t="str">
        <f t="shared" si="219"/>
        <v>"AutoLevelLower":73</v>
      </c>
      <c r="S250" s="1" t="str">
        <f t="shared" ref="S250" si="261">$A$3&amp;_xlfn.TEXTJOIN($C$1,1,R250)&amp;$A$4</f>
        <v>{"AutoLevelLower":73}</v>
      </c>
    </row>
    <row r="251" spans="4:19" ht="16.5" x14ac:dyDescent="0.15">
      <c r="D251" s="10">
        <v>481</v>
      </c>
      <c r="E251" s="13">
        <v>236</v>
      </c>
      <c r="F251" s="10">
        <v>0</v>
      </c>
      <c r="G251" s="12">
        <v>0</v>
      </c>
      <c r="H251" s="12">
        <v>0</v>
      </c>
      <c r="I251" s="54">
        <v>36.0807084236693</v>
      </c>
      <c r="J251" s="54">
        <v>244</v>
      </c>
      <c r="L251" s="1" t="str">
        <f t="shared" si="213"/>
        <v>"CardMulti":25.26</v>
      </c>
      <c r="M251" s="1" t="str">
        <f t="shared" si="214"/>
        <v>{"CardMulti":25.26}</v>
      </c>
      <c r="N251" s="1" t="str">
        <f t="shared" si="215"/>
        <v>"AutoLevelLower":171</v>
      </c>
      <c r="O251" s="1" t="str">
        <f t="shared" si="216"/>
        <v>{"AutoLevelLower":171}</v>
      </c>
      <c r="P251" s="1" t="str">
        <f t="shared" si="217"/>
        <v>"CardMulti":10.82</v>
      </c>
      <c r="Q251" s="1" t="str">
        <f t="shared" si="218"/>
        <v>{"CardMulti":10.82}</v>
      </c>
      <c r="R251" s="1" t="str">
        <f t="shared" si="219"/>
        <v>"AutoLevelLower":73</v>
      </c>
      <c r="S251" s="1" t="str">
        <f t="shared" ref="S251" si="262">$A$3&amp;_xlfn.TEXTJOIN($C$1,1,R251)&amp;$A$4</f>
        <v>{"AutoLevelLower":73}</v>
      </c>
    </row>
    <row r="252" spans="4:19" ht="16.5" x14ac:dyDescent="0.15">
      <c r="D252" s="10">
        <v>483</v>
      </c>
      <c r="E252" s="13">
        <v>237</v>
      </c>
      <c r="F252" s="10">
        <v>0</v>
      </c>
      <c r="G252" s="12">
        <v>0</v>
      </c>
      <c r="H252" s="12">
        <v>0</v>
      </c>
      <c r="I252" s="54">
        <v>36.0807084236693</v>
      </c>
      <c r="J252" s="54">
        <v>244</v>
      </c>
      <c r="L252" s="1" t="str">
        <f t="shared" si="213"/>
        <v>"CardMulti":25.26</v>
      </c>
      <c r="M252" s="1" t="str">
        <f t="shared" si="214"/>
        <v>{"CardMulti":25.26}</v>
      </c>
      <c r="N252" s="1" t="str">
        <f t="shared" si="215"/>
        <v>"AutoLevelLower":171</v>
      </c>
      <c r="O252" s="1" t="str">
        <f t="shared" si="216"/>
        <v>{"AutoLevelLower":171}</v>
      </c>
      <c r="P252" s="1" t="str">
        <f t="shared" si="217"/>
        <v>"CardMulti":10.82</v>
      </c>
      <c r="Q252" s="1" t="str">
        <f t="shared" si="218"/>
        <v>{"CardMulti":10.82}</v>
      </c>
      <c r="R252" s="1" t="str">
        <f t="shared" si="219"/>
        <v>"AutoLevelLower":73</v>
      </c>
      <c r="S252" s="1" t="str">
        <f t="shared" ref="S252" si="263">$A$3&amp;_xlfn.TEXTJOIN($C$1,1,R252)&amp;$A$4</f>
        <v>{"AutoLevelLower":73}</v>
      </c>
    </row>
    <row r="253" spans="4:19" ht="16.5" x14ac:dyDescent="0.15">
      <c r="D253" s="10">
        <v>485</v>
      </c>
      <c r="E253" s="13">
        <v>238</v>
      </c>
      <c r="F253" s="10">
        <v>0</v>
      </c>
      <c r="G253" s="12">
        <v>0</v>
      </c>
      <c r="H253" s="12">
        <v>0</v>
      </c>
      <c r="I253" s="54">
        <v>36.0807084236693</v>
      </c>
      <c r="J253" s="54">
        <v>244</v>
      </c>
      <c r="L253" s="1" t="str">
        <f t="shared" si="213"/>
        <v>"CardMulti":25.26</v>
      </c>
      <c r="M253" s="1" t="str">
        <f t="shared" si="214"/>
        <v>{"CardMulti":25.26}</v>
      </c>
      <c r="N253" s="1" t="str">
        <f t="shared" si="215"/>
        <v>"AutoLevelLower":171</v>
      </c>
      <c r="O253" s="1" t="str">
        <f t="shared" si="216"/>
        <v>{"AutoLevelLower":171}</v>
      </c>
      <c r="P253" s="1" t="str">
        <f t="shared" si="217"/>
        <v>"CardMulti":10.82</v>
      </c>
      <c r="Q253" s="1" t="str">
        <f t="shared" si="218"/>
        <v>{"CardMulti":10.82}</v>
      </c>
      <c r="R253" s="1" t="str">
        <f t="shared" si="219"/>
        <v>"AutoLevelLower":73</v>
      </c>
      <c r="S253" s="1" t="str">
        <f t="shared" ref="S253" si="264">$A$3&amp;_xlfn.TEXTJOIN($C$1,1,R253)&amp;$A$4</f>
        <v>{"AutoLevelLower":73}</v>
      </c>
    </row>
    <row r="254" spans="4:19" ht="16.5" x14ac:dyDescent="0.15">
      <c r="D254" s="10">
        <v>487</v>
      </c>
      <c r="E254" s="13">
        <v>239</v>
      </c>
      <c r="F254" s="10">
        <v>0</v>
      </c>
      <c r="G254" s="12">
        <v>0</v>
      </c>
      <c r="H254" s="12">
        <v>0</v>
      </c>
      <c r="I254" s="54">
        <v>36.0807084236693</v>
      </c>
      <c r="J254" s="54">
        <v>244</v>
      </c>
      <c r="L254" s="1" t="str">
        <f t="shared" si="213"/>
        <v>"CardMulti":25.26</v>
      </c>
      <c r="M254" s="1" t="str">
        <f t="shared" si="214"/>
        <v>{"CardMulti":25.26}</v>
      </c>
      <c r="N254" s="1" t="str">
        <f t="shared" si="215"/>
        <v>"AutoLevelLower":171</v>
      </c>
      <c r="O254" s="1" t="str">
        <f t="shared" si="216"/>
        <v>{"AutoLevelLower":171}</v>
      </c>
      <c r="P254" s="1" t="str">
        <f t="shared" si="217"/>
        <v>"CardMulti":10.82</v>
      </c>
      <c r="Q254" s="1" t="str">
        <f t="shared" si="218"/>
        <v>{"CardMulti":10.82}</v>
      </c>
      <c r="R254" s="1" t="str">
        <f t="shared" si="219"/>
        <v>"AutoLevelLower":73</v>
      </c>
      <c r="S254" s="1" t="str">
        <f t="shared" ref="S254" si="265">$A$3&amp;_xlfn.TEXTJOIN($C$1,1,R254)&amp;$A$4</f>
        <v>{"AutoLevelLower":73}</v>
      </c>
    </row>
    <row r="255" spans="4:19" ht="16.5" x14ac:dyDescent="0.15">
      <c r="D255" s="10">
        <v>489</v>
      </c>
      <c r="E255" s="13">
        <v>240</v>
      </c>
      <c r="F255" s="10">
        <v>0</v>
      </c>
      <c r="G255" s="12">
        <v>0</v>
      </c>
      <c r="H255" s="12">
        <v>0</v>
      </c>
      <c r="I255" s="54">
        <v>36.0807084236693</v>
      </c>
      <c r="J255" s="54">
        <v>244</v>
      </c>
      <c r="L255" s="1" t="str">
        <f t="shared" si="213"/>
        <v>"CardMulti":25.26</v>
      </c>
      <c r="M255" s="1" t="str">
        <f t="shared" si="214"/>
        <v>{"CardMulti":25.26}</v>
      </c>
      <c r="N255" s="1" t="str">
        <f t="shared" si="215"/>
        <v>"AutoLevelLower":171</v>
      </c>
      <c r="O255" s="1" t="str">
        <f t="shared" si="216"/>
        <v>{"AutoLevelLower":171}</v>
      </c>
      <c r="P255" s="1" t="str">
        <f t="shared" si="217"/>
        <v>"CardMulti":10.82</v>
      </c>
      <c r="Q255" s="1" t="str">
        <f t="shared" si="218"/>
        <v>{"CardMulti":10.82}</v>
      </c>
      <c r="R255" s="1" t="str">
        <f t="shared" si="219"/>
        <v>"AutoLevelLower":73</v>
      </c>
      <c r="S255" s="1" t="str">
        <f t="shared" ref="S255" si="266">$A$3&amp;_xlfn.TEXTJOIN($C$1,1,R255)&amp;$A$4</f>
        <v>{"AutoLevelLower":73}</v>
      </c>
    </row>
    <row r="256" spans="4:19" ht="16.5" x14ac:dyDescent="0.15">
      <c r="D256" s="10">
        <v>491</v>
      </c>
      <c r="E256" s="11">
        <v>241</v>
      </c>
      <c r="F256" s="10">
        <v>0</v>
      </c>
      <c r="G256" s="12">
        <v>0</v>
      </c>
      <c r="H256" s="12">
        <v>0</v>
      </c>
      <c r="I256" s="54">
        <v>36.0807084236693</v>
      </c>
      <c r="J256" s="54">
        <v>244</v>
      </c>
      <c r="L256" s="1" t="str">
        <f t="shared" si="213"/>
        <v>"CardMulti":25.26</v>
      </c>
      <c r="M256" s="1" t="str">
        <f t="shared" si="214"/>
        <v>{"CardMulti":25.26}</v>
      </c>
      <c r="N256" s="1" t="str">
        <f t="shared" si="215"/>
        <v>"AutoLevelLower":171</v>
      </c>
      <c r="O256" s="1" t="str">
        <f t="shared" si="216"/>
        <v>{"AutoLevelLower":171}</v>
      </c>
      <c r="P256" s="1" t="str">
        <f t="shared" si="217"/>
        <v>"CardMulti":10.82</v>
      </c>
      <c r="Q256" s="1" t="str">
        <f t="shared" si="218"/>
        <v>{"CardMulti":10.82}</v>
      </c>
      <c r="R256" s="1" t="str">
        <f t="shared" si="219"/>
        <v>"AutoLevelLower":73</v>
      </c>
      <c r="S256" s="1" t="str">
        <f t="shared" ref="S256" si="267">$A$3&amp;_xlfn.TEXTJOIN($C$1,1,R256)&amp;$A$4</f>
        <v>{"AutoLevelLower":73}</v>
      </c>
    </row>
    <row r="257" spans="4:19" ht="16.5" x14ac:dyDescent="0.15">
      <c r="D257" s="10">
        <v>493</v>
      </c>
      <c r="E257" s="13">
        <v>242</v>
      </c>
      <c r="F257" s="10">
        <v>0</v>
      </c>
      <c r="G257" s="12">
        <v>0</v>
      </c>
      <c r="H257" s="12">
        <v>0</v>
      </c>
      <c r="I257" s="54">
        <v>36.0807084236693</v>
      </c>
      <c r="J257" s="54">
        <v>244</v>
      </c>
      <c r="L257" s="1" t="str">
        <f t="shared" si="213"/>
        <v>"CardMulti":25.26</v>
      </c>
      <c r="M257" s="1" t="str">
        <f t="shared" si="214"/>
        <v>{"CardMulti":25.26}</v>
      </c>
      <c r="N257" s="1" t="str">
        <f t="shared" si="215"/>
        <v>"AutoLevelLower":171</v>
      </c>
      <c r="O257" s="1" t="str">
        <f t="shared" si="216"/>
        <v>{"AutoLevelLower":171}</v>
      </c>
      <c r="P257" s="1" t="str">
        <f t="shared" si="217"/>
        <v>"CardMulti":10.82</v>
      </c>
      <c r="Q257" s="1" t="str">
        <f t="shared" si="218"/>
        <v>{"CardMulti":10.82}</v>
      </c>
      <c r="R257" s="1" t="str">
        <f t="shared" si="219"/>
        <v>"AutoLevelLower":73</v>
      </c>
      <c r="S257" s="1" t="str">
        <f t="shared" ref="S257" si="268">$A$3&amp;_xlfn.TEXTJOIN($C$1,1,R257)&amp;$A$4</f>
        <v>{"AutoLevelLower":73}</v>
      </c>
    </row>
    <row r="258" spans="4:19" ht="16.5" x14ac:dyDescent="0.15">
      <c r="D258" s="10">
        <v>495</v>
      </c>
      <c r="E258" s="13">
        <v>243</v>
      </c>
      <c r="F258" s="10">
        <v>0</v>
      </c>
      <c r="G258" s="12">
        <v>0</v>
      </c>
      <c r="H258" s="12">
        <v>0</v>
      </c>
      <c r="I258" s="54">
        <v>36.0807084236693</v>
      </c>
      <c r="J258" s="54">
        <v>244</v>
      </c>
      <c r="L258" s="1" t="str">
        <f t="shared" si="213"/>
        <v>"CardMulti":25.26</v>
      </c>
      <c r="M258" s="1" t="str">
        <f t="shared" si="214"/>
        <v>{"CardMulti":25.26}</v>
      </c>
      <c r="N258" s="1" t="str">
        <f t="shared" si="215"/>
        <v>"AutoLevelLower":171</v>
      </c>
      <c r="O258" s="1" t="str">
        <f t="shared" si="216"/>
        <v>{"AutoLevelLower":171}</v>
      </c>
      <c r="P258" s="1" t="str">
        <f t="shared" si="217"/>
        <v>"CardMulti":10.82</v>
      </c>
      <c r="Q258" s="1" t="str">
        <f t="shared" si="218"/>
        <v>{"CardMulti":10.82}</v>
      </c>
      <c r="R258" s="1" t="str">
        <f t="shared" si="219"/>
        <v>"AutoLevelLower":73</v>
      </c>
      <c r="S258" s="1" t="str">
        <f t="shared" ref="S258" si="269">$A$3&amp;_xlfn.TEXTJOIN($C$1,1,R258)&amp;$A$4</f>
        <v>{"AutoLevelLower":73}</v>
      </c>
    </row>
    <row r="259" spans="4:19" ht="16.5" x14ac:dyDescent="0.15">
      <c r="D259" s="10">
        <v>497</v>
      </c>
      <c r="E259" s="13">
        <v>244</v>
      </c>
      <c r="F259" s="10">
        <v>0</v>
      </c>
      <c r="G259" s="12">
        <v>0</v>
      </c>
      <c r="H259" s="12">
        <v>0</v>
      </c>
      <c r="I259" s="54">
        <v>36.0807084236693</v>
      </c>
      <c r="J259" s="54">
        <v>244</v>
      </c>
      <c r="L259" s="1" t="str">
        <f t="shared" si="213"/>
        <v>"CardMulti":25.26</v>
      </c>
      <c r="M259" s="1" t="str">
        <f t="shared" si="214"/>
        <v>{"CardMulti":25.26}</v>
      </c>
      <c r="N259" s="1" t="str">
        <f t="shared" si="215"/>
        <v>"AutoLevelLower":171</v>
      </c>
      <c r="O259" s="1" t="str">
        <f t="shared" si="216"/>
        <v>{"AutoLevelLower":171}</v>
      </c>
      <c r="P259" s="1" t="str">
        <f t="shared" si="217"/>
        <v>"CardMulti":10.82</v>
      </c>
      <c r="Q259" s="1" t="str">
        <f t="shared" si="218"/>
        <v>{"CardMulti":10.82}</v>
      </c>
      <c r="R259" s="1" t="str">
        <f t="shared" si="219"/>
        <v>"AutoLevelLower":73</v>
      </c>
      <c r="S259" s="1" t="str">
        <f t="shared" ref="S259" si="270">$A$3&amp;_xlfn.TEXTJOIN($C$1,1,R259)&amp;$A$4</f>
        <v>{"AutoLevelLower":73}</v>
      </c>
    </row>
    <row r="260" spans="4:19" ht="16.5" x14ac:dyDescent="0.15">
      <c r="D260" s="10">
        <v>499</v>
      </c>
      <c r="E260" s="13">
        <v>245</v>
      </c>
      <c r="F260" s="10">
        <v>0</v>
      </c>
      <c r="G260" s="12">
        <v>0</v>
      </c>
      <c r="H260" s="12">
        <v>0</v>
      </c>
      <c r="I260" s="54">
        <v>36.0807084236693</v>
      </c>
      <c r="J260" s="54">
        <v>244</v>
      </c>
      <c r="L260" s="1" t="str">
        <f t="shared" si="213"/>
        <v>"CardMulti":25.26</v>
      </c>
      <c r="M260" s="1" t="str">
        <f t="shared" si="214"/>
        <v>{"CardMulti":25.26}</v>
      </c>
      <c r="N260" s="1" t="str">
        <f t="shared" si="215"/>
        <v>"AutoLevelLower":171</v>
      </c>
      <c r="O260" s="1" t="str">
        <f t="shared" si="216"/>
        <v>{"AutoLevelLower":171}</v>
      </c>
      <c r="P260" s="1" t="str">
        <f t="shared" si="217"/>
        <v>"CardMulti":10.82</v>
      </c>
      <c r="Q260" s="1" t="str">
        <f t="shared" si="218"/>
        <v>{"CardMulti":10.82}</v>
      </c>
      <c r="R260" s="1" t="str">
        <f t="shared" si="219"/>
        <v>"AutoLevelLower":73</v>
      </c>
      <c r="S260" s="1" t="str">
        <f t="shared" ref="S260" si="271">$A$3&amp;_xlfn.TEXTJOIN($C$1,1,R260)&amp;$A$4</f>
        <v>{"AutoLevelLower":73}</v>
      </c>
    </row>
    <row r="261" spans="4:19" ht="16.5" x14ac:dyDescent="0.15">
      <c r="D261" s="10">
        <v>501</v>
      </c>
      <c r="E261" s="13">
        <v>246</v>
      </c>
      <c r="F261" s="10">
        <v>0</v>
      </c>
      <c r="G261" s="12">
        <v>0</v>
      </c>
      <c r="H261" s="12">
        <v>0</v>
      </c>
      <c r="I261" s="54">
        <v>36.0807084236693</v>
      </c>
      <c r="J261" s="54">
        <v>244</v>
      </c>
      <c r="L261" s="1" t="str">
        <f t="shared" si="213"/>
        <v>"CardMulti":25.26</v>
      </c>
      <c r="M261" s="1" t="str">
        <f t="shared" si="214"/>
        <v>{"CardMulti":25.26}</v>
      </c>
      <c r="N261" s="1" t="str">
        <f t="shared" si="215"/>
        <v>"AutoLevelLower":171</v>
      </c>
      <c r="O261" s="1" t="str">
        <f t="shared" si="216"/>
        <v>{"AutoLevelLower":171}</v>
      </c>
      <c r="P261" s="1" t="str">
        <f t="shared" si="217"/>
        <v>"CardMulti":10.82</v>
      </c>
      <c r="Q261" s="1" t="str">
        <f t="shared" si="218"/>
        <v>{"CardMulti":10.82}</v>
      </c>
      <c r="R261" s="1" t="str">
        <f t="shared" si="219"/>
        <v>"AutoLevelLower":73</v>
      </c>
      <c r="S261" s="1" t="str">
        <f t="shared" ref="S261" si="272">$A$3&amp;_xlfn.TEXTJOIN($C$1,1,R261)&amp;$A$4</f>
        <v>{"AutoLevelLower":73}</v>
      </c>
    </row>
    <row r="262" spans="4:19" ht="16.5" x14ac:dyDescent="0.15">
      <c r="D262" s="10">
        <v>503</v>
      </c>
      <c r="E262" s="13">
        <v>247</v>
      </c>
      <c r="F262" s="10">
        <v>0</v>
      </c>
      <c r="G262" s="12">
        <v>0</v>
      </c>
      <c r="H262" s="12">
        <v>0</v>
      </c>
      <c r="I262" s="54">
        <v>36.0807084236693</v>
      </c>
      <c r="J262" s="54">
        <v>244</v>
      </c>
      <c r="L262" s="1" t="str">
        <f t="shared" si="213"/>
        <v>"CardMulti":25.26</v>
      </c>
      <c r="M262" s="1" t="str">
        <f t="shared" si="214"/>
        <v>{"CardMulti":25.26}</v>
      </c>
      <c r="N262" s="1" t="str">
        <f t="shared" si="215"/>
        <v>"AutoLevelLower":171</v>
      </c>
      <c r="O262" s="1" t="str">
        <f t="shared" si="216"/>
        <v>{"AutoLevelLower":171}</v>
      </c>
      <c r="P262" s="1" t="str">
        <f t="shared" si="217"/>
        <v>"CardMulti":10.82</v>
      </c>
      <c r="Q262" s="1" t="str">
        <f t="shared" si="218"/>
        <v>{"CardMulti":10.82}</v>
      </c>
      <c r="R262" s="1" t="str">
        <f t="shared" si="219"/>
        <v>"AutoLevelLower":73</v>
      </c>
      <c r="S262" s="1" t="str">
        <f t="shared" ref="S262" si="273">$A$3&amp;_xlfn.TEXTJOIN($C$1,1,R262)&amp;$A$4</f>
        <v>{"AutoLevelLower":73}</v>
      </c>
    </row>
    <row r="263" spans="4:19" ht="16.5" x14ac:dyDescent="0.15">
      <c r="D263" s="10">
        <v>505</v>
      </c>
      <c r="E263" s="13">
        <v>248</v>
      </c>
      <c r="F263" s="10">
        <v>0</v>
      </c>
      <c r="G263" s="12">
        <v>0</v>
      </c>
      <c r="H263" s="12">
        <v>0</v>
      </c>
      <c r="I263" s="54">
        <v>36.0807084236693</v>
      </c>
      <c r="J263" s="54">
        <v>244</v>
      </c>
      <c r="L263" s="1" t="str">
        <f t="shared" si="213"/>
        <v>"CardMulti":25.26</v>
      </c>
      <c r="M263" s="1" t="str">
        <f t="shared" si="214"/>
        <v>{"CardMulti":25.26}</v>
      </c>
      <c r="N263" s="1" t="str">
        <f t="shared" si="215"/>
        <v>"AutoLevelLower":171</v>
      </c>
      <c r="O263" s="1" t="str">
        <f t="shared" si="216"/>
        <v>{"AutoLevelLower":171}</v>
      </c>
      <c r="P263" s="1" t="str">
        <f t="shared" si="217"/>
        <v>"CardMulti":10.82</v>
      </c>
      <c r="Q263" s="1" t="str">
        <f t="shared" si="218"/>
        <v>{"CardMulti":10.82}</v>
      </c>
      <c r="R263" s="1" t="str">
        <f t="shared" si="219"/>
        <v>"AutoLevelLower":73</v>
      </c>
      <c r="S263" s="1" t="str">
        <f t="shared" ref="S263" si="274">$A$3&amp;_xlfn.TEXTJOIN($C$1,1,R263)&amp;$A$4</f>
        <v>{"AutoLevelLower":73}</v>
      </c>
    </row>
    <row r="264" spans="4:19" ht="16.5" x14ac:dyDescent="0.15">
      <c r="D264" s="10">
        <v>507</v>
      </c>
      <c r="E264" s="13">
        <v>249</v>
      </c>
      <c r="F264" s="10">
        <v>0</v>
      </c>
      <c r="G264" s="12">
        <v>0</v>
      </c>
      <c r="H264" s="12">
        <v>0</v>
      </c>
      <c r="I264" s="54">
        <v>36.0807084236693</v>
      </c>
      <c r="J264" s="54">
        <v>244</v>
      </c>
      <c r="L264" s="1" t="str">
        <f t="shared" si="213"/>
        <v>"CardMulti":25.26</v>
      </c>
      <c r="M264" s="1" t="str">
        <f t="shared" si="214"/>
        <v>{"CardMulti":25.26}</v>
      </c>
      <c r="N264" s="1" t="str">
        <f t="shared" si="215"/>
        <v>"AutoLevelLower":171</v>
      </c>
      <c r="O264" s="1" t="str">
        <f t="shared" si="216"/>
        <v>{"AutoLevelLower":171}</v>
      </c>
      <c r="P264" s="1" t="str">
        <f t="shared" si="217"/>
        <v>"CardMulti":10.82</v>
      </c>
      <c r="Q264" s="1" t="str">
        <f t="shared" si="218"/>
        <v>{"CardMulti":10.82}</v>
      </c>
      <c r="R264" s="1" t="str">
        <f t="shared" si="219"/>
        <v>"AutoLevelLower":73</v>
      </c>
      <c r="S264" s="1" t="str">
        <f t="shared" ref="S264" si="275">$A$3&amp;_xlfn.TEXTJOIN($C$1,1,R264)&amp;$A$4</f>
        <v>{"AutoLevelLower":73}</v>
      </c>
    </row>
    <row r="265" spans="4:19" ht="16.5" x14ac:dyDescent="0.15">
      <c r="D265" s="10">
        <v>509</v>
      </c>
      <c r="E265" s="13">
        <v>250</v>
      </c>
      <c r="F265" s="10">
        <v>0</v>
      </c>
      <c r="G265" s="12">
        <v>0</v>
      </c>
      <c r="H265" s="12">
        <v>0</v>
      </c>
      <c r="I265" s="54">
        <v>36.0807084236693</v>
      </c>
      <c r="J265" s="54">
        <v>244</v>
      </c>
      <c r="L265" s="1" t="str">
        <f t="shared" si="213"/>
        <v>"CardMulti":25.26</v>
      </c>
      <c r="M265" s="1" t="str">
        <f t="shared" si="214"/>
        <v>{"CardMulti":25.26}</v>
      </c>
      <c r="N265" s="1" t="str">
        <f t="shared" si="215"/>
        <v>"AutoLevelLower":171</v>
      </c>
      <c r="O265" s="1" t="str">
        <f t="shared" si="216"/>
        <v>{"AutoLevelLower":171}</v>
      </c>
      <c r="P265" s="1" t="str">
        <f t="shared" si="217"/>
        <v>"CardMulti":10.82</v>
      </c>
      <c r="Q265" s="1" t="str">
        <f t="shared" si="218"/>
        <v>{"CardMulti":10.82}</v>
      </c>
      <c r="R265" s="1" t="str">
        <f t="shared" si="219"/>
        <v>"AutoLevelLower":73</v>
      </c>
      <c r="S265" s="1" t="str">
        <f t="shared" ref="S265" si="276">$A$3&amp;_xlfn.TEXTJOIN($C$1,1,R265)&amp;$A$4</f>
        <v>{"AutoLevelLower":73}</v>
      </c>
    </row>
  </sheetData>
  <phoneticPr fontId="15" type="noConversion"/>
  <conditionalFormatting sqref="I16:I265">
    <cfRule type="dataBar" priority="1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{6825BC96-F504-49E2-8961-916F134DF386}</x14:id>
        </ext>
      </extLst>
    </cfRule>
  </conditionalFormatting>
  <conditionalFormatting sqref="J16:J265">
    <cfRule type="dataBar" priority="2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{DC81E932-CA87-4482-BB72-7A64B43EE242}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825BC96-F504-49E2-8961-916F134DF386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I16:I265</xm:sqref>
        </x14:conditionalFormatting>
        <x14:conditionalFormatting xmlns:xm="http://schemas.microsoft.com/office/excel/2006/main">
          <x14:cfRule type="dataBar" id="{DC81E932-CA87-4482-BB72-7A64B43EE242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J16:J265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B6622-87A9-4E99-B6E7-EA08133EF8C4}">
  <dimension ref="A1:AW19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N20" sqref="N20"/>
    </sheetView>
  </sheetViews>
  <sheetFormatPr defaultRowHeight="13.5" x14ac:dyDescent="0.15"/>
  <cols>
    <col min="1" max="9" width="9" style="1"/>
    <col min="10" max="10" width="9.5" style="1" bestFit="1" customWidth="1"/>
    <col min="11" max="11" width="9" style="1"/>
    <col min="12" max="12" width="13.875" style="1" bestFit="1" customWidth="1"/>
    <col min="13" max="13" width="9" style="1"/>
    <col min="14" max="14" width="13.875" style="1" bestFit="1" customWidth="1"/>
    <col min="15" max="21" width="9" style="1"/>
    <col min="22" max="22" width="11.625" style="1" bestFit="1" customWidth="1"/>
    <col min="23" max="23" width="9" style="1"/>
    <col min="24" max="24" width="10.5" style="1" bestFit="1" customWidth="1"/>
    <col min="25" max="27" width="9" style="1"/>
    <col min="28" max="28" width="47.125" style="1" bestFit="1" customWidth="1"/>
    <col min="29" max="29" width="18.375" style="1" bestFit="1" customWidth="1"/>
    <col min="30" max="16384" width="9" style="1"/>
  </cols>
  <sheetData>
    <row r="1" spans="1:49" x14ac:dyDescent="0.15">
      <c r="A1" s="2" t="s">
        <v>53</v>
      </c>
      <c r="B1" s="2" t="s">
        <v>54</v>
      </c>
      <c r="C1" s="2" t="s">
        <v>55</v>
      </c>
    </row>
    <row r="2" spans="1:49" x14ac:dyDescent="0.15">
      <c r="A2" s="2" t="s">
        <v>56</v>
      </c>
      <c r="B2" s="2" t="s">
        <v>57</v>
      </c>
      <c r="C2" s="2"/>
    </row>
    <row r="3" spans="1:49" x14ac:dyDescent="0.15">
      <c r="A3" s="2" t="s">
        <v>58</v>
      </c>
      <c r="B3" s="2"/>
      <c r="C3" s="2"/>
    </row>
    <row r="4" spans="1:49" x14ac:dyDescent="0.15">
      <c r="A4" s="2" t="s">
        <v>59</v>
      </c>
      <c r="B4" s="2"/>
      <c r="C4" s="2"/>
      <c r="F4" s="63" t="s">
        <v>206</v>
      </c>
      <c r="G4" s="67">
        <f>2/3</f>
        <v>0.66666666666666663</v>
      </c>
      <c r="H4" s="63" t="s">
        <v>206</v>
      </c>
      <c r="I4" s="67"/>
      <c r="J4" s="63" t="s">
        <v>206</v>
      </c>
      <c r="K4" s="67"/>
      <c r="L4" s="63" t="s">
        <v>206</v>
      </c>
      <c r="M4" s="67">
        <f>2/3</f>
        <v>0.66666666666666663</v>
      </c>
      <c r="N4" s="63" t="s">
        <v>206</v>
      </c>
      <c r="O4" s="67">
        <v>0.66666666666666663</v>
      </c>
      <c r="P4" s="63" t="s">
        <v>207</v>
      </c>
      <c r="Q4" s="1">
        <v>0.56699999999999995</v>
      </c>
      <c r="R4" s="63" t="s">
        <v>207</v>
      </c>
      <c r="S4" s="1">
        <v>0.56699999999999995</v>
      </c>
      <c r="T4" s="63" t="s">
        <v>210</v>
      </c>
      <c r="U4" s="1">
        <v>0.15210000000000001</v>
      </c>
      <c r="V4" s="63" t="s">
        <v>211</v>
      </c>
      <c r="W4" s="1">
        <v>0.1183</v>
      </c>
      <c r="X4" s="63" t="s">
        <v>212</v>
      </c>
      <c r="Y4" s="1">
        <v>0.1115</v>
      </c>
      <c r="Z4" s="63" t="s">
        <v>212</v>
      </c>
      <c r="AA4" s="1">
        <v>0.1115</v>
      </c>
    </row>
    <row r="5" spans="1:49" x14ac:dyDescent="0.15">
      <c r="E5" s="63">
        <v>1</v>
      </c>
      <c r="F5" s="63" t="s">
        <v>191</v>
      </c>
      <c r="G5" s="63" t="s">
        <v>192</v>
      </c>
      <c r="H5" s="63" t="s">
        <v>193</v>
      </c>
      <c r="I5" s="63" t="s">
        <v>192</v>
      </c>
      <c r="J5" s="63" t="s">
        <v>194</v>
      </c>
      <c r="K5" s="63" t="s">
        <v>192</v>
      </c>
      <c r="L5" s="63" t="s">
        <v>194</v>
      </c>
      <c r="M5" s="63" t="s">
        <v>192</v>
      </c>
      <c r="N5" s="63" t="s">
        <v>203</v>
      </c>
      <c r="O5" s="63" t="s">
        <v>192</v>
      </c>
      <c r="P5" s="63" t="s">
        <v>208</v>
      </c>
      <c r="Q5" s="63" t="s">
        <v>192</v>
      </c>
      <c r="R5" s="63" t="s">
        <v>209</v>
      </c>
      <c r="S5" s="63" t="s">
        <v>192</v>
      </c>
      <c r="T5" s="63" t="s">
        <v>213</v>
      </c>
      <c r="U5" s="63" t="s">
        <v>192</v>
      </c>
      <c r="V5" s="63" t="s">
        <v>214</v>
      </c>
      <c r="W5" s="63" t="s">
        <v>192</v>
      </c>
      <c r="X5" s="63" t="s">
        <v>215</v>
      </c>
      <c r="Y5" s="63" t="s">
        <v>192</v>
      </c>
      <c r="Z5" s="63" t="s">
        <v>216</v>
      </c>
      <c r="AA5" s="63" t="s">
        <v>192</v>
      </c>
      <c r="AB5" s="63"/>
    </row>
    <row r="6" spans="1:49" x14ac:dyDescent="0.15">
      <c r="E6" s="63" t="s">
        <v>190</v>
      </c>
      <c r="F6" s="63" t="s">
        <v>196</v>
      </c>
      <c r="G6" s="1" cm="1">
        <f t="array" ref="G6">ROUND(G$4*_xlfn.XLOOKUP(F6,战斗中转!$U$3:$Z$3,_xlfn.XLOOKUP($E$5,战斗中转!$S$8:$S$10,战斗中转!$U$8:$Z$10),1),4)</f>
        <v>0.81330000000000002</v>
      </c>
      <c r="H6" s="63" t="s">
        <v>224</v>
      </c>
      <c r="I6" s="1">
        <v>1140</v>
      </c>
      <c r="L6" s="63"/>
      <c r="N6" s="63"/>
      <c r="P6" s="63" t="s">
        <v>204</v>
      </c>
      <c r="Q6" s="1" cm="1">
        <f t="array" ref="Q6">ROUND(Q$4*_xlfn.XLOOKUP(P6,战斗中转!$U$3:$Z$3,_xlfn.XLOOKUP($E$5,战斗中转!$S$8:$S$10,战斗中转!$U$8:$Z$10),1),4)</f>
        <v>0.82220000000000004</v>
      </c>
      <c r="AB6" s="1" t="str">
        <f>$A$3&amp;_xlfn.TEXTJOIN($C$1,1,AC6:AV6)&amp;$A$4</f>
        <v>{"AtkRate":0.8133,"Atk":1140,"Cri":0.8222}</v>
      </c>
      <c r="AC6" s="1" t="str">
        <f>IF(F6="","",$B$2&amp;F6&amp;$B$2&amp;$B$1&amp;G6)</f>
        <v>"AtkRate":0.8133</v>
      </c>
      <c r="AE6" s="1" t="str">
        <f>IF(H6="","",$B$2&amp;H6&amp;$B$2&amp;$B$1&amp;I6)</f>
        <v>"Atk":1140</v>
      </c>
      <c r="AG6" s="1" t="str">
        <f>IF(J6="","",$B$2&amp;J6&amp;$B$2&amp;$B$1&amp;K6)</f>
        <v/>
      </c>
      <c r="AI6" s="1" t="str">
        <f>IF(L6="","",$B$2&amp;L6&amp;$B$2&amp;$B$1&amp;M6)</f>
        <v/>
      </c>
      <c r="AK6" s="1" t="str">
        <f>IF(N6="","",$B$2&amp;N6&amp;$B$2&amp;$B$1&amp;O6)</f>
        <v/>
      </c>
      <c r="AM6" s="1" t="str">
        <f>IF(P6="","",$B$2&amp;P6&amp;$B$2&amp;$B$1&amp;Q6)</f>
        <v>"Cri":0.8222</v>
      </c>
      <c r="AO6" s="1" t="str">
        <f>IF(R6="","",$B$2&amp;R6&amp;$B$2&amp;$B$1&amp;S6)</f>
        <v/>
      </c>
      <c r="AQ6" s="1" t="str">
        <f>IF(T6="","",$B$2&amp;T6&amp;$B$2&amp;$B$1&amp;U6)</f>
        <v/>
      </c>
      <c r="AS6" s="1" t="str">
        <f>IF(V6="","",$B$2&amp;V6&amp;$B$2&amp;$B$1&amp;W6)</f>
        <v/>
      </c>
      <c r="AU6" s="1" t="str">
        <f>IF(X6="","",$B$2&amp;X6&amp;$B$2&amp;$B$1&amp;Y6)</f>
        <v/>
      </c>
      <c r="AW6" s="1" t="str">
        <f>IF(Z6="","",$B$2&amp;Z6&amp;$B$2&amp;$B$1&amp;AA6)</f>
        <v/>
      </c>
    </row>
    <row r="7" spans="1:49" x14ac:dyDescent="0.15">
      <c r="E7" s="63" t="s">
        <v>195</v>
      </c>
      <c r="F7" s="63" t="s">
        <v>205</v>
      </c>
      <c r="G7" s="1" cm="1">
        <f t="array" ref="G7">ROUND(G$4*_xlfn.XLOOKUP(F7,战斗中转!$U$3:$Z$3,_xlfn.XLOOKUP($E$5,战斗中转!$S$8:$S$10,战斗中转!$U$8:$Z$10),1),4)</f>
        <v>0.5867</v>
      </c>
      <c r="H7" s="63" t="s">
        <v>225</v>
      </c>
      <c r="I7" s="1">
        <v>8228</v>
      </c>
      <c r="R7" s="63" t="s">
        <v>217</v>
      </c>
      <c r="S7" s="1" cm="1">
        <f t="array" ref="S7">ROUND(S$4*_xlfn.XLOOKUP(R7,战斗中转!$U$3:$Z$3,_xlfn.XLOOKUP($E$5,战斗中转!$S$8:$S$10,战斗中转!$U$8:$Z$10),1),4)</f>
        <v>0.4536</v>
      </c>
      <c r="AB7" s="1" t="str">
        <f t="shared" ref="AB7:AB9" si="0">$A$3&amp;_xlfn.TEXTJOIN($C$1,1,AC7:AV7)&amp;$A$4</f>
        <v>{"HpRate":0.5867,"Hp":8228,"AntiCri":0.4536}</v>
      </c>
      <c r="AC7" s="1" t="str">
        <f>IF(F7="","",$B$2&amp;F7&amp;$B$2&amp;$B$1&amp;G7)</f>
        <v>"HpRate":0.5867</v>
      </c>
      <c r="AE7" s="1" t="str">
        <f>IF(H7="","",$B$2&amp;H7&amp;$B$2&amp;$B$1&amp;I7)</f>
        <v>"Hp":8228</v>
      </c>
      <c r="AG7" s="1" t="str">
        <f>IF(J7="","",$B$2&amp;J7&amp;$B$2&amp;$B$1&amp;K7)</f>
        <v/>
      </c>
      <c r="AI7" s="1" t="str">
        <f t="shared" ref="AI7:AI9" si="1">IF(L7="","",$B$2&amp;L7&amp;$B$2&amp;$B$1&amp;M7)</f>
        <v/>
      </c>
      <c r="AK7" s="1" t="str">
        <f t="shared" ref="AK7:AK9" si="2">IF(N7="","",$B$2&amp;N7&amp;$B$2&amp;$B$1&amp;O7)</f>
        <v/>
      </c>
      <c r="AM7" s="1" t="str">
        <f t="shared" ref="AM7:AM9" si="3">IF(P7="","",$B$2&amp;P7&amp;$B$2&amp;$B$1&amp;Q7)</f>
        <v/>
      </c>
      <c r="AO7" s="1" t="str">
        <f t="shared" ref="AO7:AO9" si="4">IF(R7="","",$B$2&amp;R7&amp;$B$2&amp;$B$1&amp;S7)</f>
        <v>"AntiCri":0.4536</v>
      </c>
      <c r="AQ7" s="1" t="str">
        <f t="shared" ref="AQ7:AQ9" si="5">IF(T7="","",$B$2&amp;T7&amp;$B$2&amp;$B$1&amp;U7)</f>
        <v/>
      </c>
      <c r="AS7" s="1" t="str">
        <f t="shared" ref="AS7:AS9" si="6">IF(V7="","",$B$2&amp;V7&amp;$B$2&amp;$B$1&amp;W7)</f>
        <v/>
      </c>
      <c r="AU7" s="1" t="str">
        <f t="shared" ref="AU7:AU9" si="7">IF(X7="","",$B$2&amp;X7&amp;$B$2&amp;$B$1&amp;Y7)</f>
        <v/>
      </c>
      <c r="AW7" s="1" t="str">
        <f t="shared" ref="AW7:AW9" si="8">IF(Z7="","",$B$2&amp;Z7&amp;$B$2&amp;$B$1&amp;AA7)</f>
        <v/>
      </c>
    </row>
    <row r="8" spans="1:49" x14ac:dyDescent="0.15">
      <c r="E8" s="63" t="s">
        <v>197</v>
      </c>
      <c r="J8" s="2" t="s">
        <v>226</v>
      </c>
      <c r="K8" s="1">
        <v>177</v>
      </c>
      <c r="L8" s="2" t="s">
        <v>219</v>
      </c>
      <c r="M8" s="1" cm="1">
        <f t="array" ref="M8">ROUND(M$4*_xlfn.XLOOKUP(L8,战斗中转!$U$3:$Z$3,_xlfn.XLOOKUP($E$5,战斗中转!$S$8:$S$10,战斗中转!$U$8:$Z$10),1),4)</f>
        <v>0.63329999999999997</v>
      </c>
      <c r="V8" s="63" t="s">
        <v>218</v>
      </c>
      <c r="W8" s="1" cm="1">
        <f t="array" ref="W8">ROUND(W$4*_xlfn.XLOOKUP(V8,战斗中转!$U$3:$Z$3,_xlfn.XLOOKUP($E$5,战斗中转!$S$8:$S$10,战斗中转!$U$8:$Z$10),1),4)</f>
        <v>0.1183</v>
      </c>
      <c r="AB8" s="1" t="str">
        <f t="shared" si="0"/>
        <v>{"PhysDef":177,"PhysDefRate":0.6333,"SkillSpeed":0.1183}</v>
      </c>
      <c r="AC8" s="1" t="str">
        <f>IF(F8="","",$B$2&amp;F8&amp;$B$2&amp;$B$1&amp;G8)</f>
        <v/>
      </c>
      <c r="AE8" s="1" t="str">
        <f>IF(H8="","",$B$2&amp;H8&amp;$B$2&amp;$B$1&amp;I8)</f>
        <v/>
      </c>
      <c r="AG8" s="1" t="str">
        <f>IF(J8="","",$B$2&amp;J8&amp;$B$2&amp;$B$1&amp;K8)</f>
        <v>"PhysDef":177</v>
      </c>
      <c r="AI8" s="1" t="str">
        <f t="shared" si="1"/>
        <v>"PhysDefRate":0.6333</v>
      </c>
      <c r="AK8" s="1" t="str">
        <f t="shared" si="2"/>
        <v/>
      </c>
      <c r="AM8" s="1" t="str">
        <f t="shared" si="3"/>
        <v/>
      </c>
      <c r="AO8" s="1" t="str">
        <f t="shared" si="4"/>
        <v/>
      </c>
      <c r="AQ8" s="1" t="str">
        <f t="shared" si="5"/>
        <v/>
      </c>
      <c r="AS8" s="1" t="str">
        <f t="shared" si="6"/>
        <v>"SkillSpeed":0.1183</v>
      </c>
      <c r="AU8" s="1" t="str">
        <f t="shared" si="7"/>
        <v/>
      </c>
      <c r="AW8" s="1" t="str">
        <f t="shared" si="8"/>
        <v/>
      </c>
    </row>
    <row r="9" spans="1:49" x14ac:dyDescent="0.15">
      <c r="E9" s="63" t="s">
        <v>198</v>
      </c>
      <c r="J9" s="63" t="s">
        <v>227</v>
      </c>
      <c r="K9" s="1">
        <v>177</v>
      </c>
      <c r="N9" s="1" t="s">
        <v>201</v>
      </c>
      <c r="O9" s="1" cm="1">
        <f t="array" ref="O9">ROUND(O$4*_xlfn.XLOOKUP(N9,战斗中转!$U$3:$Z$3,_xlfn.XLOOKUP($E$5,战斗中转!$S$8:$S$10,战斗中转!$U$8:$Z$10),1),4)</f>
        <v>0.63329999999999997</v>
      </c>
      <c r="T9" s="63" t="s">
        <v>220</v>
      </c>
      <c r="U9" s="1" cm="1">
        <f t="array" ref="U9">ROUND(U$4*_xlfn.XLOOKUP(T9,战斗中转!$U$3:$Z$3,_xlfn.XLOOKUP($E$5,战斗中转!$S$8:$S$10,战斗中转!$U$8:$Z$10),1),4)</f>
        <v>0.15210000000000001</v>
      </c>
      <c r="AB9" s="1" t="str">
        <f t="shared" si="0"/>
        <v>{"MagicDef":177,"MagicDefRate":0.6333,"AtkSpeed":0.1521}</v>
      </c>
      <c r="AC9" s="1" t="str">
        <f>IF(F9="","",$B$2&amp;F9&amp;$B$2&amp;$B$1&amp;G9)</f>
        <v/>
      </c>
      <c r="AE9" s="1" t="str">
        <f>IF(H9="","",$B$2&amp;H9&amp;$B$2&amp;$B$1&amp;I9)</f>
        <v/>
      </c>
      <c r="AG9" s="1" t="str">
        <f>IF(J9="","",$B$2&amp;J9&amp;$B$2&amp;$B$1&amp;K9)</f>
        <v>"MagicDef":177</v>
      </c>
      <c r="AI9" s="1" t="str">
        <f t="shared" si="1"/>
        <v/>
      </c>
      <c r="AK9" s="1" t="str">
        <f t="shared" si="2"/>
        <v>"MagicDefRate":0.6333</v>
      </c>
      <c r="AM9" s="1" t="str">
        <f t="shared" si="3"/>
        <v/>
      </c>
      <c r="AO9" s="1" t="str">
        <f t="shared" si="4"/>
        <v/>
      </c>
      <c r="AQ9" s="1" t="str">
        <f t="shared" si="5"/>
        <v>"AtkSpeed":0.1521</v>
      </c>
      <c r="AS9" s="1" t="str">
        <f t="shared" si="6"/>
        <v/>
      </c>
      <c r="AU9" s="1" t="str">
        <f t="shared" si="7"/>
        <v/>
      </c>
      <c r="AW9" s="1" t="str">
        <f t="shared" si="8"/>
        <v/>
      </c>
    </row>
    <row r="10" spans="1:49" x14ac:dyDescent="0.15">
      <c r="E10" s="1">
        <v>2</v>
      </c>
    </row>
    <row r="11" spans="1:49" x14ac:dyDescent="0.15">
      <c r="E11" s="63" t="s">
        <v>190</v>
      </c>
      <c r="F11" s="63" t="s">
        <v>196</v>
      </c>
      <c r="G11" s="1" cm="1">
        <f t="array" ref="G11">ROUND(G$4*_xlfn.XLOOKUP(F11,战斗中转!$U$3:$Z$3,_xlfn.XLOOKUP($E$10,战斗中转!$S$8:$S$10,战斗中转!$U$8:$Z$10),1),4)</f>
        <v>0.57330000000000003</v>
      </c>
      <c r="H11" s="63" t="s">
        <v>224</v>
      </c>
      <c r="I11" s="1">
        <v>804</v>
      </c>
      <c r="L11" s="63"/>
      <c r="N11" s="63"/>
      <c r="P11" s="63" t="s">
        <v>204</v>
      </c>
      <c r="Q11" s="1" cm="1">
        <f t="array" ref="Q11">ROUND(Q$4*_xlfn.XLOOKUP(P11,战斗中转!$U$3:$Z$3,_xlfn.XLOOKUP($E$10,战斗中转!$S$8:$S$10,战斗中转!$U$8:$Z$10),1),4)</f>
        <v>0.6804</v>
      </c>
      <c r="AB11" s="1" t="str">
        <f>$A$3&amp;_xlfn.TEXTJOIN($C$1,1,AC11:AV11)&amp;$A$4</f>
        <v>{"AtkRate":0.5733,"Atk":804,"Cri":0.6804}</v>
      </c>
      <c r="AC11" s="1" t="str">
        <f>IF(F11="","",$B$2&amp;F11&amp;$B$2&amp;$B$1&amp;G11)</f>
        <v>"AtkRate":0.5733</v>
      </c>
      <c r="AE11" s="1" t="str">
        <f>IF(H11="","",$B$2&amp;H11&amp;$B$2&amp;$B$1&amp;I11)</f>
        <v>"Atk":804</v>
      </c>
      <c r="AG11" s="1" t="str">
        <f>IF(J11="","",$B$2&amp;J11&amp;$B$2&amp;$B$1&amp;K11)</f>
        <v/>
      </c>
      <c r="AI11" s="1" t="str">
        <f>IF(L11="","",$B$2&amp;L11&amp;$B$2&amp;$B$1&amp;M11)</f>
        <v/>
      </c>
      <c r="AK11" s="1" t="str">
        <f>IF(N11="","",$B$2&amp;N11&amp;$B$2&amp;$B$1&amp;O11)</f>
        <v/>
      </c>
      <c r="AM11" s="1" t="str">
        <f>IF(P11="","",$B$2&amp;P11&amp;$B$2&amp;$B$1&amp;Q11)</f>
        <v>"Cri":0.6804</v>
      </c>
      <c r="AO11" s="1" t="str">
        <f>IF(R11="","",$B$2&amp;R11&amp;$B$2&amp;$B$1&amp;S11)</f>
        <v/>
      </c>
      <c r="AQ11" s="1" t="str">
        <f>IF(T11="","",$B$2&amp;T11&amp;$B$2&amp;$B$1&amp;U11)</f>
        <v/>
      </c>
      <c r="AS11" s="1" t="str">
        <f>IF(V11="","",$B$2&amp;V11&amp;$B$2&amp;$B$1&amp;W11)</f>
        <v/>
      </c>
      <c r="AU11" s="1" t="str">
        <f>IF(X11="","",$B$2&amp;X11&amp;$B$2&amp;$B$1&amp;Y11)</f>
        <v/>
      </c>
      <c r="AW11" s="1" t="str">
        <f>IF(Z11="","",$B$2&amp;Z11&amp;$B$2&amp;$B$1&amp;AA11)</f>
        <v/>
      </c>
    </row>
    <row r="12" spans="1:49" x14ac:dyDescent="0.15">
      <c r="E12" s="63" t="s">
        <v>195</v>
      </c>
      <c r="F12" s="63" t="s">
        <v>205</v>
      </c>
      <c r="G12" s="1" cm="1">
        <f t="array" ref="G12">ROUND(G$4*_xlfn.XLOOKUP(F12,战斗中转!$U$3:$Z$3,_xlfn.XLOOKUP($E$10,战斗中转!$S$8:$S$10,战斗中转!$U$8:$Z$10),1),4)</f>
        <v>0.83330000000000004</v>
      </c>
      <c r="H12" s="63" t="s">
        <v>225</v>
      </c>
      <c r="I12" s="1">
        <v>11688</v>
      </c>
      <c r="R12" s="63" t="s">
        <v>217</v>
      </c>
      <c r="S12" s="1" cm="1">
        <f t="array" ref="S12">ROUND(S$4*_xlfn.XLOOKUP(R12,战斗中转!$U$3:$Z$3,_xlfn.XLOOKUP($E$10,战斗中转!$S$8:$S$10,战斗中转!$U$8:$Z$10),1),4)</f>
        <v>0.6804</v>
      </c>
      <c r="AB12" s="1" t="str">
        <f t="shared" ref="AB12:AB14" si="9">$A$3&amp;_xlfn.TEXTJOIN($C$1,1,AC12:AV12)&amp;$A$4</f>
        <v>{"HpRate":0.8333,"Hp":11688,"AntiCri":0.6804}</v>
      </c>
      <c r="AC12" s="1" t="str">
        <f>IF(F12="","",$B$2&amp;F12&amp;$B$2&amp;$B$1&amp;G12)</f>
        <v>"HpRate":0.8333</v>
      </c>
      <c r="AE12" s="1" t="str">
        <f>IF(H12="","",$B$2&amp;H12&amp;$B$2&amp;$B$1&amp;I12)</f>
        <v>"Hp":11688</v>
      </c>
      <c r="AG12" s="1" t="str">
        <f>IF(J12="","",$B$2&amp;J12&amp;$B$2&amp;$B$1&amp;K12)</f>
        <v/>
      </c>
      <c r="AI12" s="1" t="str">
        <f t="shared" ref="AI12:AI14" si="10">IF(L12="","",$B$2&amp;L12&amp;$B$2&amp;$B$1&amp;M12)</f>
        <v/>
      </c>
      <c r="AK12" s="1" t="str">
        <f t="shared" ref="AK12:AK14" si="11">IF(N12="","",$B$2&amp;N12&amp;$B$2&amp;$B$1&amp;O12)</f>
        <v/>
      </c>
      <c r="AM12" s="1" t="str">
        <f t="shared" ref="AM12:AM14" si="12">IF(P12="","",$B$2&amp;P12&amp;$B$2&amp;$B$1&amp;Q12)</f>
        <v/>
      </c>
      <c r="AO12" s="1" t="str">
        <f t="shared" ref="AO12:AO14" si="13">IF(R12="","",$B$2&amp;R12&amp;$B$2&amp;$B$1&amp;S12)</f>
        <v>"AntiCri":0.6804</v>
      </c>
      <c r="AQ12" s="1" t="str">
        <f t="shared" ref="AQ12:AQ14" si="14">IF(T12="","",$B$2&amp;T12&amp;$B$2&amp;$B$1&amp;U12)</f>
        <v/>
      </c>
      <c r="AS12" s="1" t="str">
        <f t="shared" ref="AS12:AS14" si="15">IF(V12="","",$B$2&amp;V12&amp;$B$2&amp;$B$1&amp;W12)</f>
        <v/>
      </c>
      <c r="AU12" s="1" t="str">
        <f t="shared" ref="AU12:AU14" si="16">IF(X12="","",$B$2&amp;X12&amp;$B$2&amp;$B$1&amp;Y12)</f>
        <v/>
      </c>
      <c r="AW12" s="1" t="str">
        <f t="shared" ref="AW12:AW14" si="17">IF(Z12="","",$B$2&amp;Z12&amp;$B$2&amp;$B$1&amp;AA12)</f>
        <v/>
      </c>
    </row>
    <row r="13" spans="1:49" x14ac:dyDescent="0.15">
      <c r="E13" s="63" t="s">
        <v>197</v>
      </c>
      <c r="J13" s="2" t="s">
        <v>226</v>
      </c>
      <c r="K13" s="1">
        <v>205</v>
      </c>
      <c r="L13" s="2" t="s">
        <v>219</v>
      </c>
      <c r="M13" s="1" cm="1">
        <f t="array" ref="M13">ROUND(M$4*_xlfn.XLOOKUP(L13,战斗中转!$U$3:$Z$3,_xlfn.XLOOKUP($E$10,战斗中转!$S$8:$S$10,战斗中转!$U$8:$Z$10),1),4)</f>
        <v>0.73329999999999995</v>
      </c>
      <c r="V13" s="63"/>
      <c r="X13" s="63"/>
      <c r="Z13" s="63" t="s">
        <v>221</v>
      </c>
      <c r="AA13" s="1" cm="1">
        <f t="array" ref="AA13">ROUND(AA$4*_xlfn.XLOOKUP(Z13,战斗中转!$U$3:$Z$3,_xlfn.XLOOKUP($E$10,战斗中转!$S$8:$S$10,战斗中转!$U$8:$Z$10),1),4)</f>
        <v>0.1115</v>
      </c>
      <c r="AB13" s="1" t="str">
        <f t="shared" si="9"/>
        <v>{"PhysDef":205,"PhysDefRate":0.7333}</v>
      </c>
      <c r="AC13" s="1" t="str">
        <f>IF(F13="","",$B$2&amp;F13&amp;$B$2&amp;$B$1&amp;G13)</f>
        <v/>
      </c>
      <c r="AE13" s="1" t="str">
        <f>IF(H13="","",$B$2&amp;H13&amp;$B$2&amp;$B$1&amp;I13)</f>
        <v/>
      </c>
      <c r="AG13" s="1" t="str">
        <f>IF(J13="","",$B$2&amp;J13&amp;$B$2&amp;$B$1&amp;K13)</f>
        <v>"PhysDef":205</v>
      </c>
      <c r="AI13" s="1" t="str">
        <f t="shared" si="10"/>
        <v>"PhysDefRate":0.7333</v>
      </c>
      <c r="AK13" s="1" t="str">
        <f t="shared" si="11"/>
        <v/>
      </c>
      <c r="AM13" s="1" t="str">
        <f t="shared" si="12"/>
        <v/>
      </c>
      <c r="AO13" s="1" t="str">
        <f t="shared" si="13"/>
        <v/>
      </c>
      <c r="AQ13" s="1" t="str">
        <f t="shared" si="14"/>
        <v/>
      </c>
      <c r="AS13" s="1" t="str">
        <f t="shared" si="15"/>
        <v/>
      </c>
      <c r="AU13" s="1" t="str">
        <f t="shared" si="16"/>
        <v/>
      </c>
      <c r="AW13" s="1" t="str">
        <f t="shared" si="17"/>
        <v>"OnHealInc":0.1115</v>
      </c>
    </row>
    <row r="14" spans="1:49" x14ac:dyDescent="0.15">
      <c r="E14" s="63" t="s">
        <v>198</v>
      </c>
      <c r="J14" s="63" t="s">
        <v>227</v>
      </c>
      <c r="K14" s="1">
        <v>205</v>
      </c>
      <c r="N14" s="1" t="s">
        <v>201</v>
      </c>
      <c r="O14" s="1" cm="1">
        <f t="array" ref="O14">ROUND(O$4*_xlfn.XLOOKUP(N14,战斗中转!$U$3:$Z$3,_xlfn.XLOOKUP($E$10,战斗中转!$S$8:$S$10,战斗中转!$U$8:$Z$10),1),4)</f>
        <v>0.73329999999999995</v>
      </c>
      <c r="T14" s="63" t="s">
        <v>220</v>
      </c>
      <c r="U14" s="1" cm="1">
        <f t="array" ref="U14">ROUND(U$4*_xlfn.XLOOKUP(T14,战斗中转!$U$3:$Z$3,_xlfn.XLOOKUP($E$10,战斗中转!$S$8:$S$10,战斗中转!$U$8:$Z$10),1),4)</f>
        <v>0.15210000000000001</v>
      </c>
      <c r="X14" s="63"/>
      <c r="Z14" s="63" t="s">
        <v>221</v>
      </c>
      <c r="AA14" s="1" cm="1">
        <f t="array" ref="AA14">ROUND(AA$4*_xlfn.XLOOKUP(Z14,战斗中转!$U$3:$Z$3,_xlfn.XLOOKUP($E$10,战斗中转!$S$8:$S$10,战斗中转!$U$8:$Z$10),1),4)</f>
        <v>0.1115</v>
      </c>
      <c r="AB14" s="1" t="str">
        <f t="shared" si="9"/>
        <v>{"MagicDef":205,"MagicDefRate":0.7333,"AtkSpeed":0.1521}</v>
      </c>
      <c r="AC14" s="1" t="str">
        <f>IF(F14="","",$B$2&amp;F14&amp;$B$2&amp;$B$1&amp;G14)</f>
        <v/>
      </c>
      <c r="AE14" s="1" t="str">
        <f>IF(H14="","",$B$2&amp;H14&amp;$B$2&amp;$B$1&amp;I14)</f>
        <v/>
      </c>
      <c r="AG14" s="1" t="str">
        <f>IF(J14="","",$B$2&amp;J14&amp;$B$2&amp;$B$1&amp;K14)</f>
        <v>"MagicDef":205</v>
      </c>
      <c r="AI14" s="1" t="str">
        <f t="shared" si="10"/>
        <v/>
      </c>
      <c r="AK14" s="1" t="str">
        <f t="shared" si="11"/>
        <v>"MagicDefRate":0.7333</v>
      </c>
      <c r="AM14" s="1" t="str">
        <f t="shared" si="12"/>
        <v/>
      </c>
      <c r="AO14" s="1" t="str">
        <f t="shared" si="13"/>
        <v/>
      </c>
      <c r="AQ14" s="1" t="str">
        <f t="shared" si="14"/>
        <v>"AtkSpeed":0.1521</v>
      </c>
      <c r="AS14" s="1" t="str">
        <f t="shared" si="15"/>
        <v/>
      </c>
      <c r="AU14" s="1" t="str">
        <f t="shared" si="16"/>
        <v/>
      </c>
      <c r="AW14" s="1" t="str">
        <f t="shared" si="17"/>
        <v>"OnHealInc":0.1115</v>
      </c>
    </row>
    <row r="15" spans="1:49" x14ac:dyDescent="0.15">
      <c r="E15" s="1">
        <v>3</v>
      </c>
    </row>
    <row r="16" spans="1:49" x14ac:dyDescent="0.15">
      <c r="E16" s="63" t="s">
        <v>190</v>
      </c>
      <c r="F16" s="63" t="s">
        <v>196</v>
      </c>
      <c r="G16" s="1" cm="1">
        <f t="array" ref="G16">ROUND(G$4*_xlfn.XLOOKUP(F16,战斗中转!$U$3:$Z$3,_xlfn.XLOOKUP($E$15,战斗中转!$S$8:$S$10,战斗中转!$U$8:$Z$10),1),4)</f>
        <v>0.73329999999999995</v>
      </c>
      <c r="H16" s="63" t="s">
        <v>224</v>
      </c>
      <c r="I16" s="1">
        <v>1028</v>
      </c>
      <c r="L16" s="63"/>
      <c r="N16" s="63"/>
      <c r="P16" s="63" t="s">
        <v>204</v>
      </c>
      <c r="Q16" s="1" cm="1">
        <f t="array" ref="Q16">ROUND(Q$4*_xlfn.XLOOKUP(P16,战斗中转!$U$3:$Z$3,_xlfn.XLOOKUP($E$15,战斗中转!$S$8:$S$10,战斗中转!$U$8:$Z$10),1),4)</f>
        <v>0.56699999999999995</v>
      </c>
      <c r="AB16" s="1" t="str">
        <f>$A$3&amp;_xlfn.TEXTJOIN($C$1,1,AC16:AV16)&amp;$A$4</f>
        <v>{"AtkRate":0.7333,"Atk":1028,"Cri":0.567}</v>
      </c>
      <c r="AC16" s="1" t="str">
        <f>IF(F16="","",$B$2&amp;F16&amp;$B$2&amp;$B$1&amp;G16)</f>
        <v>"AtkRate":0.7333</v>
      </c>
      <c r="AE16" s="1" t="str">
        <f>IF(H16="","",$B$2&amp;H16&amp;$B$2&amp;$B$1&amp;I16)</f>
        <v>"Atk":1028</v>
      </c>
      <c r="AG16" s="1" t="str">
        <f>IF(J16="","",$B$2&amp;J16&amp;$B$2&amp;$B$1&amp;K16)</f>
        <v/>
      </c>
      <c r="AI16" s="1" t="str">
        <f>IF(L16="","",$B$2&amp;L16&amp;$B$2&amp;$B$1&amp;M16)</f>
        <v/>
      </c>
      <c r="AK16" s="1" t="str">
        <f>IF(N16="","",$B$2&amp;N16&amp;$B$2&amp;$B$1&amp;O16)</f>
        <v/>
      </c>
      <c r="AM16" s="1" t="str">
        <f>IF(P16="","",$B$2&amp;P16&amp;$B$2&amp;$B$1&amp;Q16)</f>
        <v>"Cri":0.567</v>
      </c>
      <c r="AO16" s="1" t="str">
        <f>IF(R16="","",$B$2&amp;R16&amp;$B$2&amp;$B$1&amp;S16)</f>
        <v/>
      </c>
      <c r="AQ16" s="1" t="str">
        <f>IF(T16="","",$B$2&amp;T16&amp;$B$2&amp;$B$1&amp;U16)</f>
        <v/>
      </c>
      <c r="AS16" s="1" t="str">
        <f>IF(V16="","",$B$2&amp;V16&amp;$B$2&amp;$B$1&amp;W16)</f>
        <v/>
      </c>
      <c r="AU16" s="1" t="str">
        <f>IF(X16="","",$B$2&amp;X16&amp;$B$2&amp;$B$1&amp;Y16)</f>
        <v/>
      </c>
      <c r="AW16" s="1" t="str">
        <f>IF(Z16="","",$B$2&amp;Z16&amp;$B$2&amp;$B$1&amp;AA16)</f>
        <v/>
      </c>
    </row>
    <row r="17" spans="5:49" x14ac:dyDescent="0.15">
      <c r="E17" s="63" t="s">
        <v>195</v>
      </c>
      <c r="F17" s="63" t="s">
        <v>205</v>
      </c>
      <c r="G17" s="1" cm="1">
        <f t="array" ref="G17">ROUND(G$4*_xlfn.XLOOKUP(F17,战斗中转!$U$3:$Z$3,_xlfn.XLOOKUP($E$15,战斗中转!$S$8:$S$10,战斗中转!$U$8:$Z$10),1),4)</f>
        <v>0.7</v>
      </c>
      <c r="H17" s="63" t="s">
        <v>225</v>
      </c>
      <c r="I17" s="1">
        <v>9818</v>
      </c>
      <c r="R17" s="63" t="s">
        <v>217</v>
      </c>
      <c r="S17" s="1" cm="1">
        <f t="array" ref="S17">ROUND(S$4*_xlfn.XLOOKUP(R17,战斗中转!$U$3:$Z$3,_xlfn.XLOOKUP($E$15,战斗中转!$S$8:$S$10,战斗中转!$U$8:$Z$10),1),4)</f>
        <v>0.6804</v>
      </c>
      <c r="AB17" s="1" t="str">
        <f t="shared" ref="AB17:AB19" si="18">$A$3&amp;_xlfn.TEXTJOIN($C$1,1,AC17:AV17)&amp;$A$4</f>
        <v>{"HpRate":0.7,"Hp":9818,"AntiCri":0.6804}</v>
      </c>
      <c r="AC17" s="1" t="str">
        <f>IF(F17="","",$B$2&amp;F17&amp;$B$2&amp;$B$1&amp;G17)</f>
        <v>"HpRate":0.7</v>
      </c>
      <c r="AE17" s="1" t="str">
        <f>IF(H17="","",$B$2&amp;H17&amp;$B$2&amp;$B$1&amp;I17)</f>
        <v>"Hp":9818</v>
      </c>
      <c r="AG17" s="1" t="str">
        <f>IF(J17="","",$B$2&amp;J17&amp;$B$2&amp;$B$1&amp;K17)</f>
        <v/>
      </c>
      <c r="AI17" s="1" t="str">
        <f t="shared" ref="AI17:AI19" si="19">IF(L17="","",$B$2&amp;L17&amp;$B$2&amp;$B$1&amp;M17)</f>
        <v/>
      </c>
      <c r="AK17" s="1" t="str">
        <f t="shared" ref="AK17:AK19" si="20">IF(N17="","",$B$2&amp;N17&amp;$B$2&amp;$B$1&amp;O17)</f>
        <v/>
      </c>
      <c r="AM17" s="1" t="str">
        <f t="shared" ref="AM17:AM19" si="21">IF(P17="","",$B$2&amp;P17&amp;$B$2&amp;$B$1&amp;Q17)</f>
        <v/>
      </c>
      <c r="AO17" s="1" t="str">
        <f t="shared" ref="AO17:AO19" si="22">IF(R17="","",$B$2&amp;R17&amp;$B$2&amp;$B$1&amp;S17)</f>
        <v>"AntiCri":0.6804</v>
      </c>
      <c r="AQ17" s="1" t="str">
        <f t="shared" ref="AQ17:AQ19" si="23">IF(T17="","",$B$2&amp;T17&amp;$B$2&amp;$B$1&amp;U17)</f>
        <v/>
      </c>
      <c r="AS17" s="1" t="str">
        <f t="shared" ref="AS17:AS19" si="24">IF(V17="","",$B$2&amp;V17&amp;$B$2&amp;$B$1&amp;W17)</f>
        <v/>
      </c>
      <c r="AU17" s="1" t="str">
        <f t="shared" ref="AU17:AU19" si="25">IF(X17="","",$B$2&amp;X17&amp;$B$2&amp;$B$1&amp;Y17)</f>
        <v/>
      </c>
      <c r="AW17" s="1" t="str">
        <f t="shared" ref="AW17:AW19" si="26">IF(Z17="","",$B$2&amp;Z17&amp;$B$2&amp;$B$1&amp;AA17)</f>
        <v/>
      </c>
    </row>
    <row r="18" spans="5:49" x14ac:dyDescent="0.15">
      <c r="E18" s="63" t="s">
        <v>197</v>
      </c>
      <c r="J18" s="2" t="s">
        <v>226</v>
      </c>
      <c r="K18" s="1">
        <v>181</v>
      </c>
      <c r="L18" s="2" t="s">
        <v>219</v>
      </c>
      <c r="M18" s="1" cm="1">
        <f t="array" ref="M18">ROUND(M$4*_xlfn.XLOOKUP(L18,战斗中转!$U$3:$Z$3,_xlfn.XLOOKUP($E$15,战斗中转!$S$8:$S$10,战斗中转!$U$8:$Z$10),1),4)</f>
        <v>0.64670000000000005</v>
      </c>
      <c r="V18" s="63"/>
      <c r="X18" s="63" t="s">
        <v>222</v>
      </c>
      <c r="Y18" s="1" cm="1">
        <f t="array" ref="Y18">ROUND(Y$4*_xlfn.XLOOKUP(X18,战斗中转!$U$3:$Z$3,_xlfn.XLOOKUP($E$15,战斗中转!$S$8:$S$10,战斗中转!$U$8:$Z$10),1),4)</f>
        <v>0.1115</v>
      </c>
      <c r="Z18" s="63"/>
      <c r="AB18" s="1" t="str">
        <f t="shared" si="18"/>
        <v>{"PhysDef":181,"PhysDefRate":0.6467,"HealInc":0.1115}</v>
      </c>
      <c r="AC18" s="1" t="str">
        <f>IF(F18="","",$B$2&amp;F18&amp;$B$2&amp;$B$1&amp;G18)</f>
        <v/>
      </c>
      <c r="AE18" s="1" t="str">
        <f>IF(H18="","",$B$2&amp;H18&amp;$B$2&amp;$B$1&amp;I18)</f>
        <v/>
      </c>
      <c r="AG18" s="1" t="str">
        <f>IF(J18="","",$B$2&amp;J18&amp;$B$2&amp;$B$1&amp;K18)</f>
        <v>"PhysDef":181</v>
      </c>
      <c r="AI18" s="1" t="str">
        <f t="shared" si="19"/>
        <v>"PhysDefRate":0.6467</v>
      </c>
      <c r="AK18" s="1" t="str">
        <f t="shared" si="20"/>
        <v/>
      </c>
      <c r="AM18" s="1" t="str">
        <f t="shared" si="21"/>
        <v/>
      </c>
      <c r="AO18" s="1" t="str">
        <f t="shared" si="22"/>
        <v/>
      </c>
      <c r="AQ18" s="1" t="str">
        <f t="shared" si="23"/>
        <v/>
      </c>
      <c r="AS18" s="1" t="str">
        <f t="shared" si="24"/>
        <v/>
      </c>
      <c r="AU18" s="1" t="str">
        <f t="shared" si="25"/>
        <v>"HealInc":0.1115</v>
      </c>
      <c r="AW18" s="1" t="str">
        <f t="shared" si="26"/>
        <v/>
      </c>
    </row>
    <row r="19" spans="5:49" x14ac:dyDescent="0.15">
      <c r="E19" s="63" t="s">
        <v>198</v>
      </c>
      <c r="J19" s="63" t="s">
        <v>227</v>
      </c>
      <c r="K19" s="1">
        <v>181</v>
      </c>
      <c r="N19" s="1" t="s">
        <v>201</v>
      </c>
      <c r="O19" s="1" cm="1">
        <f t="array" ref="O19">ROUND(O$4*_xlfn.XLOOKUP(N19,战斗中转!$U$3:$Z$3,_xlfn.XLOOKUP($E$15,战斗中转!$S$8:$S$10,战斗中转!$U$8:$Z$10),1),4)</f>
        <v>0.66</v>
      </c>
      <c r="T19" s="63" t="s">
        <v>220</v>
      </c>
      <c r="U19" s="1" cm="1">
        <f t="array" ref="U19">ROUND(U$4*_xlfn.XLOOKUP(T19,战斗中转!$U$3:$Z$3,_xlfn.XLOOKUP($E$15,战斗中转!$S$8:$S$10,战斗中转!$U$8:$Z$10),1),4)</f>
        <v>0.15210000000000001</v>
      </c>
      <c r="X19" s="63" t="s">
        <v>222</v>
      </c>
      <c r="Y19" s="1" cm="1">
        <f t="array" ref="Y19">ROUND(Y$4*_xlfn.XLOOKUP(X19,战斗中转!$U$3:$Z$3,_xlfn.XLOOKUP($E$15,战斗中转!$S$8:$S$10,战斗中转!$U$8:$Z$10),1),4)</f>
        <v>0.1115</v>
      </c>
      <c r="AB19" s="1" t="str">
        <f t="shared" si="18"/>
        <v>{"MagicDef":181,"MagicDefRate":0.66,"AtkSpeed":0.1521,"HealInc":0.1115}</v>
      </c>
      <c r="AC19" s="1" t="str">
        <f>IF(F19="","",$B$2&amp;F19&amp;$B$2&amp;$B$1&amp;G19)</f>
        <v/>
      </c>
      <c r="AE19" s="1" t="str">
        <f>IF(H19="","",$B$2&amp;H19&amp;$B$2&amp;$B$1&amp;I19)</f>
        <v/>
      </c>
      <c r="AG19" s="1" t="str">
        <f>IF(J19="","",$B$2&amp;J19&amp;$B$2&amp;$B$1&amp;K19)</f>
        <v>"MagicDef":181</v>
      </c>
      <c r="AI19" s="1" t="str">
        <f t="shared" si="19"/>
        <v/>
      </c>
      <c r="AK19" s="1" t="str">
        <f t="shared" si="20"/>
        <v>"MagicDefRate":0.66</v>
      </c>
      <c r="AM19" s="1" t="str">
        <f t="shared" si="21"/>
        <v/>
      </c>
      <c r="AO19" s="1" t="str">
        <f t="shared" si="22"/>
        <v/>
      </c>
      <c r="AQ19" s="1" t="str">
        <f t="shared" si="23"/>
        <v>"AtkSpeed":0.1521</v>
      </c>
      <c r="AS19" s="1" t="str">
        <f t="shared" si="24"/>
        <v/>
      </c>
      <c r="AU19" s="1" t="str">
        <f t="shared" si="25"/>
        <v>"HealInc":0.1115</v>
      </c>
      <c r="AW19" s="1" t="str">
        <f t="shared" si="26"/>
        <v/>
      </c>
    </row>
  </sheetData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配置</vt:lpstr>
      <vt:lpstr>战斗中转</vt:lpstr>
      <vt:lpstr>部位中转</vt:lpstr>
      <vt:lpstr>经营中转</vt:lpstr>
      <vt:lpstr>特殊装备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文祥 汤</cp:lastModifiedBy>
  <dcterms:created xsi:type="dcterms:W3CDTF">2023-05-12T11:15:00Z</dcterms:created>
  <dcterms:modified xsi:type="dcterms:W3CDTF">2025-06-10T09:54:53Z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3DA177FEA6BD451AAEC90EFFD433AC49_12</vt:lpwstr>
  </property>
</Properties>
</file>